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0" yWindow="460" windowWidth="24700" windowHeight="8840" activeTab="1"/>
  </bookViews>
  <sheets>
    <sheet name="cvege" sheetId="4" r:id="rId1"/>
    <sheet name="FCT" sheetId="5" r:id="rId2"/>
    <sheet name="Weighted composition" sheetId="6"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S41" i="5" l="1"/>
  <c r="S36" i="5"/>
  <c r="S22" i="5"/>
  <c r="S23" i="5"/>
  <c r="S24" i="5"/>
  <c r="S25" i="5"/>
  <c r="S26" i="5"/>
  <c r="S27" i="5"/>
  <c r="S28" i="5"/>
  <c r="S29" i="5"/>
  <c r="S30" i="5"/>
  <c r="S21" i="5"/>
  <c r="S10" i="5"/>
  <c r="S11" i="5"/>
  <c r="S12" i="5"/>
  <c r="S13" i="5"/>
  <c r="S14" i="5"/>
  <c r="S15" i="5"/>
  <c r="S16" i="5"/>
  <c r="S17" i="5"/>
  <c r="S18" i="5"/>
  <c r="S19" i="5"/>
  <c r="S9" i="5"/>
  <c r="S3" i="5"/>
  <c r="S4" i="5"/>
  <c r="S5" i="5"/>
  <c r="S6" i="5"/>
  <c r="S7" i="5"/>
  <c r="S2" i="5"/>
  <c r="C9" i="6"/>
  <c r="C10" i="6"/>
  <c r="C41" i="6"/>
  <c r="C40" i="6"/>
  <c r="C39" i="6"/>
  <c r="C38" i="6"/>
  <c r="C37" i="6"/>
  <c r="C36" i="6"/>
  <c r="C35" i="6"/>
  <c r="C34" i="6"/>
  <c r="C33" i="6"/>
  <c r="C32" i="6"/>
  <c r="C31" i="6"/>
  <c r="C30" i="6"/>
  <c r="C29" i="6"/>
  <c r="C28" i="6"/>
  <c r="C27" i="6"/>
  <c r="C26" i="6"/>
  <c r="C25" i="6"/>
  <c r="C24" i="6"/>
  <c r="C23" i="6"/>
  <c r="C22" i="6"/>
  <c r="C21" i="6"/>
  <c r="C20" i="6"/>
  <c r="C19" i="6"/>
  <c r="C18" i="6"/>
  <c r="C17" i="6"/>
  <c r="C16" i="6"/>
  <c r="C15" i="6"/>
  <c r="C14" i="6"/>
  <c r="C13" i="6"/>
  <c r="C12" i="6"/>
  <c r="C11" i="6"/>
  <c r="C8" i="6"/>
  <c r="C7" i="6"/>
  <c r="C6" i="6"/>
  <c r="C5" i="6"/>
  <c r="C4" i="6"/>
  <c r="C3" i="6"/>
  <c r="C2" i="6"/>
  <c r="C42" i="6"/>
  <c r="B1" i="6"/>
  <c r="C1" i="6"/>
  <c r="D1" i="6"/>
  <c r="E1" i="6"/>
  <c r="F1" i="6"/>
  <c r="G1" i="6"/>
  <c r="H1" i="6"/>
  <c r="I1" i="6"/>
  <c r="J1" i="6"/>
  <c r="K1" i="6"/>
  <c r="L1" i="6"/>
  <c r="M1" i="6"/>
  <c r="N1" i="6"/>
  <c r="O1" i="6"/>
  <c r="P1" i="6"/>
  <c r="Q1" i="6"/>
  <c r="R1" i="6"/>
  <c r="S1" i="6"/>
  <c r="T1" i="6"/>
  <c r="U1" i="6"/>
  <c r="V1" i="6"/>
  <c r="W1" i="6"/>
  <c r="X1" i="6"/>
  <c r="Y1" i="6"/>
  <c r="Z1" i="6"/>
  <c r="AA1" i="6"/>
  <c r="AB1" i="6"/>
  <c r="AC1" i="6"/>
  <c r="AD1" i="6"/>
  <c r="AE1" i="6"/>
  <c r="AF1" i="6"/>
  <c r="AG1" i="6"/>
  <c r="AH1" i="6"/>
  <c r="AI1" i="6"/>
  <c r="AJ1" i="6"/>
  <c r="AK1" i="6"/>
  <c r="AL1" i="6"/>
  <c r="AM1" i="6"/>
  <c r="AN1" i="6"/>
  <c r="AO1" i="6"/>
  <c r="AP1" i="6"/>
  <c r="AQ1" i="6"/>
  <c r="A2"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1" i="6"/>
  <c r="AA4" i="4"/>
  <c r="R4" i="6"/>
  <c r="AA8" i="4"/>
  <c r="R8" i="6"/>
  <c r="AA17" i="4"/>
  <c r="R17" i="6"/>
  <c r="AA20" i="4"/>
  <c r="R20" i="6"/>
  <c r="AA24" i="4"/>
  <c r="R24" i="6"/>
  <c r="AA31" i="4"/>
  <c r="R31" i="6"/>
  <c r="AA32" i="4"/>
  <c r="R32" i="6"/>
  <c r="AA33" i="4"/>
  <c r="R33" i="6"/>
  <c r="AA34" i="4"/>
  <c r="R34" i="6"/>
  <c r="AA35" i="4"/>
  <c r="R35" i="6"/>
  <c r="AA37" i="4"/>
  <c r="R37" i="6"/>
  <c r="AA38" i="4"/>
  <c r="R38" i="6"/>
  <c r="AA39" i="4"/>
  <c r="R39" i="6"/>
  <c r="AA40" i="4"/>
  <c r="R40" i="6"/>
  <c r="M31" i="6"/>
  <c r="U31" i="6"/>
  <c r="AC31" i="6"/>
  <c r="AK31" i="6"/>
  <c r="K31" i="6"/>
  <c r="T31" i="6"/>
  <c r="AD31" i="6"/>
  <c r="AM31" i="6"/>
  <c r="E31" i="6"/>
  <c r="N31" i="6"/>
  <c r="X31" i="6"/>
  <c r="AH31" i="6"/>
  <c r="F31" i="6"/>
  <c r="P31" i="6"/>
  <c r="Z31" i="6"/>
  <c r="AJ31" i="6"/>
  <c r="G31" i="6"/>
  <c r="Q31" i="6"/>
  <c r="AA31" i="6"/>
  <c r="AL31" i="6"/>
  <c r="H31" i="6"/>
  <c r="AB31" i="6"/>
  <c r="AN31" i="6"/>
  <c r="J31" i="6"/>
  <c r="AF31" i="6"/>
  <c r="L31" i="6"/>
  <c r="AG31" i="6"/>
  <c r="D31" i="6"/>
  <c r="O31" i="6"/>
  <c r="AI31" i="6"/>
  <c r="S31" i="6"/>
  <c r="AO31" i="6"/>
  <c r="AQ31" i="6"/>
  <c r="V31" i="6"/>
  <c r="AP31" i="6"/>
  <c r="W31" i="6"/>
  <c r="B31" i="6"/>
  <c r="I31" i="6"/>
  <c r="AE31" i="6"/>
  <c r="Y31" i="6"/>
  <c r="I33" i="6"/>
  <c r="Q33" i="6"/>
  <c r="Y33" i="6"/>
  <c r="AG33" i="6"/>
  <c r="AO33" i="6"/>
  <c r="H33" i="6"/>
  <c r="AA33" i="6"/>
  <c r="AJ33" i="6"/>
  <c r="D33" i="6"/>
  <c r="B33" i="6"/>
  <c r="K33" i="6"/>
  <c r="U33" i="6"/>
  <c r="AE33" i="6"/>
  <c r="AP33" i="6"/>
  <c r="M33" i="6"/>
  <c r="W33" i="6"/>
  <c r="AH33" i="6"/>
  <c r="N33" i="6"/>
  <c r="X33" i="6"/>
  <c r="AI33" i="6"/>
  <c r="O33" i="6"/>
  <c r="Z33" i="6"/>
  <c r="AK33" i="6"/>
  <c r="S33" i="6"/>
  <c r="AM33" i="6"/>
  <c r="T33" i="6"/>
  <c r="AN33" i="6"/>
  <c r="E33" i="6"/>
  <c r="V33" i="6"/>
  <c r="AQ33" i="6"/>
  <c r="AD33" i="6"/>
  <c r="F33" i="6"/>
  <c r="AB33" i="6"/>
  <c r="G33" i="6"/>
  <c r="AC33" i="6"/>
  <c r="J33" i="6"/>
  <c r="AF33" i="6"/>
  <c r="P33" i="6"/>
  <c r="L33" i="6"/>
  <c r="AL33" i="6"/>
  <c r="G40" i="6"/>
  <c r="O40" i="6"/>
  <c r="W40" i="6"/>
  <c r="H40" i="6"/>
  <c r="Q40" i="6"/>
  <c r="Z40" i="6"/>
  <c r="AH40" i="6"/>
  <c r="AP40" i="6"/>
  <c r="P40" i="6"/>
  <c r="AA40" i="6"/>
  <c r="AJ40" i="6"/>
  <c r="J40" i="6"/>
  <c r="T40" i="6"/>
  <c r="AD40" i="6"/>
  <c r="AM40" i="6"/>
  <c r="E40" i="6"/>
  <c r="N40" i="6"/>
  <c r="AC40" i="6"/>
  <c r="AO40" i="6"/>
  <c r="AE40" i="6"/>
  <c r="AQ40" i="6"/>
  <c r="S40" i="6"/>
  <c r="AF40" i="6"/>
  <c r="AK40" i="6"/>
  <c r="F40" i="6"/>
  <c r="U40" i="6"/>
  <c r="AG40" i="6"/>
  <c r="D40" i="6"/>
  <c r="K40" i="6"/>
  <c r="I40" i="6"/>
  <c r="V40" i="6"/>
  <c r="AI40" i="6"/>
  <c r="B40" i="6"/>
  <c r="X40" i="6"/>
  <c r="AL40" i="6"/>
  <c r="AN40" i="6"/>
  <c r="Y40" i="6"/>
  <c r="M40" i="6"/>
  <c r="L40" i="6"/>
  <c r="AB40" i="6"/>
  <c r="G24" i="6"/>
  <c r="O24" i="6"/>
  <c r="W24" i="6"/>
  <c r="AE24" i="6"/>
  <c r="AM24" i="6"/>
  <c r="I24" i="6"/>
  <c r="AA24" i="6"/>
  <c r="AJ24" i="6"/>
  <c r="L24" i="6"/>
  <c r="U24" i="6"/>
  <c r="AD24" i="6"/>
  <c r="AN24" i="6"/>
  <c r="K24" i="6"/>
  <c r="X24" i="6"/>
  <c r="AI24" i="6"/>
  <c r="N24" i="6"/>
  <c r="Z24" i="6"/>
  <c r="AL24" i="6"/>
  <c r="P24" i="6"/>
  <c r="AB24" i="6"/>
  <c r="AO24" i="6"/>
  <c r="Q24" i="6"/>
  <c r="AC24" i="6"/>
  <c r="AP24" i="6"/>
  <c r="T24" i="6"/>
  <c r="V24" i="6"/>
  <c r="B24" i="6"/>
  <c r="Y24" i="6"/>
  <c r="F24" i="6"/>
  <c r="AF24" i="6"/>
  <c r="J24" i="6"/>
  <c r="AH24" i="6"/>
  <c r="H24" i="6"/>
  <c r="AG24" i="6"/>
  <c r="AK24" i="6"/>
  <c r="AQ24" i="6"/>
  <c r="E24" i="6"/>
  <c r="D24" i="6"/>
  <c r="M24" i="6"/>
  <c r="S24" i="6"/>
  <c r="L20" i="6"/>
  <c r="T20" i="6"/>
  <c r="AB20" i="6"/>
  <c r="AJ20" i="6"/>
  <c r="G20" i="6"/>
  <c r="O20" i="6"/>
  <c r="W20" i="6"/>
  <c r="AE20" i="6"/>
  <c r="AM20" i="6"/>
  <c r="J20" i="6"/>
  <c r="U20" i="6"/>
  <c r="AF20" i="6"/>
  <c r="AP20" i="6"/>
  <c r="N20" i="6"/>
  <c r="Y20" i="6"/>
  <c r="AI20" i="6"/>
  <c r="Q20" i="6"/>
  <c r="AD20" i="6"/>
  <c r="B20" i="6"/>
  <c r="F20" i="6"/>
  <c r="S20" i="6"/>
  <c r="AH20" i="6"/>
  <c r="H20" i="6"/>
  <c r="V20" i="6"/>
  <c r="AK20" i="6"/>
  <c r="D20" i="6"/>
  <c r="I20" i="6"/>
  <c r="X20" i="6"/>
  <c r="AL20" i="6"/>
  <c r="M20" i="6"/>
  <c r="AO20" i="6"/>
  <c r="P20" i="6"/>
  <c r="AQ20" i="6"/>
  <c r="E20" i="6"/>
  <c r="AG20" i="6"/>
  <c r="Z20" i="6"/>
  <c r="AC20" i="6"/>
  <c r="AA20" i="6"/>
  <c r="K20" i="6"/>
  <c r="AN20" i="6"/>
  <c r="M35" i="6"/>
  <c r="U35" i="6"/>
  <c r="AC35" i="6"/>
  <c r="AK35" i="6"/>
  <c r="F35" i="6"/>
  <c r="O35" i="6"/>
  <c r="X35" i="6"/>
  <c r="AG35" i="6"/>
  <c r="AP35" i="6"/>
  <c r="H35" i="6"/>
  <c r="AB35" i="6"/>
  <c r="AM35" i="6"/>
  <c r="J35" i="6"/>
  <c r="T35" i="6"/>
  <c r="AE35" i="6"/>
  <c r="AO35" i="6"/>
  <c r="K35" i="6"/>
  <c r="V35" i="6"/>
  <c r="AF35" i="6"/>
  <c r="AQ35" i="6"/>
  <c r="L35" i="6"/>
  <c r="W35" i="6"/>
  <c r="Z35" i="6"/>
  <c r="E35" i="6"/>
  <c r="B35" i="6"/>
  <c r="G35" i="6"/>
  <c r="AA35" i="6"/>
  <c r="I35" i="6"/>
  <c r="AD35" i="6"/>
  <c r="N35" i="6"/>
  <c r="AH35" i="6"/>
  <c r="Q35" i="6"/>
  <c r="P35" i="6"/>
  <c r="AI35" i="6"/>
  <c r="AJ35" i="6"/>
  <c r="D35" i="6"/>
  <c r="AL35" i="6"/>
  <c r="Y35" i="6"/>
  <c r="AN35" i="6"/>
  <c r="S35" i="6"/>
  <c r="F8" i="6"/>
  <c r="N8" i="6"/>
  <c r="V8" i="6"/>
  <c r="AD8" i="6"/>
  <c r="AL8" i="6"/>
  <c r="I8" i="6"/>
  <c r="Q8" i="6"/>
  <c r="Y8" i="6"/>
  <c r="AG8" i="6"/>
  <c r="AO8" i="6"/>
  <c r="O8" i="6"/>
  <c r="Z8" i="6"/>
  <c r="AJ8" i="6"/>
  <c r="H8" i="6"/>
  <c r="S8" i="6"/>
  <c r="AC8" i="6"/>
  <c r="AN8" i="6"/>
  <c r="J8" i="6"/>
  <c r="W8" i="6"/>
  <c r="AK8" i="6"/>
  <c r="L8" i="6"/>
  <c r="AA8" i="6"/>
  <c r="AP8" i="6"/>
  <c r="M8" i="6"/>
  <c r="AB8" i="6"/>
  <c r="AQ8" i="6"/>
  <c r="P8" i="6"/>
  <c r="AE8" i="6"/>
  <c r="X8" i="6"/>
  <c r="AH8" i="6"/>
  <c r="G8" i="6"/>
  <c r="AI8" i="6"/>
  <c r="K8" i="6"/>
  <c r="AM8" i="6"/>
  <c r="E8" i="6"/>
  <c r="B8" i="6"/>
  <c r="U8" i="6"/>
  <c r="AF8" i="6"/>
  <c r="T8" i="6"/>
  <c r="D8" i="6"/>
  <c r="G32" i="6"/>
  <c r="O32" i="6"/>
  <c r="W32" i="6"/>
  <c r="AE32" i="6"/>
  <c r="AM32" i="6"/>
  <c r="J32" i="6"/>
  <c r="S32" i="6"/>
  <c r="AB32" i="6"/>
  <c r="AK32" i="6"/>
  <c r="F32" i="6"/>
  <c r="Q32" i="6"/>
  <c r="AA32" i="6"/>
  <c r="AL32" i="6"/>
  <c r="D32" i="6"/>
  <c r="I32" i="6"/>
  <c r="T32" i="6"/>
  <c r="AD32" i="6"/>
  <c r="AO32" i="6"/>
  <c r="K32" i="6"/>
  <c r="U32" i="6"/>
  <c r="AF32" i="6"/>
  <c r="AP32" i="6"/>
  <c r="B32" i="6"/>
  <c r="L32" i="6"/>
  <c r="V32" i="6"/>
  <c r="AG32" i="6"/>
  <c r="AQ32" i="6"/>
  <c r="N32" i="6"/>
  <c r="AI32" i="6"/>
  <c r="P32" i="6"/>
  <c r="AJ32" i="6"/>
  <c r="AN32" i="6"/>
  <c r="E32" i="6"/>
  <c r="X32" i="6"/>
  <c r="Z32" i="6"/>
  <c r="Y32" i="6"/>
  <c r="H32" i="6"/>
  <c r="M32" i="6"/>
  <c r="AC32" i="6"/>
  <c r="AH32" i="6"/>
  <c r="M39" i="6"/>
  <c r="U39" i="6"/>
  <c r="AC39" i="6"/>
  <c r="AK39" i="6"/>
  <c r="I39" i="6"/>
  <c r="AA39" i="6"/>
  <c r="AJ39" i="6"/>
  <c r="E39" i="6"/>
  <c r="L39" i="6"/>
  <c r="W39" i="6"/>
  <c r="AG39" i="6"/>
  <c r="AQ39" i="6"/>
  <c r="F39" i="6"/>
  <c r="P39" i="6"/>
  <c r="Z39" i="6"/>
  <c r="AL39" i="6"/>
  <c r="K39" i="6"/>
  <c r="Y39" i="6"/>
  <c r="AN39" i="6"/>
  <c r="N39" i="6"/>
  <c r="AB39" i="6"/>
  <c r="AO39" i="6"/>
  <c r="O39" i="6"/>
  <c r="AD39" i="6"/>
  <c r="AP39" i="6"/>
  <c r="G39" i="6"/>
  <c r="Q39" i="6"/>
  <c r="AE39" i="6"/>
  <c r="B39" i="6"/>
  <c r="T39" i="6"/>
  <c r="S39" i="6"/>
  <c r="AF39" i="6"/>
  <c r="D39" i="6"/>
  <c r="AH39" i="6"/>
  <c r="V39" i="6"/>
  <c r="X39" i="6"/>
  <c r="J39" i="6"/>
  <c r="AI39" i="6"/>
  <c r="AM39" i="6"/>
  <c r="H39" i="6"/>
  <c r="K38" i="6"/>
  <c r="S38" i="6"/>
  <c r="AA38" i="6"/>
  <c r="AI38" i="6"/>
  <c r="AQ38" i="6"/>
  <c r="J38" i="6"/>
  <c r="T38" i="6"/>
  <c r="AC38" i="6"/>
  <c r="AL38" i="6"/>
  <c r="H38" i="6"/>
  <c r="AD38" i="6"/>
  <c r="AN38" i="6"/>
  <c r="B38" i="6"/>
  <c r="M38" i="6"/>
  <c r="W38" i="6"/>
  <c r="AG38" i="6"/>
  <c r="D38" i="6"/>
  <c r="G38" i="6"/>
  <c r="V38" i="6"/>
  <c r="AJ38" i="6"/>
  <c r="I38" i="6"/>
  <c r="X38" i="6"/>
  <c r="AK38" i="6"/>
  <c r="L38" i="6"/>
  <c r="Y38" i="6"/>
  <c r="AM38" i="6"/>
  <c r="N38" i="6"/>
  <c r="Z38" i="6"/>
  <c r="AO38" i="6"/>
  <c r="P38" i="6"/>
  <c r="O38" i="6"/>
  <c r="AB38" i="6"/>
  <c r="AP38" i="6"/>
  <c r="AE38" i="6"/>
  <c r="E38" i="6"/>
  <c r="F38" i="6"/>
  <c r="Q38" i="6"/>
  <c r="U38" i="6"/>
  <c r="AH38" i="6"/>
  <c r="AF38" i="6"/>
  <c r="I37" i="6"/>
  <c r="Q37" i="6"/>
  <c r="Y37" i="6"/>
  <c r="AG37" i="6"/>
  <c r="AO37" i="6"/>
  <c r="L37" i="6"/>
  <c r="U37" i="6"/>
  <c r="AD37" i="6"/>
  <c r="AM37" i="6"/>
  <c r="O37" i="6"/>
  <c r="Z37" i="6"/>
  <c r="AJ37" i="6"/>
  <c r="G37" i="6"/>
  <c r="H37" i="6"/>
  <c r="S37" i="6"/>
  <c r="AC37" i="6"/>
  <c r="AN37" i="6"/>
  <c r="P37" i="6"/>
  <c r="AF37" i="6"/>
  <c r="T37" i="6"/>
  <c r="AH37" i="6"/>
  <c r="V37" i="6"/>
  <c r="AI37" i="6"/>
  <c r="B37" i="6"/>
  <c r="AP37" i="6"/>
  <c r="F37" i="6"/>
  <c r="W37" i="6"/>
  <c r="AK37" i="6"/>
  <c r="D37" i="6"/>
  <c r="J37" i="6"/>
  <c r="X37" i="6"/>
  <c r="AL37" i="6"/>
  <c r="K37" i="6"/>
  <c r="AA37" i="6"/>
  <c r="AQ37" i="6"/>
  <c r="E37" i="6"/>
  <c r="AE37" i="6"/>
  <c r="N37" i="6"/>
  <c r="AB37" i="6"/>
  <c r="M37" i="6"/>
  <c r="G17" i="6"/>
  <c r="O17" i="6"/>
  <c r="W17" i="6"/>
  <c r="AE17" i="6"/>
  <c r="AM17" i="6"/>
  <c r="N17" i="6"/>
  <c r="X17" i="6"/>
  <c r="AG17" i="6"/>
  <c r="AP17" i="6"/>
  <c r="I17" i="6"/>
  <c r="AA17" i="6"/>
  <c r="AJ17" i="6"/>
  <c r="J17" i="6"/>
  <c r="U17" i="6"/>
  <c r="AH17" i="6"/>
  <c r="M17" i="6"/>
  <c r="Z17" i="6"/>
  <c r="AL17" i="6"/>
  <c r="D17" i="6"/>
  <c r="B17" i="6"/>
  <c r="H17" i="6"/>
  <c r="Y17" i="6"/>
  <c r="AO17" i="6"/>
  <c r="L17" i="6"/>
  <c r="AC17" i="6"/>
  <c r="P17" i="6"/>
  <c r="AD17" i="6"/>
  <c r="Q17" i="6"/>
  <c r="AF17" i="6"/>
  <c r="AK17" i="6"/>
  <c r="F17" i="6"/>
  <c r="AN17" i="6"/>
  <c r="K17" i="6"/>
  <c r="AQ17" i="6"/>
  <c r="S17" i="6"/>
  <c r="V17" i="6"/>
  <c r="T17" i="6"/>
  <c r="E17" i="6"/>
  <c r="AB17" i="6"/>
  <c r="AI17" i="6"/>
  <c r="K34" i="6"/>
  <c r="S34" i="6"/>
  <c r="AA34" i="6"/>
  <c r="AI34" i="6"/>
  <c r="AQ34" i="6"/>
  <c r="G34" i="6"/>
  <c r="P34" i="6"/>
  <c r="Y34" i="6"/>
  <c r="AH34" i="6"/>
  <c r="N34" i="6"/>
  <c r="X34" i="6"/>
  <c r="AJ34" i="6"/>
  <c r="E34" i="6"/>
  <c r="F34" i="6"/>
  <c r="Q34" i="6"/>
  <c r="AB34" i="6"/>
  <c r="AL34" i="6"/>
  <c r="H34" i="6"/>
  <c r="AC34" i="6"/>
  <c r="AM34" i="6"/>
  <c r="I34" i="6"/>
  <c r="T34" i="6"/>
  <c r="AD34" i="6"/>
  <c r="AN34" i="6"/>
  <c r="V34" i="6"/>
  <c r="AP34" i="6"/>
  <c r="D34" i="6"/>
  <c r="W34" i="6"/>
  <c r="Z34" i="6"/>
  <c r="J34" i="6"/>
  <c r="AE34" i="6"/>
  <c r="M34" i="6"/>
  <c r="L34" i="6"/>
  <c r="AF34" i="6"/>
  <c r="AG34" i="6"/>
  <c r="O34" i="6"/>
  <c r="U34" i="6"/>
  <c r="B34" i="6"/>
  <c r="AK34" i="6"/>
  <c r="AO34" i="6"/>
  <c r="F4" i="6"/>
  <c r="N4" i="6"/>
  <c r="V4" i="6"/>
  <c r="AD4" i="6"/>
  <c r="AL4" i="6"/>
  <c r="I4" i="6"/>
  <c r="Q4" i="6"/>
  <c r="Y4" i="6"/>
  <c r="AG4" i="6"/>
  <c r="AO4" i="6"/>
  <c r="G4" i="6"/>
  <c r="AB4" i="6"/>
  <c r="AM4" i="6"/>
  <c r="J4" i="6"/>
  <c r="T4" i="6"/>
  <c r="AE4" i="6"/>
  <c r="AP4" i="6"/>
  <c r="K4" i="6"/>
  <c r="U4" i="6"/>
  <c r="AF4" i="6"/>
  <c r="AQ4" i="6"/>
  <c r="L4" i="6"/>
  <c r="W4" i="6"/>
  <c r="AH4" i="6"/>
  <c r="O4" i="6"/>
  <c r="AJ4" i="6"/>
  <c r="S4" i="6"/>
  <c r="AN4" i="6"/>
  <c r="X4" i="6"/>
  <c r="Z4" i="6"/>
  <c r="AK4" i="6"/>
  <c r="E4" i="6"/>
  <c r="H4" i="6"/>
  <c r="M4" i="6"/>
  <c r="P4" i="6"/>
  <c r="D4" i="6"/>
  <c r="AA4" i="6"/>
  <c r="AI4" i="6"/>
  <c r="B4" i="6"/>
  <c r="AC4" i="6"/>
  <c r="P41" i="4"/>
  <c r="N41" i="4"/>
  <c r="V41" i="4"/>
  <c r="W41" i="4"/>
  <c r="Y41" i="4"/>
  <c r="P40" i="4"/>
  <c r="N40" i="4"/>
  <c r="V40" i="4"/>
  <c r="W40" i="4"/>
  <c r="Y40" i="4"/>
  <c r="P39" i="4"/>
  <c r="N39" i="4"/>
  <c r="V39" i="4"/>
  <c r="W39" i="4"/>
  <c r="Y39" i="4"/>
  <c r="P38" i="4"/>
  <c r="N38" i="4"/>
  <c r="V38" i="4"/>
  <c r="W38" i="4"/>
  <c r="Y38" i="4"/>
  <c r="P37" i="4"/>
  <c r="N37" i="4"/>
  <c r="V37" i="4"/>
  <c r="W37" i="4"/>
  <c r="Y37" i="4"/>
  <c r="P36" i="4"/>
  <c r="N36" i="4"/>
  <c r="V36" i="4"/>
  <c r="W36" i="4"/>
  <c r="Y36" i="4"/>
  <c r="P35" i="4"/>
  <c r="N35" i="4"/>
  <c r="V35" i="4"/>
  <c r="W35" i="4"/>
  <c r="Y35" i="4"/>
  <c r="P34" i="4"/>
  <c r="N34" i="4"/>
  <c r="V34" i="4"/>
  <c r="W34" i="4"/>
  <c r="Y34" i="4"/>
  <c r="P33" i="4"/>
  <c r="N33" i="4"/>
  <c r="V33" i="4"/>
  <c r="W33" i="4"/>
  <c r="Y33" i="4"/>
  <c r="P32" i="4"/>
  <c r="N32" i="4"/>
  <c r="V32" i="4"/>
  <c r="W32" i="4"/>
  <c r="Y32" i="4"/>
  <c r="P31" i="4"/>
  <c r="N31" i="4"/>
  <c r="V31" i="4"/>
  <c r="W31" i="4"/>
  <c r="Y31" i="4"/>
  <c r="P30" i="4"/>
  <c r="N30" i="4"/>
  <c r="V30" i="4"/>
  <c r="W30" i="4"/>
  <c r="Y30" i="4"/>
  <c r="P29" i="4"/>
  <c r="N29" i="4"/>
  <c r="V29" i="4"/>
  <c r="W29" i="4"/>
  <c r="Y29" i="4"/>
  <c r="R28" i="4"/>
  <c r="P28" i="4"/>
  <c r="N28" i="4"/>
  <c r="V28" i="4"/>
  <c r="W28" i="4"/>
  <c r="Y28" i="4"/>
  <c r="P27" i="4"/>
  <c r="N27" i="4"/>
  <c r="V27" i="4"/>
  <c r="W27" i="4"/>
  <c r="Y27" i="4"/>
  <c r="Y26" i="4"/>
  <c r="P26" i="4"/>
  <c r="N26" i="4"/>
  <c r="V26" i="4"/>
  <c r="W26" i="4"/>
  <c r="P25" i="4"/>
  <c r="N25" i="4"/>
  <c r="V25" i="4"/>
  <c r="W25" i="4"/>
  <c r="Y25" i="4"/>
  <c r="P24" i="4"/>
  <c r="N24" i="4"/>
  <c r="V24" i="4"/>
  <c r="W24" i="4"/>
  <c r="Y24" i="4"/>
  <c r="P23" i="4"/>
  <c r="N23" i="4"/>
  <c r="V23" i="4"/>
  <c r="W23" i="4"/>
  <c r="Y23" i="4"/>
  <c r="R22" i="4"/>
  <c r="P22" i="4"/>
  <c r="T22" i="4"/>
  <c r="N22" i="4"/>
  <c r="V22" i="4"/>
  <c r="W22" i="4"/>
  <c r="Y22" i="4"/>
  <c r="P21" i="4"/>
  <c r="N21" i="4"/>
  <c r="V21" i="4"/>
  <c r="W21" i="4"/>
  <c r="Y21" i="4"/>
  <c r="P20" i="4"/>
  <c r="N20" i="4"/>
  <c r="V20" i="4"/>
  <c r="W20" i="4"/>
  <c r="Y20" i="4"/>
  <c r="P19" i="4"/>
  <c r="N19" i="4"/>
  <c r="V19" i="4"/>
  <c r="W19" i="4"/>
  <c r="Y19" i="4"/>
  <c r="P18" i="4"/>
  <c r="N18" i="4"/>
  <c r="V18" i="4"/>
  <c r="W18" i="4"/>
  <c r="Y18" i="4"/>
  <c r="V17" i="4"/>
  <c r="W17" i="4"/>
  <c r="Y17" i="4"/>
  <c r="P17" i="4"/>
  <c r="N17" i="4"/>
  <c r="P16" i="4"/>
  <c r="N16" i="4"/>
  <c r="V16" i="4"/>
  <c r="W16" i="4"/>
  <c r="Y16" i="4"/>
  <c r="P15" i="4"/>
  <c r="N15" i="4"/>
  <c r="V15" i="4"/>
  <c r="W15" i="4"/>
  <c r="Y15" i="4"/>
  <c r="P14" i="4"/>
  <c r="N14" i="4"/>
  <c r="V14" i="4"/>
  <c r="W14" i="4"/>
  <c r="Y14" i="4"/>
  <c r="P13" i="4"/>
  <c r="N13" i="4"/>
  <c r="V13" i="4"/>
  <c r="W13" i="4"/>
  <c r="Y13" i="4"/>
  <c r="P12" i="4"/>
  <c r="N12" i="4"/>
  <c r="V12" i="4"/>
  <c r="W12" i="4"/>
  <c r="Y12" i="4"/>
  <c r="P11" i="4"/>
  <c r="N11" i="4"/>
  <c r="V11" i="4"/>
  <c r="W11" i="4"/>
  <c r="Y11" i="4"/>
  <c r="W9" i="4"/>
  <c r="Y9" i="4"/>
  <c r="P9" i="4"/>
  <c r="N9" i="4"/>
  <c r="V9" i="4"/>
  <c r="P8" i="4"/>
  <c r="N8" i="4"/>
  <c r="V8" i="4"/>
  <c r="W8" i="4"/>
  <c r="Y8" i="4"/>
  <c r="P7" i="4"/>
  <c r="N7" i="4"/>
  <c r="V7" i="4"/>
  <c r="W7" i="4"/>
  <c r="Y7" i="4"/>
  <c r="P6" i="4"/>
  <c r="N6" i="4"/>
  <c r="V6" i="4"/>
  <c r="W6" i="4"/>
  <c r="Y6" i="4"/>
  <c r="P5" i="4"/>
  <c r="N5" i="4"/>
  <c r="V5" i="4"/>
  <c r="W5" i="4"/>
  <c r="Y5" i="4"/>
  <c r="P4" i="4"/>
  <c r="N4" i="4"/>
  <c r="V4" i="4"/>
  <c r="W4" i="4"/>
  <c r="Y4" i="4"/>
  <c r="P3" i="4"/>
  <c r="N3" i="4"/>
  <c r="V3" i="4"/>
  <c r="W3" i="4"/>
  <c r="Y3" i="4"/>
  <c r="V2" i="4"/>
  <c r="W2" i="4"/>
  <c r="Y2" i="4"/>
  <c r="R2" i="4"/>
  <c r="P2" i="4"/>
  <c r="N2" i="4"/>
  <c r="Y44" i="4"/>
  <c r="Y42" i="4" a="1"/>
  <c r="Y42" i="4"/>
  <c r="AA12" i="4"/>
  <c r="R12" i="6"/>
  <c r="Z2" i="4"/>
  <c r="Z28" i="4"/>
  <c r="Z22" i="4"/>
  <c r="T2" i="4"/>
  <c r="T28" i="4"/>
  <c r="M12" i="6"/>
  <c r="U12" i="6"/>
  <c r="AC12" i="6"/>
  <c r="AK12" i="6"/>
  <c r="L12" i="6"/>
  <c r="V12" i="6"/>
  <c r="AE12" i="6"/>
  <c r="AN12" i="6"/>
  <c r="G12" i="6"/>
  <c r="P12" i="6"/>
  <c r="Y12" i="6"/>
  <c r="AH12" i="6"/>
  <c r="AQ12" i="6"/>
  <c r="Q12" i="6"/>
  <c r="AB12" i="6"/>
  <c r="AO12" i="6"/>
  <c r="H12" i="6"/>
  <c r="S12" i="6"/>
  <c r="AF12" i="6"/>
  <c r="I12" i="6"/>
  <c r="T12" i="6"/>
  <c r="AG12" i="6"/>
  <c r="J12" i="6"/>
  <c r="W12" i="6"/>
  <c r="AI12" i="6"/>
  <c r="F12" i="6"/>
  <c r="AD12" i="6"/>
  <c r="N12" i="6"/>
  <c r="AL12" i="6"/>
  <c r="O12" i="6"/>
  <c r="AM12" i="6"/>
  <c r="E12" i="6"/>
  <c r="AP12" i="6"/>
  <c r="Z12" i="6"/>
  <c r="AA12" i="6"/>
  <c r="B12" i="6"/>
  <c r="AJ12" i="6"/>
  <c r="K12" i="6"/>
  <c r="X12" i="6"/>
  <c r="D12" i="6"/>
  <c r="AA11" i="4"/>
  <c r="R11" i="6"/>
  <c r="AA28" i="4"/>
  <c r="R28" i="6"/>
  <c r="AA26" i="4"/>
  <c r="R26" i="6"/>
  <c r="AA30" i="4"/>
  <c r="R30" i="6"/>
  <c r="AA7" i="4"/>
  <c r="R7" i="6"/>
  <c r="AA22" i="4"/>
  <c r="R22" i="6"/>
  <c r="AA19" i="4"/>
  <c r="R19" i="6"/>
  <c r="AA9" i="4"/>
  <c r="AA41" i="4"/>
  <c r="R41" i="6"/>
  <c r="AA6" i="4"/>
  <c r="R6" i="6"/>
  <c r="AA29" i="4"/>
  <c r="R29" i="6"/>
  <c r="AA16" i="4"/>
  <c r="R16" i="6"/>
  <c r="AA18" i="4"/>
  <c r="R18" i="6"/>
  <c r="AA15" i="4"/>
  <c r="R15" i="6"/>
  <c r="AA5" i="4"/>
  <c r="R5" i="6"/>
  <c r="AA25" i="4"/>
  <c r="R25" i="6"/>
  <c r="AA27" i="4"/>
  <c r="R27" i="6"/>
  <c r="AA14" i="4"/>
  <c r="R14" i="6"/>
  <c r="AA36" i="4"/>
  <c r="R36" i="6"/>
  <c r="AA13" i="4"/>
  <c r="R13" i="6"/>
  <c r="AA3" i="4"/>
  <c r="R3" i="6"/>
  <c r="AA23" i="4"/>
  <c r="R23" i="6"/>
  <c r="AA2" i="4"/>
  <c r="R2" i="6"/>
  <c r="AA21" i="4"/>
  <c r="R21" i="6"/>
  <c r="Y43" i="4"/>
  <c r="R10" i="6"/>
  <c r="R9" i="6"/>
  <c r="R42" i="6"/>
  <c r="M16" i="6"/>
  <c r="U16" i="6"/>
  <c r="AC16" i="6"/>
  <c r="AK16" i="6"/>
  <c r="G16" i="6"/>
  <c r="P16" i="6"/>
  <c r="Y16" i="6"/>
  <c r="AH16" i="6"/>
  <c r="AQ16" i="6"/>
  <c r="J16" i="6"/>
  <c r="S16" i="6"/>
  <c r="AB16" i="6"/>
  <c r="AL16" i="6"/>
  <c r="K16" i="6"/>
  <c r="W16" i="6"/>
  <c r="AI16" i="6"/>
  <c r="N16" i="6"/>
  <c r="O16" i="6"/>
  <c r="AA16" i="6"/>
  <c r="AN16" i="6"/>
  <c r="L16" i="6"/>
  <c r="AE16" i="6"/>
  <c r="E16" i="6"/>
  <c r="AG16" i="6"/>
  <c r="T16" i="6"/>
  <c r="AJ16" i="6"/>
  <c r="V16" i="6"/>
  <c r="AM16" i="6"/>
  <c r="H16" i="6"/>
  <c r="AP16" i="6"/>
  <c r="I16" i="6"/>
  <c r="Q16" i="6"/>
  <c r="X16" i="6"/>
  <c r="D16" i="6"/>
  <c r="AD16" i="6"/>
  <c r="AF16" i="6"/>
  <c r="Z16" i="6"/>
  <c r="B16" i="6"/>
  <c r="F16" i="6"/>
  <c r="AO16" i="6"/>
  <c r="K26" i="6"/>
  <c r="S26" i="6"/>
  <c r="AA26" i="6"/>
  <c r="AI26" i="6"/>
  <c r="AQ26" i="6"/>
  <c r="F26" i="6"/>
  <c r="O26" i="6"/>
  <c r="X26" i="6"/>
  <c r="AG26" i="6"/>
  <c r="AP26" i="6"/>
  <c r="I26" i="6"/>
  <c r="AB26" i="6"/>
  <c r="AK26" i="6"/>
  <c r="H26" i="6"/>
  <c r="U26" i="6"/>
  <c r="AF26" i="6"/>
  <c r="L26" i="6"/>
  <c r="W26" i="6"/>
  <c r="AJ26" i="6"/>
  <c r="M26" i="6"/>
  <c r="Y26" i="6"/>
  <c r="AL26" i="6"/>
  <c r="N26" i="6"/>
  <c r="Z26" i="6"/>
  <c r="AM26" i="6"/>
  <c r="Q26" i="6"/>
  <c r="AO26" i="6"/>
  <c r="T26" i="6"/>
  <c r="V26" i="6"/>
  <c r="B26" i="6"/>
  <c r="AC26" i="6"/>
  <c r="G26" i="6"/>
  <c r="AE26" i="6"/>
  <c r="AD26" i="6"/>
  <c r="D26" i="6"/>
  <c r="E26" i="6"/>
  <c r="AH26" i="6"/>
  <c r="P26" i="6"/>
  <c r="AN26" i="6"/>
  <c r="J26" i="6"/>
  <c r="H5" i="6"/>
  <c r="P5" i="6"/>
  <c r="X5" i="6"/>
  <c r="AF5" i="6"/>
  <c r="AN5" i="6"/>
  <c r="K5" i="6"/>
  <c r="S5" i="6"/>
  <c r="AA5" i="6"/>
  <c r="AI5" i="6"/>
  <c r="AQ5" i="6"/>
  <c r="L5" i="6"/>
  <c r="V5" i="6"/>
  <c r="AG5" i="6"/>
  <c r="N5" i="6"/>
  <c r="Y5" i="6"/>
  <c r="AJ5" i="6"/>
  <c r="O5" i="6"/>
  <c r="Z5" i="6"/>
  <c r="AK5" i="6"/>
  <c r="F5" i="6"/>
  <c r="Q5" i="6"/>
  <c r="AB5" i="6"/>
  <c r="AL5" i="6"/>
  <c r="T5" i="6"/>
  <c r="AO5" i="6"/>
  <c r="W5" i="6"/>
  <c r="G5" i="6"/>
  <c r="AC5" i="6"/>
  <c r="E5" i="6"/>
  <c r="I5" i="6"/>
  <c r="AD5" i="6"/>
  <c r="AP5" i="6"/>
  <c r="M5" i="6"/>
  <c r="U5" i="6"/>
  <c r="AH5" i="6"/>
  <c r="AM5" i="6"/>
  <c r="D5" i="6"/>
  <c r="J5" i="6"/>
  <c r="AE5" i="6"/>
  <c r="B5" i="6"/>
  <c r="H22" i="6"/>
  <c r="P22" i="6"/>
  <c r="X22" i="6"/>
  <c r="K22" i="6"/>
  <c r="S22" i="6"/>
  <c r="AA22" i="6"/>
  <c r="AI22" i="6"/>
  <c r="AQ22" i="6"/>
  <c r="I22" i="6"/>
  <c r="T22" i="6"/>
  <c r="AD22" i="6"/>
  <c r="AM22" i="6"/>
  <c r="M22" i="6"/>
  <c r="W22" i="6"/>
  <c r="AG22" i="6"/>
  <c r="AP22" i="6"/>
  <c r="L22" i="6"/>
  <c r="Z22" i="6"/>
  <c r="AL22" i="6"/>
  <c r="O22" i="6"/>
  <c r="AC22" i="6"/>
  <c r="AO22" i="6"/>
  <c r="Q22" i="6"/>
  <c r="AE22" i="6"/>
  <c r="AF22" i="6"/>
  <c r="V22" i="6"/>
  <c r="E22" i="6"/>
  <c r="B22" i="6"/>
  <c r="Y22" i="6"/>
  <c r="AB22" i="6"/>
  <c r="F22" i="6"/>
  <c r="AH22" i="6"/>
  <c r="J22" i="6"/>
  <c r="AK22" i="6"/>
  <c r="N22" i="6"/>
  <c r="G22" i="6"/>
  <c r="AJ22" i="6"/>
  <c r="U22" i="6"/>
  <c r="AN22" i="6"/>
  <c r="D22" i="6"/>
  <c r="I18" i="6"/>
  <c r="Q18" i="6"/>
  <c r="Y18" i="6"/>
  <c r="AG18" i="6"/>
  <c r="M18" i="6"/>
  <c r="V18" i="6"/>
  <c r="AE18" i="6"/>
  <c r="AN18" i="6"/>
  <c r="G18" i="6"/>
  <c r="P18" i="6"/>
  <c r="Z18" i="6"/>
  <c r="AI18" i="6"/>
  <c r="AQ18" i="6"/>
  <c r="H18" i="6"/>
  <c r="T18" i="6"/>
  <c r="AF18" i="6"/>
  <c r="L18" i="6"/>
  <c r="X18" i="6"/>
  <c r="AK18" i="6"/>
  <c r="S18" i="6"/>
  <c r="AJ18" i="6"/>
  <c r="F18" i="6"/>
  <c r="W18" i="6"/>
  <c r="AM18" i="6"/>
  <c r="J18" i="6"/>
  <c r="AA18" i="6"/>
  <c r="AO18" i="6"/>
  <c r="K18" i="6"/>
  <c r="AB18" i="6"/>
  <c r="AP18" i="6"/>
  <c r="AD18" i="6"/>
  <c r="AH18" i="6"/>
  <c r="AL18" i="6"/>
  <c r="D18" i="6"/>
  <c r="B18" i="6"/>
  <c r="U18" i="6"/>
  <c r="N18" i="6"/>
  <c r="E18" i="6"/>
  <c r="O18" i="6"/>
  <c r="AC18" i="6"/>
  <c r="K30" i="6"/>
  <c r="S30" i="6"/>
  <c r="AA30" i="6"/>
  <c r="AI30" i="6"/>
  <c r="AQ30" i="6"/>
  <c r="M30" i="6"/>
  <c r="V30" i="6"/>
  <c r="AE30" i="6"/>
  <c r="AN30" i="6"/>
  <c r="I30" i="6"/>
  <c r="T30" i="6"/>
  <c r="AD30" i="6"/>
  <c r="AO30" i="6"/>
  <c r="L30" i="6"/>
  <c r="W30" i="6"/>
  <c r="AG30" i="6"/>
  <c r="N30" i="6"/>
  <c r="X30" i="6"/>
  <c r="AH30" i="6"/>
  <c r="E30" i="6"/>
  <c r="O30" i="6"/>
  <c r="Y30" i="6"/>
  <c r="AJ30" i="6"/>
  <c r="G30" i="6"/>
  <c r="AB30" i="6"/>
  <c r="H30" i="6"/>
  <c r="AC30" i="6"/>
  <c r="J30" i="6"/>
  <c r="AF30" i="6"/>
  <c r="D30" i="6"/>
  <c r="P30" i="6"/>
  <c r="AK30" i="6"/>
  <c r="AM30" i="6"/>
  <c r="Q30" i="6"/>
  <c r="AL30" i="6"/>
  <c r="B30" i="6"/>
  <c r="F30" i="6"/>
  <c r="U30" i="6"/>
  <c r="Z30" i="6"/>
  <c r="AP30" i="6"/>
  <c r="I29" i="6"/>
  <c r="Q29" i="6"/>
  <c r="Y29" i="6"/>
  <c r="AG29" i="6"/>
  <c r="AO29" i="6"/>
  <c r="K29" i="6"/>
  <c r="N29" i="6"/>
  <c r="W29" i="6"/>
  <c r="AF29" i="6"/>
  <c r="AP29" i="6"/>
  <c r="P29" i="6"/>
  <c r="AA29" i="6"/>
  <c r="AK29" i="6"/>
  <c r="B29" i="6"/>
  <c r="G29" i="6"/>
  <c r="S29" i="6"/>
  <c r="AC29" i="6"/>
  <c r="AM29" i="6"/>
  <c r="H29" i="6"/>
  <c r="T29" i="6"/>
  <c r="AD29" i="6"/>
  <c r="AN29" i="6"/>
  <c r="D29" i="6"/>
  <c r="J29" i="6"/>
  <c r="U29" i="6"/>
  <c r="AE29" i="6"/>
  <c r="AQ29" i="6"/>
  <c r="X29" i="6"/>
  <c r="Z29" i="6"/>
  <c r="F29" i="6"/>
  <c r="AB29" i="6"/>
  <c r="O29" i="6"/>
  <c r="L29" i="6"/>
  <c r="AH29" i="6"/>
  <c r="E29" i="6"/>
  <c r="AJ29" i="6"/>
  <c r="M29" i="6"/>
  <c r="AI29" i="6"/>
  <c r="AL29" i="6"/>
  <c r="V29" i="6"/>
  <c r="G28" i="6"/>
  <c r="O28" i="6"/>
  <c r="W28" i="6"/>
  <c r="AE28" i="6"/>
  <c r="AM28" i="6"/>
  <c r="L28" i="6"/>
  <c r="U28" i="6"/>
  <c r="AD28" i="6"/>
  <c r="AN28" i="6"/>
  <c r="F28" i="6"/>
  <c r="P28" i="6"/>
  <c r="Y28" i="6"/>
  <c r="AH28" i="6"/>
  <c r="AQ28" i="6"/>
  <c r="AC28" i="6"/>
  <c r="AP28" i="6"/>
  <c r="I28" i="6"/>
  <c r="T28" i="6"/>
  <c r="AG28" i="6"/>
  <c r="J28" i="6"/>
  <c r="V28" i="6"/>
  <c r="AI28" i="6"/>
  <c r="K28" i="6"/>
  <c r="X28" i="6"/>
  <c r="AJ28" i="6"/>
  <c r="N28" i="6"/>
  <c r="AL28" i="6"/>
  <c r="Q28" i="6"/>
  <c r="AO28" i="6"/>
  <c r="S28" i="6"/>
  <c r="Z28" i="6"/>
  <c r="D28" i="6"/>
  <c r="AB28" i="6"/>
  <c r="AA28" i="6"/>
  <c r="E28" i="6"/>
  <c r="B28" i="6"/>
  <c r="H28" i="6"/>
  <c r="M28" i="6"/>
  <c r="AK28" i="6"/>
  <c r="AF28" i="6"/>
  <c r="J2" i="6"/>
  <c r="Z2" i="6"/>
  <c r="AH2" i="6"/>
  <c r="AP2" i="6"/>
  <c r="M2" i="6"/>
  <c r="U2" i="6"/>
  <c r="AC2" i="6"/>
  <c r="AK2" i="6"/>
  <c r="H2" i="6"/>
  <c r="S2" i="6"/>
  <c r="AD2" i="6"/>
  <c r="AN2" i="6"/>
  <c r="K2" i="6"/>
  <c r="V2" i="6"/>
  <c r="AF2" i="6"/>
  <c r="AQ2" i="6"/>
  <c r="L2" i="6"/>
  <c r="W2" i="6"/>
  <c r="AG2" i="6"/>
  <c r="N2" i="6"/>
  <c r="X2" i="6"/>
  <c r="AI2" i="6"/>
  <c r="F2" i="6"/>
  <c r="AA2" i="6"/>
  <c r="I2" i="6"/>
  <c r="AE2" i="6"/>
  <c r="O2" i="6"/>
  <c r="AJ2" i="6"/>
  <c r="P2" i="6"/>
  <c r="AL2" i="6"/>
  <c r="AB2" i="6"/>
  <c r="AO2" i="6"/>
  <c r="B2" i="6"/>
  <c r="G2" i="6"/>
  <c r="Q2" i="6"/>
  <c r="D2" i="6"/>
  <c r="Y2" i="6"/>
  <c r="AM2" i="6"/>
  <c r="T2" i="6"/>
  <c r="E2" i="6"/>
  <c r="M23" i="6"/>
  <c r="U23" i="6"/>
  <c r="AC23" i="6"/>
  <c r="AK23" i="6"/>
  <c r="J23" i="6"/>
  <c r="S23" i="6"/>
  <c r="AB23" i="6"/>
  <c r="AL23" i="6"/>
  <c r="N23" i="6"/>
  <c r="W23" i="6"/>
  <c r="AF23" i="6"/>
  <c r="AO23" i="6"/>
  <c r="E23" i="6"/>
  <c r="L23" i="6"/>
  <c r="Y23" i="6"/>
  <c r="AJ23" i="6"/>
  <c r="D23" i="6"/>
  <c r="P23" i="6"/>
  <c r="AA23" i="6"/>
  <c r="AN23" i="6"/>
  <c r="F23" i="6"/>
  <c r="Q23" i="6"/>
  <c r="AD23" i="6"/>
  <c r="AP23" i="6"/>
  <c r="B23" i="6"/>
  <c r="G23" i="6"/>
  <c r="AE23" i="6"/>
  <c r="AQ23" i="6"/>
  <c r="I23" i="6"/>
  <c r="AH23" i="6"/>
  <c r="K23" i="6"/>
  <c r="AI23" i="6"/>
  <c r="O23" i="6"/>
  <c r="AM23" i="6"/>
  <c r="T23" i="6"/>
  <c r="X23" i="6"/>
  <c r="V23" i="6"/>
  <c r="H23" i="6"/>
  <c r="AG23" i="6"/>
  <c r="Z23" i="6"/>
  <c r="L7" i="6"/>
  <c r="T7" i="6"/>
  <c r="AB7" i="6"/>
  <c r="AJ7" i="6"/>
  <c r="G7" i="6"/>
  <c r="O7" i="6"/>
  <c r="W7" i="6"/>
  <c r="AE7" i="6"/>
  <c r="AM7" i="6"/>
  <c r="J7" i="6"/>
  <c r="U7" i="6"/>
  <c r="AF7" i="6"/>
  <c r="AP7" i="6"/>
  <c r="N7" i="6"/>
  <c r="Y7" i="6"/>
  <c r="AI7" i="6"/>
  <c r="AG7" i="6"/>
  <c r="H7" i="6"/>
  <c r="V7" i="6"/>
  <c r="AK7" i="6"/>
  <c r="I7" i="6"/>
  <c r="X7" i="6"/>
  <c r="AL7" i="6"/>
  <c r="D7" i="6"/>
  <c r="B7" i="6"/>
  <c r="K7" i="6"/>
  <c r="Z7" i="6"/>
  <c r="AN7" i="6"/>
  <c r="F7" i="6"/>
  <c r="AH7" i="6"/>
  <c r="P7" i="6"/>
  <c r="AQ7" i="6"/>
  <c r="Q7" i="6"/>
  <c r="S7" i="6"/>
  <c r="AC7" i="6"/>
  <c r="AD7" i="6"/>
  <c r="E7" i="6"/>
  <c r="AO7" i="6"/>
  <c r="M7" i="6"/>
  <c r="AA7" i="6"/>
  <c r="H11" i="6"/>
  <c r="P11" i="6"/>
  <c r="X11" i="6"/>
  <c r="AF11" i="6"/>
  <c r="AN11" i="6"/>
  <c r="K11" i="6"/>
  <c r="S11" i="6"/>
  <c r="AA11" i="6"/>
  <c r="AI11" i="6"/>
  <c r="AQ11" i="6"/>
  <c r="I11" i="6"/>
  <c r="T11" i="6"/>
  <c r="AD11" i="6"/>
  <c r="AO11" i="6"/>
  <c r="M11" i="6"/>
  <c r="W11" i="6"/>
  <c r="AH11" i="6"/>
  <c r="N11" i="6"/>
  <c r="AB11" i="6"/>
  <c r="AP11" i="6"/>
  <c r="Q11" i="6"/>
  <c r="AE11" i="6"/>
  <c r="AG11" i="6"/>
  <c r="F11" i="6"/>
  <c r="U11" i="6"/>
  <c r="AJ11" i="6"/>
  <c r="O11" i="6"/>
  <c r="B11" i="6"/>
  <c r="Y11" i="6"/>
  <c r="Z11" i="6"/>
  <c r="D11" i="6"/>
  <c r="AC11" i="6"/>
  <c r="J11" i="6"/>
  <c r="L11" i="6"/>
  <c r="V11" i="6"/>
  <c r="AK11" i="6"/>
  <c r="AM11" i="6"/>
  <c r="AL11" i="6"/>
  <c r="E11" i="6"/>
  <c r="G11" i="6"/>
  <c r="J19" i="6"/>
  <c r="Z19" i="6"/>
  <c r="AH19" i="6"/>
  <c r="AP19" i="6"/>
  <c r="M19" i="6"/>
  <c r="U19" i="6"/>
  <c r="AC19" i="6"/>
  <c r="AK19" i="6"/>
  <c r="F19" i="6"/>
  <c r="P19" i="6"/>
  <c r="AA19" i="6"/>
  <c r="AL19" i="6"/>
  <c r="I19" i="6"/>
  <c r="T19" i="6"/>
  <c r="AE19" i="6"/>
  <c r="AO19" i="6"/>
  <c r="L19" i="6"/>
  <c r="Y19" i="6"/>
  <c r="AN19" i="6"/>
  <c r="O19" i="6"/>
  <c r="AD19" i="6"/>
  <c r="Q19" i="6"/>
  <c r="AF19" i="6"/>
  <c r="S19" i="6"/>
  <c r="AG19" i="6"/>
  <c r="W19" i="6"/>
  <c r="X19" i="6"/>
  <c r="D19" i="6"/>
  <c r="AB19" i="6"/>
  <c r="E19" i="6"/>
  <c r="G19" i="6"/>
  <c r="AI19" i="6"/>
  <c r="K19" i="6"/>
  <c r="AM19" i="6"/>
  <c r="N19" i="6"/>
  <c r="H19" i="6"/>
  <c r="AJ19" i="6"/>
  <c r="AQ19" i="6"/>
  <c r="V19" i="6"/>
  <c r="B19" i="6"/>
  <c r="K15" i="6"/>
  <c r="S15" i="6"/>
  <c r="AA15" i="6"/>
  <c r="AI15" i="6"/>
  <c r="AQ15" i="6"/>
  <c r="H15" i="6"/>
  <c r="Q15" i="6"/>
  <c r="Z15" i="6"/>
  <c r="AJ15" i="6"/>
  <c r="L15" i="6"/>
  <c r="U15" i="6"/>
  <c r="AD15" i="6"/>
  <c r="AM15" i="6"/>
  <c r="M15" i="6"/>
  <c r="X15" i="6"/>
  <c r="AK15" i="6"/>
  <c r="O15" i="6"/>
  <c r="AB15" i="6"/>
  <c r="AN15" i="6"/>
  <c r="P15" i="6"/>
  <c r="AC15" i="6"/>
  <c r="AO15" i="6"/>
  <c r="E15" i="6"/>
  <c r="J15" i="6"/>
  <c r="AF15" i="6"/>
  <c r="AH15" i="6"/>
  <c r="T15" i="6"/>
  <c r="AL15" i="6"/>
  <c r="V15" i="6"/>
  <c r="AP15" i="6"/>
  <c r="G15" i="6"/>
  <c r="I15" i="6"/>
  <c r="AG15" i="6"/>
  <c r="N15" i="6"/>
  <c r="W15" i="6"/>
  <c r="B15" i="6"/>
  <c r="AE15" i="6"/>
  <c r="Y15" i="6"/>
  <c r="D15" i="6"/>
  <c r="F15" i="6"/>
  <c r="L3" i="6"/>
  <c r="T3" i="6"/>
  <c r="AB3" i="6"/>
  <c r="AJ3" i="6"/>
  <c r="G3" i="6"/>
  <c r="O3" i="6"/>
  <c r="W3" i="6"/>
  <c r="AE3" i="6"/>
  <c r="AM3" i="6"/>
  <c r="M3" i="6"/>
  <c r="X3" i="6"/>
  <c r="AH3" i="6"/>
  <c r="P3" i="6"/>
  <c r="Z3" i="6"/>
  <c r="AK3" i="6"/>
  <c r="F3" i="6"/>
  <c r="Q3" i="6"/>
  <c r="AA3" i="6"/>
  <c r="AL3" i="6"/>
  <c r="H3" i="6"/>
  <c r="AC3" i="6"/>
  <c r="AN3" i="6"/>
  <c r="J3" i="6"/>
  <c r="AF3" i="6"/>
  <c r="N3" i="6"/>
  <c r="AI3" i="6"/>
  <c r="S3" i="6"/>
  <c r="AO3" i="6"/>
  <c r="U3" i="6"/>
  <c r="AP3" i="6"/>
  <c r="AG3" i="6"/>
  <c r="D3" i="6"/>
  <c r="I3" i="6"/>
  <c r="B3" i="6"/>
  <c r="K3" i="6"/>
  <c r="Y3" i="6"/>
  <c r="AD3" i="6"/>
  <c r="AQ3" i="6"/>
  <c r="E3" i="6"/>
  <c r="V3" i="6"/>
  <c r="G13" i="6"/>
  <c r="O13" i="6"/>
  <c r="W13" i="6"/>
  <c r="AE13" i="6"/>
  <c r="AM13" i="6"/>
  <c r="K13" i="6"/>
  <c r="T13" i="6"/>
  <c r="AC13" i="6"/>
  <c r="AL13" i="6"/>
  <c r="N13" i="6"/>
  <c r="X13" i="6"/>
  <c r="AG13" i="6"/>
  <c r="AP13" i="6"/>
  <c r="P13" i="6"/>
  <c r="AA13" i="6"/>
  <c r="AN13" i="6"/>
  <c r="F13" i="6"/>
  <c r="AD13" i="6"/>
  <c r="AQ13" i="6"/>
  <c r="H13" i="6"/>
  <c r="S13" i="6"/>
  <c r="AF13" i="6"/>
  <c r="I13" i="6"/>
  <c r="U13" i="6"/>
  <c r="AH13" i="6"/>
  <c r="Q13" i="6"/>
  <c r="AO13" i="6"/>
  <c r="Y13" i="6"/>
  <c r="Z13" i="6"/>
  <c r="AB13" i="6"/>
  <c r="AJ13" i="6"/>
  <c r="AK13" i="6"/>
  <c r="B13" i="6"/>
  <c r="J13" i="6"/>
  <c r="M13" i="6"/>
  <c r="D13" i="6"/>
  <c r="V13" i="6"/>
  <c r="L13" i="6"/>
  <c r="E13" i="6"/>
  <c r="AI13" i="6"/>
  <c r="G36" i="6"/>
  <c r="O36" i="6"/>
  <c r="W36" i="6"/>
  <c r="AE36" i="6"/>
  <c r="AM36" i="6"/>
  <c r="M36" i="6"/>
  <c r="V36" i="6"/>
  <c r="AF36" i="6"/>
  <c r="AO36" i="6"/>
  <c r="K36" i="6"/>
  <c r="U36" i="6"/>
  <c r="AG36" i="6"/>
  <c r="AQ36" i="6"/>
  <c r="N36" i="6"/>
  <c r="Y36" i="6"/>
  <c r="AI36" i="6"/>
  <c r="P36" i="6"/>
  <c r="Z36" i="6"/>
  <c r="AJ36" i="6"/>
  <c r="F36" i="6"/>
  <c r="T36" i="6"/>
  <c r="AL36" i="6"/>
  <c r="H36" i="6"/>
  <c r="X36" i="6"/>
  <c r="AN36" i="6"/>
  <c r="B36" i="6"/>
  <c r="I36" i="6"/>
  <c r="AA36" i="6"/>
  <c r="AP36" i="6"/>
  <c r="Q36" i="6"/>
  <c r="J36" i="6"/>
  <c r="AB36" i="6"/>
  <c r="AD36" i="6"/>
  <c r="L36" i="6"/>
  <c r="AC36" i="6"/>
  <c r="D36" i="6"/>
  <c r="S36" i="6"/>
  <c r="E36" i="6"/>
  <c r="AH36" i="6"/>
  <c r="AK36" i="6"/>
  <c r="I14" i="6"/>
  <c r="Q14" i="6"/>
  <c r="Y14" i="6"/>
  <c r="AG14" i="6"/>
  <c r="AO14" i="6"/>
  <c r="J14" i="6"/>
  <c r="S14" i="6"/>
  <c r="AB14" i="6"/>
  <c r="AK14" i="6"/>
  <c r="M14" i="6"/>
  <c r="V14" i="6"/>
  <c r="AE14" i="6"/>
  <c r="AN14" i="6"/>
  <c r="N14" i="6"/>
  <c r="Z14" i="6"/>
  <c r="AL14" i="6"/>
  <c r="P14" i="6"/>
  <c r="AC14" i="6"/>
  <c r="AP14" i="6"/>
  <c r="F14" i="6"/>
  <c r="AD14" i="6"/>
  <c r="AQ14" i="6"/>
  <c r="G14" i="6"/>
  <c r="T14" i="6"/>
  <c r="AF14" i="6"/>
  <c r="AA14" i="6"/>
  <c r="D14" i="6"/>
  <c r="K14" i="6"/>
  <c r="AI14" i="6"/>
  <c r="L14" i="6"/>
  <c r="AJ14" i="6"/>
  <c r="B14" i="6"/>
  <c r="O14" i="6"/>
  <c r="AM14" i="6"/>
  <c r="H14" i="6"/>
  <c r="AH14" i="6"/>
  <c r="U14" i="6"/>
  <c r="X14" i="6"/>
  <c r="W14" i="6"/>
  <c r="E14" i="6"/>
  <c r="J6" i="6"/>
  <c r="Z6" i="6"/>
  <c r="AH6" i="6"/>
  <c r="AP6" i="6"/>
  <c r="M6" i="6"/>
  <c r="U6" i="6"/>
  <c r="AC6" i="6"/>
  <c r="AK6" i="6"/>
  <c r="F6" i="6"/>
  <c r="P6" i="6"/>
  <c r="AA6" i="6"/>
  <c r="AL6" i="6"/>
  <c r="H6" i="6"/>
  <c r="S6" i="6"/>
  <c r="I6" i="6"/>
  <c r="T6" i="6"/>
  <c r="AE6" i="6"/>
  <c r="AO6" i="6"/>
  <c r="K6" i="6"/>
  <c r="V6" i="6"/>
  <c r="AF6" i="6"/>
  <c r="AQ6" i="6"/>
  <c r="X6" i="6"/>
  <c r="AN6" i="6"/>
  <c r="G6" i="6"/>
  <c r="AB6" i="6"/>
  <c r="L6" i="6"/>
  <c r="AD6" i="6"/>
  <c r="N6" i="6"/>
  <c r="AG6" i="6"/>
  <c r="Q6" i="6"/>
  <c r="W6" i="6"/>
  <c r="Y6" i="6"/>
  <c r="D6" i="6"/>
  <c r="O6" i="6"/>
  <c r="E6" i="6"/>
  <c r="AI6" i="6"/>
  <c r="AM6" i="6"/>
  <c r="AJ6" i="6"/>
  <c r="B6" i="6"/>
  <c r="M27" i="6"/>
  <c r="U27" i="6"/>
  <c r="AC27" i="6"/>
  <c r="AK27" i="6"/>
  <c r="N27" i="6"/>
  <c r="W27" i="6"/>
  <c r="AF27" i="6"/>
  <c r="AO27" i="6"/>
  <c r="H27" i="6"/>
  <c r="Q27" i="6"/>
  <c r="Z27" i="6"/>
  <c r="AI27" i="6"/>
  <c r="G27" i="6"/>
  <c r="S27" i="6"/>
  <c r="AE27" i="6"/>
  <c r="AQ27" i="6"/>
  <c r="J27" i="6"/>
  <c r="V27" i="6"/>
  <c r="AH27" i="6"/>
  <c r="K27" i="6"/>
  <c r="X27" i="6"/>
  <c r="AJ27" i="6"/>
  <c r="L27" i="6"/>
  <c r="Y27" i="6"/>
  <c r="AL27" i="6"/>
  <c r="AB27" i="6"/>
  <c r="F27" i="6"/>
  <c r="AD27" i="6"/>
  <c r="I27" i="6"/>
  <c r="AG27" i="6"/>
  <c r="E27" i="6"/>
  <c r="O27" i="6"/>
  <c r="AM27" i="6"/>
  <c r="B27" i="6"/>
  <c r="AP27" i="6"/>
  <c r="P27" i="6"/>
  <c r="AN27" i="6"/>
  <c r="D27" i="6"/>
  <c r="T27" i="6"/>
  <c r="AA27" i="6"/>
  <c r="L41" i="6"/>
  <c r="T41" i="6"/>
  <c r="AB41" i="6"/>
  <c r="AJ41" i="6"/>
  <c r="D41" i="6"/>
  <c r="B41" i="6"/>
  <c r="G41" i="6"/>
  <c r="P41" i="6"/>
  <c r="Y41" i="6"/>
  <c r="AH41" i="6"/>
  <c r="AQ41" i="6"/>
  <c r="J41" i="6"/>
  <c r="S41" i="6"/>
  <c r="AC41" i="6"/>
  <c r="AL41" i="6"/>
  <c r="O41" i="6"/>
  <c r="AA41" i="6"/>
  <c r="AN41" i="6"/>
  <c r="Q41" i="6"/>
  <c r="AD41" i="6"/>
  <c r="AO41" i="6"/>
  <c r="F41" i="6"/>
  <c r="AE41" i="6"/>
  <c r="AP41" i="6"/>
  <c r="AI41" i="6"/>
  <c r="H41" i="6"/>
  <c r="U41" i="6"/>
  <c r="AF41" i="6"/>
  <c r="AG41" i="6"/>
  <c r="K41" i="6"/>
  <c r="I41" i="6"/>
  <c r="V41" i="6"/>
  <c r="E41" i="6"/>
  <c r="W41" i="6"/>
  <c r="M41" i="6"/>
  <c r="N41" i="6"/>
  <c r="Z41" i="6"/>
  <c r="AK41" i="6"/>
  <c r="AM41" i="6"/>
  <c r="X41" i="6"/>
  <c r="F21" i="6"/>
  <c r="N21" i="6"/>
  <c r="V21" i="6"/>
  <c r="AD21" i="6"/>
  <c r="AL21" i="6"/>
  <c r="I21" i="6"/>
  <c r="Q21" i="6"/>
  <c r="Y21" i="6"/>
  <c r="AG21" i="6"/>
  <c r="AO21" i="6"/>
  <c r="O21" i="6"/>
  <c r="Z21" i="6"/>
  <c r="AJ21" i="6"/>
  <c r="H21" i="6"/>
  <c r="S21" i="6"/>
  <c r="AC21" i="6"/>
  <c r="AN21" i="6"/>
  <c r="G21" i="6"/>
  <c r="U21" i="6"/>
  <c r="AI21" i="6"/>
  <c r="K21" i="6"/>
  <c r="X21" i="6"/>
  <c r="AM21" i="6"/>
  <c r="L21" i="6"/>
  <c r="AA21" i="6"/>
  <c r="AP21" i="6"/>
  <c r="E21" i="6"/>
  <c r="M21" i="6"/>
  <c r="AB21" i="6"/>
  <c r="AQ21" i="6"/>
  <c r="AF21" i="6"/>
  <c r="D21" i="6"/>
  <c r="AH21" i="6"/>
  <c r="J21" i="6"/>
  <c r="AK21" i="6"/>
  <c r="W21" i="6"/>
  <c r="P21" i="6"/>
  <c r="T21" i="6"/>
  <c r="AE21" i="6"/>
  <c r="B21" i="6"/>
  <c r="I25" i="6"/>
  <c r="Q25" i="6"/>
  <c r="Y25" i="6"/>
  <c r="AG25" i="6"/>
  <c r="AO25" i="6"/>
  <c r="G25" i="6"/>
  <c r="P25" i="6"/>
  <c r="Z25" i="6"/>
  <c r="AI25" i="6"/>
  <c r="K25" i="6"/>
  <c r="T25" i="6"/>
  <c r="AC25" i="6"/>
  <c r="AL25" i="6"/>
  <c r="D25" i="6"/>
  <c r="B25" i="6"/>
  <c r="J25" i="6"/>
  <c r="V25" i="6"/>
  <c r="AH25" i="6"/>
  <c r="E25" i="6"/>
  <c r="M25" i="6"/>
  <c r="X25" i="6"/>
  <c r="AK25" i="6"/>
  <c r="N25" i="6"/>
  <c r="AA25" i="6"/>
  <c r="AM25" i="6"/>
  <c r="O25" i="6"/>
  <c r="AB25" i="6"/>
  <c r="AN25" i="6"/>
  <c r="F25" i="6"/>
  <c r="AE25" i="6"/>
  <c r="H25" i="6"/>
  <c r="AF25" i="6"/>
  <c r="L25" i="6"/>
  <c r="AJ25" i="6"/>
  <c r="AP25" i="6"/>
  <c r="U25" i="6"/>
  <c r="S25" i="6"/>
  <c r="AQ25" i="6"/>
  <c r="W25" i="6"/>
  <c r="AD25" i="6"/>
  <c r="M9" i="6"/>
  <c r="U9" i="6"/>
  <c r="AC9" i="6"/>
  <c r="AK9" i="6"/>
  <c r="H10" i="6"/>
  <c r="P10" i="6"/>
  <c r="X10" i="6"/>
  <c r="AF10" i="6"/>
  <c r="AN10" i="6"/>
  <c r="D10" i="6"/>
  <c r="G9" i="6"/>
  <c r="O9" i="6"/>
  <c r="W9" i="6"/>
  <c r="AE9" i="6"/>
  <c r="AM9" i="6"/>
  <c r="H9" i="6"/>
  <c r="P9" i="6"/>
  <c r="X9" i="6"/>
  <c r="AF9" i="6"/>
  <c r="AN9" i="6"/>
  <c r="K10" i="6"/>
  <c r="S10" i="6"/>
  <c r="AA10" i="6"/>
  <c r="AI10" i="6"/>
  <c r="AQ10" i="6"/>
  <c r="I9" i="6"/>
  <c r="L9" i="6"/>
  <c r="Z9" i="6"/>
  <c r="AL9" i="6"/>
  <c r="M10" i="6"/>
  <c r="W10" i="6"/>
  <c r="AH10" i="6"/>
  <c r="F10" i="6"/>
  <c r="Q9" i="6"/>
  <c r="AB9" i="6"/>
  <c r="AP9" i="6"/>
  <c r="O10" i="6"/>
  <c r="Z10" i="6"/>
  <c r="AK10" i="6"/>
  <c r="E10" i="6"/>
  <c r="AD9" i="6"/>
  <c r="AQ9" i="6"/>
  <c r="Q10" i="6"/>
  <c r="AB10" i="6"/>
  <c r="AL10" i="6"/>
  <c r="D9" i="6"/>
  <c r="S9" i="6"/>
  <c r="AG9" i="6"/>
  <c r="G10" i="6"/>
  <c r="AC10" i="6"/>
  <c r="AM10" i="6"/>
  <c r="Y9" i="6"/>
  <c r="L10" i="6"/>
  <c r="AG10" i="6"/>
  <c r="B9" i="6"/>
  <c r="AH9" i="6"/>
  <c r="T10" i="6"/>
  <c r="AO10" i="6"/>
  <c r="J9" i="6"/>
  <c r="AI9" i="6"/>
  <c r="U10" i="6"/>
  <c r="AP10" i="6"/>
  <c r="K9" i="6"/>
  <c r="AJ9" i="6"/>
  <c r="V10" i="6"/>
  <c r="F9" i="6"/>
  <c r="V9" i="6"/>
  <c r="AE10" i="6"/>
  <c r="AO9" i="6"/>
  <c r="E9" i="6"/>
  <c r="I10" i="6"/>
  <c r="J10" i="6"/>
  <c r="AD10" i="6"/>
  <c r="AJ10" i="6"/>
  <c r="AA9" i="6"/>
  <c r="N9" i="6"/>
  <c r="T9" i="6"/>
  <c r="B10" i="6"/>
  <c r="N10" i="6"/>
  <c r="Y10" i="6"/>
  <c r="AA42" i="4"/>
  <c r="AC42" i="6"/>
  <c r="T42" i="6"/>
  <c r="F42" i="6"/>
  <c r="AM42" i="6"/>
  <c r="U42" i="6"/>
  <c r="K42" i="6"/>
  <c r="D42" i="6"/>
  <c r="AN42" i="6"/>
  <c r="Q42" i="6"/>
  <c r="O42" i="6"/>
  <c r="AG42" i="6"/>
  <c r="AD42" i="6"/>
  <c r="AH42" i="6"/>
  <c r="AF42" i="6"/>
  <c r="V42" i="6"/>
  <c r="Y42" i="6"/>
  <c r="M42" i="6"/>
  <c r="AJ42" i="6"/>
  <c r="G42" i="6"/>
  <c r="AE42" i="6"/>
  <c r="W42" i="6"/>
  <c r="S42" i="6"/>
  <c r="Z42" i="6"/>
  <c r="AL42" i="6"/>
  <c r="P42" i="6"/>
  <c r="AP42" i="6"/>
  <c r="B42" i="6"/>
  <c r="I42" i="6"/>
  <c r="L42" i="6"/>
  <c r="H42" i="6"/>
  <c r="AB42" i="6"/>
  <c r="AI42" i="6"/>
  <c r="X42" i="6"/>
  <c r="N42" i="6"/>
  <c r="E42" i="6"/>
  <c r="AO42" i="6"/>
  <c r="AA42" i="6"/>
  <c r="AQ42" i="6"/>
  <c r="AK42" i="6"/>
  <c r="J42" i="6"/>
</calcChain>
</file>

<file path=xl/sharedStrings.xml><?xml version="1.0" encoding="utf-8"?>
<sst xmlns="http://schemas.openxmlformats.org/spreadsheetml/2006/main" count="336" uniqueCount="178">
  <si>
    <t>World</t>
  </si>
  <si>
    <t>Cabbages and other brassicas</t>
  </si>
  <si>
    <t>Artichokes</t>
  </si>
  <si>
    <t>Asparagus</t>
  </si>
  <si>
    <t>Lettuce and chicory</t>
  </si>
  <si>
    <t>Spinach</t>
  </si>
  <si>
    <t>Cassava leaves</t>
  </si>
  <si>
    <t>Tomatoes</t>
  </si>
  <si>
    <t>Cauliflowers and broccoli</t>
  </si>
  <si>
    <t>Pumpkins, squash and gourds</t>
  </si>
  <si>
    <t>Cucumbers and gherkins</t>
  </si>
  <si>
    <t>Eggplants (aubergines)</t>
  </si>
  <si>
    <t>Chillies and peppers, green</t>
  </si>
  <si>
    <t>Onions, shallots, green</t>
  </si>
  <si>
    <t>Onions, dry</t>
  </si>
  <si>
    <t>Garlic</t>
  </si>
  <si>
    <t>Leeks, other alliaceous vegetables</t>
  </si>
  <si>
    <t>Beans, green</t>
  </si>
  <si>
    <t>Peas, green</t>
  </si>
  <si>
    <t>Vegetables, leguminous nes</t>
  </si>
  <si>
    <t>String beans</t>
  </si>
  <si>
    <t>Carrots and turnips</t>
  </si>
  <si>
    <t>Okra</t>
  </si>
  <si>
    <t>Maize, green</t>
  </si>
  <si>
    <t>Mushrooms and truffles</t>
  </si>
  <si>
    <t>Vegetables, fresh nes</t>
  </si>
  <si>
    <t>Watermelons</t>
  </si>
  <si>
    <t>Melons, other (inc.cantaloupes)</t>
  </si>
  <si>
    <t>Mushrooms, canned</t>
  </si>
  <si>
    <t>Tomatoes, paste</t>
  </si>
  <si>
    <t>Tomatoes, peeled</t>
  </si>
  <si>
    <t>Vegetables in vinegar</t>
  </si>
  <si>
    <t>Vegetables, dehydrated</t>
  </si>
  <si>
    <t>Vegetables, fresh or dried products nes</t>
  </si>
  <si>
    <t>Vegetables, frozen</t>
  </si>
  <si>
    <t>Vegetables, homogenized preparations</t>
  </si>
  <si>
    <t>Vegetables, preserved nes</t>
  </si>
  <si>
    <t>Vegetables, preserved, frozen</t>
  </si>
  <si>
    <t>Vegetables, temporarily preserved</t>
  </si>
  <si>
    <t>Vegetables, other</t>
  </si>
  <si>
    <t>358 Cabbages and other brassicas, 366 Artichokes, 367 Asparagus, 372 Lettuce and chicory, 373 Spinach, 378 Cassava leaves, 393 Cauliflowers and broccoli, 394 Pumpkins, squash and gourds, 397 Cucumbers and gherkins, 399 Eggplants (aubergines), 401 Chillies and peppers, green, 402 Onions (inc. shallots), green, 406 Garlic, 407 Leeks, other alliaceous veg, 414 Beans, green, 417 Peas, green, 420 Leguminous vegetables, nes, 423 String beans, 426 Carrots and turnips, 430 Okra, 446 Maize, green, 447 Sweet Corn Frozen, 448 Sweet Corn Prep or Preserved, 449 Mushrooms and truffles, 450 Dried Mushrooms, 451 Canned Mushrooms, 459 Chicory roots, 461 Carobs, 463 Vegetables fresh nes, 464 Vegetables, dried nes, 465 Vegetables, canned nes, 466 Juice of Vegetables Nes, 469 Vegetables Dehydrated, 471 Vegetables in Vinegar, 472 Vegetables Preserved Nes, 473 Vegetable Frozen, 474 Veg.in Tem. Preservatives, 475 Veg.Prep. Or Pres.Frozen, 476 Homogen.Veget.Prep, 567 Watermelons, 568 Other melons (inc.cantaloupes), 658 Coffee Subst. Cont.Coffee</t>
  </si>
  <si>
    <t>Carobs</t>
  </si>
  <si>
    <t>403 Onions, dry</t>
  </si>
  <si>
    <t>Onions</t>
  </si>
  <si>
    <t>388 Tomatoes, 389 Tomatojuice Concentrated, 390 Juice of Tomatoes, 391 Paste of Tomatoes, 392 Tomato Peeled</t>
  </si>
  <si>
    <t>Vegetables</t>
  </si>
  <si>
    <t>Artichokes, (globe or french), raw</t>
  </si>
  <si>
    <t>Asparagus, raw</t>
  </si>
  <si>
    <t>Cabbage, raw</t>
  </si>
  <si>
    <t>Carob flour</t>
  </si>
  <si>
    <t>Carrots, raw</t>
  </si>
  <si>
    <t>Garlic, raw</t>
  </si>
  <si>
    <t>Peppers, hot chili, green, raw</t>
  </si>
  <si>
    <t>Cucumber, with peel, raw</t>
  </si>
  <si>
    <t>Eggplant, raw</t>
  </si>
  <si>
    <t>Leeks, (bulb and lower leaf-portion), raw</t>
  </si>
  <si>
    <t>Lettuce, red leaf, raw</t>
  </si>
  <si>
    <t>Melons, cantaloupe, raw</t>
  </si>
  <si>
    <t>Mushrooms, portabella, raw</t>
  </si>
  <si>
    <t>Okra, raw</t>
  </si>
  <si>
    <t>Onions, raw</t>
  </si>
  <si>
    <t>Shallots, raw</t>
  </si>
  <si>
    <t>Pumpkin, raw</t>
  </si>
  <si>
    <t>Spinach, raw</t>
  </si>
  <si>
    <t>Tomatoes, red, ripe, raw, year round average</t>
  </si>
  <si>
    <t xml:space="preserve"> Tomato products, canned, paste, without salt added</t>
  </si>
  <si>
    <t>Tomatoes, red, ripe, canned, packed in tomato juice, no salt added</t>
  </si>
  <si>
    <t>Vegetables, mixed, frozen, cooked, boiled, drained, without salt</t>
  </si>
  <si>
    <t>Watermelon, raw</t>
  </si>
  <si>
    <t>09181</t>
  </si>
  <si>
    <t>09326</t>
  </si>
  <si>
    <t>Included</t>
  </si>
  <si>
    <t>Other</t>
  </si>
  <si>
    <t>Total</t>
  </si>
  <si>
    <t>Beans, snap, green, raw</t>
  </si>
  <si>
    <t>Peas, green, split, mature seeds, raw</t>
  </si>
  <si>
    <t>Corn grain, yellow</t>
  </si>
  <si>
    <t>Note 1: Excluded the following because they are represented elsewhere: beans, green; maize, green; peas, green- KL 121815</t>
  </si>
  <si>
    <t>Note 3: Changing the inclusion status will automatically reweight all items in the category- KL 121815</t>
  </si>
  <si>
    <t>Note 2: All other exclusions because of lack of FCT data-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</si>
  <si>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</si>
  <si>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</si>
  <si>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</si>
  <si>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</si>
  <si>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</si>
  <si>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</si>
  <si>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</si>
  <si>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</si>
  <si>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</si>
  <si>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</si>
  <si>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</si>
  <si>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</si>
  <si>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</si>
  <si>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</si>
  <si>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</si>
  <si>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</si>
  <si>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</si>
  <si>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</si>
  <si>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</si>
  <si>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pcn_w_stockvar</t>
  </si>
  <si>
    <t>stock_var</t>
  </si>
  <si>
    <t>calc_dom_supply</t>
  </si>
  <si>
    <t>pcn_food_supply</t>
  </si>
  <si>
    <t>calc_fd_supply</t>
  </si>
  <si>
    <t>pcn_fdsupply_fbsfd</t>
  </si>
  <si>
    <t>edible_share</t>
  </si>
  <si>
    <t>inedible_share</t>
  </si>
  <si>
    <t>proximates</t>
  </si>
  <si>
    <t>water_g</t>
  </si>
  <si>
    <t>energy_kcal</t>
  </si>
  <si>
    <t>protein_g</t>
  </si>
  <si>
    <t>fat_g</t>
  </si>
  <si>
    <t>carbohydrate_g</t>
  </si>
  <si>
    <t>totalfiber_g</t>
  </si>
  <si>
    <t>sugar_g</t>
  </si>
  <si>
    <t>minerals</t>
  </si>
  <si>
    <t>calcium_mg</t>
  </si>
  <si>
    <t>iron_mg</t>
  </si>
  <si>
    <t>magnesium_mg</t>
  </si>
  <si>
    <t>phosphorus_mg</t>
  </si>
  <si>
    <t>potassium_mg</t>
  </si>
  <si>
    <t>potassium_g</t>
  </si>
  <si>
    <t>sodium_mg</t>
  </si>
  <si>
    <t>sodium_g</t>
  </si>
  <si>
    <t>zinc_mg</t>
  </si>
  <si>
    <t>vitamins</t>
  </si>
  <si>
    <t>vit_c_mg</t>
  </si>
  <si>
    <t>thiamin_mg</t>
  </si>
  <si>
    <t>riboflavin_mg</t>
  </si>
  <si>
    <t>niacin_mg</t>
  </si>
  <si>
    <t>vit_b6_mg</t>
  </si>
  <si>
    <t>folate_µg</t>
  </si>
  <si>
    <t>vit_b12_µg</t>
  </si>
  <si>
    <t>vit_a_rae_µg</t>
  </si>
  <si>
    <t>vit_a_IU</t>
  </si>
  <si>
    <t>vit_e_mg</t>
  </si>
  <si>
    <t>vit_d_IU</t>
  </si>
  <si>
    <t>vit_k_µg</t>
  </si>
  <si>
    <t>lipids</t>
  </si>
  <si>
    <t>ft_acds_tot_sat_g</t>
  </si>
  <si>
    <t>ft_acds_mono_unsat_g</t>
  </si>
  <si>
    <t>ft_acds_plyunst_g</t>
  </si>
  <si>
    <t>ft_acds_tot_trans_g</t>
  </si>
  <si>
    <t>cholesterol_mg</t>
  </si>
  <si>
    <t>other</t>
  </si>
  <si>
    <t>caffeine_mg</t>
  </si>
  <si>
    <t>retentioncode_aus</t>
  </si>
  <si>
    <t xml:space="preserve">49% Refuse Description: 9% cavity contents  1% cutting loss 39% rind </t>
  </si>
  <si>
    <t>48% Refuse Description: Rind</t>
  </si>
  <si>
    <t xml:space="preserve">60% Refuse Description: Stem and inedible parts of bracts and flowers </t>
  </si>
  <si>
    <t xml:space="preserve">47% Refuse Description: Butt ends </t>
  </si>
  <si>
    <t xml:space="preserve">12% Refuse Description: Ends  strings trimmings </t>
  </si>
  <si>
    <t xml:space="preserve">20% Refuse Description: Outer leaves and core </t>
  </si>
  <si>
    <t>11% Refuse Description: Crown</t>
  </si>
  <si>
    <t xml:space="preserve">3% Refuse Description: Ends </t>
  </si>
  <si>
    <t>19% Refuse Description: Ends</t>
  </si>
  <si>
    <t xml:space="preserve">13% Refuse Description: Knob and skin </t>
  </si>
  <si>
    <t xml:space="preserve">56% Refuse Description: Tops  root end and skin </t>
  </si>
  <si>
    <t xml:space="preserve">20% Refuse Description: Core and damaged outer leaves </t>
  </si>
  <si>
    <t xml:space="preserve">3% Refuse Description: Trimmings </t>
  </si>
  <si>
    <t xml:space="preserve">14% Refuse Description: Crown and tips </t>
  </si>
  <si>
    <t>10% Refuse Description: Stem ends</t>
  </si>
  <si>
    <t xml:space="preserve">Refuse: 30% Refuse Description: Seeds  rind and stem </t>
  </si>
  <si>
    <t xml:space="preserve">28% Refuse Description: Large stems and roots </t>
  </si>
  <si>
    <t xml:space="preserve">9% Refuse Description: Core and stem ends </t>
  </si>
  <si>
    <t>27% Refuse Description: Stem ends</t>
  </si>
  <si>
    <t xml:space="preserve">12% Refuse Description: Skins </t>
  </si>
  <si>
    <t>61% Refuse Description: Leaf stalks</t>
  </si>
  <si>
    <t xml:space="preserve">39% Refuse Description: Leaves and tough stalks with trimmings </t>
  </si>
  <si>
    <t>11135</t>
  </si>
  <si>
    <t>11090</t>
  </si>
  <si>
    <t>Broccoli, raw</t>
  </si>
  <si>
    <t>Cauliflower, raw</t>
  </si>
  <si>
    <t>Note 4: 11135 and 11090 Cauliflower and Broccoli will be assigned equal weighting of the production weight of "Cauliflowers and broccoli" in calculation of weighted nutrient composition. JB 011116</t>
  </si>
  <si>
    <t>Composite</t>
  </si>
  <si>
    <t>Note 5: Watermelons and melons 09326 and 09181 are both included in the fruits composite so have not been included in weighted averages here. JB 110116</t>
  </si>
  <si>
    <t>vit_d_μg</t>
  </si>
  <si>
    <t>pcn_fdsupply_avg</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</si>
</sst>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8"/>
      <color rgb="FF333333"/>
      <name val="Calibri"/>
      <family val="2"/>
      <scheme val="minor"/>
    </font>
    <font>
      <sz val="11"/>
      <color theme="1"/>
      <name val="Calibri"/>
      <family val="2"/>
    </font>
    <font>
      <b/>
      <sz val="18"/>
      <color theme="1"/>
      <name val="Calibri"/>
      <family val="2"/>
      <scheme val="minor"/>
    </font>
    <font>
      <sz val="11"/>
      <color rgb="FF00000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rgb="FFFF7C80"/>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theme="7"/>
        <bgColor rgb="FF000000"/>
      </patternFill>
    </fill>
    <fill>
      <patternFill patternType="solid">
        <fgColor theme="0"/>
        <bgColor rgb="FF000000"/>
      </patternFill>
    </fill>
    <fill>
      <patternFill patternType="solid">
        <fgColor theme="0"/>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54">
    <xf numFmtId="0" fontId="0" fillId="0" borderId="0" xfId="0"/>
    <xf numFmtId="0" fontId="0" fillId="0" borderId="0" xfId="0" applyAlignment="1">
      <alignment horizontal="center"/>
    </xf>
    <xf numFmtId="3" fontId="0" fillId="0" borderId="0" xfId="0" applyNumberFormat="1" applyAlignment="1">
      <alignment horizontal="center"/>
    </xf>
    <xf numFmtId="3" fontId="0" fillId="0" borderId="0" xfId="0" applyNumberFormat="1"/>
    <xf numFmtId="49" fontId="0" fillId="0" borderId="0" xfId="0" applyNumberFormat="1"/>
    <xf numFmtId="2" fontId="0" fillId="0" borderId="0" xfId="0" applyNumberFormat="1"/>
    <xf numFmtId="2" fontId="0" fillId="42" borderId="0" xfId="0" applyNumberFormat="1" applyFill="1"/>
    <xf numFmtId="0" fontId="0" fillId="42" borderId="0" xfId="0" applyFill="1"/>
    <xf numFmtId="2" fontId="19" fillId="0" borderId="10" xfId="0" applyNumberFormat="1" applyFont="1" applyBorder="1" applyAlignment="1">
      <alignment horizontal="center" vertical="center" wrapText="1"/>
    </xf>
    <xf numFmtId="2" fontId="16" fillId="39" borderId="10" xfId="0" applyNumberFormat="1" applyFont="1" applyFill="1" applyBorder="1" applyAlignment="1">
      <alignment horizontal="center" vertical="center" wrapText="1"/>
    </xf>
    <xf numFmtId="2" fontId="18" fillId="0" borderId="0" xfId="0" applyNumberFormat="1" applyFont="1" applyAlignment="1">
      <alignment horizontal="center" wrapText="1"/>
    </xf>
    <xf numFmtId="2" fontId="23" fillId="0" borderId="0" xfId="0" applyNumberFormat="1" applyFont="1" applyAlignment="1">
      <alignment horizontal="center"/>
    </xf>
    <xf numFmtId="2" fontId="18" fillId="41" borderId="0" xfId="0" applyNumberFormat="1" applyFont="1" applyFill="1" applyAlignment="1">
      <alignment horizontal="center" wrapText="1"/>
    </xf>
    <xf numFmtId="2" fontId="23" fillId="40" borderId="0" xfId="0" applyNumberFormat="1" applyFont="1" applyFill="1" applyAlignment="1">
      <alignment horizontal="center"/>
    </xf>
    <xf numFmtId="2" fontId="18" fillId="40" borderId="0" xfId="0" applyNumberFormat="1" applyFont="1" applyFill="1" applyAlignment="1">
      <alignment horizontal="center" wrapText="1"/>
    </xf>
    <xf numFmtId="2" fontId="0" fillId="0" borderId="0" xfId="0" applyNumberFormat="1" applyFont="1" applyAlignment="1">
      <alignment horizontal="center" wrapText="1"/>
    </xf>
    <xf numFmtId="2" fontId="0" fillId="0" borderId="0" xfId="0" applyNumberFormat="1" applyFont="1" applyAlignment="1">
      <alignment horizontal="center" vertical="center"/>
    </xf>
    <xf numFmtId="2" fontId="0" fillId="0" borderId="0" xfId="0" applyNumberFormat="1" applyFont="1" applyAlignment="1">
      <alignment horizontal="center"/>
    </xf>
    <xf numFmtId="2" fontId="0" fillId="0" borderId="0" xfId="0" applyNumberFormat="1" applyFont="1" applyFill="1" applyAlignment="1">
      <alignment horizontal="center"/>
    </xf>
    <xf numFmtId="2" fontId="18" fillId="39" borderId="0" xfId="0" applyNumberFormat="1" applyFont="1" applyFill="1" applyAlignment="1">
      <alignment horizontal="center" wrapText="1"/>
    </xf>
    <xf numFmtId="2" fontId="23" fillId="39" borderId="0" xfId="0" applyNumberFormat="1" applyFont="1" applyFill="1" applyAlignment="1">
      <alignment horizontal="center"/>
    </xf>
    <xf numFmtId="2" fontId="18" fillId="0" borderId="11" xfId="0" applyNumberFormat="1" applyFont="1" applyBorder="1" applyAlignment="1">
      <alignment horizontal="center" wrapText="1"/>
    </xf>
    <xf numFmtId="2" fontId="23" fillId="0" borderId="11" xfId="0" applyNumberFormat="1" applyFont="1" applyBorder="1" applyAlignment="1">
      <alignment horizontal="center"/>
    </xf>
    <xf numFmtId="2" fontId="22" fillId="40" borderId="0" xfId="0" applyNumberFormat="1" applyFont="1" applyFill="1" applyAlignment="1">
      <alignment horizontal="center" wrapText="1"/>
    </xf>
    <xf numFmtId="2" fontId="19" fillId="0" borderId="10" xfId="0" applyNumberFormat="1" applyFont="1" applyFill="1" applyBorder="1" applyAlignment="1">
      <alignment horizontal="center" vertical="center" wrapText="1"/>
    </xf>
    <xf numFmtId="2" fontId="16" fillId="0" borderId="10" xfId="0" applyNumberFormat="1" applyFont="1" applyBorder="1" applyAlignment="1">
      <alignment horizontal="center" vertical="center" wrapText="1"/>
    </xf>
    <xf numFmtId="2" fontId="16" fillId="33" borderId="10" xfId="0" applyNumberFormat="1" applyFont="1" applyFill="1" applyBorder="1" applyAlignment="1">
      <alignment horizontal="center" vertical="center" wrapText="1"/>
    </xf>
    <xf numFmtId="2" fontId="16" fillId="0" borderId="10" xfId="0" applyNumberFormat="1" applyFont="1" applyFill="1" applyBorder="1" applyAlignment="1">
      <alignment horizontal="center" vertical="center" wrapText="1"/>
    </xf>
    <xf numFmtId="2" fontId="0" fillId="0" borderId="0" xfId="0" applyNumberFormat="1" applyAlignment="1">
      <alignment horizontal="left" wrapText="1"/>
    </xf>
    <xf numFmtId="2" fontId="18" fillId="0" borderId="0" xfId="0" applyNumberFormat="1" applyFont="1" applyAlignment="1">
      <alignment horizontal="left"/>
    </xf>
    <xf numFmtId="2" fontId="18" fillId="0" borderId="0" xfId="0" applyNumberFormat="1" applyFont="1" applyAlignment="1">
      <alignment horizontal="center"/>
    </xf>
    <xf numFmtId="2" fontId="20" fillId="0" borderId="0" xfId="0" applyNumberFormat="1" applyFont="1" applyAlignment="1">
      <alignment horizontal="left" vertical="center" wrapText="1"/>
    </xf>
    <xf numFmtId="2" fontId="0" fillId="0" borderId="0" xfId="0" applyNumberFormat="1" applyAlignment="1">
      <alignment horizontal="center"/>
    </xf>
    <xf numFmtId="2" fontId="0" fillId="0" borderId="0" xfId="42" applyNumberFormat="1" applyFont="1" applyAlignment="1">
      <alignment horizontal="center" wrapText="1"/>
    </xf>
    <xf numFmtId="2" fontId="0" fillId="34" borderId="0" xfId="42" applyNumberFormat="1" applyFont="1" applyFill="1" applyAlignment="1">
      <alignment horizontal="center"/>
    </xf>
    <xf numFmtId="2" fontId="21" fillId="35" borderId="0" xfId="42" applyNumberFormat="1" applyFont="1" applyFill="1" applyBorder="1" applyAlignment="1">
      <alignment horizontal="center" wrapText="1"/>
    </xf>
    <xf numFmtId="2" fontId="0" fillId="36" borderId="0" xfId="0" applyNumberFormat="1" applyFill="1" applyAlignment="1">
      <alignment horizontal="center" wrapText="1"/>
    </xf>
    <xf numFmtId="2" fontId="21" fillId="37" borderId="0" xfId="42" applyNumberFormat="1" applyFont="1" applyFill="1" applyBorder="1" applyAlignment="1">
      <alignment horizontal="center" wrapText="1"/>
    </xf>
    <xf numFmtId="2" fontId="0" fillId="0" borderId="0" xfId="42" applyNumberFormat="1" applyFont="1" applyAlignment="1">
      <alignment horizontal="center"/>
    </xf>
    <xf numFmtId="2" fontId="20" fillId="0" borderId="0" xfId="0" applyNumberFormat="1" applyFont="1" applyAlignment="1">
      <alignment wrapText="1"/>
    </xf>
    <xf numFmtId="2" fontId="21" fillId="38" borderId="0" xfId="42" applyNumberFormat="1" applyFont="1" applyFill="1" applyBorder="1" applyAlignment="1">
      <alignment horizontal="center" wrapText="1"/>
    </xf>
    <xf numFmtId="2" fontId="0" fillId="39" borderId="0" xfId="0" applyNumberFormat="1" applyFill="1" applyAlignment="1">
      <alignment horizontal="center" wrapText="1"/>
    </xf>
    <xf numFmtId="2" fontId="18" fillId="40" borderId="0" xfId="0" applyNumberFormat="1" applyFont="1" applyFill="1" applyAlignment="1">
      <alignment horizontal="left"/>
    </xf>
    <xf numFmtId="2" fontId="18" fillId="39" borderId="0" xfId="0" applyNumberFormat="1" applyFont="1" applyFill="1" applyAlignment="1">
      <alignment horizontal="center"/>
    </xf>
    <xf numFmtId="2" fontId="0" fillId="0" borderId="0" xfId="0" applyNumberFormat="1" applyAlignment="1">
      <alignment horizontal="left"/>
    </xf>
    <xf numFmtId="2" fontId="18" fillId="39" borderId="0" xfId="0" applyNumberFormat="1" applyFont="1" applyFill="1" applyAlignment="1">
      <alignment horizontal="left"/>
    </xf>
    <xf numFmtId="2" fontId="18" fillId="0" borderId="11" xfId="0" applyNumberFormat="1" applyFont="1" applyBorder="1" applyAlignment="1">
      <alignment horizontal="left"/>
    </xf>
    <xf numFmtId="2" fontId="18" fillId="0" borderId="11" xfId="0" applyNumberFormat="1" applyFont="1" applyBorder="1" applyAlignment="1">
      <alignment horizontal="center"/>
    </xf>
    <xf numFmtId="2" fontId="20" fillId="0" borderId="11" xfId="0" applyNumberFormat="1" applyFont="1" applyBorder="1" applyAlignment="1">
      <alignment wrapText="1"/>
    </xf>
    <xf numFmtId="2" fontId="0" fillId="0" borderId="11" xfId="0" applyNumberFormat="1" applyBorder="1" applyAlignment="1">
      <alignment horizontal="center"/>
    </xf>
    <xf numFmtId="2" fontId="0" fillId="0" borderId="11" xfId="0" applyNumberFormat="1" applyBorder="1"/>
    <xf numFmtId="2" fontId="21" fillId="38" borderId="11" xfId="42" applyNumberFormat="1" applyFont="1" applyFill="1" applyBorder="1" applyAlignment="1">
      <alignment horizontal="center" wrapText="1"/>
    </xf>
    <xf numFmtId="2" fontId="0" fillId="39" borderId="11" xfId="0" applyNumberFormat="1" applyFill="1" applyBorder="1" applyAlignment="1">
      <alignment horizontal="center" wrapText="1"/>
    </xf>
    <xf numFmtId="2" fontId="0" fillId="0" borderId="11" xfId="42" applyNumberFormat="1" applyFont="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4"/>
  <sheetViews>
    <sheetView showGridLines="0" zoomScale="80" zoomScaleNormal="80" zoomScalePageLayoutView="80" workbookViewId="0">
      <selection activeCell="AA1" sqref="A1:AA44"/>
    </sheetView>
  </sheetViews>
  <sheetFormatPr baseColWidth="10" defaultColWidth="8.83203125" defaultRowHeight="15" x14ac:dyDescent="0.2"/>
  <cols>
    <col min="1" max="1" width="26.83203125" customWidth="1"/>
    <col min="2" max="2" width="18.1640625" style="1" customWidth="1"/>
    <col min="3" max="3" width="8.83203125" style="1" customWidth="1"/>
    <col min="4" max="4" width="29.5" style="1" customWidth="1"/>
    <col min="5" max="7" width="22.6640625" style="1" customWidth="1"/>
    <col min="8" max="10" width="11" style="1" customWidth="1"/>
    <col min="11" max="11" width="24.83203125" style="1" customWidth="1"/>
    <col min="12" max="12" width="14.1640625" style="2" customWidth="1"/>
    <col min="13" max="15" width="20.6640625" style="2" customWidth="1"/>
    <col min="16" max="17" width="15.33203125" style="2" customWidth="1"/>
    <col min="18" max="18" width="15.33203125" style="1" customWidth="1"/>
    <col min="19" max="19" width="15.33203125" style="3" customWidth="1"/>
    <col min="20" max="26" width="15.33203125" customWidth="1"/>
    <col min="27" max="27" width="18.1640625" customWidth="1"/>
  </cols>
  <sheetData>
    <row r="1" spans="1:27" ht="61.5" customHeight="1" x14ac:dyDescent="0.3">
      <c r="A1" s="23" t="s">
        <v>45</v>
      </c>
      <c r="B1" s="8" t="s">
        <v>80</v>
      </c>
      <c r="C1" s="8" t="s">
        <v>81</v>
      </c>
      <c r="D1" s="8" t="s">
        <v>82</v>
      </c>
      <c r="E1" s="9" t="s">
        <v>83</v>
      </c>
      <c r="F1" s="9" t="s">
        <v>84</v>
      </c>
      <c r="G1" s="9" t="s">
        <v>85</v>
      </c>
      <c r="H1" s="8" t="s">
        <v>86</v>
      </c>
      <c r="I1" s="8" t="s">
        <v>87</v>
      </c>
      <c r="J1" s="8" t="s">
        <v>88</v>
      </c>
      <c r="K1" s="8" t="s">
        <v>89</v>
      </c>
      <c r="L1" s="8" t="s">
        <v>90</v>
      </c>
      <c r="M1" s="8" t="s">
        <v>91</v>
      </c>
      <c r="N1" s="8" t="s">
        <v>92</v>
      </c>
      <c r="O1" s="8" t="s">
        <v>93</v>
      </c>
      <c r="P1" s="24" t="s">
        <v>94</v>
      </c>
      <c r="Q1" s="24" t="s">
        <v>95</v>
      </c>
      <c r="R1" s="24" t="s">
        <v>96</v>
      </c>
      <c r="S1" s="24" t="s">
        <v>97</v>
      </c>
      <c r="T1" s="24" t="s">
        <v>98</v>
      </c>
      <c r="U1" s="25" t="s">
        <v>99</v>
      </c>
      <c r="V1" s="25" t="s">
        <v>100</v>
      </c>
      <c r="W1" s="25" t="s">
        <v>101</v>
      </c>
      <c r="X1" s="25" t="s">
        <v>102</v>
      </c>
      <c r="Y1" s="26" t="s">
        <v>103</v>
      </c>
      <c r="Z1" s="25" t="s">
        <v>104</v>
      </c>
      <c r="AA1" s="27" t="s">
        <v>177</v>
      </c>
    </row>
    <row r="2" spans="1:27" ht="30" customHeight="1" x14ac:dyDescent="0.2">
      <c r="A2" s="28" t="s">
        <v>77</v>
      </c>
      <c r="B2" s="10" t="s">
        <v>0</v>
      </c>
      <c r="C2" s="10">
        <v>2011</v>
      </c>
      <c r="D2" s="10" t="s">
        <v>2</v>
      </c>
      <c r="E2" s="11">
        <v>11007</v>
      </c>
      <c r="F2" s="29" t="s">
        <v>46</v>
      </c>
      <c r="G2" s="30">
        <v>1</v>
      </c>
      <c r="H2" s="10">
        <v>366</v>
      </c>
      <c r="I2" s="10" t="s">
        <v>39</v>
      </c>
      <c r="J2" s="10">
        <v>2605</v>
      </c>
      <c r="K2" s="31" t="s">
        <v>40</v>
      </c>
      <c r="L2" s="10">
        <v>1541383</v>
      </c>
      <c r="M2" s="10">
        <v>32436</v>
      </c>
      <c r="N2" s="10">
        <f>L2+M2</f>
        <v>1573819</v>
      </c>
      <c r="O2" s="10">
        <v>34195</v>
      </c>
      <c r="P2" s="32">
        <f>L2+M2-O2</f>
        <v>1539624</v>
      </c>
      <c r="Q2" s="10">
        <v>840546000</v>
      </c>
      <c r="R2" s="33">
        <f>L2/Q2</f>
        <v>1.8337877998348693E-3</v>
      </c>
      <c r="S2" s="5">
        <v>714726000</v>
      </c>
      <c r="T2" s="34">
        <f>(SUM(P2:P21,P23:P27,P31:P41))/S2</f>
        <v>1.1810836936112581</v>
      </c>
      <c r="U2" s="35">
        <v>1.0002482379638593</v>
      </c>
      <c r="V2" s="36">
        <f>((U2-1)*N2)</f>
        <v>390.68162404309567</v>
      </c>
      <c r="W2" s="36">
        <f>SUM(L2:M2,V2)-O2</f>
        <v>1540014.681624043</v>
      </c>
      <c r="X2" s="35">
        <v>0.85175964734357668</v>
      </c>
      <c r="Y2" s="35">
        <f>W2*X2</f>
        <v>1311722.3621240254</v>
      </c>
      <c r="Z2" s="37">
        <f>(SUM(Y2:Y21,Y23:Y27,Y31:Y41))/S2</f>
        <v>1.0062604860538436</v>
      </c>
      <c r="AA2" s="38">
        <f>IF($G2=1,Y2/$Y$42,0)</f>
        <v>2.3487644836037553E-3</v>
      </c>
    </row>
    <row r="3" spans="1:27" ht="30" customHeight="1" x14ac:dyDescent="0.2">
      <c r="A3" s="28" t="s">
        <v>79</v>
      </c>
      <c r="B3" s="10" t="s">
        <v>0</v>
      </c>
      <c r="C3" s="10">
        <v>2011</v>
      </c>
      <c r="D3" s="10" t="s">
        <v>3</v>
      </c>
      <c r="E3" s="11">
        <v>11011</v>
      </c>
      <c r="F3" s="29" t="s">
        <v>47</v>
      </c>
      <c r="G3" s="30">
        <v>1</v>
      </c>
      <c r="H3" s="10">
        <v>367</v>
      </c>
      <c r="I3" s="10" t="s">
        <v>39</v>
      </c>
      <c r="J3" s="10">
        <v>2605</v>
      </c>
      <c r="K3" s="39" t="s">
        <v>40</v>
      </c>
      <c r="L3" s="10">
        <v>8202433</v>
      </c>
      <c r="M3" s="10">
        <v>330401</v>
      </c>
      <c r="N3" s="10">
        <f t="shared" ref="N3:N41" si="0">L3+M3</f>
        <v>8532834</v>
      </c>
      <c r="O3" s="10">
        <v>320764</v>
      </c>
      <c r="P3" s="32">
        <f t="shared" ref="P3:P41" si="1">L3+M3-O3</f>
        <v>8212070</v>
      </c>
      <c r="Q3" s="10"/>
      <c r="R3" s="32"/>
      <c r="S3" s="5"/>
      <c r="T3" s="5"/>
      <c r="U3" s="40">
        <v>1.0002482379638593</v>
      </c>
      <c r="V3" s="41">
        <f t="shared" ref="V3:V22" si="2">((U3-1)*N3)</f>
        <v>2118.1733381094932</v>
      </c>
      <c r="W3" s="41">
        <f t="shared" ref="W3:W22" si="3">SUM(L3:M3,V3)-O3</f>
        <v>8214188.1733381096</v>
      </c>
      <c r="X3" s="40">
        <v>0.85175964734357668</v>
      </c>
      <c r="Y3" s="40">
        <f t="shared" ref="Y3:Y27" si="4">W3*X3</f>
        <v>6996514.0217362465</v>
      </c>
      <c r="Z3" s="5"/>
      <c r="AA3" s="38">
        <f t="shared" ref="AA3:AA41" si="5">IF($G3=1,Y3/$Y$42,0)</f>
        <v>1.252792825509213E-2</v>
      </c>
    </row>
    <row r="4" spans="1:27" ht="30" customHeight="1" x14ac:dyDescent="0.2">
      <c r="A4" s="28" t="s">
        <v>78</v>
      </c>
      <c r="B4" s="10" t="s">
        <v>0</v>
      </c>
      <c r="C4" s="10">
        <v>2011</v>
      </c>
      <c r="D4" s="12" t="s">
        <v>17</v>
      </c>
      <c r="E4" s="11">
        <v>11052</v>
      </c>
      <c r="F4" s="29" t="s">
        <v>74</v>
      </c>
      <c r="G4" s="30">
        <v>0</v>
      </c>
      <c r="H4" s="10">
        <v>414</v>
      </c>
      <c r="I4" s="10" t="s">
        <v>39</v>
      </c>
      <c r="J4" s="10">
        <v>2605</v>
      </c>
      <c r="K4" s="39" t="s">
        <v>40</v>
      </c>
      <c r="L4" s="10">
        <v>20182964</v>
      </c>
      <c r="M4" s="10">
        <v>469807</v>
      </c>
      <c r="N4" s="10">
        <f t="shared" si="0"/>
        <v>20652771</v>
      </c>
      <c r="O4" s="10">
        <v>342562</v>
      </c>
      <c r="P4" s="32">
        <f t="shared" si="1"/>
        <v>20310209</v>
      </c>
      <c r="Q4" s="10"/>
      <c r="R4" s="32"/>
      <c r="S4" s="5"/>
      <c r="T4" s="5"/>
      <c r="U4" s="40">
        <v>1.0002482379638593</v>
      </c>
      <c r="V4" s="41">
        <f t="shared" si="2"/>
        <v>5126.8018210926093</v>
      </c>
      <c r="W4" s="41">
        <f t="shared" si="3"/>
        <v>20315335.801821094</v>
      </c>
      <c r="X4" s="40">
        <v>0.85175964734357668</v>
      </c>
      <c r="Y4" s="40">
        <f t="shared" si="4"/>
        <v>17303783.258225471</v>
      </c>
      <c r="Z4" s="5"/>
      <c r="AA4" s="38">
        <f t="shared" si="5"/>
        <v>0</v>
      </c>
    </row>
    <row r="5" spans="1:27" ht="30" customHeight="1" x14ac:dyDescent="0.2">
      <c r="A5" s="28" t="s">
        <v>173</v>
      </c>
      <c r="B5" s="10" t="s">
        <v>0</v>
      </c>
      <c r="C5" s="10">
        <v>2011</v>
      </c>
      <c r="D5" s="10" t="s">
        <v>1</v>
      </c>
      <c r="E5" s="11">
        <v>11109</v>
      </c>
      <c r="F5" s="29" t="s">
        <v>48</v>
      </c>
      <c r="G5" s="30">
        <v>1</v>
      </c>
      <c r="H5" s="10">
        <v>358</v>
      </c>
      <c r="I5" s="10" t="s">
        <v>39</v>
      </c>
      <c r="J5" s="10">
        <v>2605</v>
      </c>
      <c r="K5" s="39" t="s">
        <v>40</v>
      </c>
      <c r="L5" s="10">
        <v>71139709</v>
      </c>
      <c r="M5" s="10">
        <v>2341707</v>
      </c>
      <c r="N5" s="10">
        <f t="shared" si="0"/>
        <v>73481416</v>
      </c>
      <c r="O5" s="10">
        <v>1997127</v>
      </c>
      <c r="P5" s="32">
        <f t="shared" si="1"/>
        <v>71484289</v>
      </c>
      <c r="Q5" s="10"/>
      <c r="R5" s="32"/>
      <c r="S5" s="5"/>
      <c r="T5" s="5"/>
      <c r="U5" s="40">
        <v>1.0002482379638593</v>
      </c>
      <c r="V5" s="41">
        <f t="shared" si="2"/>
        <v>18240.877089338937</v>
      </c>
      <c r="W5" s="41">
        <f t="shared" si="3"/>
        <v>71502529.877089337</v>
      </c>
      <c r="X5" s="40">
        <v>0.85175964734357668</v>
      </c>
      <c r="Y5" s="40">
        <f t="shared" si="4"/>
        <v>60902969.632283166</v>
      </c>
      <c r="Z5" s="5"/>
      <c r="AA5" s="38">
        <f t="shared" si="5"/>
        <v>0.10905259843757964</v>
      </c>
    </row>
    <row r="6" spans="1:27" ht="30" customHeight="1" x14ac:dyDescent="0.2">
      <c r="A6" s="28" t="s">
        <v>175</v>
      </c>
      <c r="B6" s="10" t="s">
        <v>0</v>
      </c>
      <c r="C6" s="10">
        <v>2011</v>
      </c>
      <c r="D6" s="10" t="s">
        <v>41</v>
      </c>
      <c r="E6" s="13">
        <v>16055</v>
      </c>
      <c r="F6" s="42" t="s">
        <v>49</v>
      </c>
      <c r="G6" s="43">
        <v>1</v>
      </c>
      <c r="H6" s="10">
        <v>461</v>
      </c>
      <c r="I6" s="10" t="s">
        <v>39</v>
      </c>
      <c r="J6" s="10">
        <v>2605</v>
      </c>
      <c r="K6" s="39" t="s">
        <v>40</v>
      </c>
      <c r="L6" s="10">
        <v>181171</v>
      </c>
      <c r="M6" s="32">
        <v>0</v>
      </c>
      <c r="N6" s="32">
        <f>L6+M6</f>
        <v>181171</v>
      </c>
      <c r="O6" s="32">
        <v>0</v>
      </c>
      <c r="P6" s="32">
        <f>L6+M6-O6</f>
        <v>181171</v>
      </c>
      <c r="Q6" s="10"/>
      <c r="R6" s="32"/>
      <c r="S6" s="5"/>
      <c r="T6" s="5"/>
      <c r="U6" s="40">
        <v>1.0002482379638593</v>
      </c>
      <c r="V6" s="41">
        <f t="shared" si="2"/>
        <v>44.973520150355085</v>
      </c>
      <c r="W6" s="41">
        <f t="shared" si="3"/>
        <v>181215.97352015035</v>
      </c>
      <c r="X6" s="40">
        <v>0.85175964734357668</v>
      </c>
      <c r="Y6" s="40">
        <f t="shared" si="4"/>
        <v>154352.45369854619</v>
      </c>
      <c r="Z6" s="5"/>
      <c r="AA6" s="38">
        <f t="shared" si="5"/>
        <v>2.7638284721867075E-4</v>
      </c>
    </row>
    <row r="7" spans="1:27" ht="30" customHeight="1" x14ac:dyDescent="0.2">
      <c r="A7" s="5"/>
      <c r="B7" s="10" t="s">
        <v>0</v>
      </c>
      <c r="C7" s="10">
        <v>2011</v>
      </c>
      <c r="D7" s="10" t="s">
        <v>21</v>
      </c>
      <c r="E7" s="11">
        <v>11124</v>
      </c>
      <c r="F7" s="29" t="s">
        <v>50</v>
      </c>
      <c r="G7" s="30">
        <v>1</v>
      </c>
      <c r="H7" s="10">
        <v>426</v>
      </c>
      <c r="I7" s="10" t="s">
        <v>39</v>
      </c>
      <c r="J7" s="10">
        <v>2605</v>
      </c>
      <c r="K7" s="39" t="s">
        <v>40</v>
      </c>
      <c r="L7" s="10">
        <v>36188853</v>
      </c>
      <c r="M7" s="10">
        <v>2218954</v>
      </c>
      <c r="N7" s="10">
        <f t="shared" si="0"/>
        <v>38407807</v>
      </c>
      <c r="O7" s="10">
        <v>2301932</v>
      </c>
      <c r="P7" s="32">
        <f t="shared" si="1"/>
        <v>36105875</v>
      </c>
      <c r="Q7" s="10"/>
      <c r="R7" s="32"/>
      <c r="S7" s="5"/>
      <c r="T7" s="5"/>
      <c r="U7" s="40">
        <v>1.0002482379638593</v>
      </c>
      <c r="V7" s="41">
        <f t="shared" si="2"/>
        <v>9534.2758059813605</v>
      </c>
      <c r="W7" s="41">
        <f t="shared" si="3"/>
        <v>36115409.27580598</v>
      </c>
      <c r="X7" s="40">
        <v>0.85175964734357668</v>
      </c>
      <c r="Y7" s="40">
        <f t="shared" si="4"/>
        <v>30761648.26842944</v>
      </c>
      <c r="Z7" s="5"/>
      <c r="AA7" s="38">
        <f t="shared" si="5"/>
        <v>5.5081676577506199E-2</v>
      </c>
    </row>
    <row r="8" spans="1:27" ht="30" customHeight="1" x14ac:dyDescent="0.2">
      <c r="A8" s="5"/>
      <c r="B8" s="10" t="s">
        <v>0</v>
      </c>
      <c r="C8" s="10">
        <v>2011</v>
      </c>
      <c r="D8" s="14" t="s">
        <v>6</v>
      </c>
      <c r="E8" s="15"/>
      <c r="F8" s="29"/>
      <c r="G8" s="30">
        <v>0</v>
      </c>
      <c r="H8" s="10">
        <v>378</v>
      </c>
      <c r="I8" s="10" t="s">
        <v>39</v>
      </c>
      <c r="J8" s="10">
        <v>2605</v>
      </c>
      <c r="K8" s="39" t="s">
        <v>40</v>
      </c>
      <c r="L8" s="10">
        <v>85000</v>
      </c>
      <c r="M8" s="10">
        <v>0</v>
      </c>
      <c r="N8" s="10">
        <f t="shared" si="0"/>
        <v>85000</v>
      </c>
      <c r="O8" s="10">
        <v>0</v>
      </c>
      <c r="P8" s="32">
        <f t="shared" si="1"/>
        <v>85000</v>
      </c>
      <c r="Q8" s="10"/>
      <c r="R8" s="32"/>
      <c r="S8" s="5"/>
      <c r="T8" s="5"/>
      <c r="U8" s="40">
        <v>1.0002482379638593</v>
      </c>
      <c r="V8" s="41">
        <f t="shared" si="2"/>
        <v>21.100226928041366</v>
      </c>
      <c r="W8" s="41">
        <f t="shared" si="3"/>
        <v>85021.100226928043</v>
      </c>
      <c r="X8" s="40">
        <v>0.85175964734357668</v>
      </c>
      <c r="Y8" s="40">
        <f t="shared" si="4"/>
        <v>72417.542346051123</v>
      </c>
      <c r="Z8" s="5"/>
      <c r="AA8" s="38">
        <f t="shared" si="5"/>
        <v>0</v>
      </c>
    </row>
    <row r="9" spans="1:27" ht="30" customHeight="1" x14ac:dyDescent="0.2">
      <c r="A9" s="5"/>
      <c r="B9" s="10" t="s">
        <v>0</v>
      </c>
      <c r="C9" s="10">
        <v>2011</v>
      </c>
      <c r="D9" s="10" t="s">
        <v>8</v>
      </c>
      <c r="E9" s="16" t="s">
        <v>169</v>
      </c>
      <c r="F9" s="29" t="s">
        <v>172</v>
      </c>
      <c r="G9" s="32">
        <v>1</v>
      </c>
      <c r="H9" s="10">
        <v>393</v>
      </c>
      <c r="I9" s="10" t="s">
        <v>39</v>
      </c>
      <c r="J9" s="10">
        <v>2605</v>
      </c>
      <c r="K9" s="39" t="s">
        <v>40</v>
      </c>
      <c r="L9" s="10">
        <v>20996503</v>
      </c>
      <c r="M9" s="10">
        <v>868364</v>
      </c>
      <c r="N9" s="10">
        <f t="shared" si="0"/>
        <v>21864867</v>
      </c>
      <c r="O9" s="10">
        <v>1162999</v>
      </c>
      <c r="P9" s="32">
        <f t="shared" si="1"/>
        <v>20701868</v>
      </c>
      <c r="Q9" s="10"/>
      <c r="R9" s="32"/>
      <c r="S9" s="5"/>
      <c r="T9" s="5"/>
      <c r="U9" s="40">
        <v>1.0002482379638593</v>
      </c>
      <c r="V9" s="41">
        <f t="shared" si="2"/>
        <v>5427.6900641346238</v>
      </c>
      <c r="W9" s="41">
        <f t="shared" si="3"/>
        <v>20707295.690064136</v>
      </c>
      <c r="X9" s="40">
        <v>0.85175964734357668</v>
      </c>
      <c r="Y9" s="40">
        <f t="shared" si="4"/>
        <v>17637638.874408193</v>
      </c>
      <c r="Z9" s="5"/>
      <c r="AA9" s="38">
        <f t="shared" si="5"/>
        <v>3.158188116558306E-2</v>
      </c>
    </row>
    <row r="10" spans="1:27" ht="30" customHeight="1" x14ac:dyDescent="0.2">
      <c r="A10" s="5"/>
      <c r="B10" s="10"/>
      <c r="C10" s="10"/>
      <c r="D10" s="10"/>
      <c r="E10" s="17" t="s">
        <v>170</v>
      </c>
      <c r="F10" s="29" t="s">
        <v>171</v>
      </c>
      <c r="G10" s="32">
        <v>1</v>
      </c>
      <c r="H10" s="10"/>
      <c r="I10" s="10"/>
      <c r="J10" s="10"/>
      <c r="K10" s="39"/>
      <c r="L10" s="10"/>
      <c r="M10" s="10"/>
      <c r="N10" s="10"/>
      <c r="O10" s="10"/>
      <c r="P10" s="32"/>
      <c r="Q10" s="10"/>
      <c r="R10" s="32"/>
      <c r="S10" s="5"/>
      <c r="T10" s="5"/>
      <c r="U10" s="40"/>
      <c r="V10" s="41"/>
      <c r="W10" s="41"/>
      <c r="X10" s="40"/>
      <c r="Y10" s="40"/>
      <c r="Z10" s="5"/>
      <c r="AA10" s="38"/>
    </row>
    <row r="11" spans="1:27" ht="30" customHeight="1" x14ac:dyDescent="0.2">
      <c r="A11" s="5"/>
      <c r="B11" s="10" t="s">
        <v>0</v>
      </c>
      <c r="C11" s="10">
        <v>2011</v>
      </c>
      <c r="D11" s="10" t="s">
        <v>12</v>
      </c>
      <c r="E11" s="11">
        <v>11670</v>
      </c>
      <c r="F11" s="29" t="s">
        <v>52</v>
      </c>
      <c r="G11" s="30">
        <v>1</v>
      </c>
      <c r="H11" s="10">
        <v>401</v>
      </c>
      <c r="I11" s="10" t="s">
        <v>39</v>
      </c>
      <c r="J11" s="10">
        <v>2605</v>
      </c>
      <c r="K11" s="39" t="s">
        <v>40</v>
      </c>
      <c r="L11" s="10">
        <v>29747128</v>
      </c>
      <c r="M11" s="10">
        <v>2692896</v>
      </c>
      <c r="N11" s="10">
        <f t="shared" si="0"/>
        <v>32440024</v>
      </c>
      <c r="O11" s="10">
        <v>2788896</v>
      </c>
      <c r="P11" s="32">
        <f t="shared" si="1"/>
        <v>29651128</v>
      </c>
      <c r="Q11" s="10"/>
      <c r="R11" s="32"/>
      <c r="S11" s="5"/>
      <c r="T11" s="5"/>
      <c r="U11" s="40">
        <v>1.0002482379638593</v>
      </c>
      <c r="V11" s="41">
        <f t="shared" si="2"/>
        <v>8052.8455053071548</v>
      </c>
      <c r="W11" s="41">
        <f t="shared" si="3"/>
        <v>29659180.845505308</v>
      </c>
      <c r="X11" s="40">
        <v>0.85175964734357668</v>
      </c>
      <c r="Y11" s="40">
        <f t="shared" si="4"/>
        <v>25262493.417466965</v>
      </c>
      <c r="Z11" s="5"/>
      <c r="AA11" s="38">
        <f t="shared" si="5"/>
        <v>4.5234913286177389E-2</v>
      </c>
    </row>
    <row r="12" spans="1:27" ht="30" customHeight="1" x14ac:dyDescent="0.2">
      <c r="A12" s="5"/>
      <c r="B12" s="10" t="s">
        <v>0</v>
      </c>
      <c r="C12" s="10">
        <v>2011</v>
      </c>
      <c r="D12" s="10" t="s">
        <v>10</v>
      </c>
      <c r="E12" s="11">
        <v>11205</v>
      </c>
      <c r="F12" s="29" t="s">
        <v>53</v>
      </c>
      <c r="G12" s="30">
        <v>1</v>
      </c>
      <c r="H12" s="10">
        <v>397</v>
      </c>
      <c r="I12" s="10" t="s">
        <v>39</v>
      </c>
      <c r="J12" s="10">
        <v>2605</v>
      </c>
      <c r="K12" s="39" t="s">
        <v>40</v>
      </c>
      <c r="L12" s="10">
        <v>66267023</v>
      </c>
      <c r="M12" s="10">
        <v>2321039</v>
      </c>
      <c r="N12" s="10">
        <f t="shared" si="0"/>
        <v>68588062</v>
      </c>
      <c r="O12" s="10">
        <v>2428729</v>
      </c>
      <c r="P12" s="32">
        <f t="shared" si="1"/>
        <v>66159333</v>
      </c>
      <c r="Q12" s="10"/>
      <c r="R12" s="32"/>
      <c r="S12" s="5"/>
      <c r="T12" s="5"/>
      <c r="U12" s="40">
        <v>1.0002482379638593</v>
      </c>
      <c r="V12" s="41">
        <f t="shared" si="2"/>
        <v>17026.160855936127</v>
      </c>
      <c r="W12" s="41">
        <f t="shared" si="3"/>
        <v>66176359.160855934</v>
      </c>
      <c r="X12" s="40">
        <v>0.85175964734357668</v>
      </c>
      <c r="Y12" s="40">
        <f t="shared" si="4"/>
        <v>56366352.341332518</v>
      </c>
      <c r="Z12" s="5"/>
      <c r="AA12" s="38">
        <f t="shared" si="5"/>
        <v>0.10092935080807855</v>
      </c>
    </row>
    <row r="13" spans="1:27" ht="30" customHeight="1" x14ac:dyDescent="0.2">
      <c r="A13" s="5"/>
      <c r="B13" s="10" t="s">
        <v>0</v>
      </c>
      <c r="C13" s="10">
        <v>2011</v>
      </c>
      <c r="D13" s="10" t="s">
        <v>11</v>
      </c>
      <c r="E13" s="11">
        <v>11209</v>
      </c>
      <c r="F13" s="29" t="s">
        <v>54</v>
      </c>
      <c r="G13" s="30">
        <v>1</v>
      </c>
      <c r="H13" s="10">
        <v>399</v>
      </c>
      <c r="I13" s="10" t="s">
        <v>39</v>
      </c>
      <c r="J13" s="10">
        <v>2605</v>
      </c>
      <c r="K13" s="39" t="s">
        <v>40</v>
      </c>
      <c r="L13" s="10">
        <v>45625285</v>
      </c>
      <c r="M13" s="10">
        <v>384799</v>
      </c>
      <c r="N13" s="10">
        <f t="shared" si="0"/>
        <v>46010084</v>
      </c>
      <c r="O13" s="10">
        <v>439219</v>
      </c>
      <c r="P13" s="32">
        <f t="shared" si="1"/>
        <v>45570865</v>
      </c>
      <c r="Q13" s="10"/>
      <c r="R13" s="32"/>
      <c r="S13" s="5"/>
      <c r="T13" s="5"/>
      <c r="U13" s="40">
        <v>1.0002482379638593</v>
      </c>
      <c r="V13" s="41">
        <f t="shared" si="2"/>
        <v>11421.449569155826</v>
      </c>
      <c r="W13" s="41">
        <f t="shared" si="3"/>
        <v>45582286.449569158</v>
      </c>
      <c r="X13" s="40">
        <v>0.85175964734357668</v>
      </c>
      <c r="Y13" s="40">
        <f t="shared" si="4"/>
        <v>38825152.231398918</v>
      </c>
      <c r="Z13" s="5"/>
      <c r="AA13" s="38">
        <f t="shared" si="5"/>
        <v>6.9520152484064013E-2</v>
      </c>
    </row>
    <row r="14" spans="1:27" ht="30" customHeight="1" x14ac:dyDescent="0.2">
      <c r="A14" s="5"/>
      <c r="B14" s="10" t="s">
        <v>0</v>
      </c>
      <c r="C14" s="10">
        <v>2011</v>
      </c>
      <c r="D14" s="10" t="s">
        <v>15</v>
      </c>
      <c r="E14" s="11">
        <v>11215</v>
      </c>
      <c r="F14" s="29" t="s">
        <v>51</v>
      </c>
      <c r="G14" s="30">
        <v>1</v>
      </c>
      <c r="H14" s="10">
        <v>406</v>
      </c>
      <c r="I14" s="10" t="s">
        <v>39</v>
      </c>
      <c r="J14" s="10">
        <v>2605</v>
      </c>
      <c r="K14" s="39" t="s">
        <v>40</v>
      </c>
      <c r="L14" s="10">
        <v>23067724</v>
      </c>
      <c r="M14" s="10">
        <v>1845979</v>
      </c>
      <c r="N14" s="10">
        <f t="shared" si="0"/>
        <v>24913703</v>
      </c>
      <c r="O14" s="10">
        <v>1975084</v>
      </c>
      <c r="P14" s="32">
        <f t="shared" si="1"/>
        <v>22938619</v>
      </c>
      <c r="Q14" s="10"/>
      <c r="R14" s="32"/>
      <c r="S14" s="5"/>
      <c r="T14" s="5"/>
      <c r="U14" s="40">
        <v>1.0002482379638593</v>
      </c>
      <c r="V14" s="41">
        <f t="shared" si="2"/>
        <v>6184.5269049155877</v>
      </c>
      <c r="W14" s="41">
        <f t="shared" si="3"/>
        <v>22944803.526904915</v>
      </c>
      <c r="X14" s="40">
        <v>0.85175964734357668</v>
      </c>
      <c r="Y14" s="40">
        <f t="shared" si="4"/>
        <v>19543457.760444183</v>
      </c>
      <c r="Z14" s="5"/>
      <c r="AA14" s="38">
        <f t="shared" si="5"/>
        <v>3.4994432358546074E-2</v>
      </c>
    </row>
    <row r="15" spans="1:27" ht="30" customHeight="1" x14ac:dyDescent="0.2">
      <c r="A15" s="5"/>
      <c r="B15" s="10" t="s">
        <v>0</v>
      </c>
      <c r="C15" s="10">
        <v>2011</v>
      </c>
      <c r="D15" s="10" t="s">
        <v>16</v>
      </c>
      <c r="E15" s="11">
        <v>11246</v>
      </c>
      <c r="F15" s="29" t="s">
        <v>55</v>
      </c>
      <c r="G15" s="30">
        <v>1</v>
      </c>
      <c r="H15" s="10">
        <v>407</v>
      </c>
      <c r="I15" s="10" t="s">
        <v>39</v>
      </c>
      <c r="J15" s="10">
        <v>2605</v>
      </c>
      <c r="K15" s="39" t="s">
        <v>40</v>
      </c>
      <c r="L15" s="10">
        <v>2112091</v>
      </c>
      <c r="M15" s="10">
        <v>308551</v>
      </c>
      <c r="N15" s="10">
        <f t="shared" si="0"/>
        <v>2420642</v>
      </c>
      <c r="O15" s="10">
        <v>293169</v>
      </c>
      <c r="P15" s="32">
        <f t="shared" si="1"/>
        <v>2127473</v>
      </c>
      <c r="Q15" s="10"/>
      <c r="R15" s="32"/>
      <c r="S15" s="5"/>
      <c r="T15" s="5"/>
      <c r="U15" s="40">
        <v>1.0002482379638593</v>
      </c>
      <c r="V15" s="41">
        <f t="shared" si="2"/>
        <v>600.89524131232838</v>
      </c>
      <c r="W15" s="41">
        <f t="shared" si="3"/>
        <v>2128073.8952413122</v>
      </c>
      <c r="X15" s="40">
        <v>0.85175964734357668</v>
      </c>
      <c r="Y15" s="40">
        <f t="shared" si="4"/>
        <v>1812607.4705318117</v>
      </c>
      <c r="Z15" s="5"/>
      <c r="AA15" s="38">
        <f t="shared" si="5"/>
        <v>3.2456472287368211E-3</v>
      </c>
    </row>
    <row r="16" spans="1:27" ht="30" customHeight="1" x14ac:dyDescent="0.2">
      <c r="A16" s="5"/>
      <c r="B16" s="10" t="s">
        <v>0</v>
      </c>
      <c r="C16" s="10">
        <v>2011</v>
      </c>
      <c r="D16" s="10" t="s">
        <v>4</v>
      </c>
      <c r="E16" s="11">
        <v>11257</v>
      </c>
      <c r="F16" s="29" t="s">
        <v>56</v>
      </c>
      <c r="G16" s="30">
        <v>1</v>
      </c>
      <c r="H16" s="10">
        <v>372</v>
      </c>
      <c r="I16" s="10" t="s">
        <v>39</v>
      </c>
      <c r="J16" s="10">
        <v>2605</v>
      </c>
      <c r="K16" s="39" t="s">
        <v>40</v>
      </c>
      <c r="L16" s="10">
        <v>25056972</v>
      </c>
      <c r="M16" s="10">
        <v>1879092</v>
      </c>
      <c r="N16" s="10">
        <f t="shared" si="0"/>
        <v>26936064</v>
      </c>
      <c r="O16" s="10">
        <v>1821543</v>
      </c>
      <c r="P16" s="32">
        <f t="shared" si="1"/>
        <v>25114521</v>
      </c>
      <c r="Q16" s="10"/>
      <c r="R16" s="32"/>
      <c r="S16" s="5"/>
      <c r="T16" s="5"/>
      <c r="U16" s="40">
        <v>1.0002482379638593</v>
      </c>
      <c r="V16" s="41">
        <f t="shared" si="2"/>
        <v>6686.5536817440661</v>
      </c>
      <c r="W16" s="41">
        <f t="shared" si="3"/>
        <v>25121207.553681742</v>
      </c>
      <c r="X16" s="40">
        <v>0.85175964734357668</v>
      </c>
      <c r="Y16" s="40">
        <f t="shared" si="4"/>
        <v>21397230.886768755</v>
      </c>
      <c r="Z16" s="5"/>
      <c r="AA16" s="38">
        <f t="shared" si="5"/>
        <v>3.8313790635491091E-2</v>
      </c>
    </row>
    <row r="17" spans="1:27" ht="30" customHeight="1" x14ac:dyDescent="0.2">
      <c r="A17" s="5"/>
      <c r="B17" s="10" t="s">
        <v>0</v>
      </c>
      <c r="C17" s="10">
        <v>2011</v>
      </c>
      <c r="D17" s="12" t="s">
        <v>23</v>
      </c>
      <c r="E17" s="11">
        <v>20014</v>
      </c>
      <c r="F17" s="44" t="s">
        <v>76</v>
      </c>
      <c r="G17" s="32">
        <v>0</v>
      </c>
      <c r="H17" s="10">
        <v>446</v>
      </c>
      <c r="I17" s="10" t="s">
        <v>39</v>
      </c>
      <c r="J17" s="10">
        <v>2605</v>
      </c>
      <c r="K17" s="39" t="s">
        <v>40</v>
      </c>
      <c r="L17" s="10">
        <v>9409066</v>
      </c>
      <c r="M17" s="10">
        <v>225016</v>
      </c>
      <c r="N17" s="10">
        <f t="shared" si="0"/>
        <v>9634082</v>
      </c>
      <c r="O17" s="10">
        <v>169857</v>
      </c>
      <c r="P17" s="32">
        <f t="shared" si="1"/>
        <v>9464225</v>
      </c>
      <c r="Q17" s="10"/>
      <c r="R17" s="32"/>
      <c r="S17" s="5"/>
      <c r="T17" s="5"/>
      <c r="U17" s="40">
        <v>1.0002482379638593</v>
      </c>
      <c r="V17" s="41">
        <f t="shared" si="2"/>
        <v>2391.5448993336308</v>
      </c>
      <c r="W17" s="41">
        <f t="shared" si="3"/>
        <v>9466616.5448993333</v>
      </c>
      <c r="X17" s="40">
        <v>0.85175964734357668</v>
      </c>
      <c r="Y17" s="40">
        <f t="shared" si="4"/>
        <v>8063281.9698203243</v>
      </c>
      <c r="Z17" s="5"/>
      <c r="AA17" s="38">
        <f t="shared" si="5"/>
        <v>0</v>
      </c>
    </row>
    <row r="18" spans="1:27" ht="30" customHeight="1" x14ac:dyDescent="0.2">
      <c r="A18" s="5"/>
      <c r="B18" s="10" t="s">
        <v>0</v>
      </c>
      <c r="C18" s="10">
        <v>2011</v>
      </c>
      <c r="D18" s="10" t="s">
        <v>27</v>
      </c>
      <c r="E18" s="11" t="s">
        <v>69</v>
      </c>
      <c r="F18" s="29" t="s">
        <v>57</v>
      </c>
      <c r="G18" s="30">
        <v>0</v>
      </c>
      <c r="H18" s="10">
        <v>568</v>
      </c>
      <c r="I18" s="10" t="s">
        <v>39</v>
      </c>
      <c r="J18" s="10">
        <v>2605</v>
      </c>
      <c r="K18" s="39" t="s">
        <v>40</v>
      </c>
      <c r="L18" s="10">
        <v>31802253</v>
      </c>
      <c r="M18" s="10">
        <v>2009601</v>
      </c>
      <c r="N18" s="10">
        <f t="shared" si="0"/>
        <v>33811854</v>
      </c>
      <c r="O18" s="10">
        <v>2070678</v>
      </c>
      <c r="P18" s="32">
        <f t="shared" si="1"/>
        <v>31741176</v>
      </c>
      <c r="Q18" s="10"/>
      <c r="R18" s="32"/>
      <c r="S18" s="5"/>
      <c r="T18" s="5"/>
      <c r="U18" s="40">
        <v>1.0002482379638593</v>
      </c>
      <c r="V18" s="41">
        <f t="shared" si="2"/>
        <v>8393.3857912682724</v>
      </c>
      <c r="W18" s="41">
        <f t="shared" si="3"/>
        <v>31749569.385791272</v>
      </c>
      <c r="X18" s="40">
        <v>0.85175964734357668</v>
      </c>
      <c r="Y18" s="40">
        <f t="shared" si="4"/>
        <v>27043002.023351993</v>
      </c>
      <c r="Z18" s="5"/>
      <c r="AA18" s="38">
        <f t="shared" si="5"/>
        <v>0</v>
      </c>
    </row>
    <row r="19" spans="1:27" ht="30" customHeight="1" x14ac:dyDescent="0.2">
      <c r="A19" s="5"/>
      <c r="B19" s="10" t="s">
        <v>0</v>
      </c>
      <c r="C19" s="10">
        <v>2011</v>
      </c>
      <c r="D19" s="10" t="s">
        <v>24</v>
      </c>
      <c r="E19" s="11">
        <v>11265</v>
      </c>
      <c r="F19" s="29" t="s">
        <v>58</v>
      </c>
      <c r="G19" s="30">
        <v>1</v>
      </c>
      <c r="H19" s="10">
        <v>449</v>
      </c>
      <c r="I19" s="10" t="s">
        <v>39</v>
      </c>
      <c r="J19" s="10">
        <v>2605</v>
      </c>
      <c r="K19" s="39" t="s">
        <v>40</v>
      </c>
      <c r="L19" s="10">
        <v>8427222</v>
      </c>
      <c r="M19" s="10">
        <v>578689</v>
      </c>
      <c r="N19" s="10">
        <f t="shared" si="0"/>
        <v>9005911</v>
      </c>
      <c r="O19" s="10">
        <v>533049</v>
      </c>
      <c r="P19" s="32">
        <f t="shared" si="1"/>
        <v>8472862</v>
      </c>
      <c r="Q19" s="10"/>
      <c r="R19" s="32"/>
      <c r="S19" s="5"/>
      <c r="T19" s="5"/>
      <c r="U19" s="40">
        <v>1.0002482379638593</v>
      </c>
      <c r="V19" s="41">
        <f t="shared" si="2"/>
        <v>2235.609009338164</v>
      </c>
      <c r="W19" s="41">
        <f t="shared" si="3"/>
        <v>8475097.6090093385</v>
      </c>
      <c r="X19" s="40">
        <v>0.85175964734357668</v>
      </c>
      <c r="Y19" s="40">
        <f t="shared" si="4"/>
        <v>7218746.1506521842</v>
      </c>
      <c r="Z19" s="5"/>
      <c r="AA19" s="38">
        <f t="shared" si="5"/>
        <v>1.2925856160101081E-2</v>
      </c>
    </row>
    <row r="20" spans="1:27" ht="30" customHeight="1" x14ac:dyDescent="0.2">
      <c r="A20" s="5"/>
      <c r="B20" s="10" t="s">
        <v>0</v>
      </c>
      <c r="C20" s="10">
        <v>2011</v>
      </c>
      <c r="D20" s="14" t="s">
        <v>28</v>
      </c>
      <c r="E20" s="15"/>
      <c r="F20" s="29"/>
      <c r="G20" s="30">
        <v>0</v>
      </c>
      <c r="H20" s="10">
        <v>451</v>
      </c>
      <c r="I20" s="10" t="s">
        <v>39</v>
      </c>
      <c r="J20" s="10">
        <v>2605</v>
      </c>
      <c r="K20" s="39" t="s">
        <v>40</v>
      </c>
      <c r="L20" s="10">
        <v>0</v>
      </c>
      <c r="M20" s="10">
        <v>545622</v>
      </c>
      <c r="N20" s="10">
        <f t="shared" si="0"/>
        <v>545622</v>
      </c>
      <c r="O20" s="10">
        <v>656358</v>
      </c>
      <c r="P20" s="32">
        <f t="shared" si="1"/>
        <v>-110736</v>
      </c>
      <c r="Q20" s="32"/>
      <c r="R20" s="32"/>
      <c r="S20" s="5"/>
      <c r="T20" s="5"/>
      <c r="U20" s="40">
        <v>1.0002482379638593</v>
      </c>
      <c r="V20" s="41">
        <f t="shared" si="2"/>
        <v>135.44409431684454</v>
      </c>
      <c r="W20" s="41">
        <f t="shared" si="3"/>
        <v>-110600.5559056832</v>
      </c>
      <c r="X20" s="40">
        <v>0.85175964734357668</v>
      </c>
      <c r="Y20" s="40">
        <f t="shared" si="4"/>
        <v>-94205.090494228265</v>
      </c>
      <c r="Z20" s="5"/>
      <c r="AA20" s="38">
        <f t="shared" si="5"/>
        <v>0</v>
      </c>
    </row>
    <row r="21" spans="1:27" ht="30" customHeight="1" x14ac:dyDescent="0.2">
      <c r="A21" s="5"/>
      <c r="B21" s="10" t="s">
        <v>0</v>
      </c>
      <c r="C21" s="10">
        <v>2011</v>
      </c>
      <c r="D21" s="10" t="s">
        <v>22</v>
      </c>
      <c r="E21" s="11">
        <v>11278</v>
      </c>
      <c r="F21" s="29" t="s">
        <v>59</v>
      </c>
      <c r="G21" s="30">
        <v>1</v>
      </c>
      <c r="H21" s="10">
        <v>430</v>
      </c>
      <c r="I21" s="10" t="s">
        <v>39</v>
      </c>
      <c r="J21" s="10">
        <v>2605</v>
      </c>
      <c r="K21" s="39" t="s">
        <v>40</v>
      </c>
      <c r="L21" s="10">
        <v>7837386</v>
      </c>
      <c r="M21" s="32">
        <v>0</v>
      </c>
      <c r="N21" s="10">
        <f t="shared" si="0"/>
        <v>7837386</v>
      </c>
      <c r="O21" s="32">
        <v>0</v>
      </c>
      <c r="P21" s="32">
        <f t="shared" si="1"/>
        <v>7837386</v>
      </c>
      <c r="Q21" s="10"/>
      <c r="R21" s="32"/>
      <c r="S21" s="5"/>
      <c r="T21" s="5"/>
      <c r="U21" s="40">
        <v>1.0002482379638593</v>
      </c>
      <c r="V21" s="41">
        <f t="shared" si="2"/>
        <v>1945.5367426194637</v>
      </c>
      <c r="W21" s="41">
        <f t="shared" si="3"/>
        <v>7839331.5367426192</v>
      </c>
      <c r="X21" s="40">
        <v>0.85175964734357668</v>
      </c>
      <c r="Y21" s="40">
        <f t="shared" si="4"/>
        <v>6677226.265145272</v>
      </c>
      <c r="Z21" s="5"/>
      <c r="AA21" s="38">
        <f t="shared" si="5"/>
        <v>1.1956212955891114E-2</v>
      </c>
    </row>
    <row r="22" spans="1:27" ht="30" customHeight="1" x14ac:dyDescent="0.2">
      <c r="A22" s="5"/>
      <c r="B22" s="10" t="s">
        <v>0</v>
      </c>
      <c r="C22" s="10">
        <v>2011</v>
      </c>
      <c r="D22" s="10" t="s">
        <v>14</v>
      </c>
      <c r="E22" s="11">
        <v>11282</v>
      </c>
      <c r="F22" s="29" t="s">
        <v>60</v>
      </c>
      <c r="G22" s="30">
        <v>1</v>
      </c>
      <c r="H22" s="10">
        <v>403</v>
      </c>
      <c r="I22" s="10" t="s">
        <v>43</v>
      </c>
      <c r="J22" s="10">
        <v>2602</v>
      </c>
      <c r="K22" s="39" t="s">
        <v>42</v>
      </c>
      <c r="L22" s="10">
        <v>84308184</v>
      </c>
      <c r="M22" s="10">
        <v>6328945</v>
      </c>
      <c r="N22" s="10">
        <f t="shared" si="0"/>
        <v>90637129</v>
      </c>
      <c r="O22" s="10">
        <v>6830785</v>
      </c>
      <c r="P22" s="32">
        <f t="shared" si="1"/>
        <v>83806344</v>
      </c>
      <c r="Q22" s="10">
        <v>84683000</v>
      </c>
      <c r="R22" s="33">
        <f>L22/Q22</f>
        <v>0.99557389322532264</v>
      </c>
      <c r="S22" s="5">
        <v>76763000</v>
      </c>
      <c r="T22" s="34">
        <f>(SUM(P22))/S22</f>
        <v>1.0917544129333143</v>
      </c>
      <c r="U22" s="35">
        <v>1</v>
      </c>
      <c r="V22" s="36">
        <f t="shared" si="2"/>
        <v>0</v>
      </c>
      <c r="W22" s="36">
        <f t="shared" si="3"/>
        <v>83806344</v>
      </c>
      <c r="X22" s="35">
        <v>0.91898719023105468</v>
      </c>
      <c r="Y22" s="35">
        <f t="shared" si="4"/>
        <v>77016956.596097201</v>
      </c>
      <c r="Z22" s="37">
        <f>(SUM(Y22))/S22</f>
        <v>1.003308320363941</v>
      </c>
      <c r="AA22" s="38">
        <f t="shared" si="5"/>
        <v>0.13790623497128521</v>
      </c>
    </row>
    <row r="23" spans="1:27" ht="30" customHeight="1" x14ac:dyDescent="0.2">
      <c r="A23" s="5"/>
      <c r="B23" s="10" t="s">
        <v>0</v>
      </c>
      <c r="C23" s="10">
        <v>2011</v>
      </c>
      <c r="D23" s="10" t="s">
        <v>13</v>
      </c>
      <c r="E23" s="11">
        <v>11677</v>
      </c>
      <c r="F23" s="29" t="s">
        <v>61</v>
      </c>
      <c r="G23" s="30">
        <v>1</v>
      </c>
      <c r="H23" s="10">
        <v>402</v>
      </c>
      <c r="I23" s="10" t="s">
        <v>39</v>
      </c>
      <c r="J23" s="10">
        <v>2605</v>
      </c>
      <c r="K23" s="39" t="s">
        <v>40</v>
      </c>
      <c r="L23" s="10">
        <v>4290722</v>
      </c>
      <c r="M23" s="10">
        <v>526113</v>
      </c>
      <c r="N23" s="10">
        <f t="shared" si="0"/>
        <v>4816835</v>
      </c>
      <c r="O23" s="10">
        <v>230483</v>
      </c>
      <c r="P23" s="32">
        <f t="shared" si="1"/>
        <v>4586352</v>
      </c>
      <c r="Q23" s="10"/>
      <c r="R23" s="32"/>
      <c r="S23" s="5"/>
      <c r="T23" s="5"/>
      <c r="U23" s="40">
        <v>1.0002482379638593</v>
      </c>
      <c r="V23" s="41">
        <f>((U23-1)*N23)</f>
        <v>1195.7213126462605</v>
      </c>
      <c r="W23" s="41">
        <f>SUM(L23:M23,V23)-O23</f>
        <v>4587547.7213126458</v>
      </c>
      <c r="X23" s="40">
        <v>0.85175964734357668</v>
      </c>
      <c r="Y23" s="40">
        <f t="shared" si="4"/>
        <v>3907488.0292770881</v>
      </c>
      <c r="Z23" s="5"/>
      <c r="AA23" s="38">
        <f t="shared" si="5"/>
        <v>6.9967314488804024E-3</v>
      </c>
    </row>
    <row r="24" spans="1:27" ht="30" customHeight="1" x14ac:dyDescent="0.2">
      <c r="A24" s="5"/>
      <c r="B24" s="10" t="s">
        <v>0</v>
      </c>
      <c r="C24" s="10">
        <v>2011</v>
      </c>
      <c r="D24" s="12" t="s">
        <v>18</v>
      </c>
      <c r="E24" s="18">
        <v>16085</v>
      </c>
      <c r="F24" s="44" t="s">
        <v>75</v>
      </c>
      <c r="G24" s="32">
        <v>0</v>
      </c>
      <c r="H24" s="10">
        <v>417</v>
      </c>
      <c r="I24" s="10" t="s">
        <v>39</v>
      </c>
      <c r="J24" s="10">
        <v>2605</v>
      </c>
      <c r="K24" s="39" t="s">
        <v>40</v>
      </c>
      <c r="L24" s="10">
        <v>16986975</v>
      </c>
      <c r="M24" s="10">
        <v>241723</v>
      </c>
      <c r="N24" s="10">
        <f t="shared" si="0"/>
        <v>17228698</v>
      </c>
      <c r="O24" s="10">
        <v>204661</v>
      </c>
      <c r="P24" s="32">
        <f t="shared" si="1"/>
        <v>17024037</v>
      </c>
      <c r="Q24" s="10"/>
      <c r="R24" s="32"/>
      <c r="S24" s="5"/>
      <c r="T24" s="5"/>
      <c r="U24" s="40">
        <v>1.0002482379638593</v>
      </c>
      <c r="V24" s="41">
        <f t="shared" ref="V24:V30" si="6">((U24-1)*N24)</f>
        <v>4276.8169114669699</v>
      </c>
      <c r="W24" s="41">
        <f t="shared" ref="W24:W27" si="7">SUM(L24:M24,V24)-O24</f>
        <v>17028313.816911466</v>
      </c>
      <c r="X24" s="40">
        <v>0.85175964734357668</v>
      </c>
      <c r="Y24" s="40">
        <f t="shared" si="4"/>
        <v>14504030.571548264</v>
      </c>
      <c r="Z24" s="5"/>
      <c r="AA24" s="38">
        <f t="shared" si="5"/>
        <v>0</v>
      </c>
    </row>
    <row r="25" spans="1:27" ht="30" customHeight="1" x14ac:dyDescent="0.2">
      <c r="A25" s="5"/>
      <c r="B25" s="10" t="s">
        <v>0</v>
      </c>
      <c r="C25" s="10">
        <v>2011</v>
      </c>
      <c r="D25" s="10" t="s">
        <v>9</v>
      </c>
      <c r="E25" s="11">
        <v>11422</v>
      </c>
      <c r="F25" s="29" t="s">
        <v>62</v>
      </c>
      <c r="G25" s="30">
        <v>1</v>
      </c>
      <c r="H25" s="10">
        <v>394</v>
      </c>
      <c r="I25" s="10" t="s">
        <v>39</v>
      </c>
      <c r="J25" s="10">
        <v>2605</v>
      </c>
      <c r="K25" s="39" t="s">
        <v>40</v>
      </c>
      <c r="L25" s="10">
        <v>24344678</v>
      </c>
      <c r="M25" s="10">
        <v>938910</v>
      </c>
      <c r="N25" s="10">
        <f t="shared" si="0"/>
        <v>25283588</v>
      </c>
      <c r="O25" s="10">
        <v>599923</v>
      </c>
      <c r="P25" s="32">
        <f t="shared" si="1"/>
        <v>24683665</v>
      </c>
      <c r="Q25" s="10"/>
      <c r="R25" s="32"/>
      <c r="S25" s="5"/>
      <c r="T25" s="5"/>
      <c r="U25" s="40">
        <v>1.0002482379638593</v>
      </c>
      <c r="V25" s="41">
        <f t="shared" si="6"/>
        <v>6276.3464041776888</v>
      </c>
      <c r="W25" s="41">
        <f t="shared" si="7"/>
        <v>24689941.346404176</v>
      </c>
      <c r="X25" s="40">
        <v>0.85175964734357668</v>
      </c>
      <c r="Y25" s="40">
        <f t="shared" si="4"/>
        <v>21029895.734146815</v>
      </c>
      <c r="Z25" s="5"/>
      <c r="AA25" s="38">
        <f t="shared" si="5"/>
        <v>3.7656041873275509E-2</v>
      </c>
    </row>
    <row r="26" spans="1:27" ht="30" customHeight="1" x14ac:dyDescent="0.2">
      <c r="A26" s="5"/>
      <c r="B26" s="10" t="s">
        <v>0</v>
      </c>
      <c r="C26" s="10">
        <v>2011</v>
      </c>
      <c r="D26" s="10" t="s">
        <v>5</v>
      </c>
      <c r="E26" s="11">
        <v>11457</v>
      </c>
      <c r="F26" s="29" t="s">
        <v>63</v>
      </c>
      <c r="G26" s="30">
        <v>1</v>
      </c>
      <c r="H26" s="10">
        <v>373</v>
      </c>
      <c r="I26" s="10" t="s">
        <v>39</v>
      </c>
      <c r="J26" s="10">
        <v>2605</v>
      </c>
      <c r="K26" s="39" t="s">
        <v>40</v>
      </c>
      <c r="L26" s="10">
        <v>21245931</v>
      </c>
      <c r="M26" s="10">
        <v>130767</v>
      </c>
      <c r="N26" s="10">
        <f t="shared" si="0"/>
        <v>21376698</v>
      </c>
      <c r="O26" s="10">
        <v>111233</v>
      </c>
      <c r="P26" s="32">
        <f t="shared" si="1"/>
        <v>21265465</v>
      </c>
      <c r="Q26" s="32"/>
      <c r="R26" s="32"/>
      <c r="S26" s="5"/>
      <c r="T26" s="5"/>
      <c r="U26" s="40">
        <v>1.0002482379638593</v>
      </c>
      <c r="V26" s="41">
        <f t="shared" si="6"/>
        <v>5306.5079855553886</v>
      </c>
      <c r="W26" s="41">
        <f t="shared" si="7"/>
        <v>21270771.507985555</v>
      </c>
      <c r="X26" s="40">
        <v>0.85175964734357668</v>
      </c>
      <c r="Y26" s="40">
        <f t="shared" si="4"/>
        <v>18117584.838367574</v>
      </c>
      <c r="Z26" s="5"/>
      <c r="AA26" s="38">
        <f t="shared" si="5"/>
        <v>3.2441270367709184E-2</v>
      </c>
    </row>
    <row r="27" spans="1:27" ht="30" customHeight="1" x14ac:dyDescent="0.2">
      <c r="A27" s="5"/>
      <c r="B27" s="10" t="s">
        <v>0</v>
      </c>
      <c r="C27" s="10">
        <v>2011</v>
      </c>
      <c r="D27" s="19" t="s">
        <v>20</v>
      </c>
      <c r="E27" s="11">
        <v>11052</v>
      </c>
      <c r="F27" s="29" t="s">
        <v>74</v>
      </c>
      <c r="G27" s="30">
        <v>1</v>
      </c>
      <c r="H27" s="10">
        <v>423</v>
      </c>
      <c r="I27" s="10" t="s">
        <v>39</v>
      </c>
      <c r="J27" s="10">
        <v>2605</v>
      </c>
      <c r="K27" s="39" t="s">
        <v>40</v>
      </c>
      <c r="L27" s="10">
        <v>1923413</v>
      </c>
      <c r="M27" s="32">
        <v>0</v>
      </c>
      <c r="N27" s="10">
        <f t="shared" si="0"/>
        <v>1923413</v>
      </c>
      <c r="O27" s="32">
        <v>0</v>
      </c>
      <c r="P27" s="32">
        <f t="shared" si="1"/>
        <v>1923413</v>
      </c>
      <c r="Q27" s="10"/>
      <c r="R27" s="32"/>
      <c r="S27" s="5"/>
      <c r="T27" s="5"/>
      <c r="U27" s="40">
        <v>1.0002482379638593</v>
      </c>
      <c r="V27" s="41">
        <f t="shared" si="6"/>
        <v>477.46412678052741</v>
      </c>
      <c r="W27" s="41">
        <f t="shared" si="7"/>
        <v>1923890.4641267806</v>
      </c>
      <c r="X27" s="40">
        <v>0.85175964734357668</v>
      </c>
      <c r="Y27" s="40">
        <f t="shared" si="4"/>
        <v>1638692.2632522967</v>
      </c>
      <c r="Z27" s="5"/>
      <c r="AA27" s="38">
        <f t="shared" si="5"/>
        <v>2.9342353981454275E-3</v>
      </c>
    </row>
    <row r="28" spans="1:27" ht="30" customHeight="1" x14ac:dyDescent="0.2">
      <c r="A28" s="5"/>
      <c r="B28" s="10" t="s">
        <v>0</v>
      </c>
      <c r="C28" s="10">
        <v>2011</v>
      </c>
      <c r="D28" s="10" t="s">
        <v>7</v>
      </c>
      <c r="E28" s="11">
        <v>11529</v>
      </c>
      <c r="F28" s="29" t="s">
        <v>64</v>
      </c>
      <c r="G28" s="30">
        <v>1</v>
      </c>
      <c r="H28" s="10">
        <v>388</v>
      </c>
      <c r="I28" s="10" t="s">
        <v>7</v>
      </c>
      <c r="J28" s="10">
        <v>2601</v>
      </c>
      <c r="K28" s="39" t="s">
        <v>44</v>
      </c>
      <c r="L28" s="10">
        <v>158207312</v>
      </c>
      <c r="M28" s="10">
        <v>6828017</v>
      </c>
      <c r="N28" s="10">
        <f t="shared" si="0"/>
        <v>165035329</v>
      </c>
      <c r="O28" s="10">
        <v>7432146</v>
      </c>
      <c r="P28" s="32">
        <f t="shared" si="1"/>
        <v>157603183</v>
      </c>
      <c r="Q28" s="10">
        <v>157040000</v>
      </c>
      <c r="R28" s="33">
        <f>L28/Q28</f>
        <v>1.0074332144676517</v>
      </c>
      <c r="S28" s="5">
        <v>138512000</v>
      </c>
      <c r="T28" s="34">
        <f>(SUM(P28:P30))/S28</f>
        <v>1.13349386334758</v>
      </c>
      <c r="U28" s="35">
        <v>1.0001433050735729</v>
      </c>
      <c r="V28" s="36">
        <f t="shared" si="6"/>
        <v>23650.399964464916</v>
      </c>
      <c r="W28" s="36">
        <f>SUM(L28:M28,V28)-O28</f>
        <v>157626833.39996445</v>
      </c>
      <c r="X28" s="35">
        <v>0.90391291863530765</v>
      </c>
      <c r="Y28" s="35">
        <f>W28*X28</f>
        <v>142480931.03380325</v>
      </c>
      <c r="Z28" s="37">
        <f>(SUM(Y28:Y30))/S28</f>
        <v>1.024737874120055</v>
      </c>
      <c r="AA28" s="38">
        <f t="shared" si="5"/>
        <v>0.25512574921807357</v>
      </c>
    </row>
    <row r="29" spans="1:27" ht="30" customHeight="1" x14ac:dyDescent="0.2">
      <c r="A29" s="5"/>
      <c r="B29" s="10" t="s">
        <v>0</v>
      </c>
      <c r="C29" s="10">
        <v>2011</v>
      </c>
      <c r="D29" s="10" t="s">
        <v>29</v>
      </c>
      <c r="E29" s="11">
        <v>11546</v>
      </c>
      <c r="F29" s="29" t="s">
        <v>65</v>
      </c>
      <c r="G29" s="30">
        <v>1</v>
      </c>
      <c r="H29" s="32">
        <v>391</v>
      </c>
      <c r="I29" s="10" t="s">
        <v>7</v>
      </c>
      <c r="J29" s="10">
        <v>2601</v>
      </c>
      <c r="K29" s="39" t="s">
        <v>44</v>
      </c>
      <c r="L29" s="32">
        <v>0</v>
      </c>
      <c r="M29" s="10">
        <v>2707436</v>
      </c>
      <c r="N29" s="10">
        <f t="shared" si="0"/>
        <v>2707436</v>
      </c>
      <c r="O29" s="10">
        <v>3150735</v>
      </c>
      <c r="P29" s="32">
        <f t="shared" si="1"/>
        <v>-443299</v>
      </c>
      <c r="Q29" s="10"/>
      <c r="R29" s="32"/>
      <c r="S29" s="5"/>
      <c r="T29" s="5"/>
      <c r="U29" s="40">
        <v>1.0001433050735729</v>
      </c>
      <c r="V29" s="41">
        <f t="shared" si="6"/>
        <v>387.98931517378946</v>
      </c>
      <c r="W29" s="41">
        <f>SUM(L29:M29,V29)-O29</f>
        <v>-442911.01068482641</v>
      </c>
      <c r="X29" s="40">
        <v>0.90391291863530765</v>
      </c>
      <c r="Y29" s="40">
        <f>W29*X29</f>
        <v>-400352.98436383536</v>
      </c>
      <c r="Z29" s="5"/>
      <c r="AA29" s="38">
        <f t="shared" si="5"/>
        <v>-7.1687035132640057E-4</v>
      </c>
    </row>
    <row r="30" spans="1:27" ht="30" customHeight="1" x14ac:dyDescent="0.2">
      <c r="A30" s="5"/>
      <c r="B30" s="10" t="s">
        <v>0</v>
      </c>
      <c r="C30" s="10">
        <v>2011</v>
      </c>
      <c r="D30" s="10" t="s">
        <v>30</v>
      </c>
      <c r="E30" s="11">
        <v>11885</v>
      </c>
      <c r="F30" s="29" t="s">
        <v>66</v>
      </c>
      <c r="G30" s="30">
        <v>1</v>
      </c>
      <c r="H30" s="32">
        <v>392</v>
      </c>
      <c r="I30" s="10" t="s">
        <v>7</v>
      </c>
      <c r="J30" s="10">
        <v>2601</v>
      </c>
      <c r="K30" s="39" t="s">
        <v>44</v>
      </c>
      <c r="L30" s="32">
        <v>0</v>
      </c>
      <c r="M30" s="10">
        <v>1343214</v>
      </c>
      <c r="N30" s="10">
        <f t="shared" si="0"/>
        <v>1343214</v>
      </c>
      <c r="O30" s="10">
        <v>1500596</v>
      </c>
      <c r="P30" s="32">
        <f t="shared" si="1"/>
        <v>-157382</v>
      </c>
      <c r="Q30" s="10"/>
      <c r="R30" s="32"/>
      <c r="S30" s="5"/>
      <c r="T30" s="5"/>
      <c r="U30" s="40">
        <v>1.0001433050735729</v>
      </c>
      <c r="V30" s="41">
        <f t="shared" si="6"/>
        <v>192.4893810940855</v>
      </c>
      <c r="W30" s="41">
        <f>SUM(L30:M30,V30)-O30</f>
        <v>-157189.510618906</v>
      </c>
      <c r="X30" s="40">
        <v>0.90391291863530765</v>
      </c>
      <c r="Y30" s="40">
        <f>W30*X30</f>
        <v>-142085.629322391</v>
      </c>
      <c r="Z30" s="5"/>
      <c r="AA30" s="38">
        <f t="shared" si="5"/>
        <v>-2.5441792365461406E-4</v>
      </c>
    </row>
    <row r="31" spans="1:27" ht="30" customHeight="1" x14ac:dyDescent="0.2">
      <c r="A31" s="5"/>
      <c r="B31" s="10" t="s">
        <v>0</v>
      </c>
      <c r="C31" s="10">
        <v>2011</v>
      </c>
      <c r="D31" s="14" t="s">
        <v>31</v>
      </c>
      <c r="E31" s="15"/>
      <c r="F31" s="29"/>
      <c r="G31" s="30">
        <v>0</v>
      </c>
      <c r="H31" s="32">
        <v>471</v>
      </c>
      <c r="I31" s="10" t="s">
        <v>39</v>
      </c>
      <c r="J31" s="10">
        <v>2605</v>
      </c>
      <c r="K31" s="39" t="s">
        <v>40</v>
      </c>
      <c r="L31" s="32">
        <v>0</v>
      </c>
      <c r="M31" s="10">
        <v>1205338</v>
      </c>
      <c r="N31" s="10">
        <f t="shared" si="0"/>
        <v>1205338</v>
      </c>
      <c r="O31" s="10">
        <v>1271508</v>
      </c>
      <c r="P31" s="32">
        <f t="shared" si="1"/>
        <v>-66170</v>
      </c>
      <c r="Q31" s="10"/>
      <c r="R31" s="32"/>
      <c r="S31" s="5"/>
      <c r="T31" s="5"/>
      <c r="U31" s="40">
        <v>1.0002482379638593</v>
      </c>
      <c r="V31" s="41">
        <f>((U31-1)*N31)</f>
        <v>299.21065088225322</v>
      </c>
      <c r="W31" s="41">
        <f>SUM(L31:M31,V31)-O31</f>
        <v>-65870.789349117782</v>
      </c>
      <c r="X31" s="40">
        <v>0.85175964734357668</v>
      </c>
      <c r="Y31" s="40">
        <f>W31*X31</f>
        <v>-56106.08030624759</v>
      </c>
      <c r="Z31" s="5"/>
      <c r="AA31" s="38">
        <f t="shared" si="5"/>
        <v>0</v>
      </c>
    </row>
    <row r="32" spans="1:27" ht="30" customHeight="1" x14ac:dyDescent="0.2">
      <c r="A32" s="5"/>
      <c r="B32" s="10" t="s">
        <v>0</v>
      </c>
      <c r="C32" s="10">
        <v>2011</v>
      </c>
      <c r="D32" s="14" t="s">
        <v>32</v>
      </c>
      <c r="E32" s="15"/>
      <c r="F32" s="29"/>
      <c r="G32" s="30">
        <v>0</v>
      </c>
      <c r="H32" s="32">
        <v>469</v>
      </c>
      <c r="I32" s="10" t="s">
        <v>39</v>
      </c>
      <c r="J32" s="10">
        <v>2605</v>
      </c>
      <c r="K32" s="39" t="s">
        <v>40</v>
      </c>
      <c r="L32" s="32">
        <v>0</v>
      </c>
      <c r="M32" s="10">
        <v>614790</v>
      </c>
      <c r="N32" s="10">
        <f t="shared" si="0"/>
        <v>614790</v>
      </c>
      <c r="O32" s="10">
        <v>697061</v>
      </c>
      <c r="P32" s="32">
        <f t="shared" si="1"/>
        <v>-82271</v>
      </c>
      <c r="Q32" s="10"/>
      <c r="R32" s="32"/>
      <c r="S32" s="5"/>
      <c r="T32" s="5"/>
      <c r="U32" s="40">
        <v>1.0002482379638593</v>
      </c>
      <c r="V32" s="41">
        <f t="shared" ref="V32:V41" si="8">((U32-1)*N32)</f>
        <v>152.61421780106531</v>
      </c>
      <c r="W32" s="41">
        <f t="shared" ref="W32:W41" si="9">SUM(L32:M32,V32)-O32</f>
        <v>-82118.38578219898</v>
      </c>
      <c r="X32" s="40">
        <v>0.85175964734357668</v>
      </c>
      <c r="Y32" s="40">
        <f t="shared" ref="Y32:Y41" si="10">W32*X32</f>
        <v>-69945.127314269586</v>
      </c>
      <c r="Z32" s="5"/>
      <c r="AA32" s="38">
        <f t="shared" si="5"/>
        <v>0</v>
      </c>
    </row>
    <row r="33" spans="1:27" ht="30" customHeight="1" x14ac:dyDescent="0.2">
      <c r="A33" s="5"/>
      <c r="B33" s="10" t="s">
        <v>0</v>
      </c>
      <c r="C33" s="10">
        <v>2011</v>
      </c>
      <c r="D33" s="14" t="s">
        <v>25</v>
      </c>
      <c r="E33" s="15"/>
      <c r="F33" s="29"/>
      <c r="G33" s="30">
        <v>0</v>
      </c>
      <c r="H33" s="10">
        <v>463</v>
      </c>
      <c r="I33" s="10" t="s">
        <v>39</v>
      </c>
      <c r="J33" s="10">
        <v>2605</v>
      </c>
      <c r="K33" s="39" t="s">
        <v>40</v>
      </c>
      <c r="L33" s="10">
        <v>263743998</v>
      </c>
      <c r="M33" s="10">
        <v>2589450</v>
      </c>
      <c r="N33" s="10">
        <f t="shared" si="0"/>
        <v>266333448</v>
      </c>
      <c r="O33" s="10">
        <v>3375853</v>
      </c>
      <c r="P33" s="32">
        <f t="shared" si="1"/>
        <v>262957595</v>
      </c>
      <c r="Q33" s="32"/>
      <c r="R33" s="32"/>
      <c r="S33" s="5"/>
      <c r="T33" s="5"/>
      <c r="U33" s="40">
        <v>1.0002482379638593</v>
      </c>
      <c r="V33" s="41">
        <f t="shared" si="8"/>
        <v>66114.072839149463</v>
      </c>
      <c r="W33" s="41">
        <f t="shared" si="9"/>
        <v>263023709.07283914</v>
      </c>
      <c r="X33" s="40">
        <v>0.85175964734357668</v>
      </c>
      <c r="Y33" s="40">
        <f t="shared" si="10"/>
        <v>224032981.68288097</v>
      </c>
      <c r="Z33" s="5"/>
      <c r="AA33" s="38">
        <f t="shared" si="5"/>
        <v>0</v>
      </c>
    </row>
    <row r="34" spans="1:27" ht="30" customHeight="1" x14ac:dyDescent="0.2">
      <c r="A34" s="5"/>
      <c r="B34" s="10" t="s">
        <v>0</v>
      </c>
      <c r="C34" s="10">
        <v>2011</v>
      </c>
      <c r="D34" s="14" t="s">
        <v>19</v>
      </c>
      <c r="E34" s="15"/>
      <c r="F34" s="29"/>
      <c r="G34" s="30">
        <v>0</v>
      </c>
      <c r="H34" s="10">
        <v>420</v>
      </c>
      <c r="I34" s="10" t="s">
        <v>39</v>
      </c>
      <c r="J34" s="10">
        <v>2605</v>
      </c>
      <c r="K34" s="39" t="s">
        <v>40</v>
      </c>
      <c r="L34" s="10">
        <v>1607841</v>
      </c>
      <c r="M34" s="32">
        <v>0</v>
      </c>
      <c r="N34" s="10">
        <f t="shared" si="0"/>
        <v>1607841</v>
      </c>
      <c r="O34" s="32">
        <v>0</v>
      </c>
      <c r="P34" s="32">
        <f t="shared" si="1"/>
        <v>1607841</v>
      </c>
      <c r="Q34" s="10"/>
      <c r="R34" s="32"/>
      <c r="S34" s="5"/>
      <c r="T34" s="5"/>
      <c r="U34" s="40">
        <v>1.0002482379638593</v>
      </c>
      <c r="V34" s="41">
        <f t="shared" si="8"/>
        <v>399.12717604951717</v>
      </c>
      <c r="W34" s="41">
        <f t="shared" si="9"/>
        <v>1608240.1271760496</v>
      </c>
      <c r="X34" s="40">
        <v>0.85175964734357668</v>
      </c>
      <c r="Y34" s="40">
        <f t="shared" si="10"/>
        <v>1369834.043567261</v>
      </c>
      <c r="Z34" s="5"/>
      <c r="AA34" s="38">
        <f t="shared" si="5"/>
        <v>0</v>
      </c>
    </row>
    <row r="35" spans="1:27" ht="30" customHeight="1" x14ac:dyDescent="0.2">
      <c r="A35" s="5"/>
      <c r="B35" s="10" t="s">
        <v>0</v>
      </c>
      <c r="C35" s="10">
        <v>2011</v>
      </c>
      <c r="D35" s="14" t="s">
        <v>33</v>
      </c>
      <c r="E35" s="15"/>
      <c r="F35" s="29"/>
      <c r="G35" s="30">
        <v>0</v>
      </c>
      <c r="H35" s="32"/>
      <c r="I35" s="10" t="s">
        <v>39</v>
      </c>
      <c r="J35" s="10">
        <v>2605</v>
      </c>
      <c r="K35" s="39" t="s">
        <v>40</v>
      </c>
      <c r="L35" s="32">
        <v>0</v>
      </c>
      <c r="M35" s="10">
        <v>196631</v>
      </c>
      <c r="N35" s="10">
        <f t="shared" si="0"/>
        <v>196631</v>
      </c>
      <c r="O35" s="10">
        <v>118955</v>
      </c>
      <c r="P35" s="32">
        <f t="shared" si="1"/>
        <v>77676</v>
      </c>
      <c r="Q35" s="10"/>
      <c r="R35" s="32"/>
      <c r="S35" s="5"/>
      <c r="T35" s="5"/>
      <c r="U35" s="40">
        <v>1.0002482379638593</v>
      </c>
      <c r="V35" s="41">
        <f t="shared" si="8"/>
        <v>48.811279071620021</v>
      </c>
      <c r="W35" s="41">
        <f t="shared" si="9"/>
        <v>77724.811279071611</v>
      </c>
      <c r="X35" s="40">
        <v>0.85175964734357668</v>
      </c>
      <c r="Y35" s="40">
        <f t="shared" si="10"/>
        <v>66202.857844908081</v>
      </c>
      <c r="Z35" s="5"/>
      <c r="AA35" s="38">
        <f t="shared" si="5"/>
        <v>0</v>
      </c>
    </row>
    <row r="36" spans="1:27" ht="30" customHeight="1" x14ac:dyDescent="0.2">
      <c r="A36" s="5"/>
      <c r="B36" s="10" t="s">
        <v>0</v>
      </c>
      <c r="C36" s="10">
        <v>2011</v>
      </c>
      <c r="D36" s="10" t="s">
        <v>34</v>
      </c>
      <c r="E36" s="20">
        <v>11584</v>
      </c>
      <c r="F36" s="45" t="s">
        <v>67</v>
      </c>
      <c r="G36" s="43">
        <v>1</v>
      </c>
      <c r="H36" s="32">
        <v>473</v>
      </c>
      <c r="I36" s="10" t="s">
        <v>39</v>
      </c>
      <c r="J36" s="10">
        <v>2605</v>
      </c>
      <c r="K36" s="39" t="s">
        <v>40</v>
      </c>
      <c r="L36" s="32">
        <v>0</v>
      </c>
      <c r="M36" s="10">
        <v>4418319</v>
      </c>
      <c r="N36" s="10">
        <f t="shared" si="0"/>
        <v>4418319</v>
      </c>
      <c r="O36" s="10">
        <v>4470927</v>
      </c>
      <c r="P36" s="32">
        <f t="shared" si="1"/>
        <v>-52608</v>
      </c>
      <c r="Q36" s="10"/>
      <c r="R36" s="32"/>
      <c r="S36" s="5"/>
      <c r="T36" s="5"/>
      <c r="U36" s="40">
        <v>1.0002482379638593</v>
      </c>
      <c r="V36" s="41">
        <f t="shared" si="8"/>
        <v>1096.7945122409035</v>
      </c>
      <c r="W36" s="41">
        <f t="shared" si="9"/>
        <v>-51511.205487758853</v>
      </c>
      <c r="X36" s="40">
        <v>0.85175964734357668</v>
      </c>
      <c r="Y36" s="40">
        <f t="shared" si="10"/>
        <v>-43875.166220495994</v>
      </c>
      <c r="Z36" s="5"/>
      <c r="AA36" s="38">
        <f t="shared" si="5"/>
        <v>-7.8562686058079444E-5</v>
      </c>
    </row>
    <row r="37" spans="1:27" ht="30" customHeight="1" x14ac:dyDescent="0.2">
      <c r="A37" s="5"/>
      <c r="B37" s="10" t="s">
        <v>0</v>
      </c>
      <c r="C37" s="10">
        <v>2011</v>
      </c>
      <c r="D37" s="14" t="s">
        <v>35</v>
      </c>
      <c r="E37" s="15"/>
      <c r="F37" s="29"/>
      <c r="G37" s="30">
        <v>0</v>
      </c>
      <c r="H37" s="32">
        <v>476</v>
      </c>
      <c r="I37" s="10" t="s">
        <v>39</v>
      </c>
      <c r="J37" s="10">
        <v>2605</v>
      </c>
      <c r="K37" s="39" t="s">
        <v>40</v>
      </c>
      <c r="L37" s="32">
        <v>0</v>
      </c>
      <c r="M37" s="10">
        <v>38055</v>
      </c>
      <c r="N37" s="10">
        <f t="shared" si="0"/>
        <v>38055</v>
      </c>
      <c r="O37" s="10">
        <v>41673</v>
      </c>
      <c r="P37" s="32">
        <f t="shared" si="1"/>
        <v>-3618</v>
      </c>
      <c r="Q37" s="10"/>
      <c r="R37" s="32"/>
      <c r="S37" s="5"/>
      <c r="T37" s="5"/>
      <c r="U37" s="40">
        <v>1.0002482379638593</v>
      </c>
      <c r="V37" s="41">
        <f t="shared" si="8"/>
        <v>9.4466957146660491</v>
      </c>
      <c r="W37" s="41">
        <f t="shared" si="9"/>
        <v>-3608.5533042853349</v>
      </c>
      <c r="X37" s="40">
        <v>0.85175964734357668</v>
      </c>
      <c r="Y37" s="40">
        <f t="shared" si="10"/>
        <v>-3073.6200898785751</v>
      </c>
      <c r="Z37" s="5"/>
      <c r="AA37" s="38">
        <f t="shared" si="5"/>
        <v>0</v>
      </c>
    </row>
    <row r="38" spans="1:27" ht="30" customHeight="1" x14ac:dyDescent="0.2">
      <c r="A38" s="5"/>
      <c r="B38" s="10" t="s">
        <v>0</v>
      </c>
      <c r="C38" s="10">
        <v>2011</v>
      </c>
      <c r="D38" s="14" t="s">
        <v>36</v>
      </c>
      <c r="E38" s="15"/>
      <c r="F38" s="29"/>
      <c r="G38" s="30">
        <v>0</v>
      </c>
      <c r="H38" s="32">
        <v>472</v>
      </c>
      <c r="I38" s="10" t="s">
        <v>39</v>
      </c>
      <c r="J38" s="10">
        <v>2605</v>
      </c>
      <c r="K38" s="39" t="s">
        <v>40</v>
      </c>
      <c r="L38" s="32">
        <v>0</v>
      </c>
      <c r="M38" s="10">
        <v>3750572</v>
      </c>
      <c r="N38" s="10">
        <f t="shared" si="0"/>
        <v>3750572</v>
      </c>
      <c r="O38" s="10">
        <v>4042518</v>
      </c>
      <c r="P38" s="32">
        <f t="shared" si="1"/>
        <v>-291946</v>
      </c>
      <c r="Q38" s="10"/>
      <c r="R38" s="32"/>
      <c r="S38" s="5"/>
      <c r="T38" s="5"/>
      <c r="U38" s="40">
        <v>1.0002482379638593</v>
      </c>
      <c r="V38" s="41">
        <f t="shared" si="8"/>
        <v>931.03435658774072</v>
      </c>
      <c r="W38" s="41">
        <f t="shared" si="9"/>
        <v>-291014.96564341243</v>
      </c>
      <c r="X38" s="40">
        <v>0.85175964734357668</v>
      </c>
      <c r="Y38" s="40">
        <f t="shared" si="10"/>
        <v>-247874.80450813606</v>
      </c>
      <c r="Z38" s="5"/>
      <c r="AA38" s="38">
        <f t="shared" si="5"/>
        <v>0</v>
      </c>
    </row>
    <row r="39" spans="1:27" ht="30" customHeight="1" x14ac:dyDescent="0.2">
      <c r="A39" s="5"/>
      <c r="B39" s="10" t="s">
        <v>0</v>
      </c>
      <c r="C39" s="10">
        <v>2011</v>
      </c>
      <c r="D39" s="14" t="s">
        <v>37</v>
      </c>
      <c r="E39" s="15"/>
      <c r="F39" s="29"/>
      <c r="G39" s="30">
        <v>0</v>
      </c>
      <c r="H39" s="32">
        <v>475</v>
      </c>
      <c r="I39" s="10" t="s">
        <v>39</v>
      </c>
      <c r="J39" s="10">
        <v>2605</v>
      </c>
      <c r="K39" s="39" t="s">
        <v>40</v>
      </c>
      <c r="L39" s="32">
        <v>0</v>
      </c>
      <c r="M39" s="10">
        <v>508175</v>
      </c>
      <c r="N39" s="10">
        <f t="shared" si="0"/>
        <v>508175</v>
      </c>
      <c r="O39" s="10">
        <v>550328</v>
      </c>
      <c r="P39" s="32">
        <f t="shared" si="1"/>
        <v>-42153</v>
      </c>
      <c r="Q39" s="10"/>
      <c r="R39" s="32"/>
      <c r="S39" s="5"/>
      <c r="T39" s="5"/>
      <c r="U39" s="40">
        <v>1.0002482379638593</v>
      </c>
      <c r="V39" s="41">
        <f t="shared" si="8"/>
        <v>126.14832728420495</v>
      </c>
      <c r="W39" s="41">
        <f t="shared" si="9"/>
        <v>-42026.851672715798</v>
      </c>
      <c r="X39" s="40">
        <v>0.85175964734357668</v>
      </c>
      <c r="Y39" s="40">
        <f t="shared" si="10"/>
        <v>-35796.776359713214</v>
      </c>
      <c r="Z39" s="5"/>
      <c r="AA39" s="38">
        <f t="shared" si="5"/>
        <v>0</v>
      </c>
    </row>
    <row r="40" spans="1:27" ht="30" customHeight="1" x14ac:dyDescent="0.2">
      <c r="A40" s="5"/>
      <c r="B40" s="10" t="s">
        <v>0</v>
      </c>
      <c r="C40" s="10">
        <v>2011</v>
      </c>
      <c r="D40" s="14" t="s">
        <v>38</v>
      </c>
      <c r="E40" s="15"/>
      <c r="F40" s="29"/>
      <c r="G40" s="30">
        <v>0</v>
      </c>
      <c r="H40" s="32">
        <v>474</v>
      </c>
      <c r="I40" s="10" t="s">
        <v>39</v>
      </c>
      <c r="J40" s="10">
        <v>2605</v>
      </c>
      <c r="K40" s="39" t="s">
        <v>40</v>
      </c>
      <c r="L40" s="32">
        <v>0</v>
      </c>
      <c r="M40" s="10">
        <v>456256</v>
      </c>
      <c r="N40" s="10">
        <f t="shared" si="0"/>
        <v>456256</v>
      </c>
      <c r="O40" s="10">
        <v>500462</v>
      </c>
      <c r="P40" s="32">
        <f t="shared" si="1"/>
        <v>-44206</v>
      </c>
      <c r="Q40" s="10"/>
      <c r="R40" s="32"/>
      <c r="S40" s="5"/>
      <c r="T40" s="5"/>
      <c r="U40" s="40">
        <v>1.0002482379638593</v>
      </c>
      <c r="V40" s="41">
        <f t="shared" si="8"/>
        <v>113.26006043859343</v>
      </c>
      <c r="W40" s="41">
        <f t="shared" si="9"/>
        <v>-44092.739939561405</v>
      </c>
      <c r="X40" s="40">
        <v>0.85175964734357668</v>
      </c>
      <c r="Y40" s="40">
        <f t="shared" si="10"/>
        <v>-37556.416621332857</v>
      </c>
      <c r="Z40" s="5"/>
      <c r="AA40" s="38">
        <f t="shared" si="5"/>
        <v>0</v>
      </c>
    </row>
    <row r="41" spans="1:27" ht="30" customHeight="1" x14ac:dyDescent="0.2">
      <c r="A41" s="5"/>
      <c r="B41" s="21" t="s">
        <v>0</v>
      </c>
      <c r="C41" s="21">
        <v>2011</v>
      </c>
      <c r="D41" s="21" t="s">
        <v>26</v>
      </c>
      <c r="E41" s="22" t="s">
        <v>70</v>
      </c>
      <c r="F41" s="46" t="s">
        <v>68</v>
      </c>
      <c r="G41" s="47">
        <v>0</v>
      </c>
      <c r="H41" s="21">
        <v>567</v>
      </c>
      <c r="I41" s="21" t="s">
        <v>39</v>
      </c>
      <c r="J41" s="21">
        <v>2605</v>
      </c>
      <c r="K41" s="48" t="s">
        <v>40</v>
      </c>
      <c r="L41" s="21">
        <v>103351656</v>
      </c>
      <c r="M41" s="21">
        <v>2411270</v>
      </c>
      <c r="N41" s="21">
        <f t="shared" si="0"/>
        <v>105762926</v>
      </c>
      <c r="O41" s="21">
        <v>2741732</v>
      </c>
      <c r="P41" s="49">
        <f t="shared" si="1"/>
        <v>103021194</v>
      </c>
      <c r="Q41" s="49"/>
      <c r="R41" s="49"/>
      <c r="S41" s="50"/>
      <c r="T41" s="50"/>
      <c r="U41" s="51">
        <v>1.0002482379638593</v>
      </c>
      <c r="V41" s="52">
        <f t="shared" si="8"/>
        <v>26254.373402042896</v>
      </c>
      <c r="W41" s="52">
        <f t="shared" si="9"/>
        <v>103047448.37340204</v>
      </c>
      <c r="X41" s="51">
        <v>0.85175964734357668</v>
      </c>
      <c r="Y41" s="51">
        <f t="shared" si="10"/>
        <v>87771658.286184356</v>
      </c>
      <c r="Z41" s="50"/>
      <c r="AA41" s="53">
        <f t="shared" si="5"/>
        <v>0</v>
      </c>
    </row>
    <row r="42" spans="1:27" x14ac:dyDescent="0.2">
      <c r="A42" s="5"/>
      <c r="B42" s="32"/>
      <c r="C42" s="32"/>
      <c r="D42" s="32"/>
      <c r="E42" s="32"/>
      <c r="F42" s="32"/>
      <c r="G42" s="32"/>
      <c r="H42" s="32"/>
      <c r="I42" s="32"/>
      <c r="J42" s="32"/>
      <c r="K42" s="32"/>
      <c r="L42" s="32"/>
      <c r="M42" s="32"/>
      <c r="N42" s="32"/>
      <c r="O42" s="32"/>
      <c r="P42" s="32"/>
      <c r="Q42" s="32"/>
      <c r="R42" s="32"/>
      <c r="S42" s="5"/>
      <c r="T42" s="5"/>
      <c r="U42" s="5"/>
      <c r="V42" s="5"/>
      <c r="W42" s="5"/>
      <c r="X42" s="32" t="s">
        <v>71</v>
      </c>
      <c r="Y42" s="32">
        <f t="array" ref="Y42">SUM(IF($G$2:$G$41=1,Y2:Y41))</f>
        <v>558473346.85145783</v>
      </c>
      <c r="Z42" s="5"/>
      <c r="AA42" s="38">
        <f>SUM(AA2:AA41)</f>
        <v>0.99999999999999967</v>
      </c>
    </row>
    <row r="43" spans="1:27" x14ac:dyDescent="0.2">
      <c r="A43" s="5"/>
      <c r="B43" s="32"/>
      <c r="C43" s="32"/>
      <c r="D43" s="32"/>
      <c r="E43" s="32"/>
      <c r="F43" s="32"/>
      <c r="G43" s="32"/>
      <c r="H43" s="32"/>
      <c r="I43" s="32"/>
      <c r="J43" s="32"/>
      <c r="K43" s="32"/>
      <c r="L43" s="32"/>
      <c r="M43" s="32"/>
      <c r="N43" s="32"/>
      <c r="O43" s="32"/>
      <c r="P43" s="32"/>
      <c r="Q43" s="32"/>
      <c r="R43" s="32"/>
      <c r="S43" s="5"/>
      <c r="T43" s="5"/>
      <c r="U43" s="5"/>
      <c r="V43" s="5"/>
      <c r="W43" s="5"/>
      <c r="X43" s="32" t="s">
        <v>72</v>
      </c>
      <c r="Y43" s="32">
        <f>Y44-Y42</f>
        <v>379682634.32007575</v>
      </c>
      <c r="Z43" s="32"/>
      <c r="AA43" s="5"/>
    </row>
    <row r="44" spans="1:27" x14ac:dyDescent="0.2">
      <c r="A44" s="5"/>
      <c r="B44" s="32"/>
      <c r="C44" s="32"/>
      <c r="D44" s="32"/>
      <c r="E44" s="32"/>
      <c r="F44" s="32"/>
      <c r="G44" s="32"/>
      <c r="H44" s="32"/>
      <c r="I44" s="32"/>
      <c r="J44" s="32"/>
      <c r="K44" s="32"/>
      <c r="L44" s="32"/>
      <c r="M44" s="32"/>
      <c r="N44" s="32"/>
      <c r="O44" s="32"/>
      <c r="P44" s="32"/>
      <c r="Q44" s="32"/>
      <c r="R44" s="32"/>
      <c r="S44" s="5"/>
      <c r="T44" s="5"/>
      <c r="U44" s="5"/>
      <c r="V44" s="5"/>
      <c r="W44" s="5"/>
      <c r="X44" s="32" t="s">
        <v>73</v>
      </c>
      <c r="Y44" s="32">
        <f>SUM(Y2:Y41)</f>
        <v>938155981.17153358</v>
      </c>
      <c r="Z44" s="32"/>
      <c r="AA44" s="5"/>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41"/>
  <sheetViews>
    <sheetView tabSelected="1" workbookViewId="0">
      <selection activeCell="C1" sqref="C1"/>
    </sheetView>
  </sheetViews>
  <sheetFormatPr baseColWidth="10" defaultColWidth="8.83203125" defaultRowHeight="15" x14ac:dyDescent="0.2"/>
  <cols>
    <col min="1" max="1" width="29.5" style="1" customWidth="1"/>
    <col min="2" max="2" width="22.6640625" style="1" customWidth="1"/>
    <col min="3" max="3" width="10.6640625" bestFit="1" customWidth="1"/>
  </cols>
  <sheetData>
    <row r="1" spans="1:45" x14ac:dyDescent="0.2">
      <c r="A1" s="8" t="s">
        <v>82</v>
      </c>
      <c r="B1" s="9" t="s">
        <v>83</v>
      </c>
      <c r="C1" s="5" t="s">
        <v>105</v>
      </c>
      <c r="D1" s="5" t="s">
        <v>106</v>
      </c>
      <c r="E1" s="5" t="s">
        <v>107</v>
      </c>
      <c r="F1" s="5" t="s">
        <v>108</v>
      </c>
      <c r="G1" s="5" t="s">
        <v>109</v>
      </c>
      <c r="H1" s="5" t="s">
        <v>110</v>
      </c>
      <c r="I1" s="5" t="s">
        <v>111</v>
      </c>
      <c r="J1" s="5" t="s">
        <v>112</v>
      </c>
      <c r="K1" s="5" t="s">
        <v>113</v>
      </c>
      <c r="L1" s="5" t="s">
        <v>114</v>
      </c>
      <c r="M1" s="5" t="s">
        <v>115</v>
      </c>
      <c r="N1" s="5" t="s">
        <v>116</v>
      </c>
      <c r="O1" s="5" t="s">
        <v>117</v>
      </c>
      <c r="P1" s="5" t="s">
        <v>118</v>
      </c>
      <c r="Q1" s="5" t="s">
        <v>119</v>
      </c>
      <c r="R1" s="5" t="s">
        <v>120</v>
      </c>
      <c r="S1" s="5" t="s">
        <v>121</v>
      </c>
      <c r="T1" s="5" t="s">
        <v>122</v>
      </c>
      <c r="U1" s="5" t="s">
        <v>123</v>
      </c>
      <c r="V1" s="5" t="s">
        <v>124</v>
      </c>
      <c r="W1" s="5" t="s">
        <v>125</v>
      </c>
      <c r="X1" s="5" t="s">
        <v>126</v>
      </c>
      <c r="Y1" s="5" t="s">
        <v>127</v>
      </c>
      <c r="Z1" s="5" t="s">
        <v>128</v>
      </c>
      <c r="AA1" s="5" t="s">
        <v>129</v>
      </c>
      <c r="AB1" s="5" t="s">
        <v>130</v>
      </c>
      <c r="AC1" s="5" t="s">
        <v>131</v>
      </c>
      <c r="AD1" s="5" t="s">
        <v>132</v>
      </c>
      <c r="AE1" s="5" t="s">
        <v>133</v>
      </c>
      <c r="AF1" s="5" t="s">
        <v>134</v>
      </c>
      <c r="AG1" s="5" t="s">
        <v>135</v>
      </c>
      <c r="AH1" s="5" t="s">
        <v>176</v>
      </c>
      <c r="AI1" s="5" t="s">
        <v>136</v>
      </c>
      <c r="AJ1" s="5" t="s">
        <v>137</v>
      </c>
      <c r="AK1" s="5" t="s">
        <v>138</v>
      </c>
      <c r="AL1" s="5" t="s">
        <v>139</v>
      </c>
      <c r="AM1" s="5" t="s">
        <v>140</v>
      </c>
      <c r="AN1" s="5" t="s">
        <v>141</v>
      </c>
      <c r="AO1" s="5" t="s">
        <v>142</v>
      </c>
      <c r="AP1" s="5" t="s">
        <v>143</v>
      </c>
      <c r="AQ1" s="5" t="s">
        <v>144</v>
      </c>
      <c r="AR1" s="5" t="s">
        <v>145</v>
      </c>
      <c r="AS1" s="5" t="s">
        <v>146</v>
      </c>
    </row>
    <row r="2" spans="1:45" x14ac:dyDescent="0.2">
      <c r="A2" s="10" t="s">
        <v>2</v>
      </c>
      <c r="B2" s="11">
        <v>11007</v>
      </c>
      <c r="C2" s="5">
        <v>40</v>
      </c>
      <c r="D2" s="5" t="s">
        <v>149</v>
      </c>
      <c r="E2" s="5"/>
      <c r="F2" s="5">
        <v>84.94</v>
      </c>
      <c r="G2" s="5">
        <v>47</v>
      </c>
      <c r="H2" s="5">
        <v>3.27</v>
      </c>
      <c r="I2" s="5">
        <v>0.15</v>
      </c>
      <c r="J2" s="5">
        <v>10.51</v>
      </c>
      <c r="K2" s="5">
        <v>5.4</v>
      </c>
      <c r="L2" s="5">
        <v>0.99</v>
      </c>
      <c r="M2" s="5"/>
      <c r="N2" s="5">
        <v>44</v>
      </c>
      <c r="O2" s="5">
        <v>1.28</v>
      </c>
      <c r="P2" s="5">
        <v>60</v>
      </c>
      <c r="Q2" s="5">
        <v>90</v>
      </c>
      <c r="R2" s="5">
        <v>370</v>
      </c>
      <c r="S2" s="5">
        <f>R2/1000</f>
        <v>0.37</v>
      </c>
      <c r="T2" s="5">
        <v>94</v>
      </c>
      <c r="U2" s="5">
        <v>9.3999997000000002E-2</v>
      </c>
      <c r="V2" s="5">
        <v>0.49</v>
      </c>
      <c r="W2" s="5"/>
      <c r="X2" s="5">
        <v>11.7</v>
      </c>
      <c r="Y2" s="5">
        <v>7.1999999999999995E-2</v>
      </c>
      <c r="Z2" s="5">
        <v>6.6000000000000003E-2</v>
      </c>
      <c r="AA2" s="5">
        <v>1.046</v>
      </c>
      <c r="AB2" s="5">
        <v>0.11600000000000001</v>
      </c>
      <c r="AC2" s="5">
        <v>68</v>
      </c>
      <c r="AD2" s="5">
        <v>0</v>
      </c>
      <c r="AE2" s="5">
        <v>1</v>
      </c>
      <c r="AF2" s="5">
        <v>13</v>
      </c>
      <c r="AG2" s="5">
        <v>0.19</v>
      </c>
      <c r="AH2" s="5">
        <v>0</v>
      </c>
      <c r="AI2" s="5">
        <v>0</v>
      </c>
      <c r="AJ2" s="5">
        <v>14.8</v>
      </c>
      <c r="AK2" s="5"/>
      <c r="AL2" s="5">
        <v>3.5999999999999997E-2</v>
      </c>
      <c r="AM2" s="5">
        <v>5.0000000000000001E-3</v>
      </c>
      <c r="AN2" s="5">
        <v>6.4000000000000001E-2</v>
      </c>
      <c r="AO2" s="5">
        <v>0</v>
      </c>
      <c r="AP2" s="5">
        <v>0</v>
      </c>
      <c r="AQ2" s="5"/>
      <c r="AR2" s="5"/>
      <c r="AS2" s="5">
        <v>3776</v>
      </c>
    </row>
    <row r="3" spans="1:45" x14ac:dyDescent="0.2">
      <c r="A3" s="10" t="s">
        <v>3</v>
      </c>
      <c r="B3" s="11">
        <v>11011</v>
      </c>
      <c r="C3" s="5">
        <v>53</v>
      </c>
      <c r="D3" s="5" t="s">
        <v>150</v>
      </c>
      <c r="E3" s="5"/>
      <c r="F3" s="5">
        <v>93.22</v>
      </c>
      <c r="G3" s="5">
        <v>20</v>
      </c>
      <c r="H3" s="5">
        <v>2.2000000000000002</v>
      </c>
      <c r="I3" s="5">
        <v>0.12</v>
      </c>
      <c r="J3" s="5">
        <v>3.88</v>
      </c>
      <c r="K3" s="5">
        <v>2.1</v>
      </c>
      <c r="L3" s="5">
        <v>1.88</v>
      </c>
      <c r="M3" s="5"/>
      <c r="N3" s="5">
        <v>24</v>
      </c>
      <c r="O3" s="5">
        <v>2.14</v>
      </c>
      <c r="P3" s="5">
        <v>14</v>
      </c>
      <c r="Q3" s="5">
        <v>52</v>
      </c>
      <c r="R3" s="5">
        <v>202</v>
      </c>
      <c r="S3" s="5">
        <f t="shared" ref="S3:S30" si="0">R3/1000</f>
        <v>0.20200000000000001</v>
      </c>
      <c r="T3" s="5">
        <v>2</v>
      </c>
      <c r="U3" s="5">
        <v>2E-3</v>
      </c>
      <c r="V3" s="5">
        <v>0.54</v>
      </c>
      <c r="W3" s="5"/>
      <c r="X3" s="5">
        <v>5.6</v>
      </c>
      <c r="Y3" s="5">
        <v>0.14299999999999999</v>
      </c>
      <c r="Z3" s="5">
        <v>0.14099999999999999</v>
      </c>
      <c r="AA3" s="5">
        <v>0.97799999999999998</v>
      </c>
      <c r="AB3" s="5">
        <v>9.0999999999999998E-2</v>
      </c>
      <c r="AC3" s="5">
        <v>52</v>
      </c>
      <c r="AD3" s="5">
        <v>0</v>
      </c>
      <c r="AE3" s="5">
        <v>38</v>
      </c>
      <c r="AF3" s="5">
        <v>756</v>
      </c>
      <c r="AG3" s="5">
        <v>1.1299999999999999</v>
      </c>
      <c r="AH3" s="5">
        <v>0</v>
      </c>
      <c r="AI3" s="5">
        <v>0</v>
      </c>
      <c r="AJ3" s="5">
        <v>41.6</v>
      </c>
      <c r="AK3" s="5"/>
      <c r="AL3" s="5">
        <v>0.04</v>
      </c>
      <c r="AM3" s="5">
        <v>0</v>
      </c>
      <c r="AN3" s="5">
        <v>0.05</v>
      </c>
      <c r="AO3" s="5">
        <v>0</v>
      </c>
      <c r="AP3" s="5">
        <v>0</v>
      </c>
      <c r="AQ3" s="5"/>
      <c r="AR3" s="5">
        <v>0</v>
      </c>
      <c r="AS3" s="5">
        <v>3006</v>
      </c>
    </row>
    <row r="4" spans="1:45" x14ac:dyDescent="0.2">
      <c r="A4" s="12" t="s">
        <v>17</v>
      </c>
      <c r="B4" s="11">
        <v>11052</v>
      </c>
      <c r="C4" s="5">
        <v>88</v>
      </c>
      <c r="D4" s="5" t="s">
        <v>151</v>
      </c>
      <c r="E4" s="5"/>
      <c r="F4" s="5">
        <v>90.32</v>
      </c>
      <c r="G4" s="5">
        <v>31</v>
      </c>
      <c r="H4" s="5">
        <v>1.83</v>
      </c>
      <c r="I4" s="5">
        <v>0.22</v>
      </c>
      <c r="J4" s="5">
        <v>6.97</v>
      </c>
      <c r="K4" s="5">
        <v>2.7</v>
      </c>
      <c r="L4" s="5">
        <v>3.26</v>
      </c>
      <c r="M4" s="5"/>
      <c r="N4" s="5">
        <v>37</v>
      </c>
      <c r="O4" s="5">
        <v>1.03</v>
      </c>
      <c r="P4" s="5">
        <v>25</v>
      </c>
      <c r="Q4" s="5">
        <v>38</v>
      </c>
      <c r="R4" s="5">
        <v>211</v>
      </c>
      <c r="S4" s="5">
        <f t="shared" si="0"/>
        <v>0.21099999999999999</v>
      </c>
      <c r="T4" s="5">
        <v>6</v>
      </c>
      <c r="U4" s="5">
        <v>6.0000000000000001E-3</v>
      </c>
      <c r="V4" s="5">
        <v>0.24</v>
      </c>
      <c r="W4" s="5"/>
      <c r="X4" s="5">
        <v>12.2</v>
      </c>
      <c r="Y4" s="5">
        <v>8.2000000000000003E-2</v>
      </c>
      <c r="Z4" s="5">
        <v>0.104</v>
      </c>
      <c r="AA4" s="5">
        <v>0.73399999999999999</v>
      </c>
      <c r="AB4" s="5">
        <v>0.14099999999999999</v>
      </c>
      <c r="AC4" s="5">
        <v>33</v>
      </c>
      <c r="AD4" s="5">
        <v>0</v>
      </c>
      <c r="AE4" s="5">
        <v>35</v>
      </c>
      <c r="AF4" s="5">
        <v>690</v>
      </c>
      <c r="AG4" s="5">
        <v>0.41</v>
      </c>
      <c r="AH4" s="5">
        <v>0</v>
      </c>
      <c r="AI4" s="5">
        <v>0</v>
      </c>
      <c r="AJ4" s="5">
        <v>43</v>
      </c>
      <c r="AK4" s="5"/>
      <c r="AL4" s="5">
        <v>0.05</v>
      </c>
      <c r="AM4" s="5">
        <v>0.01</v>
      </c>
      <c r="AN4" s="5">
        <v>0.113</v>
      </c>
      <c r="AO4" s="5">
        <v>0</v>
      </c>
      <c r="AP4" s="5">
        <v>0</v>
      </c>
      <c r="AQ4" s="5"/>
      <c r="AR4" s="5">
        <v>0</v>
      </c>
      <c r="AS4" s="5">
        <v>522</v>
      </c>
    </row>
    <row r="5" spans="1:45" x14ac:dyDescent="0.2">
      <c r="A5" s="10" t="s">
        <v>1</v>
      </c>
      <c r="B5" s="11">
        <v>11109</v>
      </c>
      <c r="C5" s="5">
        <v>80</v>
      </c>
      <c r="D5" s="5" t="s">
        <v>152</v>
      </c>
      <c r="E5" s="5"/>
      <c r="F5" s="5">
        <v>92.18</v>
      </c>
      <c r="G5" s="5">
        <v>25</v>
      </c>
      <c r="H5" s="5">
        <v>1.28</v>
      </c>
      <c r="I5" s="5">
        <v>0.1</v>
      </c>
      <c r="J5" s="5">
        <v>5.8</v>
      </c>
      <c r="K5" s="5">
        <v>2.5</v>
      </c>
      <c r="L5" s="5">
        <v>3.2</v>
      </c>
      <c r="M5" s="5"/>
      <c r="N5" s="5">
        <v>40</v>
      </c>
      <c r="O5" s="5">
        <v>0.47</v>
      </c>
      <c r="P5" s="5">
        <v>12</v>
      </c>
      <c r="Q5" s="5">
        <v>26</v>
      </c>
      <c r="R5" s="5">
        <v>170</v>
      </c>
      <c r="S5" s="5">
        <f t="shared" si="0"/>
        <v>0.17</v>
      </c>
      <c r="T5" s="5">
        <v>18</v>
      </c>
      <c r="U5" s="5">
        <v>1.7999998999999999E-2</v>
      </c>
      <c r="V5" s="5">
        <v>0.18</v>
      </c>
      <c r="W5" s="5"/>
      <c r="X5" s="5">
        <v>36.6</v>
      </c>
      <c r="Y5" s="5">
        <v>6.0999999999999999E-2</v>
      </c>
      <c r="Z5" s="5">
        <v>0.04</v>
      </c>
      <c r="AA5" s="5">
        <v>0.23400000000000001</v>
      </c>
      <c r="AB5" s="5">
        <v>0.124</v>
      </c>
      <c r="AC5" s="5">
        <v>43</v>
      </c>
      <c r="AD5" s="5">
        <v>0</v>
      </c>
      <c r="AE5" s="5">
        <v>5</v>
      </c>
      <c r="AF5" s="5">
        <v>98</v>
      </c>
      <c r="AG5" s="5">
        <v>0.15</v>
      </c>
      <c r="AH5" s="5">
        <v>0</v>
      </c>
      <c r="AI5" s="5">
        <v>0</v>
      </c>
      <c r="AJ5" s="5">
        <v>76</v>
      </c>
      <c r="AK5" s="5"/>
      <c r="AL5" s="5">
        <v>3.4000000000000002E-2</v>
      </c>
      <c r="AM5" s="5">
        <v>1.7000000000000001E-2</v>
      </c>
      <c r="AN5" s="5">
        <v>1.7000000000000001E-2</v>
      </c>
      <c r="AO5" s="5">
        <v>0</v>
      </c>
      <c r="AP5" s="5">
        <v>0</v>
      </c>
      <c r="AQ5" s="5"/>
      <c r="AR5" s="5">
        <v>0</v>
      </c>
      <c r="AS5" s="5">
        <v>3006</v>
      </c>
    </row>
    <row r="6" spans="1:45" x14ac:dyDescent="0.2">
      <c r="A6" s="10" t="s">
        <v>41</v>
      </c>
      <c r="B6" s="13">
        <v>16055</v>
      </c>
      <c r="C6" s="5">
        <v>100</v>
      </c>
      <c r="D6" s="5"/>
      <c r="E6" s="5"/>
      <c r="F6" s="5">
        <v>3.58</v>
      </c>
      <c r="G6" s="5">
        <v>222</v>
      </c>
      <c r="H6" s="5">
        <v>4.62</v>
      </c>
      <c r="I6" s="5">
        <v>0.65</v>
      </c>
      <c r="J6" s="5">
        <v>88.88</v>
      </c>
      <c r="K6" s="5">
        <v>39.799999999999997</v>
      </c>
      <c r="L6" s="5">
        <v>49.08</v>
      </c>
      <c r="M6" s="5"/>
      <c r="N6" s="5">
        <v>348</v>
      </c>
      <c r="O6" s="5">
        <v>2.94</v>
      </c>
      <c r="P6" s="5">
        <v>54</v>
      </c>
      <c r="Q6" s="5">
        <v>79</v>
      </c>
      <c r="R6" s="5">
        <v>827</v>
      </c>
      <c r="S6" s="5">
        <f t="shared" si="0"/>
        <v>0.82699999999999996</v>
      </c>
      <c r="T6" s="5">
        <v>35</v>
      </c>
      <c r="U6" s="5">
        <v>3.5000000000000003E-2</v>
      </c>
      <c r="V6" s="5">
        <v>0.92</v>
      </c>
      <c r="W6" s="5"/>
      <c r="X6" s="5">
        <v>0.2</v>
      </c>
      <c r="Y6" s="5">
        <v>5.2999999999999999E-2</v>
      </c>
      <c r="Z6" s="5">
        <v>0.46100000000000002</v>
      </c>
      <c r="AA6" s="5">
        <v>1.897</v>
      </c>
      <c r="AB6" s="5">
        <v>0.36599999999999999</v>
      </c>
      <c r="AC6" s="5">
        <v>29</v>
      </c>
      <c r="AD6" s="5">
        <v>0</v>
      </c>
      <c r="AE6" s="5">
        <v>1</v>
      </c>
      <c r="AF6" s="5">
        <v>14</v>
      </c>
      <c r="AG6" s="5">
        <v>0.63</v>
      </c>
      <c r="AH6" s="5">
        <v>0</v>
      </c>
      <c r="AI6" s="5">
        <v>0</v>
      </c>
      <c r="AJ6" s="5">
        <v>0</v>
      </c>
      <c r="AK6" s="5"/>
      <c r="AL6" s="5">
        <v>0.09</v>
      </c>
      <c r="AM6" s="5">
        <v>0.19700000000000001</v>
      </c>
      <c r="AN6" s="5">
        <v>0.216</v>
      </c>
      <c r="AO6" s="5">
        <v>0</v>
      </c>
      <c r="AP6" s="5">
        <v>0</v>
      </c>
      <c r="AQ6" s="5"/>
      <c r="AR6" s="5">
        <v>0</v>
      </c>
      <c r="AS6" s="5">
        <v>3776</v>
      </c>
    </row>
    <row r="7" spans="1:45" x14ac:dyDescent="0.2">
      <c r="A7" s="10" t="s">
        <v>21</v>
      </c>
      <c r="B7" s="11">
        <v>11124</v>
      </c>
      <c r="C7" s="5">
        <v>89</v>
      </c>
      <c r="D7" s="5" t="s">
        <v>153</v>
      </c>
      <c r="E7" s="5"/>
      <c r="F7" s="5">
        <v>88.29</v>
      </c>
      <c r="G7" s="5">
        <v>41</v>
      </c>
      <c r="H7" s="5">
        <v>0.93</v>
      </c>
      <c r="I7" s="5">
        <v>0.24</v>
      </c>
      <c r="J7" s="5">
        <v>9.58</v>
      </c>
      <c r="K7" s="5">
        <v>2.8</v>
      </c>
      <c r="L7" s="5">
        <v>4.74</v>
      </c>
      <c r="M7" s="5"/>
      <c r="N7" s="5">
        <v>33</v>
      </c>
      <c r="O7" s="5">
        <v>0.3</v>
      </c>
      <c r="P7" s="5">
        <v>12</v>
      </c>
      <c r="Q7" s="5">
        <v>35</v>
      </c>
      <c r="R7" s="5">
        <v>320</v>
      </c>
      <c r="S7" s="5">
        <f t="shared" si="0"/>
        <v>0.32</v>
      </c>
      <c r="T7" s="5">
        <v>69</v>
      </c>
      <c r="U7" s="5">
        <v>6.8999998000000007E-2</v>
      </c>
      <c r="V7" s="5">
        <v>0.24</v>
      </c>
      <c r="W7" s="5"/>
      <c r="X7" s="5">
        <v>5.9</v>
      </c>
      <c r="Y7" s="5">
        <v>6.6000000000000003E-2</v>
      </c>
      <c r="Z7" s="5">
        <v>5.8000000000000003E-2</v>
      </c>
      <c r="AA7" s="5">
        <v>0.98299999999999998</v>
      </c>
      <c r="AB7" s="5">
        <v>0.13800000000000001</v>
      </c>
      <c r="AC7" s="5">
        <v>19</v>
      </c>
      <c r="AD7" s="5">
        <v>0</v>
      </c>
      <c r="AE7" s="5">
        <v>835</v>
      </c>
      <c r="AF7" s="5">
        <v>16706</v>
      </c>
      <c r="AG7" s="5">
        <v>0.66</v>
      </c>
      <c r="AH7" s="5">
        <v>0</v>
      </c>
      <c r="AI7" s="5">
        <v>0</v>
      </c>
      <c r="AJ7" s="5">
        <v>13.2</v>
      </c>
      <c r="AK7" s="5"/>
      <c r="AL7" s="5">
        <v>3.6999999999999998E-2</v>
      </c>
      <c r="AM7" s="5">
        <v>1.4E-2</v>
      </c>
      <c r="AN7" s="5">
        <v>0.11700000000000001</v>
      </c>
      <c r="AO7" s="5">
        <v>0</v>
      </c>
      <c r="AP7" s="5">
        <v>0</v>
      </c>
      <c r="AQ7" s="5"/>
      <c r="AR7" s="5">
        <v>0</v>
      </c>
      <c r="AS7" s="5">
        <v>3776</v>
      </c>
    </row>
    <row r="8" spans="1:45" x14ac:dyDescent="0.2">
      <c r="A8" s="14" t="s">
        <v>6</v>
      </c>
      <c r="B8" s="1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row>
    <row r="9" spans="1:45" x14ac:dyDescent="0.2">
      <c r="A9" s="10" t="s">
        <v>8</v>
      </c>
      <c r="B9" s="16" t="s">
        <v>169</v>
      </c>
      <c r="C9" s="5">
        <v>39</v>
      </c>
      <c r="D9" s="5" t="s">
        <v>167</v>
      </c>
      <c r="E9" s="5"/>
      <c r="F9" s="5">
        <v>92.07</v>
      </c>
      <c r="G9" s="5">
        <v>25</v>
      </c>
      <c r="H9" s="5">
        <v>1.92</v>
      </c>
      <c r="I9" s="5">
        <v>0.28000000000000003</v>
      </c>
      <c r="J9" s="5">
        <v>4.97</v>
      </c>
      <c r="K9" s="5">
        <v>2</v>
      </c>
      <c r="L9" s="5">
        <v>1.91</v>
      </c>
      <c r="M9" s="5"/>
      <c r="N9" s="5">
        <v>22</v>
      </c>
      <c r="O9" s="5">
        <v>0.42</v>
      </c>
      <c r="P9" s="5">
        <v>15</v>
      </c>
      <c r="Q9" s="5">
        <v>44</v>
      </c>
      <c r="R9" s="5">
        <v>299</v>
      </c>
      <c r="S9" s="5">
        <f t="shared" si="0"/>
        <v>0.29899999999999999</v>
      </c>
      <c r="T9" s="5">
        <v>30</v>
      </c>
      <c r="U9" s="5">
        <v>2.9999998999999999E-2</v>
      </c>
      <c r="V9" s="5">
        <v>0.27</v>
      </c>
      <c r="W9" s="5"/>
      <c r="X9" s="5">
        <v>48.2</v>
      </c>
      <c r="Y9" s="5">
        <v>0.05</v>
      </c>
      <c r="Z9" s="5">
        <v>0.06</v>
      </c>
      <c r="AA9" s="5">
        <v>0.50700000000000001</v>
      </c>
      <c r="AB9" s="5">
        <v>0.184</v>
      </c>
      <c r="AC9" s="5">
        <v>57</v>
      </c>
      <c r="AD9" s="5">
        <v>0</v>
      </c>
      <c r="AE9" s="5">
        <v>0</v>
      </c>
      <c r="AF9" s="5">
        <v>0</v>
      </c>
      <c r="AG9" s="5">
        <v>0.08</v>
      </c>
      <c r="AH9" s="5">
        <v>0</v>
      </c>
      <c r="AI9" s="5">
        <v>0</v>
      </c>
      <c r="AJ9" s="5">
        <v>15.5</v>
      </c>
      <c r="AK9" s="5"/>
      <c r="AL9" s="5">
        <v>0.13</v>
      </c>
      <c r="AM9" s="5">
        <v>3.4000000000000002E-2</v>
      </c>
      <c r="AN9" s="5">
        <v>3.1E-2</v>
      </c>
      <c r="AO9" s="5">
        <v>0</v>
      </c>
      <c r="AP9" s="5">
        <v>0</v>
      </c>
      <c r="AQ9" s="5"/>
      <c r="AR9" s="5">
        <v>0</v>
      </c>
      <c r="AS9" s="5">
        <v>3776</v>
      </c>
    </row>
    <row r="10" spans="1:45" x14ac:dyDescent="0.2">
      <c r="A10" s="10"/>
      <c r="B10" s="17" t="s">
        <v>170</v>
      </c>
      <c r="C10" s="5">
        <v>61</v>
      </c>
      <c r="D10" s="5" t="s">
        <v>168</v>
      </c>
      <c r="E10" s="5"/>
      <c r="F10" s="5">
        <v>89.3</v>
      </c>
      <c r="G10" s="5">
        <v>34</v>
      </c>
      <c r="H10" s="5">
        <v>2.82</v>
      </c>
      <c r="I10" s="5">
        <v>0.37</v>
      </c>
      <c r="J10" s="5">
        <v>6.64</v>
      </c>
      <c r="K10" s="5">
        <v>2.6</v>
      </c>
      <c r="L10" s="5">
        <v>1.7</v>
      </c>
      <c r="M10" s="5"/>
      <c r="N10" s="5">
        <v>47</v>
      </c>
      <c r="O10" s="5">
        <v>0.73</v>
      </c>
      <c r="P10" s="5">
        <v>21</v>
      </c>
      <c r="Q10" s="5">
        <v>66</v>
      </c>
      <c r="R10" s="5">
        <v>316</v>
      </c>
      <c r="S10" s="5">
        <f t="shared" si="0"/>
        <v>0.316</v>
      </c>
      <c r="T10" s="5">
        <v>33</v>
      </c>
      <c r="U10" s="5">
        <v>3.3000000000000002E-2</v>
      </c>
      <c r="V10" s="5">
        <v>0.41</v>
      </c>
      <c r="W10" s="5"/>
      <c r="X10" s="5">
        <v>89.2</v>
      </c>
      <c r="Y10" s="5">
        <v>7.0999999999999994E-2</v>
      </c>
      <c r="Z10" s="5">
        <v>0.11700000000000001</v>
      </c>
      <c r="AA10" s="5">
        <v>0.63900000000000001</v>
      </c>
      <c r="AB10" s="5">
        <v>0.17499999999999999</v>
      </c>
      <c r="AC10" s="5">
        <v>63</v>
      </c>
      <c r="AD10" s="5">
        <v>0</v>
      </c>
      <c r="AE10" s="5">
        <v>31</v>
      </c>
      <c r="AF10" s="5">
        <v>623</v>
      </c>
      <c r="AG10" s="5">
        <v>0.78</v>
      </c>
      <c r="AH10" s="5">
        <v>0</v>
      </c>
      <c r="AI10" s="5">
        <v>0</v>
      </c>
      <c r="AJ10" s="5">
        <v>101.6</v>
      </c>
      <c r="AK10" s="5"/>
      <c r="AL10" s="5">
        <v>3.9E-2</v>
      </c>
      <c r="AM10" s="5">
        <v>1.0999999999999999E-2</v>
      </c>
      <c r="AN10" s="5">
        <v>3.7999999999999999E-2</v>
      </c>
      <c r="AO10" s="5">
        <v>0</v>
      </c>
      <c r="AP10" s="5">
        <v>0</v>
      </c>
      <c r="AQ10" s="5"/>
      <c r="AR10" s="5">
        <v>0</v>
      </c>
      <c r="AS10" s="5">
        <v>3006</v>
      </c>
    </row>
    <row r="11" spans="1:45" x14ac:dyDescent="0.2">
      <c r="A11" s="10" t="s">
        <v>12</v>
      </c>
      <c r="B11" s="11">
        <v>11670</v>
      </c>
      <c r="C11" s="5">
        <v>73</v>
      </c>
      <c r="D11" s="5" t="s">
        <v>165</v>
      </c>
      <c r="E11" s="5"/>
      <c r="F11" s="5">
        <v>87.74</v>
      </c>
      <c r="G11" s="5">
        <v>40</v>
      </c>
      <c r="H11" s="5">
        <v>2</v>
      </c>
      <c r="I11" s="5">
        <v>0.2</v>
      </c>
      <c r="J11" s="5">
        <v>9.4600000000000009</v>
      </c>
      <c r="K11" s="5">
        <v>1.5</v>
      </c>
      <c r="L11" s="5">
        <v>5.0999999999999996</v>
      </c>
      <c r="M11" s="5"/>
      <c r="N11" s="5">
        <v>18</v>
      </c>
      <c r="O11" s="5">
        <v>1.2</v>
      </c>
      <c r="P11" s="5">
        <v>25</v>
      </c>
      <c r="Q11" s="5">
        <v>46</v>
      </c>
      <c r="R11" s="5">
        <v>340</v>
      </c>
      <c r="S11" s="5">
        <f t="shared" si="0"/>
        <v>0.34</v>
      </c>
      <c r="T11" s="5">
        <v>7</v>
      </c>
      <c r="U11" s="5">
        <v>7.0000000000000001E-3</v>
      </c>
      <c r="V11" s="5">
        <v>0.3</v>
      </c>
      <c r="W11" s="5"/>
      <c r="X11" s="5">
        <v>242.5</v>
      </c>
      <c r="Y11" s="5">
        <v>0.09</v>
      </c>
      <c r="Z11" s="5">
        <v>0.09</v>
      </c>
      <c r="AA11" s="5">
        <v>0.95</v>
      </c>
      <c r="AB11" s="5">
        <v>0.27800000000000002</v>
      </c>
      <c r="AC11" s="5">
        <v>23</v>
      </c>
      <c r="AD11" s="5">
        <v>0</v>
      </c>
      <c r="AE11" s="5">
        <v>59</v>
      </c>
      <c r="AF11" s="5">
        <v>1179</v>
      </c>
      <c r="AG11" s="5">
        <v>0.69</v>
      </c>
      <c r="AH11" s="5">
        <v>0</v>
      </c>
      <c r="AI11" s="5">
        <v>0</v>
      </c>
      <c r="AJ11" s="5">
        <v>14.3</v>
      </c>
      <c r="AK11" s="5"/>
      <c r="AL11" s="5">
        <v>2.1000000000000001E-2</v>
      </c>
      <c r="AM11" s="5">
        <v>1.0999999999999999E-2</v>
      </c>
      <c r="AN11" s="5">
        <v>0.109</v>
      </c>
      <c r="AO11" s="5">
        <v>0</v>
      </c>
      <c r="AP11" s="5">
        <v>0</v>
      </c>
      <c r="AQ11" s="5"/>
      <c r="AR11" s="5">
        <v>0</v>
      </c>
      <c r="AS11" s="5">
        <v>3776</v>
      </c>
    </row>
    <row r="12" spans="1:45" x14ac:dyDescent="0.2">
      <c r="A12" s="10" t="s">
        <v>10</v>
      </c>
      <c r="B12" s="11">
        <v>11205</v>
      </c>
      <c r="C12" s="5">
        <v>97</v>
      </c>
      <c r="D12" s="5" t="s">
        <v>154</v>
      </c>
      <c r="E12" s="5"/>
      <c r="F12" s="5">
        <v>95.23</v>
      </c>
      <c r="G12" s="5">
        <v>15</v>
      </c>
      <c r="H12" s="5">
        <v>0.65</v>
      </c>
      <c r="I12" s="5">
        <v>0.11</v>
      </c>
      <c r="J12" s="5">
        <v>3.63</v>
      </c>
      <c r="K12" s="5">
        <v>0.5</v>
      </c>
      <c r="L12" s="5">
        <v>1.67</v>
      </c>
      <c r="M12" s="5"/>
      <c r="N12" s="5">
        <v>16</v>
      </c>
      <c r="O12" s="5">
        <v>0.28000000000000003</v>
      </c>
      <c r="P12" s="5">
        <v>13</v>
      </c>
      <c r="Q12" s="5">
        <v>24</v>
      </c>
      <c r="R12" s="5">
        <v>147</v>
      </c>
      <c r="S12" s="5">
        <f t="shared" si="0"/>
        <v>0.14699999999999999</v>
      </c>
      <c r="T12" s="5">
        <v>2</v>
      </c>
      <c r="U12" s="5">
        <v>2E-3</v>
      </c>
      <c r="V12" s="5">
        <v>0.2</v>
      </c>
      <c r="W12" s="5"/>
      <c r="X12" s="5">
        <v>2.8</v>
      </c>
      <c r="Y12" s="5">
        <v>2.7E-2</v>
      </c>
      <c r="Z12" s="5">
        <v>3.3000000000000002E-2</v>
      </c>
      <c r="AA12" s="5">
        <v>9.8000000000000004E-2</v>
      </c>
      <c r="AB12" s="5">
        <v>0.04</v>
      </c>
      <c r="AC12" s="5">
        <v>7</v>
      </c>
      <c r="AD12" s="5">
        <v>0</v>
      </c>
      <c r="AE12" s="5">
        <v>5</v>
      </c>
      <c r="AF12" s="5">
        <v>105</v>
      </c>
      <c r="AG12" s="5">
        <v>0.03</v>
      </c>
      <c r="AH12" s="5">
        <v>0</v>
      </c>
      <c r="AI12" s="5">
        <v>0</v>
      </c>
      <c r="AJ12" s="5">
        <v>16.399999999999999</v>
      </c>
      <c r="AK12" s="5"/>
      <c r="AL12" s="5">
        <v>3.6999999999999998E-2</v>
      </c>
      <c r="AM12" s="5">
        <v>5.0000000000000001E-3</v>
      </c>
      <c r="AN12" s="5">
        <v>3.2000000000000001E-2</v>
      </c>
      <c r="AO12" s="5">
        <v>0</v>
      </c>
      <c r="AP12" s="5">
        <v>0</v>
      </c>
      <c r="AQ12" s="5"/>
      <c r="AR12" s="5">
        <v>0</v>
      </c>
      <c r="AS12" s="5">
        <v>3006</v>
      </c>
    </row>
    <row r="13" spans="1:45" x14ac:dyDescent="0.2">
      <c r="A13" s="10" t="s">
        <v>11</v>
      </c>
      <c r="B13" s="11">
        <v>11209</v>
      </c>
      <c r="C13" s="5">
        <v>81</v>
      </c>
      <c r="D13" s="5" t="s">
        <v>155</v>
      </c>
      <c r="E13" s="5"/>
      <c r="F13" s="5">
        <v>92.3</v>
      </c>
      <c r="G13" s="5">
        <v>25</v>
      </c>
      <c r="H13" s="5">
        <v>0.98</v>
      </c>
      <c r="I13" s="5">
        <v>0.18</v>
      </c>
      <c r="J13" s="5">
        <v>5.88</v>
      </c>
      <c r="K13" s="5">
        <v>3</v>
      </c>
      <c r="L13" s="5">
        <v>3.53</v>
      </c>
      <c r="M13" s="5"/>
      <c r="N13" s="5">
        <v>9</v>
      </c>
      <c r="O13" s="5">
        <v>0.23</v>
      </c>
      <c r="P13" s="5">
        <v>14</v>
      </c>
      <c r="Q13" s="5">
        <v>24</v>
      </c>
      <c r="R13" s="5">
        <v>229</v>
      </c>
      <c r="S13" s="5">
        <f t="shared" si="0"/>
        <v>0.22900000000000001</v>
      </c>
      <c r="T13" s="5">
        <v>2</v>
      </c>
      <c r="U13" s="5">
        <v>2E-3</v>
      </c>
      <c r="V13" s="5">
        <v>0.16</v>
      </c>
      <c r="W13" s="5"/>
      <c r="X13" s="5">
        <v>2.2000000000000002</v>
      </c>
      <c r="Y13" s="5">
        <v>3.9E-2</v>
      </c>
      <c r="Z13" s="5">
        <v>3.6999999999999998E-2</v>
      </c>
      <c r="AA13" s="5">
        <v>0.64900000000000002</v>
      </c>
      <c r="AB13" s="5">
        <v>8.4000000000000005E-2</v>
      </c>
      <c r="AC13" s="5">
        <v>22</v>
      </c>
      <c r="AD13" s="5">
        <v>0</v>
      </c>
      <c r="AE13" s="5">
        <v>1</v>
      </c>
      <c r="AF13" s="5">
        <v>23</v>
      </c>
      <c r="AG13" s="5">
        <v>0.3</v>
      </c>
      <c r="AH13" s="5">
        <v>0</v>
      </c>
      <c r="AI13" s="5">
        <v>0</v>
      </c>
      <c r="AJ13" s="5">
        <v>3.5</v>
      </c>
      <c r="AK13" s="5"/>
      <c r="AL13" s="5">
        <v>3.4000000000000002E-2</v>
      </c>
      <c r="AM13" s="5">
        <v>1.6E-2</v>
      </c>
      <c r="AN13" s="5">
        <v>7.5999999999999998E-2</v>
      </c>
      <c r="AO13" s="5">
        <v>0</v>
      </c>
      <c r="AP13" s="5">
        <v>0</v>
      </c>
      <c r="AQ13" s="5"/>
      <c r="AR13" s="5">
        <v>0</v>
      </c>
      <c r="AS13" s="5">
        <v>3776</v>
      </c>
    </row>
    <row r="14" spans="1:45" x14ac:dyDescent="0.2">
      <c r="A14" s="10" t="s">
        <v>15</v>
      </c>
      <c r="B14" s="11">
        <v>11215</v>
      </c>
      <c r="C14" s="5">
        <v>87</v>
      </c>
      <c r="D14" s="5" t="s">
        <v>156</v>
      </c>
      <c r="E14" s="5"/>
      <c r="F14" s="5">
        <v>58.58</v>
      </c>
      <c r="G14" s="5">
        <v>149</v>
      </c>
      <c r="H14" s="5">
        <v>6.36</v>
      </c>
      <c r="I14" s="5">
        <v>0.5</v>
      </c>
      <c r="J14" s="5">
        <v>33.06</v>
      </c>
      <c r="K14" s="5">
        <v>2.1</v>
      </c>
      <c r="L14" s="5">
        <v>1</v>
      </c>
      <c r="M14" s="5"/>
      <c r="N14" s="5">
        <v>181</v>
      </c>
      <c r="O14" s="5">
        <v>1.7</v>
      </c>
      <c r="P14" s="5">
        <v>25</v>
      </c>
      <c r="Q14" s="5">
        <v>153</v>
      </c>
      <c r="R14" s="5">
        <v>401</v>
      </c>
      <c r="S14" s="5">
        <f t="shared" si="0"/>
        <v>0.40100000000000002</v>
      </c>
      <c r="T14" s="5">
        <v>17</v>
      </c>
      <c r="U14" s="5">
        <v>1.7000001000000001E-2</v>
      </c>
      <c r="V14" s="5">
        <v>1.1599999999999999</v>
      </c>
      <c r="W14" s="5"/>
      <c r="X14" s="5">
        <v>31.2</v>
      </c>
      <c r="Y14" s="5">
        <v>0.2</v>
      </c>
      <c r="Z14" s="5">
        <v>0.11</v>
      </c>
      <c r="AA14" s="5">
        <v>0.7</v>
      </c>
      <c r="AB14" s="5">
        <v>1.2350000000000001</v>
      </c>
      <c r="AC14" s="5">
        <v>3</v>
      </c>
      <c r="AD14" s="5">
        <v>0</v>
      </c>
      <c r="AE14" s="5">
        <v>0</v>
      </c>
      <c r="AF14" s="5">
        <v>9</v>
      </c>
      <c r="AG14" s="5">
        <v>0.08</v>
      </c>
      <c r="AH14" s="5">
        <v>0</v>
      </c>
      <c r="AI14" s="5">
        <v>0</v>
      </c>
      <c r="AJ14" s="5">
        <v>1.7</v>
      </c>
      <c r="AK14" s="5"/>
      <c r="AL14" s="5">
        <v>8.8999999999999996E-2</v>
      </c>
      <c r="AM14" s="5">
        <v>1.0999999999999999E-2</v>
      </c>
      <c r="AN14" s="5">
        <v>0.249</v>
      </c>
      <c r="AO14" s="5">
        <v>0</v>
      </c>
      <c r="AP14" s="5">
        <v>0</v>
      </c>
      <c r="AQ14" s="5"/>
      <c r="AR14" s="5">
        <v>0</v>
      </c>
      <c r="AS14" s="5">
        <v>3776</v>
      </c>
    </row>
    <row r="15" spans="1:45" x14ac:dyDescent="0.2">
      <c r="A15" s="10" t="s">
        <v>16</v>
      </c>
      <c r="B15" s="11">
        <v>11246</v>
      </c>
      <c r="C15" s="5">
        <v>44</v>
      </c>
      <c r="D15" s="5" t="s">
        <v>157</v>
      </c>
      <c r="E15" s="5"/>
      <c r="F15" s="5">
        <v>83</v>
      </c>
      <c r="G15" s="5">
        <v>61</v>
      </c>
      <c r="H15" s="5">
        <v>1.5</v>
      </c>
      <c r="I15" s="5">
        <v>0.3</v>
      </c>
      <c r="J15" s="5">
        <v>14.15</v>
      </c>
      <c r="K15" s="5">
        <v>1.8</v>
      </c>
      <c r="L15" s="5">
        <v>3.9</v>
      </c>
      <c r="M15" s="5"/>
      <c r="N15" s="5">
        <v>59</v>
      </c>
      <c r="O15" s="5">
        <v>2.1</v>
      </c>
      <c r="P15" s="5">
        <v>28</v>
      </c>
      <c r="Q15" s="5">
        <v>35</v>
      </c>
      <c r="R15" s="5">
        <v>180</v>
      </c>
      <c r="S15" s="5">
        <f t="shared" si="0"/>
        <v>0.18</v>
      </c>
      <c r="T15" s="5">
        <v>20</v>
      </c>
      <c r="U15" s="5">
        <v>0.02</v>
      </c>
      <c r="V15" s="5">
        <v>0.12</v>
      </c>
      <c r="W15" s="5"/>
      <c r="X15" s="5">
        <v>12</v>
      </c>
      <c r="Y15" s="5">
        <v>0.06</v>
      </c>
      <c r="Z15" s="5">
        <v>0.03</v>
      </c>
      <c r="AA15" s="5">
        <v>0.4</v>
      </c>
      <c r="AB15" s="5">
        <v>0.23300000000000001</v>
      </c>
      <c r="AC15" s="5">
        <v>64</v>
      </c>
      <c r="AD15" s="5">
        <v>0</v>
      </c>
      <c r="AE15" s="5">
        <v>83</v>
      </c>
      <c r="AF15" s="5">
        <v>1667</v>
      </c>
      <c r="AG15" s="5">
        <v>0.92</v>
      </c>
      <c r="AH15" s="5">
        <v>0</v>
      </c>
      <c r="AI15" s="5">
        <v>0</v>
      </c>
      <c r="AJ15" s="5">
        <v>47</v>
      </c>
      <c r="AK15" s="5"/>
      <c r="AL15" s="5">
        <v>0.04</v>
      </c>
      <c r="AM15" s="5">
        <v>4.0000000000000001E-3</v>
      </c>
      <c r="AN15" s="5">
        <v>0.16600000000000001</v>
      </c>
      <c r="AO15" s="5">
        <v>0</v>
      </c>
      <c r="AP15" s="5">
        <v>0</v>
      </c>
      <c r="AQ15" s="5"/>
      <c r="AR15" s="5">
        <v>0</v>
      </c>
      <c r="AS15" s="5">
        <v>3776</v>
      </c>
    </row>
    <row r="16" spans="1:45" x14ac:dyDescent="0.2">
      <c r="A16" s="10" t="s">
        <v>4</v>
      </c>
      <c r="B16" s="11">
        <v>11257</v>
      </c>
      <c r="C16" s="5">
        <v>80</v>
      </c>
      <c r="D16" s="5" t="s">
        <v>158</v>
      </c>
      <c r="E16" s="5"/>
      <c r="F16" s="5">
        <v>95.64</v>
      </c>
      <c r="G16" s="5">
        <v>16</v>
      </c>
      <c r="H16" s="5">
        <v>1.33</v>
      </c>
      <c r="I16" s="5">
        <v>0.22</v>
      </c>
      <c r="J16" s="5">
        <v>2.2599999999999998</v>
      </c>
      <c r="K16" s="5">
        <v>0.9</v>
      </c>
      <c r="L16" s="5">
        <v>0.48</v>
      </c>
      <c r="M16" s="5"/>
      <c r="N16" s="5">
        <v>33</v>
      </c>
      <c r="O16" s="5">
        <v>1.2</v>
      </c>
      <c r="P16" s="5">
        <v>12</v>
      </c>
      <c r="Q16" s="5">
        <v>28</v>
      </c>
      <c r="R16" s="5">
        <v>187</v>
      </c>
      <c r="S16" s="5">
        <f t="shared" si="0"/>
        <v>0.187</v>
      </c>
      <c r="T16" s="5">
        <v>25</v>
      </c>
      <c r="U16" s="5">
        <v>2.5000000000000001E-2</v>
      </c>
      <c r="V16" s="5">
        <v>0.2</v>
      </c>
      <c r="W16" s="5"/>
      <c r="X16" s="5">
        <v>3.7</v>
      </c>
      <c r="Y16" s="5">
        <v>6.4000000000000001E-2</v>
      </c>
      <c r="Z16" s="5">
        <v>7.6999999999999999E-2</v>
      </c>
      <c r="AA16" s="5">
        <v>0.32100000000000001</v>
      </c>
      <c r="AB16" s="5">
        <v>0.1</v>
      </c>
      <c r="AC16" s="5">
        <v>36</v>
      </c>
      <c r="AD16" s="5">
        <v>0</v>
      </c>
      <c r="AE16" s="5">
        <v>375</v>
      </c>
      <c r="AF16" s="5">
        <v>7492</v>
      </c>
      <c r="AG16" s="5">
        <v>0.15</v>
      </c>
      <c r="AH16" s="5">
        <v>0</v>
      </c>
      <c r="AI16" s="5">
        <v>0</v>
      </c>
      <c r="AJ16" s="5">
        <v>140.30000000000001</v>
      </c>
      <c r="AK16" s="5"/>
      <c r="AL16" s="5">
        <v>1.7000000000000001E-2</v>
      </c>
      <c r="AM16" s="5">
        <v>5.0000000000000001E-3</v>
      </c>
      <c r="AN16" s="5">
        <v>7.1999999999999995E-2</v>
      </c>
      <c r="AO16" s="5">
        <v>0</v>
      </c>
      <c r="AP16" s="5">
        <v>0</v>
      </c>
      <c r="AQ16" s="5"/>
      <c r="AR16" s="5">
        <v>0</v>
      </c>
      <c r="AS16" s="5">
        <v>3006</v>
      </c>
    </row>
    <row r="17" spans="1:45" x14ac:dyDescent="0.2">
      <c r="A17" s="12" t="s">
        <v>23</v>
      </c>
      <c r="B17" s="11">
        <v>20014</v>
      </c>
      <c r="C17" s="5">
        <v>100</v>
      </c>
      <c r="D17" s="5"/>
      <c r="E17" s="5"/>
      <c r="F17" s="5">
        <v>10.37</v>
      </c>
      <c r="G17" s="5">
        <v>365</v>
      </c>
      <c r="H17" s="5">
        <v>9.42</v>
      </c>
      <c r="I17" s="5">
        <v>4.74</v>
      </c>
      <c r="J17" s="5">
        <v>74.260000000000005</v>
      </c>
      <c r="K17" s="5">
        <v>7.3</v>
      </c>
      <c r="L17" s="5">
        <v>0.64</v>
      </c>
      <c r="M17" s="5"/>
      <c r="N17" s="5">
        <v>7</v>
      </c>
      <c r="O17" s="5">
        <v>2.71</v>
      </c>
      <c r="P17" s="5">
        <v>127</v>
      </c>
      <c r="Q17" s="5">
        <v>210</v>
      </c>
      <c r="R17" s="5">
        <v>287</v>
      </c>
      <c r="S17" s="5">
        <f t="shared" si="0"/>
        <v>0.28699999999999998</v>
      </c>
      <c r="T17" s="5">
        <v>35</v>
      </c>
      <c r="U17" s="5">
        <v>3.5000000000000003E-2</v>
      </c>
      <c r="V17" s="5">
        <v>2.21</v>
      </c>
      <c r="W17" s="5"/>
      <c r="X17" s="5">
        <v>0</v>
      </c>
      <c r="Y17" s="5">
        <v>0.38500000000000001</v>
      </c>
      <c r="Z17" s="5">
        <v>0.20100000000000001</v>
      </c>
      <c r="AA17" s="5">
        <v>3.6269999999999998</v>
      </c>
      <c r="AB17" s="5">
        <v>0.622</v>
      </c>
      <c r="AC17" s="5">
        <v>19</v>
      </c>
      <c r="AD17" s="5">
        <v>0</v>
      </c>
      <c r="AE17" s="5">
        <v>11</v>
      </c>
      <c r="AF17" s="5">
        <v>214</v>
      </c>
      <c r="AG17" s="5">
        <v>0.49</v>
      </c>
      <c r="AH17" s="5">
        <v>0</v>
      </c>
      <c r="AI17" s="5">
        <v>0</v>
      </c>
      <c r="AJ17" s="5">
        <v>0.3</v>
      </c>
      <c r="AK17" s="5"/>
      <c r="AL17" s="5">
        <v>0.66700000000000004</v>
      </c>
      <c r="AM17" s="5">
        <v>1.2509999999999999</v>
      </c>
      <c r="AN17" s="5">
        <v>2.1629999999999998</v>
      </c>
      <c r="AO17" s="5"/>
      <c r="AP17" s="5">
        <v>0</v>
      </c>
      <c r="AQ17" s="5"/>
      <c r="AR17" s="5">
        <v>0</v>
      </c>
      <c r="AS17" s="5">
        <v>302</v>
      </c>
    </row>
    <row r="18" spans="1:45" x14ac:dyDescent="0.2">
      <c r="A18" s="10" t="s">
        <v>27</v>
      </c>
      <c r="B18" s="11" t="s">
        <v>69</v>
      </c>
      <c r="C18" s="5">
        <v>51</v>
      </c>
      <c r="D18" s="5" t="s">
        <v>147</v>
      </c>
      <c r="E18" s="5"/>
      <c r="F18" s="5">
        <v>90.15</v>
      </c>
      <c r="G18" s="5">
        <v>34</v>
      </c>
      <c r="H18" s="5">
        <v>0.84</v>
      </c>
      <c r="I18" s="5">
        <v>0.19</v>
      </c>
      <c r="J18" s="5">
        <v>8.16</v>
      </c>
      <c r="K18" s="5">
        <v>0.9</v>
      </c>
      <c r="L18" s="5">
        <v>7.86</v>
      </c>
      <c r="M18" s="5"/>
      <c r="N18" s="5">
        <v>9</v>
      </c>
      <c r="O18" s="5">
        <v>0.21</v>
      </c>
      <c r="P18" s="5">
        <v>12</v>
      </c>
      <c r="Q18" s="5">
        <v>15</v>
      </c>
      <c r="R18" s="5">
        <v>267</v>
      </c>
      <c r="S18" s="5">
        <f t="shared" si="0"/>
        <v>0.26700000000000002</v>
      </c>
      <c r="T18" s="5">
        <v>16</v>
      </c>
      <c r="U18" s="5">
        <v>1.6000001E-2</v>
      </c>
      <c r="V18" s="5">
        <v>0.18</v>
      </c>
      <c r="W18" s="5"/>
      <c r="X18" s="5">
        <v>36.700000000000003</v>
      </c>
      <c r="Y18" s="5">
        <v>4.1000000000000002E-2</v>
      </c>
      <c r="Z18" s="5">
        <v>1.9E-2</v>
      </c>
      <c r="AA18" s="5">
        <v>0.73399999999999999</v>
      </c>
      <c r="AB18" s="5">
        <v>7.1999999999999995E-2</v>
      </c>
      <c r="AC18" s="5">
        <v>21</v>
      </c>
      <c r="AD18" s="5">
        <v>0</v>
      </c>
      <c r="AE18" s="5">
        <v>169</v>
      </c>
      <c r="AF18" s="5">
        <v>3382</v>
      </c>
      <c r="AG18" s="5">
        <v>0.05</v>
      </c>
      <c r="AH18" s="5">
        <v>0</v>
      </c>
      <c r="AI18" s="5">
        <v>0</v>
      </c>
      <c r="AJ18" s="5">
        <v>2.5</v>
      </c>
      <c r="AK18" s="5"/>
      <c r="AL18" s="5">
        <v>5.0999999999999997E-2</v>
      </c>
      <c r="AM18" s="5">
        <v>3.0000000000000001E-3</v>
      </c>
      <c r="AN18" s="5">
        <v>8.1000000000000003E-2</v>
      </c>
      <c r="AO18" s="5">
        <v>0</v>
      </c>
      <c r="AP18" s="5">
        <v>0</v>
      </c>
      <c r="AQ18" s="5"/>
      <c r="AR18" s="5">
        <v>0</v>
      </c>
      <c r="AS18" s="5">
        <v>0</v>
      </c>
    </row>
    <row r="19" spans="1:45" x14ac:dyDescent="0.2">
      <c r="A19" s="10" t="s">
        <v>24</v>
      </c>
      <c r="B19" s="11">
        <v>11265</v>
      </c>
      <c r="C19" s="5">
        <v>97</v>
      </c>
      <c r="D19" s="5" t="s">
        <v>159</v>
      </c>
      <c r="E19" s="5"/>
      <c r="F19" s="5">
        <v>92.82</v>
      </c>
      <c r="G19" s="5">
        <v>22</v>
      </c>
      <c r="H19" s="5">
        <v>2.11</v>
      </c>
      <c r="I19" s="5">
        <v>0.35</v>
      </c>
      <c r="J19" s="5">
        <v>3.87</v>
      </c>
      <c r="K19" s="5">
        <v>1.3</v>
      </c>
      <c r="L19" s="5">
        <v>2.5</v>
      </c>
      <c r="M19" s="5"/>
      <c r="N19" s="5">
        <v>3</v>
      </c>
      <c r="O19" s="5">
        <v>0.31</v>
      </c>
      <c r="P19" s="5"/>
      <c r="Q19" s="5">
        <v>108</v>
      </c>
      <c r="R19" s="5">
        <v>364</v>
      </c>
      <c r="S19" s="5">
        <f t="shared" si="0"/>
        <v>0.36399999999999999</v>
      </c>
      <c r="T19" s="5">
        <v>9</v>
      </c>
      <c r="U19" s="5">
        <v>8.9999999999999993E-3</v>
      </c>
      <c r="V19" s="5">
        <v>0.53</v>
      </c>
      <c r="W19" s="5"/>
      <c r="X19" s="5">
        <v>0</v>
      </c>
      <c r="Y19" s="5">
        <v>5.8999999999999997E-2</v>
      </c>
      <c r="Z19" s="5">
        <v>0.13</v>
      </c>
      <c r="AA19" s="5">
        <v>4.4939999999999998</v>
      </c>
      <c r="AB19" s="5">
        <v>0.14799999999999999</v>
      </c>
      <c r="AC19" s="5">
        <v>28</v>
      </c>
      <c r="AD19" s="5">
        <v>0.05</v>
      </c>
      <c r="AE19" s="5">
        <v>0</v>
      </c>
      <c r="AF19" s="5">
        <v>0</v>
      </c>
      <c r="AG19" s="5">
        <v>0.02</v>
      </c>
      <c r="AH19" s="5">
        <v>0.3</v>
      </c>
      <c r="AI19" s="5">
        <v>10</v>
      </c>
      <c r="AJ19" s="5">
        <v>0</v>
      </c>
      <c r="AK19" s="5"/>
      <c r="AL19" s="5">
        <v>0.06</v>
      </c>
      <c r="AM19" s="5">
        <v>0.02</v>
      </c>
      <c r="AN19" s="5">
        <v>0.11700000000000001</v>
      </c>
      <c r="AO19" s="5">
        <v>0</v>
      </c>
      <c r="AP19" s="5">
        <v>0</v>
      </c>
      <c r="AQ19" s="5"/>
      <c r="AR19" s="5">
        <v>0</v>
      </c>
      <c r="AS19" s="5">
        <v>3776</v>
      </c>
    </row>
    <row r="20" spans="1:45" x14ac:dyDescent="0.2">
      <c r="A20" s="14" t="s">
        <v>28</v>
      </c>
      <c r="B20" s="1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row>
    <row r="21" spans="1:45" x14ac:dyDescent="0.2">
      <c r="A21" s="10" t="s">
        <v>22</v>
      </c>
      <c r="B21" s="11">
        <v>11278</v>
      </c>
      <c r="C21" s="5">
        <v>86</v>
      </c>
      <c r="D21" s="5" t="s">
        <v>160</v>
      </c>
      <c r="E21" s="5"/>
      <c r="F21" s="5">
        <v>89.58</v>
      </c>
      <c r="G21" s="5">
        <v>33</v>
      </c>
      <c r="H21" s="5">
        <v>1.93</v>
      </c>
      <c r="I21" s="5">
        <v>0.19</v>
      </c>
      <c r="J21" s="5">
        <v>7.45</v>
      </c>
      <c r="K21" s="5">
        <v>3.2</v>
      </c>
      <c r="L21" s="5">
        <v>1.48</v>
      </c>
      <c r="M21" s="5"/>
      <c r="N21" s="5">
        <v>82</v>
      </c>
      <c r="O21" s="5">
        <v>0.62</v>
      </c>
      <c r="P21" s="5">
        <v>57</v>
      </c>
      <c r="Q21" s="5">
        <v>61</v>
      </c>
      <c r="R21" s="5">
        <v>299</v>
      </c>
      <c r="S21" s="5">
        <f t="shared" si="0"/>
        <v>0.29899999999999999</v>
      </c>
      <c r="T21" s="5">
        <v>7</v>
      </c>
      <c r="U21" s="5">
        <v>7.0000000000000001E-3</v>
      </c>
      <c r="V21" s="5">
        <v>0.57999999999999996</v>
      </c>
      <c r="W21" s="5"/>
      <c r="X21" s="5">
        <v>23</v>
      </c>
      <c r="Y21" s="5">
        <v>0.2</v>
      </c>
      <c r="Z21" s="5">
        <v>0.06</v>
      </c>
      <c r="AA21" s="5">
        <v>1</v>
      </c>
      <c r="AB21" s="5">
        <v>0.215</v>
      </c>
      <c r="AC21" s="5">
        <v>60</v>
      </c>
      <c r="AD21" s="5">
        <v>0</v>
      </c>
      <c r="AE21" s="5">
        <v>36</v>
      </c>
      <c r="AF21" s="5">
        <v>716</v>
      </c>
      <c r="AG21" s="5">
        <v>0.27</v>
      </c>
      <c r="AH21" s="5">
        <v>0</v>
      </c>
      <c r="AI21" s="5">
        <v>0</v>
      </c>
      <c r="AJ21" s="5">
        <v>31.3</v>
      </c>
      <c r="AK21" s="5"/>
      <c r="AL21" s="5">
        <v>2.5999999999999999E-2</v>
      </c>
      <c r="AM21" s="5">
        <v>1.7000000000000001E-2</v>
      </c>
      <c r="AN21" s="5">
        <v>2.7E-2</v>
      </c>
      <c r="AO21" s="5">
        <v>0</v>
      </c>
      <c r="AP21" s="5">
        <v>0</v>
      </c>
      <c r="AQ21" s="5"/>
      <c r="AR21" s="5">
        <v>0</v>
      </c>
      <c r="AS21" s="5">
        <v>3776</v>
      </c>
    </row>
    <row r="22" spans="1:45" x14ac:dyDescent="0.2">
      <c r="A22" s="10" t="s">
        <v>14</v>
      </c>
      <c r="B22" s="11">
        <v>11282</v>
      </c>
      <c r="C22" s="5">
        <v>90</v>
      </c>
      <c r="D22" s="5" t="s">
        <v>161</v>
      </c>
      <c r="E22" s="5"/>
      <c r="F22" s="5">
        <v>89.11</v>
      </c>
      <c r="G22" s="5">
        <v>40</v>
      </c>
      <c r="H22" s="5">
        <v>1.1000000000000001</v>
      </c>
      <c r="I22" s="5">
        <v>0.1</v>
      </c>
      <c r="J22" s="5">
        <v>9.34</v>
      </c>
      <c r="K22" s="5">
        <v>1.7</v>
      </c>
      <c r="L22" s="5">
        <v>4.24</v>
      </c>
      <c r="M22" s="5"/>
      <c r="N22" s="5">
        <v>23</v>
      </c>
      <c r="O22" s="5">
        <v>0.21</v>
      </c>
      <c r="P22" s="5">
        <v>10</v>
      </c>
      <c r="Q22" s="5">
        <v>29</v>
      </c>
      <c r="R22" s="5">
        <v>146</v>
      </c>
      <c r="S22" s="5">
        <f t="shared" si="0"/>
        <v>0.14599999999999999</v>
      </c>
      <c r="T22" s="5">
        <v>4</v>
      </c>
      <c r="U22" s="5">
        <v>4.0000000000000001E-3</v>
      </c>
      <c r="V22" s="5">
        <v>0.17</v>
      </c>
      <c r="W22" s="5"/>
      <c r="X22" s="5">
        <v>7.4</v>
      </c>
      <c r="Y22" s="5">
        <v>4.5999999999999999E-2</v>
      </c>
      <c r="Z22" s="5">
        <v>2.7E-2</v>
      </c>
      <c r="AA22" s="5">
        <v>0.11600000000000001</v>
      </c>
      <c r="AB22" s="5">
        <v>0.12</v>
      </c>
      <c r="AC22" s="5">
        <v>19</v>
      </c>
      <c r="AD22" s="5">
        <v>0</v>
      </c>
      <c r="AE22" s="5">
        <v>0</v>
      </c>
      <c r="AF22" s="5">
        <v>2</v>
      </c>
      <c r="AG22" s="5">
        <v>0.02</v>
      </c>
      <c r="AH22" s="5">
        <v>0</v>
      </c>
      <c r="AI22" s="5">
        <v>0</v>
      </c>
      <c r="AJ22" s="5">
        <v>0.4</v>
      </c>
      <c r="AK22" s="5"/>
      <c r="AL22" s="5">
        <v>4.2000000000000003E-2</v>
      </c>
      <c r="AM22" s="5">
        <v>1.2999999999999999E-2</v>
      </c>
      <c r="AN22" s="5">
        <v>1.7000000000000001E-2</v>
      </c>
      <c r="AO22" s="5">
        <v>0</v>
      </c>
      <c r="AP22" s="5">
        <v>0</v>
      </c>
      <c r="AQ22" s="5"/>
      <c r="AR22" s="5">
        <v>0</v>
      </c>
      <c r="AS22" s="5">
        <v>3776</v>
      </c>
    </row>
    <row r="23" spans="1:45" x14ac:dyDescent="0.2">
      <c r="A23" s="10" t="s">
        <v>13</v>
      </c>
      <c r="B23" s="11">
        <v>11677</v>
      </c>
      <c r="C23" s="5">
        <v>88</v>
      </c>
      <c r="D23" s="5" t="s">
        <v>166</v>
      </c>
      <c r="E23" s="5"/>
      <c r="F23" s="5">
        <v>79.8</v>
      </c>
      <c r="G23" s="5">
        <v>72</v>
      </c>
      <c r="H23" s="5">
        <v>2.5</v>
      </c>
      <c r="I23" s="5">
        <v>0.1</v>
      </c>
      <c r="J23" s="5">
        <v>16.8</v>
      </c>
      <c r="K23" s="5">
        <v>3.2</v>
      </c>
      <c r="L23" s="5">
        <v>7.87</v>
      </c>
      <c r="M23" s="5"/>
      <c r="N23" s="5">
        <v>37</v>
      </c>
      <c r="O23" s="5">
        <v>1.2</v>
      </c>
      <c r="P23" s="5">
        <v>21</v>
      </c>
      <c r="Q23" s="5">
        <v>60</v>
      </c>
      <c r="R23" s="5">
        <v>334</v>
      </c>
      <c r="S23" s="5">
        <f t="shared" si="0"/>
        <v>0.33400000000000002</v>
      </c>
      <c r="T23" s="5">
        <v>12</v>
      </c>
      <c r="U23" s="5">
        <v>1.2E-2</v>
      </c>
      <c r="V23" s="5">
        <v>0.4</v>
      </c>
      <c r="W23" s="5"/>
      <c r="X23" s="5">
        <v>8</v>
      </c>
      <c r="Y23" s="5">
        <v>0.06</v>
      </c>
      <c r="Z23" s="5">
        <v>0.02</v>
      </c>
      <c r="AA23" s="5">
        <v>0.2</v>
      </c>
      <c r="AB23" s="5">
        <v>0.34499999999999997</v>
      </c>
      <c r="AC23" s="5">
        <v>34</v>
      </c>
      <c r="AD23" s="5">
        <v>0</v>
      </c>
      <c r="AE23" s="5">
        <v>0</v>
      </c>
      <c r="AF23" s="5">
        <v>4</v>
      </c>
      <c r="AG23" s="5">
        <v>0.04</v>
      </c>
      <c r="AH23" s="5">
        <v>0</v>
      </c>
      <c r="AI23" s="5">
        <v>0</v>
      </c>
      <c r="AJ23" s="5">
        <v>0.8</v>
      </c>
      <c r="AK23" s="5"/>
      <c r="AL23" s="5">
        <v>1.7000000000000001E-2</v>
      </c>
      <c r="AM23" s="5">
        <v>1.4E-2</v>
      </c>
      <c r="AN23" s="5">
        <v>3.9E-2</v>
      </c>
      <c r="AO23" s="5">
        <v>0</v>
      </c>
      <c r="AP23" s="5">
        <v>0</v>
      </c>
      <c r="AQ23" s="5"/>
      <c r="AR23" s="5">
        <v>0</v>
      </c>
      <c r="AS23" s="5">
        <v>3776</v>
      </c>
    </row>
    <row r="24" spans="1:45" x14ac:dyDescent="0.2">
      <c r="A24" s="12" t="s">
        <v>18</v>
      </c>
      <c r="B24" s="18">
        <v>16085</v>
      </c>
      <c r="C24" s="5">
        <v>100</v>
      </c>
      <c r="D24" s="5"/>
      <c r="E24" s="5"/>
      <c r="F24" s="5">
        <v>8.6199999999999992</v>
      </c>
      <c r="G24" s="5">
        <v>352</v>
      </c>
      <c r="H24" s="5">
        <v>23.82</v>
      </c>
      <c r="I24" s="5">
        <v>1.1599999999999999</v>
      </c>
      <c r="J24" s="5">
        <v>63.74</v>
      </c>
      <c r="K24" s="5">
        <v>25.5</v>
      </c>
      <c r="L24" s="5">
        <v>8</v>
      </c>
      <c r="M24" s="5"/>
      <c r="N24" s="5">
        <v>37</v>
      </c>
      <c r="O24" s="5">
        <v>4.82</v>
      </c>
      <c r="P24" s="5">
        <v>49</v>
      </c>
      <c r="Q24" s="5">
        <v>321</v>
      </c>
      <c r="R24" s="5">
        <v>823</v>
      </c>
      <c r="S24" s="5">
        <f t="shared" si="0"/>
        <v>0.82299999999999995</v>
      </c>
      <c r="T24" s="5">
        <v>15</v>
      </c>
      <c r="U24" s="5">
        <v>1.4999999999999999E-2</v>
      </c>
      <c r="V24" s="5">
        <v>3.55</v>
      </c>
      <c r="W24" s="5"/>
      <c r="X24" s="5">
        <v>1.8</v>
      </c>
      <c r="Y24" s="5">
        <v>0.72599999999999998</v>
      </c>
      <c r="Z24" s="5">
        <v>0.215</v>
      </c>
      <c r="AA24" s="5">
        <v>2.8889999999999998</v>
      </c>
      <c r="AB24" s="5">
        <v>0.17399999999999999</v>
      </c>
      <c r="AC24" s="5">
        <v>274</v>
      </c>
      <c r="AD24" s="5">
        <v>0</v>
      </c>
      <c r="AE24" s="5">
        <v>7</v>
      </c>
      <c r="AF24" s="5">
        <v>149</v>
      </c>
      <c r="AG24" s="5">
        <v>0.09</v>
      </c>
      <c r="AH24" s="5">
        <v>0</v>
      </c>
      <c r="AI24" s="5">
        <v>0</v>
      </c>
      <c r="AJ24" s="5">
        <v>14.5</v>
      </c>
      <c r="AK24" s="5"/>
      <c r="AL24" s="5">
        <v>0.161</v>
      </c>
      <c r="AM24" s="5">
        <v>0.24199999999999999</v>
      </c>
      <c r="AN24" s="5">
        <v>0.495</v>
      </c>
      <c r="AO24" s="5">
        <v>0</v>
      </c>
      <c r="AP24" s="5">
        <v>0</v>
      </c>
      <c r="AQ24" s="5"/>
      <c r="AR24" s="5">
        <v>0</v>
      </c>
      <c r="AS24" s="5">
        <v>522</v>
      </c>
    </row>
    <row r="25" spans="1:45" x14ac:dyDescent="0.2">
      <c r="A25" s="10" t="s">
        <v>9</v>
      </c>
      <c r="B25" s="11">
        <v>11422</v>
      </c>
      <c r="C25" s="5">
        <v>70</v>
      </c>
      <c r="D25" s="5" t="s">
        <v>162</v>
      </c>
      <c r="E25" s="5"/>
      <c r="F25" s="5">
        <v>91.6</v>
      </c>
      <c r="G25" s="5">
        <v>26</v>
      </c>
      <c r="H25" s="5">
        <v>1</v>
      </c>
      <c r="I25" s="5">
        <v>0.1</v>
      </c>
      <c r="J25" s="5">
        <v>6.5</v>
      </c>
      <c r="K25" s="5">
        <v>0.5</v>
      </c>
      <c r="L25" s="5">
        <v>2.76</v>
      </c>
      <c r="M25" s="5"/>
      <c r="N25" s="5">
        <v>21</v>
      </c>
      <c r="O25" s="5">
        <v>0.8</v>
      </c>
      <c r="P25" s="5">
        <v>12</v>
      </c>
      <c r="Q25" s="5">
        <v>44</v>
      </c>
      <c r="R25" s="5">
        <v>340</v>
      </c>
      <c r="S25" s="5">
        <f t="shared" si="0"/>
        <v>0.34</v>
      </c>
      <c r="T25" s="5">
        <v>1</v>
      </c>
      <c r="U25" s="5">
        <v>1E-3</v>
      </c>
      <c r="V25" s="5">
        <v>0.32</v>
      </c>
      <c r="W25" s="5"/>
      <c r="X25" s="5">
        <v>9</v>
      </c>
      <c r="Y25" s="5">
        <v>0.05</v>
      </c>
      <c r="Z25" s="5">
        <v>0.11</v>
      </c>
      <c r="AA25" s="5">
        <v>0.6</v>
      </c>
      <c r="AB25" s="5">
        <v>6.0999999999999999E-2</v>
      </c>
      <c r="AC25" s="5">
        <v>16</v>
      </c>
      <c r="AD25" s="5">
        <v>0</v>
      </c>
      <c r="AE25" s="5">
        <v>426</v>
      </c>
      <c r="AF25" s="5">
        <v>8513</v>
      </c>
      <c r="AG25" s="5">
        <v>1.06</v>
      </c>
      <c r="AH25" s="5">
        <v>0</v>
      </c>
      <c r="AI25" s="5">
        <v>0</v>
      </c>
      <c r="AJ25" s="5">
        <v>1.1000000000000001</v>
      </c>
      <c r="AK25" s="5"/>
      <c r="AL25" s="5">
        <v>5.1999999999999998E-2</v>
      </c>
      <c r="AM25" s="5">
        <v>1.2999999999999999E-2</v>
      </c>
      <c r="AN25" s="5">
        <v>5.0000000000000001E-3</v>
      </c>
      <c r="AO25" s="5">
        <v>0</v>
      </c>
      <c r="AP25" s="5">
        <v>0</v>
      </c>
      <c r="AQ25" s="5"/>
      <c r="AR25" s="5">
        <v>0</v>
      </c>
      <c r="AS25" s="5">
        <v>3776</v>
      </c>
    </row>
    <row r="26" spans="1:45" x14ac:dyDescent="0.2">
      <c r="A26" s="10" t="s">
        <v>5</v>
      </c>
      <c r="B26" s="11">
        <v>11457</v>
      </c>
      <c r="C26" s="5">
        <v>72</v>
      </c>
      <c r="D26" s="5" t="s">
        <v>163</v>
      </c>
      <c r="E26" s="5"/>
      <c r="F26" s="5">
        <v>91.4</v>
      </c>
      <c r="G26" s="5">
        <v>23</v>
      </c>
      <c r="H26" s="5">
        <v>2.86</v>
      </c>
      <c r="I26" s="5">
        <v>0.39</v>
      </c>
      <c r="J26" s="5">
        <v>3.63</v>
      </c>
      <c r="K26" s="5">
        <v>2.2000000000000002</v>
      </c>
      <c r="L26" s="5">
        <v>0.42</v>
      </c>
      <c r="M26" s="5"/>
      <c r="N26" s="5">
        <v>99</v>
      </c>
      <c r="O26" s="5">
        <v>2.71</v>
      </c>
      <c r="P26" s="5">
        <v>79</v>
      </c>
      <c r="Q26" s="5">
        <v>49</v>
      </c>
      <c r="R26" s="5">
        <v>558</v>
      </c>
      <c r="S26" s="5">
        <f t="shared" si="0"/>
        <v>0.55800000000000005</v>
      </c>
      <c r="T26" s="5">
        <v>79</v>
      </c>
      <c r="U26" s="5">
        <v>7.9000003999999999E-2</v>
      </c>
      <c r="V26" s="5">
        <v>0.53</v>
      </c>
      <c r="W26" s="5"/>
      <c r="X26" s="5">
        <v>28.1</v>
      </c>
      <c r="Y26" s="5">
        <v>7.8E-2</v>
      </c>
      <c r="Z26" s="5">
        <v>0.189</v>
      </c>
      <c r="AA26" s="5">
        <v>0.72399999999999998</v>
      </c>
      <c r="AB26" s="5">
        <v>0.19500000000000001</v>
      </c>
      <c r="AC26" s="5">
        <v>194</v>
      </c>
      <c r="AD26" s="5">
        <v>0</v>
      </c>
      <c r="AE26" s="5">
        <v>469</v>
      </c>
      <c r="AF26" s="5">
        <v>9377</v>
      </c>
      <c r="AG26" s="5">
        <v>2.0299999999999998</v>
      </c>
      <c r="AH26" s="5">
        <v>0</v>
      </c>
      <c r="AI26" s="5">
        <v>0</v>
      </c>
      <c r="AJ26" s="5">
        <v>482.9</v>
      </c>
      <c r="AK26" s="5"/>
      <c r="AL26" s="5">
        <v>6.3E-2</v>
      </c>
      <c r="AM26" s="5">
        <v>0.01</v>
      </c>
      <c r="AN26" s="5">
        <v>0.16500000000000001</v>
      </c>
      <c r="AO26" s="5">
        <v>0</v>
      </c>
      <c r="AP26" s="5">
        <v>0</v>
      </c>
      <c r="AQ26" s="5"/>
      <c r="AR26" s="5">
        <v>0</v>
      </c>
      <c r="AS26" s="5">
        <v>3006</v>
      </c>
    </row>
    <row r="27" spans="1:45" x14ac:dyDescent="0.2">
      <c r="A27" s="19" t="s">
        <v>20</v>
      </c>
      <c r="B27" s="11">
        <v>11052</v>
      </c>
      <c r="C27" s="5">
        <v>88</v>
      </c>
      <c r="D27" s="5" t="s">
        <v>151</v>
      </c>
      <c r="E27" s="5"/>
      <c r="F27" s="5">
        <v>90.32</v>
      </c>
      <c r="G27" s="5">
        <v>31</v>
      </c>
      <c r="H27" s="5">
        <v>1.83</v>
      </c>
      <c r="I27" s="5">
        <v>0.22</v>
      </c>
      <c r="J27" s="5">
        <v>6.97</v>
      </c>
      <c r="K27" s="5">
        <v>2.7</v>
      </c>
      <c r="L27" s="5">
        <v>3.26</v>
      </c>
      <c r="M27" s="5"/>
      <c r="N27" s="5">
        <v>37</v>
      </c>
      <c r="O27" s="5">
        <v>1.03</v>
      </c>
      <c r="P27" s="5">
        <v>25</v>
      </c>
      <c r="Q27" s="5">
        <v>38</v>
      </c>
      <c r="R27" s="5">
        <v>211</v>
      </c>
      <c r="S27" s="5">
        <f t="shared" si="0"/>
        <v>0.21099999999999999</v>
      </c>
      <c r="T27" s="5">
        <v>6</v>
      </c>
      <c r="U27" s="5">
        <v>6.0000000000000001E-3</v>
      </c>
      <c r="V27" s="5">
        <v>0.24</v>
      </c>
      <c r="W27" s="5"/>
      <c r="X27" s="5">
        <v>12.2</v>
      </c>
      <c r="Y27" s="5">
        <v>8.2000000000000003E-2</v>
      </c>
      <c r="Z27" s="5">
        <v>0.104</v>
      </c>
      <c r="AA27" s="5">
        <v>0.73399999999999999</v>
      </c>
      <c r="AB27" s="5">
        <v>0.14099999999999999</v>
      </c>
      <c r="AC27" s="5">
        <v>33</v>
      </c>
      <c r="AD27" s="5">
        <v>0</v>
      </c>
      <c r="AE27" s="5">
        <v>35</v>
      </c>
      <c r="AF27" s="5">
        <v>690</v>
      </c>
      <c r="AG27" s="5">
        <v>0.41</v>
      </c>
      <c r="AH27" s="5">
        <v>0</v>
      </c>
      <c r="AI27" s="5">
        <v>0</v>
      </c>
      <c r="AJ27" s="5">
        <v>43</v>
      </c>
      <c r="AK27" s="5"/>
      <c r="AL27" s="5">
        <v>0.05</v>
      </c>
      <c r="AM27" s="5">
        <v>0.01</v>
      </c>
      <c r="AN27" s="5">
        <v>0.113</v>
      </c>
      <c r="AO27" s="5">
        <v>0</v>
      </c>
      <c r="AP27" s="5">
        <v>0</v>
      </c>
      <c r="AQ27" s="5"/>
      <c r="AR27" s="5">
        <v>0</v>
      </c>
      <c r="AS27" s="5">
        <v>522</v>
      </c>
    </row>
    <row r="28" spans="1:45" x14ac:dyDescent="0.2">
      <c r="A28" s="10" t="s">
        <v>7</v>
      </c>
      <c r="B28" s="11">
        <v>11529</v>
      </c>
      <c r="C28" s="5">
        <v>91</v>
      </c>
      <c r="D28" s="5" t="s">
        <v>164</v>
      </c>
      <c r="E28" s="5"/>
      <c r="F28" s="5">
        <v>94.52</v>
      </c>
      <c r="G28" s="5">
        <v>18</v>
      </c>
      <c r="H28" s="5">
        <v>0.88</v>
      </c>
      <c r="I28" s="5">
        <v>0.2</v>
      </c>
      <c r="J28" s="5">
        <v>3.89</v>
      </c>
      <c r="K28" s="5">
        <v>1.2</v>
      </c>
      <c r="L28" s="5">
        <v>2.63</v>
      </c>
      <c r="M28" s="5"/>
      <c r="N28" s="5">
        <v>10</v>
      </c>
      <c r="O28" s="5">
        <v>0.27</v>
      </c>
      <c r="P28" s="5">
        <v>11</v>
      </c>
      <c r="Q28" s="5">
        <v>24</v>
      </c>
      <c r="R28" s="5">
        <v>237</v>
      </c>
      <c r="S28" s="5">
        <f t="shared" si="0"/>
        <v>0.23699999999999999</v>
      </c>
      <c r="T28" s="5">
        <v>5</v>
      </c>
      <c r="U28" s="5">
        <v>5.0000000000000001E-3</v>
      </c>
      <c r="V28" s="5">
        <v>0.17</v>
      </c>
      <c r="W28" s="5"/>
      <c r="X28" s="5">
        <v>13.7</v>
      </c>
      <c r="Y28" s="5">
        <v>3.6999999999999998E-2</v>
      </c>
      <c r="Z28" s="5">
        <v>1.9E-2</v>
      </c>
      <c r="AA28" s="5">
        <v>0.59399999999999997</v>
      </c>
      <c r="AB28" s="5">
        <v>0.08</v>
      </c>
      <c r="AC28" s="5">
        <v>15</v>
      </c>
      <c r="AD28" s="5">
        <v>0</v>
      </c>
      <c r="AE28" s="5">
        <v>42</v>
      </c>
      <c r="AF28" s="5">
        <v>833</v>
      </c>
      <c r="AG28" s="5">
        <v>0.54</v>
      </c>
      <c r="AH28" s="5">
        <v>0</v>
      </c>
      <c r="AI28" s="5">
        <v>0</v>
      </c>
      <c r="AJ28" s="5">
        <v>7.9</v>
      </c>
      <c r="AK28" s="5"/>
      <c r="AL28" s="5">
        <v>2.8000000000000001E-2</v>
      </c>
      <c r="AM28" s="5">
        <v>3.1E-2</v>
      </c>
      <c r="AN28" s="5">
        <v>8.3000000000000004E-2</v>
      </c>
      <c r="AO28" s="5">
        <v>0</v>
      </c>
      <c r="AP28" s="5">
        <v>0</v>
      </c>
      <c r="AQ28" s="5"/>
      <c r="AR28" s="5">
        <v>0</v>
      </c>
      <c r="AS28" s="5">
        <v>3751</v>
      </c>
    </row>
    <row r="29" spans="1:45" x14ac:dyDescent="0.2">
      <c r="A29" s="10" t="s">
        <v>29</v>
      </c>
      <c r="B29" s="11">
        <v>11546</v>
      </c>
      <c r="C29" s="5">
        <v>100</v>
      </c>
      <c r="D29" s="5"/>
      <c r="E29" s="5"/>
      <c r="F29" s="5">
        <v>73.5</v>
      </c>
      <c r="G29" s="5">
        <v>82</v>
      </c>
      <c r="H29" s="5">
        <v>4.32</v>
      </c>
      <c r="I29" s="5">
        <v>0.47</v>
      </c>
      <c r="J29" s="5">
        <v>18.91</v>
      </c>
      <c r="K29" s="5">
        <v>4.0999999999999996</v>
      </c>
      <c r="L29" s="5">
        <v>12.18</v>
      </c>
      <c r="M29" s="5"/>
      <c r="N29" s="5">
        <v>36</v>
      </c>
      <c r="O29" s="5">
        <v>2.98</v>
      </c>
      <c r="P29" s="5">
        <v>42</v>
      </c>
      <c r="Q29" s="5">
        <v>83</v>
      </c>
      <c r="R29" s="5">
        <v>1014</v>
      </c>
      <c r="S29" s="5">
        <f t="shared" si="0"/>
        <v>1.014</v>
      </c>
      <c r="T29" s="5">
        <v>59</v>
      </c>
      <c r="U29" s="5">
        <v>5.8999999999999997E-2</v>
      </c>
      <c r="V29" s="5">
        <v>0.63</v>
      </c>
      <c r="W29" s="5"/>
      <c r="X29" s="5">
        <v>21.9</v>
      </c>
      <c r="Y29" s="5">
        <v>0.06</v>
      </c>
      <c r="Z29" s="5">
        <v>0.153</v>
      </c>
      <c r="AA29" s="5">
        <v>3.0760000000000001</v>
      </c>
      <c r="AB29" s="5">
        <v>0.216</v>
      </c>
      <c r="AC29" s="5">
        <v>12</v>
      </c>
      <c r="AD29" s="5">
        <v>0</v>
      </c>
      <c r="AE29" s="5">
        <v>76</v>
      </c>
      <c r="AF29" s="5">
        <v>1525</v>
      </c>
      <c r="AG29" s="5">
        <v>4.3</v>
      </c>
      <c r="AH29" s="5">
        <v>0</v>
      </c>
      <c r="AI29" s="5">
        <v>0</v>
      </c>
      <c r="AJ29" s="5">
        <v>11.4</v>
      </c>
      <c r="AK29" s="5"/>
      <c r="AL29" s="5">
        <v>0.1</v>
      </c>
      <c r="AM29" s="5">
        <v>6.7000000000000004E-2</v>
      </c>
      <c r="AN29" s="5">
        <v>0.16</v>
      </c>
      <c r="AO29" s="5">
        <v>0</v>
      </c>
      <c r="AP29" s="5">
        <v>0</v>
      </c>
      <c r="AQ29" s="5"/>
      <c r="AR29" s="5">
        <v>0</v>
      </c>
      <c r="AS29" s="5">
        <v>3751</v>
      </c>
    </row>
    <row r="30" spans="1:45" x14ac:dyDescent="0.2">
      <c r="A30" s="10" t="s">
        <v>30</v>
      </c>
      <c r="B30" s="11">
        <v>11885</v>
      </c>
      <c r="C30" s="5">
        <v>100</v>
      </c>
      <c r="D30" s="5"/>
      <c r="E30" s="5"/>
      <c r="F30" s="5">
        <v>94.75</v>
      </c>
      <c r="G30" s="5">
        <v>16</v>
      </c>
      <c r="H30" s="5">
        <v>0.79</v>
      </c>
      <c r="I30" s="5">
        <v>0.25</v>
      </c>
      <c r="J30" s="5">
        <v>3.47</v>
      </c>
      <c r="K30" s="5">
        <v>1.9</v>
      </c>
      <c r="L30" s="5">
        <v>2.5499999999999998</v>
      </c>
      <c r="M30" s="5"/>
      <c r="N30" s="5">
        <v>33</v>
      </c>
      <c r="O30" s="5">
        <v>0.56999999999999995</v>
      </c>
      <c r="P30" s="5">
        <v>10</v>
      </c>
      <c r="Q30" s="5">
        <v>17</v>
      </c>
      <c r="R30" s="5">
        <v>191</v>
      </c>
      <c r="S30" s="5">
        <f t="shared" si="0"/>
        <v>0.191</v>
      </c>
      <c r="T30" s="5">
        <v>10</v>
      </c>
      <c r="U30" s="5">
        <v>0.01</v>
      </c>
      <c r="V30" s="5">
        <v>0.12</v>
      </c>
      <c r="W30" s="5"/>
      <c r="X30" s="5">
        <v>12.6</v>
      </c>
      <c r="Y30" s="5">
        <v>0.57499999999999996</v>
      </c>
      <c r="Z30" s="5">
        <v>5.5E-2</v>
      </c>
      <c r="AA30" s="5">
        <v>0.71199999999999997</v>
      </c>
      <c r="AB30" s="5">
        <v>0.111</v>
      </c>
      <c r="AC30" s="5">
        <v>8</v>
      </c>
      <c r="AD30" s="5">
        <v>0</v>
      </c>
      <c r="AE30" s="5">
        <v>22</v>
      </c>
      <c r="AF30" s="5">
        <v>441</v>
      </c>
      <c r="AG30" s="5">
        <v>0.59</v>
      </c>
      <c r="AH30" s="5">
        <v>0</v>
      </c>
      <c r="AI30" s="5">
        <v>0</v>
      </c>
      <c r="AJ30" s="5">
        <v>2.9</v>
      </c>
      <c r="AK30" s="5"/>
      <c r="AL30" s="5">
        <v>3.4000000000000002E-2</v>
      </c>
      <c r="AM30" s="5">
        <v>0.04</v>
      </c>
      <c r="AN30" s="5">
        <v>0.10100000000000001</v>
      </c>
      <c r="AO30" s="5">
        <v>0</v>
      </c>
      <c r="AP30" s="5">
        <v>0</v>
      </c>
      <c r="AQ30" s="5"/>
      <c r="AR30" s="5">
        <v>0</v>
      </c>
      <c r="AS30" s="5">
        <v>3751</v>
      </c>
    </row>
    <row r="31" spans="1:45" x14ac:dyDescent="0.2">
      <c r="A31" s="14" t="s">
        <v>31</v>
      </c>
      <c r="B31" s="1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row>
    <row r="32" spans="1:45" x14ac:dyDescent="0.2">
      <c r="A32" s="14" t="s">
        <v>32</v>
      </c>
      <c r="B32" s="1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row>
    <row r="33" spans="1:45" x14ac:dyDescent="0.2">
      <c r="A33" s="14" t="s">
        <v>25</v>
      </c>
      <c r="B33" s="1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row>
    <row r="34" spans="1:45" x14ac:dyDescent="0.2">
      <c r="A34" s="14" t="s">
        <v>19</v>
      </c>
      <c r="B34" s="1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row>
    <row r="35" spans="1:45" x14ac:dyDescent="0.2">
      <c r="A35" s="14" t="s">
        <v>33</v>
      </c>
      <c r="B35" s="1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row>
    <row r="36" spans="1:45" x14ac:dyDescent="0.2">
      <c r="A36" s="10" t="s">
        <v>34</v>
      </c>
      <c r="B36" s="20">
        <v>11584</v>
      </c>
      <c r="C36" s="5">
        <v>100</v>
      </c>
      <c r="D36" s="5"/>
      <c r="E36" s="5"/>
      <c r="F36" s="5">
        <v>83.23</v>
      </c>
      <c r="G36" s="5">
        <v>65</v>
      </c>
      <c r="H36" s="5">
        <v>2.86</v>
      </c>
      <c r="I36" s="5">
        <v>0.15</v>
      </c>
      <c r="J36" s="5">
        <v>13.09</v>
      </c>
      <c r="K36" s="5">
        <v>4.4000000000000004</v>
      </c>
      <c r="L36" s="5">
        <v>3.12</v>
      </c>
      <c r="M36" s="5"/>
      <c r="N36" s="5">
        <v>25</v>
      </c>
      <c r="O36" s="5">
        <v>0.82</v>
      </c>
      <c r="P36" s="5">
        <v>22</v>
      </c>
      <c r="Q36" s="5">
        <v>51</v>
      </c>
      <c r="R36" s="5">
        <v>169</v>
      </c>
      <c r="S36" s="5">
        <f t="shared" ref="S36" si="1">R36/1000</f>
        <v>0.16900000000000001</v>
      </c>
      <c r="T36" s="5">
        <v>35</v>
      </c>
      <c r="U36" s="5">
        <v>3.5000000000000003E-2</v>
      </c>
      <c r="V36" s="5">
        <v>0.49</v>
      </c>
      <c r="W36" s="5"/>
      <c r="X36" s="5">
        <v>3.2</v>
      </c>
      <c r="Y36" s="5">
        <v>7.0999999999999994E-2</v>
      </c>
      <c r="Z36" s="5">
        <v>0.12</v>
      </c>
      <c r="AA36" s="5">
        <v>0.85099999999999998</v>
      </c>
      <c r="AB36" s="5">
        <v>7.3999999999999996E-2</v>
      </c>
      <c r="AC36" s="5">
        <v>19</v>
      </c>
      <c r="AD36" s="5">
        <v>0</v>
      </c>
      <c r="AE36" s="5">
        <v>214</v>
      </c>
      <c r="AF36" s="5">
        <v>4277</v>
      </c>
      <c r="AG36" s="5">
        <v>0.38</v>
      </c>
      <c r="AH36" s="5">
        <v>0</v>
      </c>
      <c r="AI36" s="5">
        <v>0</v>
      </c>
      <c r="AJ36" s="5">
        <v>23.5</v>
      </c>
      <c r="AK36" s="5"/>
      <c r="AL36" s="5">
        <v>3.1E-2</v>
      </c>
      <c r="AM36" s="5">
        <v>0.01</v>
      </c>
      <c r="AN36" s="5">
        <v>7.1999999999999995E-2</v>
      </c>
      <c r="AO36" s="5">
        <v>0</v>
      </c>
      <c r="AP36" s="5">
        <v>0</v>
      </c>
      <c r="AQ36" s="5"/>
      <c r="AR36" s="5">
        <v>0</v>
      </c>
      <c r="AS36" s="5">
        <v>3789</v>
      </c>
    </row>
    <row r="37" spans="1:45" x14ac:dyDescent="0.2">
      <c r="A37" s="14" t="s">
        <v>35</v>
      </c>
      <c r="B37" s="1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row>
    <row r="38" spans="1:45" x14ac:dyDescent="0.2">
      <c r="A38" s="14" t="s">
        <v>36</v>
      </c>
      <c r="B38" s="1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row>
    <row r="39" spans="1:45" x14ac:dyDescent="0.2">
      <c r="A39" s="14" t="s">
        <v>37</v>
      </c>
      <c r="B39" s="1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row>
    <row r="40" spans="1:45" x14ac:dyDescent="0.2">
      <c r="A40" s="14" t="s">
        <v>38</v>
      </c>
      <c r="B40" s="1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row>
    <row r="41" spans="1:45" x14ac:dyDescent="0.2">
      <c r="A41" s="21" t="s">
        <v>26</v>
      </c>
      <c r="B41" s="22" t="s">
        <v>70</v>
      </c>
      <c r="C41" s="5">
        <v>52</v>
      </c>
      <c r="D41" s="5" t="s">
        <v>148</v>
      </c>
      <c r="E41" s="5"/>
      <c r="F41" s="5">
        <v>91.45</v>
      </c>
      <c r="G41" s="5">
        <v>30</v>
      </c>
      <c r="H41" s="5">
        <v>0.61</v>
      </c>
      <c r="I41" s="5">
        <v>0.15</v>
      </c>
      <c r="J41" s="5">
        <v>7.55</v>
      </c>
      <c r="K41" s="5">
        <v>0.4</v>
      </c>
      <c r="L41" s="5">
        <v>6.2</v>
      </c>
      <c r="M41" s="5"/>
      <c r="N41" s="5">
        <v>7</v>
      </c>
      <c r="O41" s="5">
        <v>0.24</v>
      </c>
      <c r="P41" s="5">
        <v>10</v>
      </c>
      <c r="Q41" s="5">
        <v>11</v>
      </c>
      <c r="R41" s="5">
        <v>112</v>
      </c>
      <c r="S41" s="5">
        <f t="shared" ref="S41" si="2">R41/1000</f>
        <v>0.112</v>
      </c>
      <c r="T41" s="5">
        <v>1</v>
      </c>
      <c r="U41" s="5">
        <v>1E-3</v>
      </c>
      <c r="V41" s="5">
        <v>0.1</v>
      </c>
      <c r="W41" s="5"/>
      <c r="X41" s="5">
        <v>8.1</v>
      </c>
      <c r="Y41" s="5">
        <v>3.3000000000000002E-2</v>
      </c>
      <c r="Z41" s="5">
        <v>2.1000000000000001E-2</v>
      </c>
      <c r="AA41" s="5">
        <v>0.17799999999999999</v>
      </c>
      <c r="AB41" s="5">
        <v>4.4999999999999998E-2</v>
      </c>
      <c r="AC41" s="5">
        <v>3</v>
      </c>
      <c r="AD41" s="5">
        <v>0</v>
      </c>
      <c r="AE41" s="5">
        <v>28</v>
      </c>
      <c r="AF41" s="5">
        <v>569</v>
      </c>
      <c r="AG41" s="5">
        <v>0.05</v>
      </c>
      <c r="AH41" s="5">
        <v>0</v>
      </c>
      <c r="AI41" s="5">
        <v>0</v>
      </c>
      <c r="AJ41" s="5">
        <v>0.1</v>
      </c>
      <c r="AK41" s="5"/>
      <c r="AL41" s="5">
        <v>1.6E-2</v>
      </c>
      <c r="AM41" s="5">
        <v>3.6999999999999998E-2</v>
      </c>
      <c r="AN41" s="5">
        <v>0.05</v>
      </c>
      <c r="AO41" s="5">
        <v>0</v>
      </c>
      <c r="AP41" s="5">
        <v>0</v>
      </c>
      <c r="AQ41" s="5"/>
      <c r="AR41" s="5">
        <v>0</v>
      </c>
      <c r="AS41" s="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42"/>
  <sheetViews>
    <sheetView topLeftCell="W1" workbookViewId="0">
      <pane ySplit="1" topLeftCell="A17" activePane="bottomLeft" state="frozen"/>
      <selection pane="bottomLeft" activeCell="AI42" sqref="AI42"/>
    </sheetView>
  </sheetViews>
  <sheetFormatPr baseColWidth="10" defaultColWidth="8.83203125" defaultRowHeight="15" x14ac:dyDescent="0.2"/>
  <sheetData>
    <row r="1" spans="1:51" x14ac:dyDescent="0.2">
      <c r="A1" s="4" t="str">
        <f>FCT!B1</f>
        <v>usda_code</v>
      </c>
      <c r="B1" s="4" t="str">
        <f>FCT!C1</f>
        <v>edible_share</v>
      </c>
      <c r="C1" s="4" t="str">
        <f>FCT!D1</f>
        <v>inedible_share</v>
      </c>
      <c r="D1" s="4" t="str">
        <f>FCT!E1</f>
        <v>proximates</v>
      </c>
      <c r="E1" s="4" t="str">
        <f>FCT!F1</f>
        <v>water_g</v>
      </c>
      <c r="F1" s="4" t="str">
        <f>FCT!G1</f>
        <v>energy_kcal</v>
      </c>
      <c r="G1" s="4" t="str">
        <f>FCT!H1</f>
        <v>protein_g</v>
      </c>
      <c r="H1" s="4" t="str">
        <f>FCT!I1</f>
        <v>fat_g</v>
      </c>
      <c r="I1" s="4" t="str">
        <f>FCT!J1</f>
        <v>carbohydrate_g</v>
      </c>
      <c r="J1" s="4" t="str">
        <f>FCT!K1</f>
        <v>totalfiber_g</v>
      </c>
      <c r="K1" s="4" t="str">
        <f>FCT!L1</f>
        <v>sugar_g</v>
      </c>
      <c r="L1" s="4" t="str">
        <f>FCT!M1</f>
        <v>minerals</v>
      </c>
      <c r="M1" s="4" t="str">
        <f>FCT!N1</f>
        <v>calcium_mg</v>
      </c>
      <c r="N1" s="4" t="str">
        <f>FCT!O1</f>
        <v>iron_mg</v>
      </c>
      <c r="O1" s="4" t="str">
        <f>FCT!P1</f>
        <v>magnesium_mg</v>
      </c>
      <c r="P1" s="4" t="str">
        <f>FCT!Q1</f>
        <v>phosphorus_mg</v>
      </c>
      <c r="Q1" s="4" t="str">
        <f>FCT!R1</f>
        <v>potassium_mg</v>
      </c>
      <c r="R1" s="4" t="str">
        <f>FCT!S1</f>
        <v>potassium_g</v>
      </c>
      <c r="S1" s="4" t="str">
        <f>FCT!T1</f>
        <v>sodium_mg</v>
      </c>
      <c r="T1" s="4" t="str">
        <f>FCT!U1</f>
        <v>sodium_g</v>
      </c>
      <c r="U1" s="4" t="str">
        <f>FCT!V1</f>
        <v>zinc_mg</v>
      </c>
      <c r="V1" s="4" t="str">
        <f>FCT!W1</f>
        <v>vitamins</v>
      </c>
      <c r="W1" s="4" t="str">
        <f>FCT!X1</f>
        <v>vit_c_mg</v>
      </c>
      <c r="X1" s="4" t="str">
        <f>FCT!Y1</f>
        <v>thiamin_mg</v>
      </c>
      <c r="Y1" s="4" t="str">
        <f>FCT!Z1</f>
        <v>riboflavin_mg</v>
      </c>
      <c r="Z1" s="4" t="str">
        <f>FCT!AA1</f>
        <v>niacin_mg</v>
      </c>
      <c r="AA1" s="4" t="str">
        <f>FCT!AB1</f>
        <v>vit_b6_mg</v>
      </c>
      <c r="AB1" s="4" t="str">
        <f>FCT!AC1</f>
        <v>folate_µg</v>
      </c>
      <c r="AC1" s="4" t="str">
        <f>FCT!AD1</f>
        <v>vit_b12_µg</v>
      </c>
      <c r="AD1" s="4" t="str">
        <f>FCT!AE1</f>
        <v>vit_a_rae_µg</v>
      </c>
      <c r="AE1" s="4" t="str">
        <f>FCT!AF1</f>
        <v>vit_a_IU</v>
      </c>
      <c r="AF1" s="4" t="str">
        <f>FCT!AG1</f>
        <v>vit_e_mg</v>
      </c>
      <c r="AG1" s="4" t="str">
        <f>FCT!AH1</f>
        <v>vit_d_μg</v>
      </c>
      <c r="AH1" s="4" t="str">
        <f>FCT!AI1</f>
        <v>vit_d_IU</v>
      </c>
      <c r="AI1" s="4" t="str">
        <f>FCT!AJ1</f>
        <v>vit_k_µg</v>
      </c>
      <c r="AJ1" s="4" t="str">
        <f>FCT!AK1</f>
        <v>lipids</v>
      </c>
      <c r="AK1" s="4" t="str">
        <f>FCT!AL1</f>
        <v>ft_acds_tot_sat_g</v>
      </c>
      <c r="AL1" s="4" t="str">
        <f>FCT!AM1</f>
        <v>ft_acds_mono_unsat_g</v>
      </c>
      <c r="AM1" s="4" t="str">
        <f>FCT!AN1</f>
        <v>ft_acds_plyunst_g</v>
      </c>
      <c r="AN1" s="4" t="str">
        <f>FCT!AO1</f>
        <v>ft_acds_tot_trans_g</v>
      </c>
      <c r="AO1" s="4" t="str">
        <f>FCT!AP1</f>
        <v>cholesterol_mg</v>
      </c>
      <c r="AP1" s="4" t="str">
        <f>FCT!AQ1</f>
        <v>other</v>
      </c>
      <c r="AQ1" s="4" t="str">
        <f>FCT!AR1</f>
        <v>caffeine_mg</v>
      </c>
      <c r="AR1" s="4"/>
      <c r="AS1" s="4"/>
      <c r="AT1" s="4"/>
      <c r="AU1" s="4"/>
      <c r="AV1" s="4"/>
      <c r="AW1" s="4"/>
      <c r="AX1" s="4"/>
      <c r="AY1" s="4"/>
    </row>
    <row r="2" spans="1:51" x14ac:dyDescent="0.2">
      <c r="A2" s="4">
        <f>FCT!B2</f>
        <v>11007</v>
      </c>
      <c r="B2" s="5">
        <f>cvege!$AA2*FCT!C2</f>
        <v>9.3950579344150215E-2</v>
      </c>
      <c r="C2" s="4" t="str">
        <f>FCT!D2</f>
        <v xml:space="preserve">60% Refuse Description: Stem and inedible parts of bracts and flowers </v>
      </c>
      <c r="D2" s="5">
        <f>cvege!$AA2*FCT!E2</f>
        <v>0</v>
      </c>
      <c r="E2" s="5">
        <f>cvege!$AA2*FCT!F2</f>
        <v>0.19950405523730297</v>
      </c>
      <c r="F2" s="5">
        <f>cvege!$AA2*FCT!G2</f>
        <v>0.1103919307293765</v>
      </c>
      <c r="G2" s="5">
        <f>cvege!$AA2*FCT!H2</f>
        <v>7.6804598613842796E-3</v>
      </c>
      <c r="H2" s="5">
        <f>cvege!$AA2*FCT!I2</f>
        <v>3.5231467254056328E-4</v>
      </c>
      <c r="I2" s="5">
        <f>cvege!$AA2*FCT!J2</f>
        <v>2.4685514722675467E-2</v>
      </c>
      <c r="J2" s="5">
        <f>cvege!$AA2*FCT!K2</f>
        <v>1.2683328211460279E-2</v>
      </c>
      <c r="K2" s="5">
        <f>cvege!$AA2*FCT!L2</f>
        <v>2.3252768387677179E-3</v>
      </c>
      <c r="L2" s="5">
        <f>cvege!$AA2*FCT!M2</f>
        <v>0</v>
      </c>
      <c r="M2" s="5">
        <f>cvege!$AA2*FCT!N2</f>
        <v>0.10334563727856523</v>
      </c>
      <c r="N2" s="5">
        <f>cvege!$AA2*FCT!O2</f>
        <v>3.0064185390128069E-3</v>
      </c>
      <c r="O2" s="5">
        <f>cvege!$AA2*FCT!P2</f>
        <v>0.14092586901622531</v>
      </c>
      <c r="P2" s="5">
        <f>cvege!$AA2*FCT!Q2</f>
        <v>0.21138880352433798</v>
      </c>
      <c r="Q2" s="5">
        <f>cvege!$AA2*FCT!R2</f>
        <v>0.86904285893338951</v>
      </c>
      <c r="R2" s="5">
        <f>cvege!$AA2*FCT!S2</f>
        <v>8.6904285893338947E-4</v>
      </c>
      <c r="S2" s="5">
        <f>cvege!$AA2*FCT!T2</f>
        <v>0.22078386145875301</v>
      </c>
      <c r="T2" s="5">
        <f>cvege!$AA2*FCT!U2</f>
        <v>2.2078385441245954E-4</v>
      </c>
      <c r="U2" s="5">
        <f>cvege!$AA2*FCT!V2</f>
        <v>1.15089459696584E-3</v>
      </c>
      <c r="V2" s="5">
        <f>cvege!$AA2*FCT!W2</f>
        <v>0</v>
      </c>
      <c r="W2" s="5">
        <f>cvege!$AA2*FCT!X2</f>
        <v>2.7480544458163936E-2</v>
      </c>
      <c r="X2" s="5">
        <f>cvege!$AA2*FCT!Y2</f>
        <v>1.6911104281947036E-4</v>
      </c>
      <c r="Y2" s="5">
        <f>cvege!$AA2*FCT!Z2</f>
        <v>1.5501845591784787E-4</v>
      </c>
      <c r="Z2" s="5">
        <f>cvege!$AA2*FCT!AA2</f>
        <v>2.456807649849528E-3</v>
      </c>
      <c r="AA2" s="5">
        <f>cvege!$AA2*FCT!AB2</f>
        <v>2.7245668009803564E-4</v>
      </c>
      <c r="AB2" s="5">
        <f>cvege!$AA2*FCT!AC2</f>
        <v>0.15971598488505537</v>
      </c>
      <c r="AC2" s="5">
        <f>cvege!$AA2*FCT!AD2</f>
        <v>0</v>
      </c>
      <c r="AD2" s="5">
        <f>cvege!$AA2*FCT!AE2</f>
        <v>2.3487644836037553E-3</v>
      </c>
      <c r="AE2" s="5">
        <f>cvege!$AA2*FCT!AF2</f>
        <v>3.0533938286848819E-2</v>
      </c>
      <c r="AF2" s="5">
        <f>cvege!$AA2*FCT!AG2</f>
        <v>4.462652518847135E-4</v>
      </c>
      <c r="AG2" s="5">
        <f>cvege!$AA2*FCT!AH2</f>
        <v>0</v>
      </c>
      <c r="AH2" s="5">
        <f>cvege!$AA2*FCT!AI2</f>
        <v>0</v>
      </c>
      <c r="AI2" s="5">
        <f>cvege!$AA2*FCT!AJ2</f>
        <v>3.4761714357335577E-2</v>
      </c>
      <c r="AJ2" s="5">
        <f>cvege!$AA2*FCT!AK2</f>
        <v>0</v>
      </c>
      <c r="AK2" s="5">
        <f>cvege!$AA2*FCT!AL2</f>
        <v>8.4555521409735178E-5</v>
      </c>
      <c r="AL2" s="5">
        <f>cvege!$AA2*FCT!AM2</f>
        <v>1.1743822418018777E-5</v>
      </c>
      <c r="AM2" s="5">
        <f>cvege!$AA2*FCT!AN2</f>
        <v>1.5032092695064033E-4</v>
      </c>
      <c r="AN2" s="5">
        <f>cvege!$AA2*FCT!AO2</f>
        <v>0</v>
      </c>
      <c r="AO2" s="5">
        <f>cvege!$AA2*FCT!AP2</f>
        <v>0</v>
      </c>
      <c r="AP2" s="5">
        <f>cvege!$AA2*FCT!AQ2</f>
        <v>0</v>
      </c>
      <c r="AQ2" s="5">
        <f>cvege!$AA2*FCT!AR2</f>
        <v>0</v>
      </c>
    </row>
    <row r="3" spans="1:51" x14ac:dyDescent="0.2">
      <c r="A3" s="4">
        <f>FCT!B3</f>
        <v>11011</v>
      </c>
      <c r="B3" s="5">
        <f>cvege!$AA3*FCT!C3</f>
        <v>0.66398019751988291</v>
      </c>
      <c r="C3" s="4" t="str">
        <f>FCT!D3</f>
        <v xml:space="preserve">47% Refuse Description: Butt ends </v>
      </c>
      <c r="D3" s="5">
        <f>cvege!$AA3*FCT!E3</f>
        <v>0</v>
      </c>
      <c r="E3" s="5">
        <f>cvege!$AA3*FCT!F3</f>
        <v>1.1678534719396885</v>
      </c>
      <c r="F3" s="5">
        <f>cvege!$AA3*FCT!G3</f>
        <v>0.2505585651018426</v>
      </c>
      <c r="G3" s="5">
        <f>cvege!$AA3*FCT!H3</f>
        <v>2.7561442161202689E-2</v>
      </c>
      <c r="H3" s="5">
        <f>cvege!$AA3*FCT!I3</f>
        <v>1.5033513906110556E-3</v>
      </c>
      <c r="I3" s="5">
        <f>cvege!$AA3*FCT!J3</f>
        <v>4.8608361629757464E-2</v>
      </c>
      <c r="J3" s="5">
        <f>cvege!$AA3*FCT!K3</f>
        <v>2.6308649335693476E-2</v>
      </c>
      <c r="K3" s="5">
        <f>cvege!$AA3*FCT!L3</f>
        <v>2.3552505119573203E-2</v>
      </c>
      <c r="L3" s="5">
        <f>cvege!$AA3*FCT!M3</f>
        <v>0</v>
      </c>
      <c r="M3" s="5">
        <f>cvege!$AA3*FCT!N3</f>
        <v>0.30067027812221114</v>
      </c>
      <c r="N3" s="5">
        <f>cvege!$AA3*FCT!O3</f>
        <v>2.680976646589716E-2</v>
      </c>
      <c r="O3" s="5">
        <f>cvege!$AA3*FCT!P3</f>
        <v>0.17539099557128981</v>
      </c>
      <c r="P3" s="5">
        <f>cvege!$AA3*FCT!Q3</f>
        <v>0.65145226926479083</v>
      </c>
      <c r="Q3" s="5">
        <f>cvege!$AA3*FCT!R3</f>
        <v>2.5306415075286104</v>
      </c>
      <c r="R3" s="5">
        <f>cvege!$AA3*FCT!S3</f>
        <v>2.5306415075286104E-3</v>
      </c>
      <c r="S3" s="5">
        <f>cvege!$AA3*FCT!T3</f>
        <v>2.5055856510184261E-2</v>
      </c>
      <c r="T3" s="5">
        <f>cvege!$AA3*FCT!U3</f>
        <v>2.5055856510184263E-5</v>
      </c>
      <c r="U3" s="5">
        <f>cvege!$AA3*FCT!V3</f>
        <v>6.7650812577497513E-3</v>
      </c>
      <c r="V3" s="5">
        <f>cvege!$AA3*FCT!W3</f>
        <v>0</v>
      </c>
      <c r="W3" s="5">
        <f>cvege!$AA3*FCT!X3</f>
        <v>7.0156398228515923E-2</v>
      </c>
      <c r="X3" s="5">
        <f>cvege!$AA3*FCT!Y3</f>
        <v>1.7914937404781746E-3</v>
      </c>
      <c r="Y3" s="5">
        <f>cvege!$AA3*FCT!Z3</f>
        <v>1.7664378839679902E-3</v>
      </c>
      <c r="Z3" s="5">
        <f>cvege!$AA3*FCT!AA3</f>
        <v>1.2252313833480103E-2</v>
      </c>
      <c r="AA3" s="5">
        <f>cvege!$AA3*FCT!AB3</f>
        <v>1.1400414712133839E-3</v>
      </c>
      <c r="AB3" s="5">
        <f>cvege!$AA3*FCT!AC3</f>
        <v>0.65145226926479083</v>
      </c>
      <c r="AC3" s="5">
        <f>cvege!$AA3*FCT!AD3</f>
        <v>0</v>
      </c>
      <c r="AD3" s="5">
        <f>cvege!$AA3*FCT!AE3</f>
        <v>0.47606127369350093</v>
      </c>
      <c r="AE3" s="5">
        <f>cvege!$AA3*FCT!AF3</f>
        <v>9.4711137608496507</v>
      </c>
      <c r="AF3" s="5">
        <f>cvege!$AA3*FCT!AG3</f>
        <v>1.4156558928254105E-2</v>
      </c>
      <c r="AG3" s="5">
        <f>cvege!$AA3*FCT!AH3</f>
        <v>0</v>
      </c>
      <c r="AH3" s="5">
        <f>cvege!$AA3*FCT!AI3</f>
        <v>0</v>
      </c>
      <c r="AI3" s="5">
        <f>cvege!$AA3*FCT!AJ3</f>
        <v>0.5211618154118326</v>
      </c>
      <c r="AJ3" s="5">
        <f>cvege!$AA3*FCT!AK3</f>
        <v>0</v>
      </c>
      <c r="AK3" s="5">
        <f>cvege!$AA3*FCT!AL3</f>
        <v>5.0111713020368522E-4</v>
      </c>
      <c r="AL3" s="5">
        <f>cvege!$AA3*FCT!AM3</f>
        <v>0</v>
      </c>
      <c r="AM3" s="5">
        <f>cvege!$AA3*FCT!AN3</f>
        <v>6.2639641275460652E-4</v>
      </c>
      <c r="AN3" s="5">
        <f>cvege!$AA3*FCT!AO3</f>
        <v>0</v>
      </c>
      <c r="AO3" s="5">
        <f>cvege!$AA3*FCT!AP3</f>
        <v>0</v>
      </c>
      <c r="AP3" s="5">
        <f>cvege!$AA3*FCT!AQ3</f>
        <v>0</v>
      </c>
      <c r="AQ3" s="5">
        <f>cvege!$AA3*FCT!AR3</f>
        <v>0</v>
      </c>
    </row>
    <row r="4" spans="1:51" x14ac:dyDescent="0.2">
      <c r="A4" s="4">
        <f>FCT!B4</f>
        <v>11052</v>
      </c>
      <c r="B4" s="5">
        <f>cvege!$AA4*FCT!C4</f>
        <v>0</v>
      </c>
      <c r="C4" s="4" t="str">
        <f>FCT!D4</f>
        <v xml:space="preserve">12% Refuse Description: Ends  strings trimmings </v>
      </c>
      <c r="D4" s="5">
        <f>cvege!$AA4*FCT!E4</f>
        <v>0</v>
      </c>
      <c r="E4" s="5">
        <f>cvege!$AA4*FCT!F4</f>
        <v>0</v>
      </c>
      <c r="F4" s="5">
        <f>cvege!$AA4*FCT!G4</f>
        <v>0</v>
      </c>
      <c r="G4" s="5">
        <f>cvege!$AA4*FCT!H4</f>
        <v>0</v>
      </c>
      <c r="H4" s="5">
        <f>cvege!$AA4*FCT!I4</f>
        <v>0</v>
      </c>
      <c r="I4" s="5">
        <f>cvege!$AA4*FCT!J4</f>
        <v>0</v>
      </c>
      <c r="J4" s="5">
        <f>cvege!$AA4*FCT!K4</f>
        <v>0</v>
      </c>
      <c r="K4" s="5">
        <f>cvege!$AA4*FCT!L4</f>
        <v>0</v>
      </c>
      <c r="L4" s="5">
        <f>cvege!$AA4*FCT!M4</f>
        <v>0</v>
      </c>
      <c r="M4" s="5">
        <f>cvege!$AA4*FCT!N4</f>
        <v>0</v>
      </c>
      <c r="N4" s="5">
        <f>cvege!$AA4*FCT!O4</f>
        <v>0</v>
      </c>
      <c r="O4" s="5">
        <f>cvege!$AA4*FCT!P4</f>
        <v>0</v>
      </c>
      <c r="P4" s="5">
        <f>cvege!$AA4*FCT!Q4</f>
        <v>0</v>
      </c>
      <c r="Q4" s="5">
        <f>cvege!$AA4*FCT!R4</f>
        <v>0</v>
      </c>
      <c r="R4" s="5">
        <f>cvege!$AA4*FCT!S4</f>
        <v>0</v>
      </c>
      <c r="S4" s="5">
        <f>cvege!$AA4*FCT!T4</f>
        <v>0</v>
      </c>
      <c r="T4" s="5">
        <f>cvege!$AA4*FCT!U4</f>
        <v>0</v>
      </c>
      <c r="U4" s="5">
        <f>cvege!$AA4*FCT!V4</f>
        <v>0</v>
      </c>
      <c r="V4" s="5">
        <f>cvege!$AA4*FCT!W4</f>
        <v>0</v>
      </c>
      <c r="W4" s="5">
        <f>cvege!$AA4*FCT!X4</f>
        <v>0</v>
      </c>
      <c r="X4" s="5">
        <f>cvege!$AA4*FCT!Y4</f>
        <v>0</v>
      </c>
      <c r="Y4" s="5">
        <f>cvege!$AA4*FCT!Z4</f>
        <v>0</v>
      </c>
      <c r="Z4" s="5">
        <f>cvege!$AA4*FCT!AA4</f>
        <v>0</v>
      </c>
      <c r="AA4" s="5">
        <f>cvege!$AA4*FCT!AB4</f>
        <v>0</v>
      </c>
      <c r="AB4" s="5">
        <f>cvege!$AA4*FCT!AC4</f>
        <v>0</v>
      </c>
      <c r="AC4" s="5">
        <f>cvege!$AA4*FCT!AD4</f>
        <v>0</v>
      </c>
      <c r="AD4" s="5">
        <f>cvege!$AA4*FCT!AE4</f>
        <v>0</v>
      </c>
      <c r="AE4" s="5">
        <f>cvege!$AA4*FCT!AF4</f>
        <v>0</v>
      </c>
      <c r="AF4" s="5">
        <f>cvege!$AA4*FCT!AG4</f>
        <v>0</v>
      </c>
      <c r="AG4" s="5">
        <f>cvege!$AA4*FCT!AH4</f>
        <v>0</v>
      </c>
      <c r="AH4" s="5">
        <f>cvege!$AA4*FCT!AI4</f>
        <v>0</v>
      </c>
      <c r="AI4" s="5">
        <f>cvege!$AA4*FCT!AJ4</f>
        <v>0</v>
      </c>
      <c r="AJ4" s="5">
        <f>cvege!$AA4*FCT!AK4</f>
        <v>0</v>
      </c>
      <c r="AK4" s="5">
        <f>cvege!$AA4*FCT!AL4</f>
        <v>0</v>
      </c>
      <c r="AL4" s="5">
        <f>cvege!$AA4*FCT!AM4</f>
        <v>0</v>
      </c>
      <c r="AM4" s="5">
        <f>cvege!$AA4*FCT!AN4</f>
        <v>0</v>
      </c>
      <c r="AN4" s="5">
        <f>cvege!$AA4*FCT!AO4</f>
        <v>0</v>
      </c>
      <c r="AO4" s="5">
        <f>cvege!$AA4*FCT!AP4</f>
        <v>0</v>
      </c>
      <c r="AP4" s="5">
        <f>cvege!$AA4*FCT!AQ4</f>
        <v>0</v>
      </c>
      <c r="AQ4" s="5">
        <f>cvege!$AA4*FCT!AR4</f>
        <v>0</v>
      </c>
    </row>
    <row r="5" spans="1:51" x14ac:dyDescent="0.2">
      <c r="A5" s="4">
        <f>FCT!B5</f>
        <v>11109</v>
      </c>
      <c r="B5" s="5">
        <f>cvege!$AA5*FCT!C5</f>
        <v>8.7242078750063712</v>
      </c>
      <c r="C5" s="4" t="str">
        <f>FCT!D5</f>
        <v xml:space="preserve">20% Refuse Description: Outer leaves and core </v>
      </c>
      <c r="D5" s="5">
        <f>cvege!$AA5*FCT!E5</f>
        <v>0</v>
      </c>
      <c r="E5" s="5">
        <f>cvege!$AA5*FCT!F5</f>
        <v>10.052468523976092</v>
      </c>
      <c r="F5" s="5">
        <f>cvege!$AA5*FCT!G5</f>
        <v>2.726314960939491</v>
      </c>
      <c r="G5" s="5">
        <f>cvege!$AA5*FCT!H5</f>
        <v>0.13958732600010193</v>
      </c>
      <c r="H5" s="5">
        <f>cvege!$AA5*FCT!I5</f>
        <v>1.0905259843757965E-2</v>
      </c>
      <c r="I5" s="5">
        <f>cvege!$AA5*FCT!J5</f>
        <v>0.63250507093796193</v>
      </c>
      <c r="J5" s="5">
        <f>cvege!$AA5*FCT!K5</f>
        <v>0.2726314960939491</v>
      </c>
      <c r="K5" s="5">
        <f>cvege!$AA5*FCT!L5</f>
        <v>0.34896831500025488</v>
      </c>
      <c r="L5" s="5">
        <f>cvege!$AA5*FCT!M5</f>
        <v>0</v>
      </c>
      <c r="M5" s="5">
        <f>cvege!$AA5*FCT!N5</f>
        <v>4.3621039375031856</v>
      </c>
      <c r="N5" s="5">
        <f>cvege!$AA5*FCT!O5</f>
        <v>5.1254721265662426E-2</v>
      </c>
      <c r="O5" s="5">
        <f>cvege!$AA5*FCT!P5</f>
        <v>1.3086311812509557</v>
      </c>
      <c r="P5" s="5">
        <f>cvege!$AA5*FCT!Q5</f>
        <v>2.8353675593770706</v>
      </c>
      <c r="Q5" s="5">
        <f>cvege!$AA5*FCT!R5</f>
        <v>18.538941734388537</v>
      </c>
      <c r="R5" s="5">
        <f>cvege!$AA5*FCT!S5</f>
        <v>1.8538941734388539E-2</v>
      </c>
      <c r="S5" s="5">
        <f>cvege!$AA5*FCT!T5</f>
        <v>1.9629467718764335</v>
      </c>
      <c r="T5" s="5">
        <f>cvege!$AA5*FCT!U5</f>
        <v>1.962946662823835E-3</v>
      </c>
      <c r="U5" s="5">
        <f>cvege!$AA5*FCT!V5</f>
        <v>1.9629467718764334E-2</v>
      </c>
      <c r="V5" s="5">
        <f>cvege!$AA5*FCT!W5</f>
        <v>0</v>
      </c>
      <c r="W5" s="5">
        <f>cvege!$AA5*FCT!X5</f>
        <v>3.9913251028154151</v>
      </c>
      <c r="X5" s="5">
        <f>cvege!$AA5*FCT!Y5</f>
        <v>6.652208504692358E-3</v>
      </c>
      <c r="Y5" s="5">
        <f>cvege!$AA5*FCT!Z5</f>
        <v>4.3621039375031853E-3</v>
      </c>
      <c r="Z5" s="5">
        <f>cvege!$AA5*FCT!AA5</f>
        <v>2.5518308034393637E-2</v>
      </c>
      <c r="AA5" s="5">
        <f>cvege!$AA5*FCT!AB5</f>
        <v>1.3522522206259876E-2</v>
      </c>
      <c r="AB5" s="5">
        <f>cvege!$AA5*FCT!AC5</f>
        <v>4.6892617328159245</v>
      </c>
      <c r="AC5" s="5">
        <f>cvege!$AA5*FCT!AD5</f>
        <v>0</v>
      </c>
      <c r="AD5" s="5">
        <f>cvege!$AA5*FCT!AE5</f>
        <v>0.5452629921878982</v>
      </c>
      <c r="AE5" s="5">
        <f>cvege!$AA5*FCT!AF5</f>
        <v>10.687154646882805</v>
      </c>
      <c r="AF5" s="5">
        <f>cvege!$AA5*FCT!AG5</f>
        <v>1.6357889765636947E-2</v>
      </c>
      <c r="AG5" s="5">
        <f>cvege!$AA5*FCT!AH5</f>
        <v>0</v>
      </c>
      <c r="AH5" s="5">
        <f>cvege!$AA5*FCT!AI5</f>
        <v>0</v>
      </c>
      <c r="AI5" s="5">
        <f>cvege!$AA5*FCT!AJ5</f>
        <v>8.2879974812560526</v>
      </c>
      <c r="AJ5" s="5">
        <f>cvege!$AA5*FCT!AK5</f>
        <v>0</v>
      </c>
      <c r="AK5" s="5">
        <f>cvege!$AA5*FCT!AL5</f>
        <v>3.707788346877708E-3</v>
      </c>
      <c r="AL5" s="5">
        <f>cvege!$AA5*FCT!AM5</f>
        <v>1.853894173438854E-3</v>
      </c>
      <c r="AM5" s="5">
        <f>cvege!$AA5*FCT!AN5</f>
        <v>1.853894173438854E-3</v>
      </c>
      <c r="AN5" s="5">
        <f>cvege!$AA5*FCT!AO5</f>
        <v>0</v>
      </c>
      <c r="AO5" s="5">
        <f>cvege!$AA5*FCT!AP5</f>
        <v>0</v>
      </c>
      <c r="AP5" s="5">
        <f>cvege!$AA5*FCT!AQ5</f>
        <v>0</v>
      </c>
      <c r="AQ5" s="5">
        <f>cvege!$AA5*FCT!AR5</f>
        <v>0</v>
      </c>
    </row>
    <row r="6" spans="1:51" x14ac:dyDescent="0.2">
      <c r="A6" s="4">
        <f>FCT!B6</f>
        <v>16055</v>
      </c>
      <c r="B6" s="5">
        <f>cvege!$AA6*FCT!C6</f>
        <v>2.7638284721867076E-2</v>
      </c>
      <c r="C6" s="4">
        <f>FCT!D6</f>
        <v>0</v>
      </c>
      <c r="D6" s="5">
        <f>cvege!$AA6*FCT!E6</f>
        <v>0</v>
      </c>
      <c r="E6" s="5">
        <f>cvege!$AA6*FCT!F6</f>
        <v>9.8945059304284119E-4</v>
      </c>
      <c r="F6" s="5">
        <f>cvege!$AA6*FCT!G6</f>
        <v>6.1356992082544907E-2</v>
      </c>
      <c r="G6" s="5">
        <f>cvege!$AA6*FCT!H6</f>
        <v>1.2768887541502588E-3</v>
      </c>
      <c r="H6" s="5">
        <f>cvege!$AA6*FCT!I6</f>
        <v>1.7964885069213598E-4</v>
      </c>
      <c r="I6" s="5">
        <f>cvege!$AA6*FCT!J6</f>
        <v>2.4564907460795454E-2</v>
      </c>
      <c r="J6" s="5">
        <f>cvege!$AA6*FCT!K6</f>
        <v>1.1000037319303095E-2</v>
      </c>
      <c r="K6" s="5">
        <f>cvege!$AA6*FCT!L6</f>
        <v>1.3564870141492359E-2</v>
      </c>
      <c r="L6" s="5">
        <f>cvege!$AA6*FCT!M6</f>
        <v>0</v>
      </c>
      <c r="M6" s="5">
        <f>cvege!$AA6*FCT!N6</f>
        <v>9.6181230832097425E-2</v>
      </c>
      <c r="N6" s="5">
        <f>cvege!$AA6*FCT!O6</f>
        <v>8.12565570822892E-4</v>
      </c>
      <c r="O6" s="5">
        <f>cvege!$AA6*FCT!P6</f>
        <v>1.492467374980822E-2</v>
      </c>
      <c r="P6" s="5">
        <f>cvege!$AA6*FCT!Q6</f>
        <v>2.1834244930274988E-2</v>
      </c>
      <c r="Q6" s="5">
        <f>cvege!$AA6*FCT!R6</f>
        <v>0.22856861464984071</v>
      </c>
      <c r="R6" s="5">
        <f>cvege!$AA6*FCT!S6</f>
        <v>2.2856861464984069E-4</v>
      </c>
      <c r="S6" s="5">
        <f>cvege!$AA6*FCT!T6</f>
        <v>9.6733996526534756E-3</v>
      </c>
      <c r="T6" s="5">
        <f>cvege!$AA6*FCT!U6</f>
        <v>9.673399652653477E-6</v>
      </c>
      <c r="U6" s="5">
        <f>cvege!$AA6*FCT!V6</f>
        <v>2.5427221944117708E-4</v>
      </c>
      <c r="V6" s="5">
        <f>cvege!$AA6*FCT!W6</f>
        <v>0</v>
      </c>
      <c r="W6" s="5">
        <f>cvege!$AA6*FCT!X6</f>
        <v>5.5276569443734154E-5</v>
      </c>
      <c r="X6" s="5">
        <f>cvege!$AA6*FCT!Y6</f>
        <v>1.464829090258955E-5</v>
      </c>
      <c r="Y6" s="5">
        <f>cvege!$AA6*FCT!Z6</f>
        <v>1.2741249256780721E-4</v>
      </c>
      <c r="Z6" s="5">
        <f>cvege!$AA6*FCT!AA6</f>
        <v>5.2429826117381844E-4</v>
      </c>
      <c r="AA6" s="5">
        <f>cvege!$AA6*FCT!AB6</f>
        <v>1.0115612208203349E-4</v>
      </c>
      <c r="AB6" s="5">
        <f>cvege!$AA6*FCT!AC6</f>
        <v>8.0151025693414521E-3</v>
      </c>
      <c r="AC6" s="5">
        <f>cvege!$AA6*FCT!AD6</f>
        <v>0</v>
      </c>
      <c r="AD6" s="5">
        <f>cvege!$AA6*FCT!AE6</f>
        <v>2.7638284721867075E-4</v>
      </c>
      <c r="AE6" s="5">
        <f>cvege!$AA6*FCT!AF6</f>
        <v>3.8693598610613903E-3</v>
      </c>
      <c r="AF6" s="5">
        <f>cvege!$AA6*FCT!AG6</f>
        <v>1.7412119374776258E-4</v>
      </c>
      <c r="AG6" s="5">
        <f>cvege!$AA6*FCT!AH6</f>
        <v>0</v>
      </c>
      <c r="AH6" s="5">
        <f>cvege!$AA6*FCT!AI6</f>
        <v>0</v>
      </c>
      <c r="AI6" s="5">
        <f>cvege!$AA6*FCT!AJ6</f>
        <v>0</v>
      </c>
      <c r="AJ6" s="5">
        <f>cvege!$AA6*FCT!AK6</f>
        <v>0</v>
      </c>
      <c r="AK6" s="5">
        <f>cvege!$AA6*FCT!AL6</f>
        <v>2.4874456249680366E-5</v>
      </c>
      <c r="AL6" s="5">
        <f>cvege!$AA6*FCT!AM6</f>
        <v>5.444742090207814E-5</v>
      </c>
      <c r="AM6" s="5">
        <f>cvege!$AA6*FCT!AN6</f>
        <v>5.9698694999232877E-5</v>
      </c>
      <c r="AN6" s="5">
        <f>cvege!$AA6*FCT!AO6</f>
        <v>0</v>
      </c>
      <c r="AO6" s="5">
        <f>cvege!$AA6*FCT!AP6</f>
        <v>0</v>
      </c>
      <c r="AP6" s="5">
        <f>cvege!$AA6*FCT!AQ6</f>
        <v>0</v>
      </c>
      <c r="AQ6" s="5">
        <f>cvege!$AA6*FCT!AR6</f>
        <v>0</v>
      </c>
    </row>
    <row r="7" spans="1:51" x14ac:dyDescent="0.2">
      <c r="A7" s="4">
        <f>FCT!B7</f>
        <v>11124</v>
      </c>
      <c r="B7" s="5">
        <f>cvege!$AA7*FCT!C7</f>
        <v>4.9022692153980518</v>
      </c>
      <c r="C7" s="4" t="str">
        <f>FCT!D7</f>
        <v>11% Refuse Description: Crown</v>
      </c>
      <c r="D7" s="5">
        <f>cvege!$AA7*FCT!E7</f>
        <v>0</v>
      </c>
      <c r="E7" s="5">
        <f>cvege!$AA7*FCT!F7</f>
        <v>4.8631612250280227</v>
      </c>
      <c r="F7" s="5">
        <f>cvege!$AA7*FCT!G7</f>
        <v>2.258348739677754</v>
      </c>
      <c r="G7" s="5">
        <f>cvege!$AA7*FCT!H7</f>
        <v>5.1225959217080765E-2</v>
      </c>
      <c r="H7" s="5">
        <f>cvege!$AA7*FCT!I7</f>
        <v>1.3219602378601487E-2</v>
      </c>
      <c r="I7" s="5">
        <f>cvege!$AA7*FCT!J7</f>
        <v>0.52768246161250942</v>
      </c>
      <c r="J7" s="5">
        <f>cvege!$AA7*FCT!K7</f>
        <v>0.15422869441701734</v>
      </c>
      <c r="K7" s="5">
        <f>cvege!$AA7*FCT!L7</f>
        <v>0.26108714697737939</v>
      </c>
      <c r="L7" s="5">
        <f>cvege!$AA7*FCT!M7</f>
        <v>0</v>
      </c>
      <c r="M7" s="5">
        <f>cvege!$AA7*FCT!N7</f>
        <v>1.8176953270577045</v>
      </c>
      <c r="N7" s="5">
        <f>cvege!$AA7*FCT!O7</f>
        <v>1.6524502973251858E-2</v>
      </c>
      <c r="O7" s="5">
        <f>cvege!$AA7*FCT!P7</f>
        <v>0.66098011893007436</v>
      </c>
      <c r="P7" s="5">
        <f>cvege!$AA7*FCT!Q7</f>
        <v>1.9278586802127169</v>
      </c>
      <c r="Q7" s="5">
        <f>cvege!$AA7*FCT!R7</f>
        <v>17.626136504801984</v>
      </c>
      <c r="R7" s="5">
        <f>cvege!$AA7*FCT!S7</f>
        <v>1.7626136504801986E-2</v>
      </c>
      <c r="S7" s="5">
        <f>cvege!$AA7*FCT!T7</f>
        <v>3.8006356838479278</v>
      </c>
      <c r="T7" s="5">
        <f>cvege!$AA7*FCT!U7</f>
        <v>3.8006355736845748E-3</v>
      </c>
      <c r="U7" s="5">
        <f>cvege!$AA7*FCT!V7</f>
        <v>1.3219602378601487E-2</v>
      </c>
      <c r="V7" s="5">
        <f>cvege!$AA7*FCT!W7</f>
        <v>0</v>
      </c>
      <c r="W7" s="5">
        <f>cvege!$AA7*FCT!X7</f>
        <v>0.32498189180728659</v>
      </c>
      <c r="X7" s="5">
        <f>cvege!$AA7*FCT!Y7</f>
        <v>3.6353906541154095E-3</v>
      </c>
      <c r="Y7" s="5">
        <f>cvege!$AA7*FCT!Z7</f>
        <v>3.1947372414953597E-3</v>
      </c>
      <c r="Z7" s="5">
        <f>cvege!$AA7*FCT!AA7</f>
        <v>5.4145288075688594E-2</v>
      </c>
      <c r="AA7" s="5">
        <f>cvege!$AA7*FCT!AB7</f>
        <v>7.6012713676958561E-3</v>
      </c>
      <c r="AB7" s="5">
        <f>cvege!$AA7*FCT!AC7</f>
        <v>1.0465518549726178</v>
      </c>
      <c r="AC7" s="5">
        <f>cvege!$AA7*FCT!AD7</f>
        <v>0</v>
      </c>
      <c r="AD7" s="5">
        <f>cvege!$AA7*FCT!AE7</f>
        <v>45.993199942217679</v>
      </c>
      <c r="AE7" s="5">
        <f>cvege!$AA7*FCT!AF7</f>
        <v>920.19448890381852</v>
      </c>
      <c r="AF7" s="5">
        <f>cvege!$AA7*FCT!AG7</f>
        <v>3.6353906541154092E-2</v>
      </c>
      <c r="AG7" s="5">
        <f>cvege!$AA7*FCT!AH7</f>
        <v>0</v>
      </c>
      <c r="AH7" s="5">
        <f>cvege!$AA7*FCT!AI7</f>
        <v>0</v>
      </c>
      <c r="AI7" s="5">
        <f>cvege!$AA7*FCT!AJ7</f>
        <v>0.72707813082308181</v>
      </c>
      <c r="AJ7" s="5">
        <f>cvege!$AA7*FCT!AK7</f>
        <v>0</v>
      </c>
      <c r="AK7" s="5">
        <f>cvege!$AA7*FCT!AL7</f>
        <v>2.0380220333677292E-3</v>
      </c>
      <c r="AL7" s="5">
        <f>cvege!$AA7*FCT!AM7</f>
        <v>7.711434720850868E-4</v>
      </c>
      <c r="AM7" s="5">
        <f>cvege!$AA7*FCT!AN7</f>
        <v>6.4445561595682255E-3</v>
      </c>
      <c r="AN7" s="5">
        <f>cvege!$AA7*FCT!AO7</f>
        <v>0</v>
      </c>
      <c r="AO7" s="5">
        <f>cvege!$AA7*FCT!AP7</f>
        <v>0</v>
      </c>
      <c r="AP7" s="5">
        <f>cvege!$AA7*FCT!AQ7</f>
        <v>0</v>
      </c>
      <c r="AQ7" s="5">
        <f>cvege!$AA7*FCT!AR7</f>
        <v>0</v>
      </c>
    </row>
    <row r="8" spans="1:51" x14ac:dyDescent="0.2">
      <c r="A8" s="4">
        <f>FCT!B8</f>
        <v>0</v>
      </c>
      <c r="B8" s="5">
        <f>cvege!$AA8*FCT!C8</f>
        <v>0</v>
      </c>
      <c r="C8" s="4">
        <f>FCT!D8</f>
        <v>0</v>
      </c>
      <c r="D8" s="5">
        <f>cvege!$AA8*FCT!E8</f>
        <v>0</v>
      </c>
      <c r="E8" s="5">
        <f>cvege!$AA8*FCT!F8</f>
        <v>0</v>
      </c>
      <c r="F8" s="5">
        <f>cvege!$AA8*FCT!G8</f>
        <v>0</v>
      </c>
      <c r="G8" s="5">
        <f>cvege!$AA8*FCT!H8</f>
        <v>0</v>
      </c>
      <c r="H8" s="5">
        <f>cvege!$AA8*FCT!I8</f>
        <v>0</v>
      </c>
      <c r="I8" s="5">
        <f>cvege!$AA8*FCT!J8</f>
        <v>0</v>
      </c>
      <c r="J8" s="5">
        <f>cvege!$AA8*FCT!K8</f>
        <v>0</v>
      </c>
      <c r="K8" s="5">
        <f>cvege!$AA8*FCT!L8</f>
        <v>0</v>
      </c>
      <c r="L8" s="5">
        <f>cvege!$AA8*FCT!M8</f>
        <v>0</v>
      </c>
      <c r="M8" s="5">
        <f>cvege!$AA8*FCT!N8</f>
        <v>0</v>
      </c>
      <c r="N8" s="5">
        <f>cvege!$AA8*FCT!O8</f>
        <v>0</v>
      </c>
      <c r="O8" s="5">
        <f>cvege!$AA8*FCT!P8</f>
        <v>0</v>
      </c>
      <c r="P8" s="5">
        <f>cvege!$AA8*FCT!Q8</f>
        <v>0</v>
      </c>
      <c r="Q8" s="5">
        <f>cvege!$AA8*FCT!R8</f>
        <v>0</v>
      </c>
      <c r="R8" s="5">
        <f>cvege!$AA8*FCT!S8</f>
        <v>0</v>
      </c>
      <c r="S8" s="5">
        <f>cvege!$AA8*FCT!T8</f>
        <v>0</v>
      </c>
      <c r="T8" s="5">
        <f>cvege!$AA8*FCT!U8</f>
        <v>0</v>
      </c>
      <c r="U8" s="5">
        <f>cvege!$AA8*FCT!V8</f>
        <v>0</v>
      </c>
      <c r="V8" s="5">
        <f>cvege!$AA8*FCT!W8</f>
        <v>0</v>
      </c>
      <c r="W8" s="5">
        <f>cvege!$AA8*FCT!X8</f>
        <v>0</v>
      </c>
      <c r="X8" s="5">
        <f>cvege!$AA8*FCT!Y8</f>
        <v>0</v>
      </c>
      <c r="Y8" s="5">
        <f>cvege!$AA8*FCT!Z8</f>
        <v>0</v>
      </c>
      <c r="Z8" s="5">
        <f>cvege!$AA8*FCT!AA8</f>
        <v>0</v>
      </c>
      <c r="AA8" s="5">
        <f>cvege!$AA8*FCT!AB8</f>
        <v>0</v>
      </c>
      <c r="AB8" s="5">
        <f>cvege!$AA8*FCT!AC8</f>
        <v>0</v>
      </c>
      <c r="AC8" s="5">
        <f>cvege!$AA8*FCT!AD8</f>
        <v>0</v>
      </c>
      <c r="AD8" s="5">
        <f>cvege!$AA8*FCT!AE8</f>
        <v>0</v>
      </c>
      <c r="AE8" s="5">
        <f>cvege!$AA8*FCT!AF8</f>
        <v>0</v>
      </c>
      <c r="AF8" s="5">
        <f>cvege!$AA8*FCT!AG8</f>
        <v>0</v>
      </c>
      <c r="AG8" s="5">
        <f>cvege!$AA8*FCT!AH8</f>
        <v>0</v>
      </c>
      <c r="AH8" s="5">
        <f>cvege!$AA8*FCT!AI8</f>
        <v>0</v>
      </c>
      <c r="AI8" s="5">
        <f>cvege!$AA8*FCT!AJ8</f>
        <v>0</v>
      </c>
      <c r="AJ8" s="5">
        <f>cvege!$AA8*FCT!AK8</f>
        <v>0</v>
      </c>
      <c r="AK8" s="5">
        <f>cvege!$AA8*FCT!AL8</f>
        <v>0</v>
      </c>
      <c r="AL8" s="5">
        <f>cvege!$AA8*FCT!AM8</f>
        <v>0</v>
      </c>
      <c r="AM8" s="5">
        <f>cvege!$AA8*FCT!AN8</f>
        <v>0</v>
      </c>
      <c r="AN8" s="5">
        <f>cvege!$AA8*FCT!AO8</f>
        <v>0</v>
      </c>
      <c r="AO8" s="5">
        <f>cvege!$AA8*FCT!AP8</f>
        <v>0</v>
      </c>
      <c r="AP8" s="5">
        <f>cvege!$AA8*FCT!AQ8</f>
        <v>0</v>
      </c>
      <c r="AQ8" s="5">
        <f>cvege!$AA8*FCT!AR8</f>
        <v>0</v>
      </c>
    </row>
    <row r="9" spans="1:51" x14ac:dyDescent="0.2">
      <c r="A9" s="4" t="str">
        <f>FCT!B9</f>
        <v>11135</v>
      </c>
      <c r="B9" s="5">
        <f>cvege!$AA9*0.5*FCT!C9</f>
        <v>0.61584668272886967</v>
      </c>
      <c r="C9" s="4" t="str">
        <f>FCT!D9</f>
        <v>61% Refuse Description: Leaf stalks</v>
      </c>
      <c r="D9" s="5">
        <f>cvege!$AA9*0.5*FCT!E9</f>
        <v>0</v>
      </c>
      <c r="E9" s="5">
        <f>cvege!$AA9*0.5*FCT!F9</f>
        <v>1.4538718994576161</v>
      </c>
      <c r="F9" s="5">
        <f>cvege!$AA9*0.5*FCT!G9</f>
        <v>0.39477351456978826</v>
      </c>
      <c r="G9" s="5">
        <f>cvege!$AA9*0.5*FCT!H9</f>
        <v>3.0318605918959737E-2</v>
      </c>
      <c r="H9" s="5">
        <f>cvege!$AA9*0.5*FCT!I9</f>
        <v>4.4214633631816285E-3</v>
      </c>
      <c r="I9" s="5">
        <f>cvege!$AA9*0.5*FCT!J9</f>
        <v>7.8480974696473901E-2</v>
      </c>
      <c r="J9" s="5">
        <f>cvege!$AA9*0.5*FCT!K9</f>
        <v>3.158188116558306E-2</v>
      </c>
      <c r="K9" s="5">
        <f>cvege!$AA9*0.5*FCT!L9</f>
        <v>3.0160696513131822E-2</v>
      </c>
      <c r="L9" s="5">
        <f>cvege!$AA9*0.5*FCT!M9</f>
        <v>0</v>
      </c>
      <c r="M9" s="5">
        <f>cvege!$AA9*0.5*FCT!N9</f>
        <v>0.34740069282141367</v>
      </c>
      <c r="N9" s="5">
        <f>cvege!$AA9*0.5*FCT!O9</f>
        <v>6.6321950447724423E-3</v>
      </c>
      <c r="O9" s="5">
        <f>cvege!$AA9*0.5*FCT!P9</f>
        <v>0.23686410874187294</v>
      </c>
      <c r="P9" s="5">
        <f>cvege!$AA9*0.5*FCT!Q9</f>
        <v>0.69480138564282734</v>
      </c>
      <c r="Q9" s="5">
        <f>cvege!$AA9*0.5*FCT!R9</f>
        <v>4.7214912342546675</v>
      </c>
      <c r="R9" s="5">
        <f>cvege!$AA9*0.5*FCT!S9</f>
        <v>4.7214912342546673E-3</v>
      </c>
      <c r="S9" s="5">
        <f>cvege!$AA9*0.5*FCT!T9</f>
        <v>0.47372821748374588</v>
      </c>
      <c r="T9" s="5">
        <f>cvege!$AA9*0.5*FCT!U9</f>
        <v>4.7372820169280534E-4</v>
      </c>
      <c r="U9" s="5">
        <f>cvege!$AA9*0.5*FCT!V9</f>
        <v>4.2635539573537135E-3</v>
      </c>
      <c r="V9" s="5">
        <f>cvege!$AA9*0.5*FCT!W9</f>
        <v>0</v>
      </c>
      <c r="W9" s="5">
        <f>cvege!$AA9*0.5*FCT!X9</f>
        <v>0.76112333609055183</v>
      </c>
      <c r="X9" s="5">
        <f>cvege!$AA9*0.5*FCT!Y9</f>
        <v>7.8954702913957653E-4</v>
      </c>
      <c r="Y9" s="5">
        <f>cvege!$AA9*0.5*FCT!Z9</f>
        <v>9.4745643496749177E-4</v>
      </c>
      <c r="Z9" s="5">
        <f>cvege!$AA9*0.5*FCT!AA9</f>
        <v>8.0060068754753064E-3</v>
      </c>
      <c r="AA9" s="5">
        <f>cvege!$AA9*0.5*FCT!AB9</f>
        <v>2.9055330672336415E-3</v>
      </c>
      <c r="AB9" s="5">
        <f>cvege!$AA9*0.5*FCT!AC9</f>
        <v>0.90008361321911723</v>
      </c>
      <c r="AC9" s="5">
        <f>cvege!$AA9*0.5*FCT!AD9</f>
        <v>0</v>
      </c>
      <c r="AD9" s="5">
        <f>cvege!$AA9*0.5*FCT!AE9</f>
        <v>0</v>
      </c>
      <c r="AE9" s="5">
        <f>cvege!$AA9*0.5*FCT!AF9</f>
        <v>0</v>
      </c>
      <c r="AF9" s="5">
        <f>cvege!$AA9*0.5*FCT!AG9</f>
        <v>1.2632752466233224E-3</v>
      </c>
      <c r="AG9" s="5">
        <f>cvege!$AA9*0.5*FCT!AH9</f>
        <v>0</v>
      </c>
      <c r="AH9" s="5">
        <f>cvege!$AA9*0.5*FCT!AI9</f>
        <v>0</v>
      </c>
      <c r="AI9" s="5">
        <f>cvege!$AA9*0.5*FCT!AJ9</f>
        <v>0.24475957903326873</v>
      </c>
      <c r="AJ9" s="5">
        <f>cvege!$AA9*0.5*FCT!AK9</f>
        <v>0</v>
      </c>
      <c r="AK9" s="5">
        <f>cvege!$AA9*0.5*FCT!AL9</f>
        <v>2.0528222757628988E-3</v>
      </c>
      <c r="AL9" s="5">
        <f>cvege!$AA9*0.5*FCT!AM9</f>
        <v>5.368919798149121E-4</v>
      </c>
      <c r="AM9" s="5">
        <f>cvege!$AA9*0.5*FCT!AN9</f>
        <v>4.895191580665374E-4</v>
      </c>
      <c r="AN9" s="5">
        <f>cvege!$AA9*0.5*FCT!AO9</f>
        <v>0</v>
      </c>
      <c r="AO9" s="5">
        <f>cvege!$AA9*0.5*FCT!AP9</f>
        <v>0</v>
      </c>
      <c r="AP9" s="5">
        <f>cvege!$AA9*0.5*FCT!AQ9</f>
        <v>0</v>
      </c>
      <c r="AQ9" s="5">
        <f>cvege!$AA9*0.5*FCT!AR9</f>
        <v>0</v>
      </c>
    </row>
    <row r="10" spans="1:51" x14ac:dyDescent="0.2">
      <c r="A10" s="4" t="str">
        <f>FCT!B10</f>
        <v>11090</v>
      </c>
      <c r="B10" s="5">
        <f>cvege!$AA9*0.5*FCT!C10</f>
        <v>0.96324737555028339</v>
      </c>
      <c r="C10" s="4" t="str">
        <f>FCT!D10</f>
        <v xml:space="preserve">39% Refuse Description: Leaves and tough stalks with trimmings </v>
      </c>
      <c r="D10" s="5">
        <f>cvege!$AA9*0.5*FCT!E10</f>
        <v>0</v>
      </c>
      <c r="E10" s="5">
        <f>cvege!$AA9*0.5*FCT!F10</f>
        <v>1.4101309940432836</v>
      </c>
      <c r="F10" s="5">
        <f>cvege!$AA9*0.5*FCT!G10</f>
        <v>0.53689197981491199</v>
      </c>
      <c r="G10" s="5">
        <f>cvege!$AA9*0.5*FCT!H10</f>
        <v>4.4530452443472111E-2</v>
      </c>
      <c r="H10" s="5">
        <f>cvege!$AA9*0.5*FCT!I10</f>
        <v>5.8426480156328663E-3</v>
      </c>
      <c r="I10" s="5">
        <f>cvege!$AA9*0.5*FCT!J10</f>
        <v>0.10485184546973575</v>
      </c>
      <c r="J10" s="5">
        <f>cvege!$AA9*0.5*FCT!K10</f>
        <v>4.1056445515257979E-2</v>
      </c>
      <c r="K10" s="5">
        <f>cvege!$AA9*0.5*FCT!L10</f>
        <v>2.6844598990745601E-2</v>
      </c>
      <c r="L10" s="5">
        <f>cvege!$AA9*0.5*FCT!M10</f>
        <v>0</v>
      </c>
      <c r="M10" s="5">
        <f>cvege!$AA9*0.5*FCT!N10</f>
        <v>0.74217420739120188</v>
      </c>
      <c r="N10" s="5">
        <f>cvege!$AA9*0.5*FCT!O10</f>
        <v>1.1527386625437817E-2</v>
      </c>
      <c r="O10" s="5">
        <f>cvege!$AA9*0.5*FCT!P10</f>
        <v>0.33160975223862216</v>
      </c>
      <c r="P10" s="5">
        <f>cvege!$AA9*0.5*FCT!Q10</f>
        <v>1.042202078464241</v>
      </c>
      <c r="Q10" s="5">
        <f>cvege!$AA9*0.5*FCT!R10</f>
        <v>4.9899372241621238</v>
      </c>
      <c r="R10" s="5">
        <f>cvege!$AA9*0.5*FCT!S10</f>
        <v>4.9899372241621236E-3</v>
      </c>
      <c r="S10" s="5">
        <f>cvege!$AA9*0.5*FCT!T10</f>
        <v>0.52110103923212048</v>
      </c>
      <c r="T10" s="5">
        <f>cvege!$AA9*0.5*FCT!U10</f>
        <v>5.2110103923212053E-4</v>
      </c>
      <c r="U10" s="5">
        <f>cvege!$AA9*0.5*FCT!V10</f>
        <v>6.4742856389445273E-3</v>
      </c>
      <c r="V10" s="5">
        <f>cvege!$AA9*0.5*FCT!W10</f>
        <v>0</v>
      </c>
      <c r="W10" s="5">
        <f>cvege!$AA9*0.5*FCT!X10</f>
        <v>1.4085518999850046</v>
      </c>
      <c r="X10" s="5">
        <f>cvege!$AA9*0.5*FCT!Y10</f>
        <v>1.1211567813781986E-3</v>
      </c>
      <c r="Y10" s="5">
        <f>cvege!$AA9*0.5*FCT!Z10</f>
        <v>1.8475400481866092E-3</v>
      </c>
      <c r="Z10" s="5">
        <f>cvege!$AA9*0.5*FCT!AA10</f>
        <v>1.0090411032403789E-2</v>
      </c>
      <c r="AA10" s="5">
        <f>cvege!$AA9*0.5*FCT!AB10</f>
        <v>2.7634146019885177E-3</v>
      </c>
      <c r="AB10" s="5">
        <f>cvege!$AA9*0.5*FCT!AC10</f>
        <v>0.99482925671586642</v>
      </c>
      <c r="AC10" s="5">
        <f>cvege!$AA9*0.5*FCT!AD10</f>
        <v>0</v>
      </c>
      <c r="AD10" s="5">
        <f>cvege!$AA9*0.5*FCT!AE10</f>
        <v>0.48951915806653745</v>
      </c>
      <c r="AE10" s="5">
        <f>cvege!$AA9*0.5*FCT!AF10</f>
        <v>9.8377559830791235</v>
      </c>
      <c r="AF10" s="5">
        <f>cvege!$AA9*0.5*FCT!AG10</f>
        <v>1.2316933654577394E-2</v>
      </c>
      <c r="AG10" s="5">
        <f>cvege!$AA9*0.5*FCT!AH10</f>
        <v>0</v>
      </c>
      <c r="AH10" s="5">
        <f>cvege!$AA9*0.5*FCT!AI10</f>
        <v>0</v>
      </c>
      <c r="AI10" s="5">
        <f>cvege!$AA9*0.5*FCT!AJ10</f>
        <v>1.6043595632116194</v>
      </c>
      <c r="AJ10" s="5">
        <f>cvege!$AA9*0.5*FCT!AK10</f>
        <v>0</v>
      </c>
      <c r="AK10" s="5">
        <f>cvege!$AA9*0.5*FCT!AL10</f>
        <v>6.1584668272886972E-4</v>
      </c>
      <c r="AL10" s="5">
        <f>cvege!$AA9*0.5*FCT!AM10</f>
        <v>1.7370034641070681E-4</v>
      </c>
      <c r="AM10" s="5">
        <f>cvege!$AA9*0.5*FCT!AN10</f>
        <v>6.0005574214607815E-4</v>
      </c>
      <c r="AN10" s="5">
        <f>cvege!$AA9*0.5*FCT!AO10</f>
        <v>0</v>
      </c>
      <c r="AO10" s="5">
        <f>cvege!$AA9*0.5*FCT!AP10</f>
        <v>0</v>
      </c>
      <c r="AP10" s="5">
        <f>cvege!$AA9*0.5*FCT!AQ10</f>
        <v>0</v>
      </c>
      <c r="AQ10" s="5">
        <f>cvege!$AA9*0.5*FCT!AR10</f>
        <v>0</v>
      </c>
    </row>
    <row r="11" spans="1:51" x14ac:dyDescent="0.2">
      <c r="A11" s="4">
        <f>FCT!B11</f>
        <v>11670</v>
      </c>
      <c r="B11" s="5">
        <f>cvege!$AA11*FCT!C11</f>
        <v>3.3021486698909492</v>
      </c>
      <c r="C11" s="4" t="str">
        <f>FCT!D11</f>
        <v>27% Refuse Description: Stem ends</v>
      </c>
      <c r="D11" s="5">
        <f>cvege!$AA11*FCT!E11</f>
        <v>0</v>
      </c>
      <c r="E11" s="5">
        <f>cvege!$AA11*FCT!F11</f>
        <v>3.9689112917292038</v>
      </c>
      <c r="F11" s="5">
        <f>cvege!$AA11*FCT!G11</f>
        <v>1.8093965314470957</v>
      </c>
      <c r="G11" s="5">
        <f>cvege!$AA11*FCT!H11</f>
        <v>9.0469826572354778E-2</v>
      </c>
      <c r="H11" s="5">
        <f>cvege!$AA11*FCT!I11</f>
        <v>9.0469826572354781E-3</v>
      </c>
      <c r="I11" s="5">
        <f>cvege!$AA11*FCT!J11</f>
        <v>0.42792227968723812</v>
      </c>
      <c r="J11" s="5">
        <f>cvege!$AA11*FCT!K11</f>
        <v>6.7852369929266076E-2</v>
      </c>
      <c r="K11" s="5">
        <f>cvege!$AA11*FCT!L11</f>
        <v>0.23069805775950467</v>
      </c>
      <c r="L11" s="5">
        <f>cvege!$AA11*FCT!M11</f>
        <v>0</v>
      </c>
      <c r="M11" s="5">
        <f>cvege!$AA11*FCT!N11</f>
        <v>0.81422843915119303</v>
      </c>
      <c r="N11" s="5">
        <f>cvege!$AA11*FCT!O11</f>
        <v>5.4281895943412865E-2</v>
      </c>
      <c r="O11" s="5">
        <f>cvege!$AA11*FCT!P11</f>
        <v>1.1308728321544348</v>
      </c>
      <c r="P11" s="5">
        <f>cvege!$AA11*FCT!Q11</f>
        <v>2.0808060111641598</v>
      </c>
      <c r="Q11" s="5">
        <f>cvege!$AA11*FCT!R11</f>
        <v>15.379870517300311</v>
      </c>
      <c r="R11" s="5">
        <f>cvege!$AA11*FCT!S11</f>
        <v>1.5379870517300314E-2</v>
      </c>
      <c r="S11" s="5">
        <f>cvege!$AA11*FCT!T11</f>
        <v>0.31664439300324171</v>
      </c>
      <c r="T11" s="5">
        <f>cvege!$AA11*FCT!U11</f>
        <v>3.1664439300324175E-4</v>
      </c>
      <c r="U11" s="5">
        <f>cvege!$AA11*FCT!V11</f>
        <v>1.3570473985853216E-2</v>
      </c>
      <c r="V11" s="5">
        <f>cvege!$AA11*FCT!W11</f>
        <v>0</v>
      </c>
      <c r="W11" s="5">
        <f>cvege!$AA11*FCT!X11</f>
        <v>10.969466471898016</v>
      </c>
      <c r="X11" s="5">
        <f>cvege!$AA11*FCT!Y11</f>
        <v>4.0711421957559651E-3</v>
      </c>
      <c r="Y11" s="5">
        <f>cvege!$AA11*FCT!Z11</f>
        <v>4.0711421957559651E-3</v>
      </c>
      <c r="Z11" s="5">
        <f>cvege!$AA11*FCT!AA11</f>
        <v>4.2973167621868515E-2</v>
      </c>
      <c r="AA11" s="5">
        <f>cvege!$AA11*FCT!AB11</f>
        <v>1.2575305893557315E-2</v>
      </c>
      <c r="AB11" s="5">
        <f>cvege!$AA11*FCT!AC11</f>
        <v>1.0404030055820799</v>
      </c>
      <c r="AC11" s="5">
        <f>cvege!$AA11*FCT!AD11</f>
        <v>0</v>
      </c>
      <c r="AD11" s="5">
        <f>cvege!$AA11*FCT!AE11</f>
        <v>2.6688598838844659</v>
      </c>
      <c r="AE11" s="5">
        <f>cvege!$AA11*FCT!AF11</f>
        <v>53.331962764403144</v>
      </c>
      <c r="AF11" s="5">
        <f>cvege!$AA11*FCT!AG11</f>
        <v>3.1212090167462396E-2</v>
      </c>
      <c r="AG11" s="5">
        <f>cvege!$AA11*FCT!AH11</f>
        <v>0</v>
      </c>
      <c r="AH11" s="5">
        <f>cvege!$AA11*FCT!AI11</f>
        <v>0</v>
      </c>
      <c r="AI11" s="5">
        <f>cvege!$AA11*FCT!AJ11</f>
        <v>0.64685925999233673</v>
      </c>
      <c r="AJ11" s="5">
        <f>cvege!$AA11*FCT!AK11</f>
        <v>0</v>
      </c>
      <c r="AK11" s="5">
        <f>cvege!$AA11*FCT!AL11</f>
        <v>9.4993317900972526E-4</v>
      </c>
      <c r="AL11" s="5">
        <f>cvege!$AA11*FCT!AM11</f>
        <v>4.9758404614795126E-4</v>
      </c>
      <c r="AM11" s="5">
        <f>cvege!$AA11*FCT!AN11</f>
        <v>4.9306055481933356E-3</v>
      </c>
      <c r="AN11" s="5">
        <f>cvege!$AA11*FCT!AO11</f>
        <v>0</v>
      </c>
      <c r="AO11" s="5">
        <f>cvege!$AA11*FCT!AP11</f>
        <v>0</v>
      </c>
      <c r="AP11" s="5">
        <f>cvege!$AA11*FCT!AQ11</f>
        <v>0</v>
      </c>
      <c r="AQ11" s="5">
        <f>cvege!$AA11*FCT!AR11</f>
        <v>0</v>
      </c>
    </row>
    <row r="12" spans="1:51" x14ac:dyDescent="0.2">
      <c r="A12" s="4">
        <f>FCT!B12</f>
        <v>11205</v>
      </c>
      <c r="B12" s="5">
        <f>cvege!$AA12*FCT!C12</f>
        <v>9.7901470283836201</v>
      </c>
      <c r="C12" s="4" t="str">
        <f>FCT!D12</f>
        <v xml:space="preserve">3% Refuse Description: Ends </v>
      </c>
      <c r="D12" s="5">
        <f>cvege!$AA12*FCT!E12</f>
        <v>0</v>
      </c>
      <c r="E12" s="5">
        <f>cvege!$AA12*FCT!F12</f>
        <v>9.61150207745332</v>
      </c>
      <c r="F12" s="5">
        <f>cvege!$AA12*FCT!G12</f>
        <v>1.5139402621211782</v>
      </c>
      <c r="G12" s="5">
        <f>cvege!$AA12*FCT!H12</f>
        <v>6.5604078025251061E-2</v>
      </c>
      <c r="H12" s="5">
        <f>cvege!$AA12*FCT!I12</f>
        <v>1.110222858888864E-2</v>
      </c>
      <c r="I12" s="5">
        <f>cvege!$AA12*FCT!J12</f>
        <v>0.36637354343332512</v>
      </c>
      <c r="J12" s="5">
        <f>cvege!$AA12*FCT!K12</f>
        <v>5.0464675404039275E-2</v>
      </c>
      <c r="K12" s="5">
        <f>cvege!$AA12*FCT!L12</f>
        <v>0.16855201584949117</v>
      </c>
      <c r="L12" s="5">
        <f>cvege!$AA12*FCT!M12</f>
        <v>0</v>
      </c>
      <c r="M12" s="5">
        <f>cvege!$AA12*FCT!N12</f>
        <v>1.6148696129292568</v>
      </c>
      <c r="N12" s="5">
        <f>cvege!$AA12*FCT!O12</f>
        <v>2.8260218226261995E-2</v>
      </c>
      <c r="O12" s="5">
        <f>cvege!$AA12*FCT!P12</f>
        <v>1.3120815605050211</v>
      </c>
      <c r="P12" s="5">
        <f>cvege!$AA12*FCT!Q12</f>
        <v>2.4223044193938854</v>
      </c>
      <c r="Q12" s="5">
        <f>cvege!$AA12*FCT!R12</f>
        <v>14.836614568787546</v>
      </c>
      <c r="R12" s="5">
        <f>cvege!$AA12*FCT!S12</f>
        <v>1.4836614568787546E-2</v>
      </c>
      <c r="S12" s="5">
        <f>cvege!$AA12*FCT!T12</f>
        <v>0.2018587016161571</v>
      </c>
      <c r="T12" s="5">
        <f>cvege!$AA12*FCT!U12</f>
        <v>2.0185870161615709E-4</v>
      </c>
      <c r="U12" s="5">
        <f>cvege!$AA12*FCT!V12</f>
        <v>2.0185870161615712E-2</v>
      </c>
      <c r="V12" s="5">
        <f>cvege!$AA12*FCT!W12</f>
        <v>0</v>
      </c>
      <c r="W12" s="5">
        <f>cvege!$AA12*FCT!X12</f>
        <v>0.28260218226261991</v>
      </c>
      <c r="X12" s="5">
        <f>cvege!$AA12*FCT!Y12</f>
        <v>2.7250924718181207E-3</v>
      </c>
      <c r="Y12" s="5">
        <f>cvege!$AA12*FCT!Z12</f>
        <v>3.3306685766665923E-3</v>
      </c>
      <c r="Z12" s="5">
        <f>cvege!$AA12*FCT!AA12</f>
        <v>9.8910763791916975E-3</v>
      </c>
      <c r="AA12" s="5">
        <f>cvege!$AA12*FCT!AB12</f>
        <v>4.0371740323231417E-3</v>
      </c>
      <c r="AB12" s="5">
        <f>cvege!$AA12*FCT!AC12</f>
        <v>0.70650545565654987</v>
      </c>
      <c r="AC12" s="5">
        <f>cvege!$AA12*FCT!AD12</f>
        <v>0</v>
      </c>
      <c r="AD12" s="5">
        <f>cvege!$AA12*FCT!AE12</f>
        <v>0.50464675404039272</v>
      </c>
      <c r="AE12" s="5">
        <f>cvege!$AA12*FCT!AF12</f>
        <v>10.597581834848247</v>
      </c>
      <c r="AF12" s="5">
        <f>cvege!$AA12*FCT!AG12</f>
        <v>3.0278805242423563E-3</v>
      </c>
      <c r="AG12" s="5">
        <f>cvege!$AA12*FCT!AH12</f>
        <v>0</v>
      </c>
      <c r="AH12" s="5">
        <f>cvege!$AA12*FCT!AI12</f>
        <v>0</v>
      </c>
      <c r="AI12" s="5">
        <f>cvege!$AA12*FCT!AJ12</f>
        <v>1.6552413532524881</v>
      </c>
      <c r="AJ12" s="5">
        <f>cvege!$AA12*FCT!AK12</f>
        <v>0</v>
      </c>
      <c r="AK12" s="5">
        <f>cvege!$AA12*FCT!AL12</f>
        <v>3.7343859798989062E-3</v>
      </c>
      <c r="AL12" s="5">
        <f>cvege!$AA12*FCT!AM12</f>
        <v>5.0464675404039271E-4</v>
      </c>
      <c r="AM12" s="5">
        <f>cvege!$AA12*FCT!AN12</f>
        <v>3.2297392258585134E-3</v>
      </c>
      <c r="AN12" s="5">
        <f>cvege!$AA12*FCT!AO12</f>
        <v>0</v>
      </c>
      <c r="AO12" s="5">
        <f>cvege!$AA12*FCT!AP12</f>
        <v>0</v>
      </c>
      <c r="AP12" s="5">
        <f>cvege!$AA12*FCT!AQ12</f>
        <v>0</v>
      </c>
      <c r="AQ12" s="5">
        <f>cvege!$AA12*FCT!AR12</f>
        <v>0</v>
      </c>
    </row>
    <row r="13" spans="1:51" x14ac:dyDescent="0.2">
      <c r="A13" s="4">
        <f>FCT!B13</f>
        <v>11209</v>
      </c>
      <c r="B13" s="5">
        <f>cvege!$AA13*FCT!C13</f>
        <v>5.6311323512091853</v>
      </c>
      <c r="C13" s="4" t="str">
        <f>FCT!D13</f>
        <v>19% Refuse Description: Ends</v>
      </c>
      <c r="D13" s="5">
        <f>cvege!$AA13*FCT!E13</f>
        <v>0</v>
      </c>
      <c r="E13" s="5">
        <f>cvege!$AA13*FCT!F13</f>
        <v>6.4167100742791083</v>
      </c>
      <c r="F13" s="5">
        <f>cvege!$AA13*FCT!G13</f>
        <v>1.7380038121016004</v>
      </c>
      <c r="G13" s="5">
        <f>cvege!$AA13*FCT!H13</f>
        <v>6.8129749434382728E-2</v>
      </c>
      <c r="H13" s="5">
        <f>cvege!$AA13*FCT!I13</f>
        <v>1.2513627447131522E-2</v>
      </c>
      <c r="I13" s="5">
        <f>cvege!$AA13*FCT!J13</f>
        <v>0.40877849660629639</v>
      </c>
      <c r="J13" s="5">
        <f>cvege!$AA13*FCT!K13</f>
        <v>0.20856045745219204</v>
      </c>
      <c r="K13" s="5">
        <f>cvege!$AA13*FCT!L13</f>
        <v>0.24540613826874594</v>
      </c>
      <c r="L13" s="5">
        <f>cvege!$AA13*FCT!M13</f>
        <v>0</v>
      </c>
      <c r="M13" s="5">
        <f>cvege!$AA13*FCT!N13</f>
        <v>0.62568137235657617</v>
      </c>
      <c r="N13" s="5">
        <f>cvege!$AA13*FCT!O13</f>
        <v>1.5989635071334725E-2</v>
      </c>
      <c r="O13" s="5">
        <f>cvege!$AA13*FCT!P13</f>
        <v>0.97328213477689618</v>
      </c>
      <c r="P13" s="5">
        <f>cvege!$AA13*FCT!Q13</f>
        <v>1.6684836596175363</v>
      </c>
      <c r="Q13" s="5">
        <f>cvege!$AA13*FCT!R13</f>
        <v>15.920114918850659</v>
      </c>
      <c r="R13" s="5">
        <f>cvege!$AA13*FCT!S13</f>
        <v>1.5920114918850658E-2</v>
      </c>
      <c r="S13" s="5">
        <f>cvege!$AA13*FCT!T13</f>
        <v>0.13904030496812803</v>
      </c>
      <c r="T13" s="5">
        <f>cvege!$AA13*FCT!U13</f>
        <v>1.3904030496812803E-4</v>
      </c>
      <c r="U13" s="5">
        <f>cvege!$AA13*FCT!V13</f>
        <v>1.1123224397450242E-2</v>
      </c>
      <c r="V13" s="5">
        <f>cvege!$AA13*FCT!W13</f>
        <v>0</v>
      </c>
      <c r="W13" s="5">
        <f>cvege!$AA13*FCT!X13</f>
        <v>0.15294433546494085</v>
      </c>
      <c r="X13" s="5">
        <f>cvege!$AA13*FCT!Y13</f>
        <v>2.7112859468784965E-3</v>
      </c>
      <c r="Y13" s="5">
        <f>cvege!$AA13*FCT!Z13</f>
        <v>2.5722456419103685E-3</v>
      </c>
      <c r="Z13" s="5">
        <f>cvege!$AA13*FCT!AA13</f>
        <v>4.5118578962157548E-2</v>
      </c>
      <c r="AA13" s="5">
        <f>cvege!$AA13*FCT!AB13</f>
        <v>5.8396928086613771E-3</v>
      </c>
      <c r="AB13" s="5">
        <f>cvege!$AA13*FCT!AC13</f>
        <v>1.5294433546494082</v>
      </c>
      <c r="AC13" s="5">
        <f>cvege!$AA13*FCT!AD13</f>
        <v>0</v>
      </c>
      <c r="AD13" s="5">
        <f>cvege!$AA13*FCT!AE13</f>
        <v>6.9520152484064013E-2</v>
      </c>
      <c r="AE13" s="5">
        <f>cvege!$AA13*FCT!AF13</f>
        <v>1.5989635071334722</v>
      </c>
      <c r="AF13" s="5">
        <f>cvege!$AA13*FCT!AG13</f>
        <v>2.0856045745219202E-2</v>
      </c>
      <c r="AG13" s="5">
        <f>cvege!$AA13*FCT!AH13</f>
        <v>0</v>
      </c>
      <c r="AH13" s="5">
        <f>cvege!$AA13*FCT!AI13</f>
        <v>0</v>
      </c>
      <c r="AI13" s="5">
        <f>cvege!$AA13*FCT!AJ13</f>
        <v>0.24332053369422404</v>
      </c>
      <c r="AJ13" s="5">
        <f>cvege!$AA13*FCT!AK13</f>
        <v>0</v>
      </c>
      <c r="AK13" s="5">
        <f>cvege!$AA13*FCT!AL13</f>
        <v>2.3636851844581765E-3</v>
      </c>
      <c r="AL13" s="5">
        <f>cvege!$AA13*FCT!AM13</f>
        <v>1.1123224397450243E-3</v>
      </c>
      <c r="AM13" s="5">
        <f>cvege!$AA13*FCT!AN13</f>
        <v>5.2835315887888651E-3</v>
      </c>
      <c r="AN13" s="5">
        <f>cvege!$AA13*FCT!AO13</f>
        <v>0</v>
      </c>
      <c r="AO13" s="5">
        <f>cvege!$AA13*FCT!AP13</f>
        <v>0</v>
      </c>
      <c r="AP13" s="5">
        <f>cvege!$AA13*FCT!AQ13</f>
        <v>0</v>
      </c>
      <c r="AQ13" s="5">
        <f>cvege!$AA13*FCT!AR13</f>
        <v>0</v>
      </c>
    </row>
    <row r="14" spans="1:51" x14ac:dyDescent="0.2">
      <c r="A14" s="4">
        <f>FCT!B14</f>
        <v>11215</v>
      </c>
      <c r="B14" s="5">
        <f>cvege!$AA14*FCT!C14</f>
        <v>3.0445156151935082</v>
      </c>
      <c r="C14" s="4" t="str">
        <f>FCT!D14</f>
        <v xml:space="preserve">13% Refuse Description: Knob and skin </v>
      </c>
      <c r="D14" s="5">
        <f>cvege!$AA14*FCT!E14</f>
        <v>0</v>
      </c>
      <c r="E14" s="5">
        <f>cvege!$AA14*FCT!F14</f>
        <v>2.0499738475636291</v>
      </c>
      <c r="F14" s="5">
        <f>cvege!$AA14*FCT!G14</f>
        <v>5.2141704214233648</v>
      </c>
      <c r="G14" s="5">
        <f>cvege!$AA14*FCT!H14</f>
        <v>0.22256458980035304</v>
      </c>
      <c r="H14" s="5">
        <f>cvege!$AA14*FCT!I14</f>
        <v>1.7497216179273037E-2</v>
      </c>
      <c r="I14" s="5">
        <f>cvege!$AA14*FCT!J14</f>
        <v>1.1569159337735333</v>
      </c>
      <c r="J14" s="5">
        <f>cvege!$AA14*FCT!K14</f>
        <v>7.3488307952946752E-2</v>
      </c>
      <c r="K14" s="5">
        <f>cvege!$AA14*FCT!L14</f>
        <v>3.4994432358546074E-2</v>
      </c>
      <c r="L14" s="5">
        <f>cvege!$AA14*FCT!M14</f>
        <v>0</v>
      </c>
      <c r="M14" s="5">
        <f>cvege!$AA14*FCT!N14</f>
        <v>6.3339922568968392</v>
      </c>
      <c r="N14" s="5">
        <f>cvege!$AA14*FCT!O14</f>
        <v>5.9490535009528327E-2</v>
      </c>
      <c r="O14" s="5">
        <f>cvege!$AA14*FCT!P14</f>
        <v>0.87486080896365181</v>
      </c>
      <c r="P14" s="5">
        <f>cvege!$AA14*FCT!Q14</f>
        <v>5.354148150857549</v>
      </c>
      <c r="Q14" s="5">
        <f>cvege!$AA14*FCT!R14</f>
        <v>14.032767375776976</v>
      </c>
      <c r="R14" s="5">
        <f>cvege!$AA14*FCT!S14</f>
        <v>1.4032767375776977E-2</v>
      </c>
      <c r="S14" s="5">
        <f>cvege!$AA14*FCT!T14</f>
        <v>0.59490535009528323</v>
      </c>
      <c r="T14" s="5">
        <f>cvege!$AA14*FCT!U14</f>
        <v>5.9490538508971561E-4</v>
      </c>
      <c r="U14" s="5">
        <f>cvege!$AA14*FCT!V14</f>
        <v>4.0593541535913442E-2</v>
      </c>
      <c r="V14" s="5">
        <f>cvege!$AA14*FCT!W14</f>
        <v>0</v>
      </c>
      <c r="W14" s="5">
        <f>cvege!$AA14*FCT!X14</f>
        <v>1.0918262895866375</v>
      </c>
      <c r="X14" s="5">
        <f>cvege!$AA14*FCT!Y14</f>
        <v>6.9988864717092153E-3</v>
      </c>
      <c r="Y14" s="5">
        <f>cvege!$AA14*FCT!Z14</f>
        <v>3.8493875594400682E-3</v>
      </c>
      <c r="Z14" s="5">
        <f>cvege!$AA14*FCT!AA14</f>
        <v>2.449610265098225E-2</v>
      </c>
      <c r="AA14" s="5">
        <f>cvege!$AA14*FCT!AB14</f>
        <v>4.3218123962804403E-2</v>
      </c>
      <c r="AB14" s="5">
        <f>cvege!$AA14*FCT!AC14</f>
        <v>0.10498329707563822</v>
      </c>
      <c r="AC14" s="5">
        <f>cvege!$AA14*FCT!AD14</f>
        <v>0</v>
      </c>
      <c r="AD14" s="5">
        <f>cvege!$AA14*FCT!AE14</f>
        <v>0</v>
      </c>
      <c r="AE14" s="5">
        <f>cvege!$AA14*FCT!AF14</f>
        <v>0.31494989122691464</v>
      </c>
      <c r="AF14" s="5">
        <f>cvege!$AA14*FCT!AG14</f>
        <v>2.7995545886836861E-3</v>
      </c>
      <c r="AG14" s="5">
        <f>cvege!$AA14*FCT!AH14</f>
        <v>0</v>
      </c>
      <c r="AH14" s="5">
        <f>cvege!$AA14*FCT!AI14</f>
        <v>0</v>
      </c>
      <c r="AI14" s="5">
        <f>cvege!$AA14*FCT!AJ14</f>
        <v>5.9490535009528327E-2</v>
      </c>
      <c r="AJ14" s="5">
        <f>cvege!$AA14*FCT!AK14</f>
        <v>0</v>
      </c>
      <c r="AK14" s="5">
        <f>cvege!$AA14*FCT!AL14</f>
        <v>3.1145044799106006E-3</v>
      </c>
      <c r="AL14" s="5">
        <f>cvege!$AA14*FCT!AM14</f>
        <v>3.8493875594400681E-4</v>
      </c>
      <c r="AM14" s="5">
        <f>cvege!$AA14*FCT!AN14</f>
        <v>8.7136136572779719E-3</v>
      </c>
      <c r="AN14" s="5">
        <f>cvege!$AA14*FCT!AO14</f>
        <v>0</v>
      </c>
      <c r="AO14" s="5">
        <f>cvege!$AA14*FCT!AP14</f>
        <v>0</v>
      </c>
      <c r="AP14" s="5">
        <f>cvege!$AA14*FCT!AQ14</f>
        <v>0</v>
      </c>
      <c r="AQ14" s="5">
        <f>cvege!$AA14*FCT!AR14</f>
        <v>0</v>
      </c>
    </row>
    <row r="15" spans="1:51" x14ac:dyDescent="0.2">
      <c r="A15" s="4">
        <f>FCT!B15</f>
        <v>11246</v>
      </c>
      <c r="B15" s="5">
        <f>cvege!$AA15*FCT!C15</f>
        <v>0.14280847806442012</v>
      </c>
      <c r="C15" s="4" t="str">
        <f>FCT!D15</f>
        <v xml:space="preserve">56% Refuse Description: Tops  root end and skin </v>
      </c>
      <c r="D15" s="5">
        <f>cvege!$AA15*FCT!E15</f>
        <v>0</v>
      </c>
      <c r="E15" s="5">
        <f>cvege!$AA15*FCT!F15</f>
        <v>0.26938871998515618</v>
      </c>
      <c r="F15" s="5">
        <f>cvege!$AA15*FCT!G15</f>
        <v>0.19798448095294607</v>
      </c>
      <c r="G15" s="5">
        <f>cvege!$AA15*FCT!H15</f>
        <v>4.8684708431052312E-3</v>
      </c>
      <c r="H15" s="5">
        <f>cvege!$AA15*FCT!I15</f>
        <v>9.7369416862104626E-4</v>
      </c>
      <c r="I15" s="5">
        <f>cvege!$AA15*FCT!J15</f>
        <v>4.5925908286626023E-2</v>
      </c>
      <c r="J15" s="5">
        <f>cvege!$AA15*FCT!K15</f>
        <v>5.8421650117262778E-3</v>
      </c>
      <c r="K15" s="5">
        <f>cvege!$AA15*FCT!L15</f>
        <v>1.2658024192073602E-2</v>
      </c>
      <c r="L15" s="5">
        <f>cvege!$AA15*FCT!M15</f>
        <v>0</v>
      </c>
      <c r="M15" s="5">
        <f>cvege!$AA15*FCT!N15</f>
        <v>0.19149318649547245</v>
      </c>
      <c r="N15" s="5">
        <f>cvege!$AA15*FCT!O15</f>
        <v>6.8158591803473244E-3</v>
      </c>
      <c r="O15" s="5">
        <f>cvege!$AA15*FCT!P15</f>
        <v>9.0878122404630987E-2</v>
      </c>
      <c r="P15" s="5">
        <f>cvege!$AA15*FCT!Q15</f>
        <v>0.11359765300578874</v>
      </c>
      <c r="Q15" s="5">
        <f>cvege!$AA15*FCT!R15</f>
        <v>0.5842165011726278</v>
      </c>
      <c r="R15" s="5">
        <f>cvege!$AA15*FCT!S15</f>
        <v>5.8421650117262774E-4</v>
      </c>
      <c r="S15" s="5">
        <f>cvege!$AA15*FCT!T15</f>
        <v>6.4912944574736425E-2</v>
      </c>
      <c r="T15" s="5">
        <f>cvege!$AA15*FCT!U15</f>
        <v>6.4912944574736426E-5</v>
      </c>
      <c r="U15" s="5">
        <f>cvege!$AA15*FCT!V15</f>
        <v>3.8947766744841853E-4</v>
      </c>
      <c r="V15" s="5">
        <f>cvege!$AA15*FCT!W15</f>
        <v>0</v>
      </c>
      <c r="W15" s="5">
        <f>cvege!$AA15*FCT!X15</f>
        <v>3.894776674484185E-2</v>
      </c>
      <c r="X15" s="5">
        <f>cvege!$AA15*FCT!Y15</f>
        <v>1.9473883372420926E-4</v>
      </c>
      <c r="Y15" s="5">
        <f>cvege!$AA15*FCT!Z15</f>
        <v>9.7369416862104632E-5</v>
      </c>
      <c r="Z15" s="5">
        <f>cvege!$AA15*FCT!AA15</f>
        <v>1.2982588914947286E-3</v>
      </c>
      <c r="AA15" s="5">
        <f>cvege!$AA15*FCT!AB15</f>
        <v>7.5623580429567939E-4</v>
      </c>
      <c r="AB15" s="5">
        <f>cvege!$AA15*FCT!AC15</f>
        <v>0.20772142263915655</v>
      </c>
      <c r="AC15" s="5">
        <f>cvege!$AA15*FCT!AD15</f>
        <v>0</v>
      </c>
      <c r="AD15" s="5">
        <f>cvege!$AA15*FCT!AE15</f>
        <v>0.26938871998515618</v>
      </c>
      <c r="AE15" s="5">
        <f>cvege!$AA15*FCT!AF15</f>
        <v>5.4104939303042805</v>
      </c>
      <c r="AF15" s="5">
        <f>cvege!$AA15*FCT!AG15</f>
        <v>2.9859954504378753E-3</v>
      </c>
      <c r="AG15" s="5">
        <f>cvege!$AA15*FCT!AH15</f>
        <v>0</v>
      </c>
      <c r="AH15" s="5">
        <f>cvege!$AA15*FCT!AI15</f>
        <v>0</v>
      </c>
      <c r="AI15" s="5">
        <f>cvege!$AA15*FCT!AJ15</f>
        <v>0.1525454197506306</v>
      </c>
      <c r="AJ15" s="5">
        <f>cvege!$AA15*FCT!AK15</f>
        <v>0</v>
      </c>
      <c r="AK15" s="5">
        <f>cvege!$AA15*FCT!AL15</f>
        <v>1.2982588914947285E-4</v>
      </c>
      <c r="AL15" s="5">
        <f>cvege!$AA15*FCT!AM15</f>
        <v>1.2982588914947285E-5</v>
      </c>
      <c r="AM15" s="5">
        <f>cvege!$AA15*FCT!AN15</f>
        <v>5.3877743997031229E-4</v>
      </c>
      <c r="AN15" s="5">
        <f>cvege!$AA15*FCT!AO15</f>
        <v>0</v>
      </c>
      <c r="AO15" s="5">
        <f>cvege!$AA15*FCT!AP15</f>
        <v>0</v>
      </c>
      <c r="AP15" s="5">
        <f>cvege!$AA15*FCT!AQ15</f>
        <v>0</v>
      </c>
      <c r="AQ15" s="5">
        <f>cvege!$AA15*FCT!AR15</f>
        <v>0</v>
      </c>
    </row>
    <row r="16" spans="1:51" x14ac:dyDescent="0.2">
      <c r="A16" s="4">
        <f>FCT!B16</f>
        <v>11257</v>
      </c>
      <c r="B16" s="5">
        <f>cvege!$AA16*FCT!C16</f>
        <v>3.0651032508392873</v>
      </c>
      <c r="C16" s="4" t="str">
        <f>FCT!D16</f>
        <v xml:space="preserve">20% Refuse Description: Core and damaged outer leaves </v>
      </c>
      <c r="D16" s="5">
        <f>cvege!$AA16*FCT!E16</f>
        <v>0</v>
      </c>
      <c r="E16" s="5">
        <f>cvege!$AA16*FCT!F16</f>
        <v>3.6643309363783678</v>
      </c>
      <c r="F16" s="5">
        <f>cvege!$AA16*FCT!G16</f>
        <v>0.61302065016785745</v>
      </c>
      <c r="G16" s="5">
        <f>cvege!$AA16*FCT!H16</f>
        <v>5.0957341545203157E-2</v>
      </c>
      <c r="H16" s="5">
        <f>cvege!$AA16*FCT!I16</f>
        <v>8.4290339398080394E-3</v>
      </c>
      <c r="I16" s="5">
        <f>cvege!$AA16*FCT!J16</f>
        <v>8.658916683620986E-2</v>
      </c>
      <c r="J16" s="5">
        <f>cvege!$AA16*FCT!K16</f>
        <v>3.4482411571941984E-2</v>
      </c>
      <c r="K16" s="5">
        <f>cvege!$AA16*FCT!L16</f>
        <v>1.8390619505035722E-2</v>
      </c>
      <c r="L16" s="5">
        <f>cvege!$AA16*FCT!M16</f>
        <v>0</v>
      </c>
      <c r="M16" s="5">
        <f>cvege!$AA16*FCT!N16</f>
        <v>1.264355090971206</v>
      </c>
      <c r="N16" s="5">
        <f>cvege!$AA16*FCT!O16</f>
        <v>4.597654876258931E-2</v>
      </c>
      <c r="O16" s="5">
        <f>cvege!$AA16*FCT!P16</f>
        <v>0.45976548762589309</v>
      </c>
      <c r="P16" s="5">
        <f>cvege!$AA16*FCT!Q16</f>
        <v>1.0727861377937504</v>
      </c>
      <c r="Q16" s="5">
        <f>cvege!$AA16*FCT!R16</f>
        <v>7.164678848836834</v>
      </c>
      <c r="R16" s="5">
        <f>cvege!$AA16*FCT!S16</f>
        <v>7.164678848836834E-3</v>
      </c>
      <c r="S16" s="5">
        <f>cvege!$AA16*FCT!T16</f>
        <v>0.95784476588727729</v>
      </c>
      <c r="T16" s="5">
        <f>cvege!$AA16*FCT!U16</f>
        <v>9.5784476588727733E-4</v>
      </c>
      <c r="U16" s="5">
        <f>cvege!$AA16*FCT!V16</f>
        <v>7.6627581270982187E-3</v>
      </c>
      <c r="V16" s="5">
        <f>cvege!$AA16*FCT!W16</f>
        <v>0</v>
      </c>
      <c r="W16" s="5">
        <f>cvege!$AA16*FCT!X16</f>
        <v>0.14176102535131704</v>
      </c>
      <c r="X16" s="5">
        <f>cvege!$AA16*FCT!Y16</f>
        <v>2.4520826006714297E-3</v>
      </c>
      <c r="Y16" s="5">
        <f>cvege!$AA16*FCT!Z16</f>
        <v>2.9501618789328139E-3</v>
      </c>
      <c r="Z16" s="5">
        <f>cvege!$AA16*FCT!AA16</f>
        <v>1.229872679399264E-2</v>
      </c>
      <c r="AA16" s="5">
        <f>cvege!$AA16*FCT!AB16</f>
        <v>3.8313790635491093E-3</v>
      </c>
      <c r="AB16" s="5">
        <f>cvege!$AA16*FCT!AC16</f>
        <v>1.3792964628776794</v>
      </c>
      <c r="AC16" s="5">
        <f>cvege!$AA16*FCT!AD16</f>
        <v>0</v>
      </c>
      <c r="AD16" s="5">
        <f>cvege!$AA16*FCT!AE16</f>
        <v>14.36767148830916</v>
      </c>
      <c r="AE16" s="5">
        <f>cvege!$AA16*FCT!AF16</f>
        <v>287.04691944109925</v>
      </c>
      <c r="AF16" s="5">
        <f>cvege!$AA16*FCT!AG16</f>
        <v>5.7470685953236638E-3</v>
      </c>
      <c r="AG16" s="5">
        <f>cvege!$AA16*FCT!AH16</f>
        <v>0</v>
      </c>
      <c r="AH16" s="5">
        <f>cvege!$AA16*FCT!AI16</f>
        <v>0</v>
      </c>
      <c r="AI16" s="5">
        <f>cvege!$AA16*FCT!AJ16</f>
        <v>5.3754248261594002</v>
      </c>
      <c r="AJ16" s="5">
        <f>cvege!$AA16*FCT!AK16</f>
        <v>0</v>
      </c>
      <c r="AK16" s="5">
        <f>cvege!$AA16*FCT!AL16</f>
        <v>6.5133444080334862E-4</v>
      </c>
      <c r="AL16" s="5">
        <f>cvege!$AA16*FCT!AM16</f>
        <v>1.9156895317745546E-4</v>
      </c>
      <c r="AM16" s="5">
        <f>cvege!$AA16*FCT!AN16</f>
        <v>2.7585929257553585E-3</v>
      </c>
      <c r="AN16" s="5">
        <f>cvege!$AA16*FCT!AO16</f>
        <v>0</v>
      </c>
      <c r="AO16" s="5">
        <f>cvege!$AA16*FCT!AP16</f>
        <v>0</v>
      </c>
      <c r="AP16" s="5">
        <f>cvege!$AA16*FCT!AQ16</f>
        <v>0</v>
      </c>
      <c r="AQ16" s="5">
        <f>cvege!$AA16*FCT!AR16</f>
        <v>0</v>
      </c>
    </row>
    <row r="17" spans="1:43" x14ac:dyDescent="0.2">
      <c r="A17" s="4">
        <f>FCT!B17</f>
        <v>20014</v>
      </c>
      <c r="B17" s="5">
        <f>cvege!$AA17*FCT!C17</f>
        <v>0</v>
      </c>
      <c r="C17" s="4">
        <f>FCT!D17</f>
        <v>0</v>
      </c>
      <c r="D17" s="5">
        <f>cvege!$AA17*FCT!E17</f>
        <v>0</v>
      </c>
      <c r="E17" s="5">
        <f>cvege!$AA17*FCT!F17</f>
        <v>0</v>
      </c>
      <c r="F17" s="5">
        <f>cvege!$AA17*FCT!G17</f>
        <v>0</v>
      </c>
      <c r="G17" s="5">
        <f>cvege!$AA17*FCT!H17</f>
        <v>0</v>
      </c>
      <c r="H17" s="5">
        <f>cvege!$AA17*FCT!I17</f>
        <v>0</v>
      </c>
      <c r="I17" s="5">
        <f>cvege!$AA17*FCT!J17</f>
        <v>0</v>
      </c>
      <c r="J17" s="5">
        <f>cvege!$AA17*FCT!K17</f>
        <v>0</v>
      </c>
      <c r="K17" s="5">
        <f>cvege!$AA17*FCT!L17</f>
        <v>0</v>
      </c>
      <c r="L17" s="5">
        <f>cvege!$AA17*FCT!M17</f>
        <v>0</v>
      </c>
      <c r="M17" s="5">
        <f>cvege!$AA17*FCT!N17</f>
        <v>0</v>
      </c>
      <c r="N17" s="5">
        <f>cvege!$AA17*FCT!O17</f>
        <v>0</v>
      </c>
      <c r="O17" s="5">
        <f>cvege!$AA17*FCT!P17</f>
        <v>0</v>
      </c>
      <c r="P17" s="5">
        <f>cvege!$AA17*FCT!Q17</f>
        <v>0</v>
      </c>
      <c r="Q17" s="5">
        <f>cvege!$AA17*FCT!R17</f>
        <v>0</v>
      </c>
      <c r="R17" s="5">
        <f>cvege!$AA17*FCT!S17</f>
        <v>0</v>
      </c>
      <c r="S17" s="5">
        <f>cvege!$AA17*FCT!T17</f>
        <v>0</v>
      </c>
      <c r="T17" s="5">
        <f>cvege!$AA17*FCT!U17</f>
        <v>0</v>
      </c>
      <c r="U17" s="5">
        <f>cvege!$AA17*FCT!V17</f>
        <v>0</v>
      </c>
      <c r="V17" s="5">
        <f>cvege!$AA17*FCT!W17</f>
        <v>0</v>
      </c>
      <c r="W17" s="5">
        <f>cvege!$AA17*FCT!X17</f>
        <v>0</v>
      </c>
      <c r="X17" s="5">
        <f>cvege!$AA17*FCT!Y17</f>
        <v>0</v>
      </c>
      <c r="Y17" s="5">
        <f>cvege!$AA17*FCT!Z17</f>
        <v>0</v>
      </c>
      <c r="Z17" s="5">
        <f>cvege!$AA17*FCT!AA17</f>
        <v>0</v>
      </c>
      <c r="AA17" s="5">
        <f>cvege!$AA17*FCT!AB17</f>
        <v>0</v>
      </c>
      <c r="AB17" s="5">
        <f>cvege!$AA17*FCT!AC17</f>
        <v>0</v>
      </c>
      <c r="AC17" s="5">
        <f>cvege!$AA17*FCT!AD17</f>
        <v>0</v>
      </c>
      <c r="AD17" s="5">
        <f>cvege!$AA17*FCT!AE17</f>
        <v>0</v>
      </c>
      <c r="AE17" s="5">
        <f>cvege!$AA17*FCT!AF17</f>
        <v>0</v>
      </c>
      <c r="AF17" s="5">
        <f>cvege!$AA17*FCT!AG17</f>
        <v>0</v>
      </c>
      <c r="AG17" s="5">
        <f>cvege!$AA17*FCT!AH17</f>
        <v>0</v>
      </c>
      <c r="AH17" s="5">
        <f>cvege!$AA17*FCT!AI17</f>
        <v>0</v>
      </c>
      <c r="AI17" s="5">
        <f>cvege!$AA17*FCT!AJ17</f>
        <v>0</v>
      </c>
      <c r="AJ17" s="5">
        <f>cvege!$AA17*FCT!AK17</f>
        <v>0</v>
      </c>
      <c r="AK17" s="5">
        <f>cvege!$AA17*FCT!AL17</f>
        <v>0</v>
      </c>
      <c r="AL17" s="5">
        <f>cvege!$AA17*FCT!AM17</f>
        <v>0</v>
      </c>
      <c r="AM17" s="5">
        <f>cvege!$AA17*FCT!AN17</f>
        <v>0</v>
      </c>
      <c r="AN17" s="5">
        <f>cvege!$AA17*FCT!AO17</f>
        <v>0</v>
      </c>
      <c r="AO17" s="5">
        <f>cvege!$AA17*FCT!AP17</f>
        <v>0</v>
      </c>
      <c r="AP17" s="5">
        <f>cvege!$AA17*FCT!AQ17</f>
        <v>0</v>
      </c>
      <c r="AQ17" s="5">
        <f>cvege!$AA17*FCT!AR17</f>
        <v>0</v>
      </c>
    </row>
    <row r="18" spans="1:43" x14ac:dyDescent="0.2">
      <c r="A18" s="4" t="str">
        <f>FCT!B18</f>
        <v>09181</v>
      </c>
      <c r="B18" s="5">
        <f>cvege!$AA18*FCT!C18</f>
        <v>0</v>
      </c>
      <c r="C18" s="4" t="str">
        <f>FCT!D18</f>
        <v xml:space="preserve">49% Refuse Description: 9% cavity contents  1% cutting loss 39% rind </v>
      </c>
      <c r="D18" s="5">
        <f>cvege!$AA18*FCT!E18</f>
        <v>0</v>
      </c>
      <c r="E18" s="5">
        <f>cvege!$AA18*FCT!F18</f>
        <v>0</v>
      </c>
      <c r="F18" s="5">
        <f>cvege!$AA18*FCT!G18</f>
        <v>0</v>
      </c>
      <c r="G18" s="5">
        <f>cvege!$AA18*FCT!H18</f>
        <v>0</v>
      </c>
      <c r="H18" s="5">
        <f>cvege!$AA18*FCT!I18</f>
        <v>0</v>
      </c>
      <c r="I18" s="5">
        <f>cvege!$AA18*FCT!J18</f>
        <v>0</v>
      </c>
      <c r="J18" s="5">
        <f>cvege!$AA18*FCT!K18</f>
        <v>0</v>
      </c>
      <c r="K18" s="5">
        <f>cvege!$AA18*FCT!L18</f>
        <v>0</v>
      </c>
      <c r="L18" s="5">
        <f>cvege!$AA18*FCT!M18</f>
        <v>0</v>
      </c>
      <c r="M18" s="5">
        <f>cvege!$AA18*FCT!N18</f>
        <v>0</v>
      </c>
      <c r="N18" s="5">
        <f>cvege!$AA18*FCT!O18</f>
        <v>0</v>
      </c>
      <c r="O18" s="5">
        <f>cvege!$AA18*FCT!P18</f>
        <v>0</v>
      </c>
      <c r="P18" s="5">
        <f>cvege!$AA18*FCT!Q18</f>
        <v>0</v>
      </c>
      <c r="Q18" s="5">
        <f>cvege!$AA18*FCT!R18</f>
        <v>0</v>
      </c>
      <c r="R18" s="5">
        <f>cvege!$AA18*FCT!S18</f>
        <v>0</v>
      </c>
      <c r="S18" s="5">
        <f>cvege!$AA18*FCT!T18</f>
        <v>0</v>
      </c>
      <c r="T18" s="5">
        <f>cvege!$AA18*FCT!U18</f>
        <v>0</v>
      </c>
      <c r="U18" s="5">
        <f>cvege!$AA18*FCT!V18</f>
        <v>0</v>
      </c>
      <c r="V18" s="5">
        <f>cvege!$AA18*FCT!W18</f>
        <v>0</v>
      </c>
      <c r="W18" s="5">
        <f>cvege!$AA18*FCT!X18</f>
        <v>0</v>
      </c>
      <c r="X18" s="5">
        <f>cvege!$AA18*FCT!Y18</f>
        <v>0</v>
      </c>
      <c r="Y18" s="5">
        <f>cvege!$AA18*FCT!Z18</f>
        <v>0</v>
      </c>
      <c r="Z18" s="5">
        <f>cvege!$AA18*FCT!AA18</f>
        <v>0</v>
      </c>
      <c r="AA18" s="5">
        <f>cvege!$AA18*FCT!AB18</f>
        <v>0</v>
      </c>
      <c r="AB18" s="5">
        <f>cvege!$AA18*FCT!AC18</f>
        <v>0</v>
      </c>
      <c r="AC18" s="5">
        <f>cvege!$AA18*FCT!AD18</f>
        <v>0</v>
      </c>
      <c r="AD18" s="5">
        <f>cvege!$AA18*FCT!AE18</f>
        <v>0</v>
      </c>
      <c r="AE18" s="5">
        <f>cvege!$AA18*FCT!AF18</f>
        <v>0</v>
      </c>
      <c r="AF18" s="5">
        <f>cvege!$AA18*FCT!AG18</f>
        <v>0</v>
      </c>
      <c r="AG18" s="5">
        <f>cvege!$AA18*FCT!AH18</f>
        <v>0</v>
      </c>
      <c r="AH18" s="5">
        <f>cvege!$AA18*FCT!AI18</f>
        <v>0</v>
      </c>
      <c r="AI18" s="5">
        <f>cvege!$AA18*FCT!AJ18</f>
        <v>0</v>
      </c>
      <c r="AJ18" s="5">
        <f>cvege!$AA18*FCT!AK18</f>
        <v>0</v>
      </c>
      <c r="AK18" s="5">
        <f>cvege!$AA18*FCT!AL18</f>
        <v>0</v>
      </c>
      <c r="AL18" s="5">
        <f>cvege!$AA18*FCT!AM18</f>
        <v>0</v>
      </c>
      <c r="AM18" s="5">
        <f>cvege!$AA18*FCT!AN18</f>
        <v>0</v>
      </c>
      <c r="AN18" s="5">
        <f>cvege!$AA18*FCT!AO18</f>
        <v>0</v>
      </c>
      <c r="AO18" s="5">
        <f>cvege!$AA18*FCT!AP18</f>
        <v>0</v>
      </c>
      <c r="AP18" s="5">
        <f>cvege!$AA18*FCT!AQ18</f>
        <v>0</v>
      </c>
      <c r="AQ18" s="5">
        <f>cvege!$AA18*FCT!AR18</f>
        <v>0</v>
      </c>
    </row>
    <row r="19" spans="1:43" x14ac:dyDescent="0.2">
      <c r="A19" s="4">
        <f>FCT!B19</f>
        <v>11265</v>
      </c>
      <c r="B19" s="5">
        <f>cvege!$AA19*FCT!C19</f>
        <v>1.2538080475298048</v>
      </c>
      <c r="C19" s="4" t="str">
        <f>FCT!D19</f>
        <v xml:space="preserve">3% Refuse Description: Trimmings </v>
      </c>
      <c r="D19" s="5">
        <f>cvege!$AA19*FCT!E19</f>
        <v>0</v>
      </c>
      <c r="E19" s="5">
        <f>cvege!$AA19*FCT!F19</f>
        <v>1.1997779687805823</v>
      </c>
      <c r="F19" s="5">
        <f>cvege!$AA19*FCT!G19</f>
        <v>0.28436883552222381</v>
      </c>
      <c r="G19" s="5">
        <f>cvege!$AA19*FCT!H19</f>
        <v>2.7273556497813281E-2</v>
      </c>
      <c r="H19" s="5">
        <f>cvege!$AA19*FCT!I19</f>
        <v>4.5240496560353784E-3</v>
      </c>
      <c r="I19" s="5">
        <f>cvege!$AA19*FCT!J19</f>
        <v>5.0023063339591188E-2</v>
      </c>
      <c r="J19" s="5">
        <f>cvege!$AA19*FCT!K19</f>
        <v>1.6803613008131407E-2</v>
      </c>
      <c r="K19" s="5">
        <f>cvege!$AA19*FCT!L19</f>
        <v>3.2314640400252705E-2</v>
      </c>
      <c r="L19" s="5">
        <f>cvege!$AA19*FCT!M19</f>
        <v>0</v>
      </c>
      <c r="M19" s="5">
        <f>cvege!$AA19*FCT!N19</f>
        <v>3.877756848030324E-2</v>
      </c>
      <c r="N19" s="5">
        <f>cvege!$AA19*FCT!O19</f>
        <v>4.007015409631335E-3</v>
      </c>
      <c r="O19" s="5">
        <f>cvege!$AA19*FCT!P19</f>
        <v>0</v>
      </c>
      <c r="P19" s="5">
        <f>cvege!$AA19*FCT!Q19</f>
        <v>1.3959924652909168</v>
      </c>
      <c r="Q19" s="5">
        <f>cvege!$AA19*FCT!R19</f>
        <v>4.7050116422767934</v>
      </c>
      <c r="R19" s="5">
        <f>cvege!$AA19*FCT!S19</f>
        <v>4.7050116422767936E-3</v>
      </c>
      <c r="S19" s="5">
        <f>cvege!$AA19*FCT!T19</f>
        <v>0.11633270544090973</v>
      </c>
      <c r="T19" s="5">
        <f>cvege!$AA19*FCT!U19</f>
        <v>1.1633270544090972E-4</v>
      </c>
      <c r="U19" s="5">
        <f>cvege!$AA19*FCT!V19</f>
        <v>6.8507037648535734E-3</v>
      </c>
      <c r="V19" s="5">
        <f>cvege!$AA19*FCT!W19</f>
        <v>0</v>
      </c>
      <c r="W19" s="5">
        <f>cvege!$AA19*FCT!X19</f>
        <v>0</v>
      </c>
      <c r="X19" s="5">
        <f>cvege!$AA19*FCT!Y19</f>
        <v>7.6262551344596376E-4</v>
      </c>
      <c r="Y19" s="5">
        <f>cvege!$AA19*FCT!Z19</f>
        <v>1.6803613008131407E-3</v>
      </c>
      <c r="Z19" s="5">
        <f>cvege!$AA19*FCT!AA19</f>
        <v>5.8088797583494257E-2</v>
      </c>
      <c r="AA19" s="5">
        <f>cvege!$AA19*FCT!AB19</f>
        <v>1.9130267116949599E-3</v>
      </c>
      <c r="AB19" s="5">
        <f>cvege!$AA19*FCT!AC19</f>
        <v>0.36192397248283026</v>
      </c>
      <c r="AC19" s="5">
        <f>cvege!$AA19*FCT!AD19</f>
        <v>6.4629280800505406E-4</v>
      </c>
      <c r="AD19" s="5">
        <f>cvege!$AA19*FCT!AE19</f>
        <v>0</v>
      </c>
      <c r="AE19" s="5">
        <f>cvege!$AA19*FCT!AF19</f>
        <v>0</v>
      </c>
      <c r="AF19" s="5">
        <f>cvege!$AA19*FCT!AG19</f>
        <v>2.585171232020216E-4</v>
      </c>
      <c r="AG19" s="5">
        <f>cvege!$AA19*FCT!AH19</f>
        <v>3.8777568480303243E-3</v>
      </c>
      <c r="AH19" s="5">
        <f>cvege!$AA19*FCT!AI19</f>
        <v>0.12925856160101082</v>
      </c>
      <c r="AI19" s="5">
        <f>cvege!$AA19*FCT!AJ19</f>
        <v>0</v>
      </c>
      <c r="AJ19" s="5">
        <f>cvege!$AA19*FCT!AK19</f>
        <v>0</v>
      </c>
      <c r="AK19" s="5">
        <f>cvege!$AA19*FCT!AL19</f>
        <v>7.755513696060648E-4</v>
      </c>
      <c r="AL19" s="5">
        <f>cvege!$AA19*FCT!AM19</f>
        <v>2.585171232020216E-4</v>
      </c>
      <c r="AM19" s="5">
        <f>cvege!$AA19*FCT!AN19</f>
        <v>1.5123251707318266E-3</v>
      </c>
      <c r="AN19" s="5">
        <f>cvege!$AA19*FCT!AO19</f>
        <v>0</v>
      </c>
      <c r="AO19" s="5">
        <f>cvege!$AA19*FCT!AP19</f>
        <v>0</v>
      </c>
      <c r="AP19" s="5">
        <f>cvege!$AA19*FCT!AQ19</f>
        <v>0</v>
      </c>
      <c r="AQ19" s="5">
        <f>cvege!$AA19*FCT!AR19</f>
        <v>0</v>
      </c>
    </row>
    <row r="20" spans="1:43" x14ac:dyDescent="0.2">
      <c r="A20" s="4">
        <f>FCT!B20</f>
        <v>0</v>
      </c>
      <c r="B20" s="5">
        <f>cvege!$AA20*FCT!C20</f>
        <v>0</v>
      </c>
      <c r="C20" s="4">
        <f>FCT!D20</f>
        <v>0</v>
      </c>
      <c r="D20" s="5">
        <f>cvege!$AA20*FCT!E20</f>
        <v>0</v>
      </c>
      <c r="E20" s="5">
        <f>cvege!$AA20*FCT!F20</f>
        <v>0</v>
      </c>
      <c r="F20" s="5">
        <f>cvege!$AA20*FCT!G20</f>
        <v>0</v>
      </c>
      <c r="G20" s="5">
        <f>cvege!$AA20*FCT!H20</f>
        <v>0</v>
      </c>
      <c r="H20" s="5">
        <f>cvege!$AA20*FCT!I20</f>
        <v>0</v>
      </c>
      <c r="I20" s="5">
        <f>cvege!$AA20*FCT!J20</f>
        <v>0</v>
      </c>
      <c r="J20" s="5">
        <f>cvege!$AA20*FCT!K20</f>
        <v>0</v>
      </c>
      <c r="K20" s="5">
        <f>cvege!$AA20*FCT!L20</f>
        <v>0</v>
      </c>
      <c r="L20" s="5">
        <f>cvege!$AA20*FCT!M20</f>
        <v>0</v>
      </c>
      <c r="M20" s="5">
        <f>cvege!$AA20*FCT!N20</f>
        <v>0</v>
      </c>
      <c r="N20" s="5">
        <f>cvege!$AA20*FCT!O20</f>
        <v>0</v>
      </c>
      <c r="O20" s="5">
        <f>cvege!$AA20*FCT!P20</f>
        <v>0</v>
      </c>
      <c r="P20" s="5">
        <f>cvege!$AA20*FCT!Q20</f>
        <v>0</v>
      </c>
      <c r="Q20" s="5">
        <f>cvege!$AA20*FCT!R20</f>
        <v>0</v>
      </c>
      <c r="R20" s="5">
        <f>cvege!$AA20*FCT!S20</f>
        <v>0</v>
      </c>
      <c r="S20" s="5">
        <f>cvege!$AA20*FCT!T20</f>
        <v>0</v>
      </c>
      <c r="T20" s="5">
        <f>cvege!$AA20*FCT!U20</f>
        <v>0</v>
      </c>
      <c r="U20" s="5">
        <f>cvege!$AA20*FCT!V20</f>
        <v>0</v>
      </c>
      <c r="V20" s="5">
        <f>cvege!$AA20*FCT!W20</f>
        <v>0</v>
      </c>
      <c r="W20" s="5">
        <f>cvege!$AA20*FCT!X20</f>
        <v>0</v>
      </c>
      <c r="X20" s="5">
        <f>cvege!$AA20*FCT!Y20</f>
        <v>0</v>
      </c>
      <c r="Y20" s="5">
        <f>cvege!$AA20*FCT!Z20</f>
        <v>0</v>
      </c>
      <c r="Z20" s="5">
        <f>cvege!$AA20*FCT!AA20</f>
        <v>0</v>
      </c>
      <c r="AA20" s="5">
        <f>cvege!$AA20*FCT!AB20</f>
        <v>0</v>
      </c>
      <c r="AB20" s="5">
        <f>cvege!$AA20*FCT!AC20</f>
        <v>0</v>
      </c>
      <c r="AC20" s="5">
        <f>cvege!$AA20*FCT!AD20</f>
        <v>0</v>
      </c>
      <c r="AD20" s="5">
        <f>cvege!$AA20*FCT!AE20</f>
        <v>0</v>
      </c>
      <c r="AE20" s="5">
        <f>cvege!$AA20*FCT!AF20</f>
        <v>0</v>
      </c>
      <c r="AF20" s="5">
        <f>cvege!$AA20*FCT!AG20</f>
        <v>0</v>
      </c>
      <c r="AG20" s="5">
        <f>cvege!$AA20*FCT!AH20</f>
        <v>0</v>
      </c>
      <c r="AH20" s="5">
        <f>cvege!$AA20*FCT!AI20</f>
        <v>0</v>
      </c>
      <c r="AI20" s="5">
        <f>cvege!$AA20*FCT!AJ20</f>
        <v>0</v>
      </c>
      <c r="AJ20" s="5">
        <f>cvege!$AA20*FCT!AK20</f>
        <v>0</v>
      </c>
      <c r="AK20" s="5">
        <f>cvege!$AA20*FCT!AL20</f>
        <v>0</v>
      </c>
      <c r="AL20" s="5">
        <f>cvege!$AA20*FCT!AM20</f>
        <v>0</v>
      </c>
      <c r="AM20" s="5">
        <f>cvege!$AA20*FCT!AN20</f>
        <v>0</v>
      </c>
      <c r="AN20" s="5">
        <f>cvege!$AA20*FCT!AO20</f>
        <v>0</v>
      </c>
      <c r="AO20" s="5">
        <f>cvege!$AA20*FCT!AP20</f>
        <v>0</v>
      </c>
      <c r="AP20" s="5">
        <f>cvege!$AA20*FCT!AQ20</f>
        <v>0</v>
      </c>
      <c r="AQ20" s="5">
        <f>cvege!$AA20*FCT!AR20</f>
        <v>0</v>
      </c>
    </row>
    <row r="21" spans="1:43" x14ac:dyDescent="0.2">
      <c r="A21" s="4">
        <f>FCT!B21</f>
        <v>11278</v>
      </c>
      <c r="B21" s="5">
        <f>cvege!$AA21*FCT!C21</f>
        <v>1.0282343142066357</v>
      </c>
      <c r="C21" s="4" t="str">
        <f>FCT!D21</f>
        <v xml:space="preserve">14% Refuse Description: Crown and tips </v>
      </c>
      <c r="D21" s="5">
        <f>cvege!$AA21*FCT!E21</f>
        <v>0</v>
      </c>
      <c r="E21" s="5">
        <f>cvege!$AA21*FCT!F21</f>
        <v>1.071037556588726</v>
      </c>
      <c r="F21" s="5">
        <f>cvege!$AA21*FCT!G21</f>
        <v>0.39455502754440674</v>
      </c>
      <c r="G21" s="5">
        <f>cvege!$AA21*FCT!H21</f>
        <v>2.3075491004869848E-2</v>
      </c>
      <c r="H21" s="5">
        <f>cvege!$AA21*FCT!I21</f>
        <v>2.2716804616193117E-3</v>
      </c>
      <c r="I21" s="5">
        <f>cvege!$AA21*FCT!J21</f>
        <v>8.9073786521388795E-2</v>
      </c>
      <c r="J21" s="5">
        <f>cvege!$AA21*FCT!K21</f>
        <v>3.8259881458851563E-2</v>
      </c>
      <c r="K21" s="5">
        <f>cvege!$AA21*FCT!L21</f>
        <v>1.7695195174718847E-2</v>
      </c>
      <c r="L21" s="5">
        <f>cvege!$AA21*FCT!M21</f>
        <v>0</v>
      </c>
      <c r="M21" s="5">
        <f>cvege!$AA21*FCT!N21</f>
        <v>0.98040946238307136</v>
      </c>
      <c r="N21" s="5">
        <f>cvege!$AA21*FCT!O21</f>
        <v>7.4128520326524902E-3</v>
      </c>
      <c r="O21" s="5">
        <f>cvege!$AA21*FCT!P21</f>
        <v>0.6815041384857935</v>
      </c>
      <c r="P21" s="5">
        <f>cvege!$AA21*FCT!Q21</f>
        <v>0.72932899030935794</v>
      </c>
      <c r="Q21" s="5">
        <f>cvege!$AA21*FCT!R21</f>
        <v>3.5749076738114431</v>
      </c>
      <c r="R21" s="5">
        <f>cvege!$AA21*FCT!S21</f>
        <v>3.5749076738114428E-3</v>
      </c>
      <c r="S21" s="5">
        <f>cvege!$AA21*FCT!T21</f>
        <v>8.3693490691237798E-2</v>
      </c>
      <c r="T21" s="5">
        <f>cvege!$AA21*FCT!U21</f>
        <v>8.3693490691237791E-5</v>
      </c>
      <c r="U21" s="5">
        <f>cvege!$AA21*FCT!V21</f>
        <v>6.9346035144168452E-3</v>
      </c>
      <c r="V21" s="5">
        <f>cvege!$AA21*FCT!W21</f>
        <v>0</v>
      </c>
      <c r="W21" s="5">
        <f>cvege!$AA21*FCT!X21</f>
        <v>0.27499289798549559</v>
      </c>
      <c r="X21" s="5">
        <f>cvege!$AA21*FCT!Y21</f>
        <v>2.3912425911782227E-3</v>
      </c>
      <c r="Y21" s="5">
        <f>cvege!$AA21*FCT!Z21</f>
        <v>7.1737277735346684E-4</v>
      </c>
      <c r="Z21" s="5">
        <f>cvege!$AA21*FCT!AA21</f>
        <v>1.1956212955891114E-2</v>
      </c>
      <c r="AA21" s="5">
        <f>cvege!$AA21*FCT!AB21</f>
        <v>2.5705857855165895E-3</v>
      </c>
      <c r="AB21" s="5">
        <f>cvege!$AA21*FCT!AC21</f>
        <v>0.71737277735346683</v>
      </c>
      <c r="AC21" s="5">
        <f>cvege!$AA21*FCT!AD21</f>
        <v>0</v>
      </c>
      <c r="AD21" s="5">
        <f>cvege!$AA21*FCT!AE21</f>
        <v>0.43042366641208007</v>
      </c>
      <c r="AE21" s="5">
        <f>cvege!$AA21*FCT!AF21</f>
        <v>8.5606484764180379</v>
      </c>
      <c r="AF21" s="5">
        <f>cvege!$AA21*FCT!AG21</f>
        <v>3.2281774980906009E-3</v>
      </c>
      <c r="AG21" s="5">
        <f>cvege!$AA21*FCT!AH21</f>
        <v>0</v>
      </c>
      <c r="AH21" s="5">
        <f>cvege!$AA21*FCT!AI21</f>
        <v>0</v>
      </c>
      <c r="AI21" s="5">
        <f>cvege!$AA21*FCT!AJ21</f>
        <v>0.37422946551939185</v>
      </c>
      <c r="AJ21" s="5">
        <f>cvege!$AA21*FCT!AK21</f>
        <v>0</v>
      </c>
      <c r="AK21" s="5">
        <f>cvege!$AA21*FCT!AL21</f>
        <v>3.1086153685316891E-4</v>
      </c>
      <c r="AL21" s="5">
        <f>cvege!$AA21*FCT!AM21</f>
        <v>2.0325562025014894E-4</v>
      </c>
      <c r="AM21" s="5">
        <f>cvege!$AA21*FCT!AN21</f>
        <v>3.2281774980906004E-4</v>
      </c>
      <c r="AN21" s="5">
        <f>cvege!$AA21*FCT!AO21</f>
        <v>0</v>
      </c>
      <c r="AO21" s="5">
        <f>cvege!$AA21*FCT!AP21</f>
        <v>0</v>
      </c>
      <c r="AP21" s="5">
        <f>cvege!$AA21*FCT!AQ21</f>
        <v>0</v>
      </c>
      <c r="AQ21" s="5">
        <f>cvege!$AA21*FCT!AR21</f>
        <v>0</v>
      </c>
    </row>
    <row r="22" spans="1:43" x14ac:dyDescent="0.2">
      <c r="A22" s="4">
        <f>FCT!B22</f>
        <v>11282</v>
      </c>
      <c r="B22" s="5">
        <f>cvege!$AA22*FCT!C22</f>
        <v>12.411561147415668</v>
      </c>
      <c r="C22" s="4" t="str">
        <f>FCT!D22</f>
        <v>10% Refuse Description: Stem ends</v>
      </c>
      <c r="D22" s="5">
        <f>cvege!$AA22*FCT!E22</f>
        <v>0</v>
      </c>
      <c r="E22" s="5">
        <f>cvege!$AA22*FCT!F22</f>
        <v>12.288824598291225</v>
      </c>
      <c r="F22" s="5">
        <f>cvege!$AA22*FCT!G22</f>
        <v>5.5162493988514081</v>
      </c>
      <c r="G22" s="5">
        <f>cvege!$AA22*FCT!H22</f>
        <v>0.15169685846841374</v>
      </c>
      <c r="H22" s="5">
        <f>cvege!$AA22*FCT!I22</f>
        <v>1.3790623497128521E-2</v>
      </c>
      <c r="I22" s="5">
        <f>cvege!$AA22*FCT!J22</f>
        <v>1.2880442346318037</v>
      </c>
      <c r="J22" s="5">
        <f>cvege!$AA22*FCT!K22</f>
        <v>0.23444059945118484</v>
      </c>
      <c r="K22" s="5">
        <f>cvege!$AA22*FCT!L22</f>
        <v>0.58472243627824927</v>
      </c>
      <c r="L22" s="5">
        <f>cvege!$AA22*FCT!M22</f>
        <v>0</v>
      </c>
      <c r="M22" s="5">
        <f>cvege!$AA22*FCT!N22</f>
        <v>3.1718434043395596</v>
      </c>
      <c r="N22" s="5">
        <f>cvege!$AA22*FCT!O22</f>
        <v>2.8960309343969891E-2</v>
      </c>
      <c r="O22" s="5">
        <f>cvege!$AA22*FCT!P22</f>
        <v>1.379062349712852</v>
      </c>
      <c r="P22" s="5">
        <f>cvege!$AA22*FCT!Q22</f>
        <v>3.9992808141672711</v>
      </c>
      <c r="Q22" s="5">
        <f>cvege!$AA22*FCT!R22</f>
        <v>20.134310305807642</v>
      </c>
      <c r="R22" s="5">
        <f>cvege!$AA22*FCT!S22</f>
        <v>2.0134310305807639E-2</v>
      </c>
      <c r="S22" s="5">
        <f>cvege!$AA22*FCT!T22</f>
        <v>0.55162493988514083</v>
      </c>
      <c r="T22" s="5">
        <f>cvege!$AA22*FCT!U22</f>
        <v>5.5162493988514087E-4</v>
      </c>
      <c r="U22" s="5">
        <f>cvege!$AA22*FCT!V22</f>
        <v>2.3444059945118487E-2</v>
      </c>
      <c r="V22" s="5">
        <f>cvege!$AA22*FCT!W22</f>
        <v>0</v>
      </c>
      <c r="W22" s="5">
        <f>cvege!$AA22*FCT!X22</f>
        <v>1.0205061387875105</v>
      </c>
      <c r="X22" s="5">
        <f>cvege!$AA22*FCT!Y22</f>
        <v>6.3436868086791196E-3</v>
      </c>
      <c r="Y22" s="5">
        <f>cvege!$AA22*FCT!Z22</f>
        <v>3.7234683442247006E-3</v>
      </c>
      <c r="Z22" s="5">
        <f>cvege!$AA22*FCT!AA22</f>
        <v>1.5997123256669084E-2</v>
      </c>
      <c r="AA22" s="5">
        <f>cvege!$AA22*FCT!AB22</f>
        <v>1.6548748196554223E-2</v>
      </c>
      <c r="AB22" s="5">
        <f>cvege!$AA22*FCT!AC22</f>
        <v>2.6202184644544189</v>
      </c>
      <c r="AC22" s="5">
        <f>cvege!$AA22*FCT!AD22</f>
        <v>0</v>
      </c>
      <c r="AD22" s="5">
        <f>cvege!$AA22*FCT!AE22</f>
        <v>0</v>
      </c>
      <c r="AE22" s="5">
        <f>cvege!$AA22*FCT!AF22</f>
        <v>0.27581246994257042</v>
      </c>
      <c r="AF22" s="5">
        <f>cvege!$AA22*FCT!AG22</f>
        <v>2.7581246994257042E-3</v>
      </c>
      <c r="AG22" s="5">
        <f>cvege!$AA22*FCT!AH22</f>
        <v>0</v>
      </c>
      <c r="AH22" s="5">
        <f>cvege!$AA22*FCT!AI22</f>
        <v>0</v>
      </c>
      <c r="AI22" s="5">
        <f>cvege!$AA22*FCT!AJ22</f>
        <v>5.5162493988514083E-2</v>
      </c>
      <c r="AJ22" s="5">
        <f>cvege!$AA22*FCT!AK22</f>
        <v>0</v>
      </c>
      <c r="AK22" s="5">
        <f>cvege!$AA22*FCT!AL22</f>
        <v>5.7920618687939789E-3</v>
      </c>
      <c r="AL22" s="5">
        <f>cvege!$AA22*FCT!AM22</f>
        <v>1.7927810546267077E-3</v>
      </c>
      <c r="AM22" s="5">
        <f>cvege!$AA22*FCT!AN22</f>
        <v>2.3444059945118487E-3</v>
      </c>
      <c r="AN22" s="5">
        <f>cvege!$AA22*FCT!AO22</f>
        <v>0</v>
      </c>
      <c r="AO22" s="5">
        <f>cvege!$AA22*FCT!AP22</f>
        <v>0</v>
      </c>
      <c r="AP22" s="5">
        <f>cvege!$AA22*FCT!AQ22</f>
        <v>0</v>
      </c>
      <c r="AQ22" s="5">
        <f>cvege!$AA22*FCT!AR22</f>
        <v>0</v>
      </c>
    </row>
    <row r="23" spans="1:43" x14ac:dyDescent="0.2">
      <c r="A23" s="4">
        <f>FCT!B23</f>
        <v>11677</v>
      </c>
      <c r="B23" s="5">
        <f>cvege!$AA23*FCT!C23</f>
        <v>0.6157123675014754</v>
      </c>
      <c r="C23" s="4" t="str">
        <f>FCT!D23</f>
        <v xml:space="preserve">12% Refuse Description: Skins </v>
      </c>
      <c r="D23" s="5">
        <f>cvege!$AA23*FCT!E23</f>
        <v>0</v>
      </c>
      <c r="E23" s="5">
        <f>cvege!$AA23*FCT!F23</f>
        <v>0.55833916962065611</v>
      </c>
      <c r="F23" s="5">
        <f>cvege!$AA23*FCT!G23</f>
        <v>0.50376466431938893</v>
      </c>
      <c r="G23" s="5">
        <f>cvege!$AA23*FCT!H23</f>
        <v>1.7491828622201007E-2</v>
      </c>
      <c r="H23" s="5">
        <f>cvege!$AA23*FCT!I23</f>
        <v>6.9967314488804031E-4</v>
      </c>
      <c r="I23" s="5">
        <f>cvege!$AA23*FCT!J23</f>
        <v>0.11754508834119076</v>
      </c>
      <c r="J23" s="5">
        <f>cvege!$AA23*FCT!K23</f>
        <v>2.238954063641729E-2</v>
      </c>
      <c r="K23" s="5">
        <f>cvege!$AA23*FCT!L23</f>
        <v>5.5064276502688768E-2</v>
      </c>
      <c r="L23" s="5">
        <f>cvege!$AA23*FCT!M23</f>
        <v>0</v>
      </c>
      <c r="M23" s="5">
        <f>cvege!$AA23*FCT!N23</f>
        <v>0.25887906360857488</v>
      </c>
      <c r="N23" s="5">
        <f>cvege!$AA23*FCT!O23</f>
        <v>8.3960777386564833E-3</v>
      </c>
      <c r="O23" s="5">
        <f>cvege!$AA23*FCT!P23</f>
        <v>0.14693136042648844</v>
      </c>
      <c r="P23" s="5">
        <f>cvege!$AA23*FCT!Q23</f>
        <v>0.41980388693282417</v>
      </c>
      <c r="Q23" s="5">
        <f>cvege!$AA23*FCT!R23</f>
        <v>2.3369083039260543</v>
      </c>
      <c r="R23" s="5">
        <f>cvege!$AA23*FCT!S23</f>
        <v>2.3369083039260544E-3</v>
      </c>
      <c r="S23" s="5">
        <f>cvege!$AA23*FCT!T23</f>
        <v>8.3960777386564822E-2</v>
      </c>
      <c r="T23" s="5">
        <f>cvege!$AA23*FCT!U23</f>
        <v>8.3960777386564832E-5</v>
      </c>
      <c r="U23" s="5">
        <f>cvege!$AA23*FCT!V23</f>
        <v>2.7986925795521612E-3</v>
      </c>
      <c r="V23" s="5">
        <f>cvege!$AA23*FCT!W23</f>
        <v>0</v>
      </c>
      <c r="W23" s="5">
        <f>cvege!$AA23*FCT!X23</f>
        <v>5.5973851591043219E-2</v>
      </c>
      <c r="X23" s="5">
        <f>cvege!$AA23*FCT!Y23</f>
        <v>4.1980388693282412E-4</v>
      </c>
      <c r="Y23" s="5">
        <f>cvege!$AA23*FCT!Z23</f>
        <v>1.3993462897760804E-4</v>
      </c>
      <c r="Z23" s="5">
        <f>cvege!$AA23*FCT!AA23</f>
        <v>1.3993462897760806E-3</v>
      </c>
      <c r="AA23" s="5">
        <f>cvege!$AA23*FCT!AB23</f>
        <v>2.4138723498637387E-3</v>
      </c>
      <c r="AB23" s="5">
        <f>cvege!$AA23*FCT!AC23</f>
        <v>0.23788886926193367</v>
      </c>
      <c r="AC23" s="5">
        <f>cvege!$AA23*FCT!AD23</f>
        <v>0</v>
      </c>
      <c r="AD23" s="5">
        <f>cvege!$AA23*FCT!AE23</f>
        <v>0</v>
      </c>
      <c r="AE23" s="5">
        <f>cvege!$AA23*FCT!AF23</f>
        <v>2.798692579552161E-2</v>
      </c>
      <c r="AF23" s="5">
        <f>cvege!$AA23*FCT!AG23</f>
        <v>2.7986925795521608E-4</v>
      </c>
      <c r="AG23" s="5">
        <f>cvege!$AA23*FCT!AH23</f>
        <v>0</v>
      </c>
      <c r="AH23" s="5">
        <f>cvege!$AA23*FCT!AI23</f>
        <v>0</v>
      </c>
      <c r="AI23" s="5">
        <f>cvege!$AA23*FCT!AJ23</f>
        <v>5.5973851591043225E-3</v>
      </c>
      <c r="AJ23" s="5">
        <f>cvege!$AA23*FCT!AK23</f>
        <v>0</v>
      </c>
      <c r="AK23" s="5">
        <f>cvege!$AA23*FCT!AL23</f>
        <v>1.1894443463096686E-4</v>
      </c>
      <c r="AL23" s="5">
        <f>cvege!$AA23*FCT!AM23</f>
        <v>9.7954240284325631E-5</v>
      </c>
      <c r="AM23" s="5">
        <f>cvege!$AA23*FCT!AN23</f>
        <v>2.7287252650633572E-4</v>
      </c>
      <c r="AN23" s="5">
        <f>cvege!$AA23*FCT!AO23</f>
        <v>0</v>
      </c>
      <c r="AO23" s="5">
        <f>cvege!$AA23*FCT!AP23</f>
        <v>0</v>
      </c>
      <c r="AP23" s="5">
        <f>cvege!$AA23*FCT!AQ23</f>
        <v>0</v>
      </c>
      <c r="AQ23" s="5">
        <f>cvege!$AA23*FCT!AR23</f>
        <v>0</v>
      </c>
    </row>
    <row r="24" spans="1:43" x14ac:dyDescent="0.2">
      <c r="A24" s="4">
        <f>FCT!B24</f>
        <v>16085</v>
      </c>
      <c r="B24" s="5">
        <f>cvege!$AA24*FCT!C24</f>
        <v>0</v>
      </c>
      <c r="C24" s="4">
        <f>FCT!D24</f>
        <v>0</v>
      </c>
      <c r="D24" s="5">
        <f>cvege!$AA24*FCT!E24</f>
        <v>0</v>
      </c>
      <c r="E24" s="5">
        <f>cvege!$AA24*FCT!F24</f>
        <v>0</v>
      </c>
      <c r="F24" s="5">
        <f>cvege!$AA24*FCT!G24</f>
        <v>0</v>
      </c>
      <c r="G24" s="5">
        <f>cvege!$AA24*FCT!H24</f>
        <v>0</v>
      </c>
      <c r="H24" s="5">
        <f>cvege!$AA24*FCT!I24</f>
        <v>0</v>
      </c>
      <c r="I24" s="5">
        <f>cvege!$AA24*FCT!J24</f>
        <v>0</v>
      </c>
      <c r="J24" s="5">
        <f>cvege!$AA24*FCT!K24</f>
        <v>0</v>
      </c>
      <c r="K24" s="5">
        <f>cvege!$AA24*FCT!L24</f>
        <v>0</v>
      </c>
      <c r="L24" s="5">
        <f>cvege!$AA24*FCT!M24</f>
        <v>0</v>
      </c>
      <c r="M24" s="5">
        <f>cvege!$AA24*FCT!N24</f>
        <v>0</v>
      </c>
      <c r="N24" s="5">
        <f>cvege!$AA24*FCT!O24</f>
        <v>0</v>
      </c>
      <c r="O24" s="5">
        <f>cvege!$AA24*FCT!P24</f>
        <v>0</v>
      </c>
      <c r="P24" s="5">
        <f>cvege!$AA24*FCT!Q24</f>
        <v>0</v>
      </c>
      <c r="Q24" s="5">
        <f>cvege!$AA24*FCT!R24</f>
        <v>0</v>
      </c>
      <c r="R24" s="5">
        <f>cvege!$AA24*FCT!S24</f>
        <v>0</v>
      </c>
      <c r="S24" s="5">
        <f>cvege!$AA24*FCT!T24</f>
        <v>0</v>
      </c>
      <c r="T24" s="5">
        <f>cvege!$AA24*FCT!U24</f>
        <v>0</v>
      </c>
      <c r="U24" s="5">
        <f>cvege!$AA24*FCT!V24</f>
        <v>0</v>
      </c>
      <c r="V24" s="5">
        <f>cvege!$AA24*FCT!W24</f>
        <v>0</v>
      </c>
      <c r="W24" s="5">
        <f>cvege!$AA24*FCT!X24</f>
        <v>0</v>
      </c>
      <c r="X24" s="5">
        <f>cvege!$AA24*FCT!Y24</f>
        <v>0</v>
      </c>
      <c r="Y24" s="5">
        <f>cvege!$AA24*FCT!Z24</f>
        <v>0</v>
      </c>
      <c r="Z24" s="5">
        <f>cvege!$AA24*FCT!AA24</f>
        <v>0</v>
      </c>
      <c r="AA24" s="5">
        <f>cvege!$AA24*FCT!AB24</f>
        <v>0</v>
      </c>
      <c r="AB24" s="5">
        <f>cvege!$AA24*FCT!AC24</f>
        <v>0</v>
      </c>
      <c r="AC24" s="5">
        <f>cvege!$AA24*FCT!AD24</f>
        <v>0</v>
      </c>
      <c r="AD24" s="5">
        <f>cvege!$AA24*FCT!AE24</f>
        <v>0</v>
      </c>
      <c r="AE24" s="5">
        <f>cvege!$AA24*FCT!AF24</f>
        <v>0</v>
      </c>
      <c r="AF24" s="5">
        <f>cvege!$AA24*FCT!AG24</f>
        <v>0</v>
      </c>
      <c r="AG24" s="5">
        <f>cvege!$AA24*FCT!AH24</f>
        <v>0</v>
      </c>
      <c r="AH24" s="5">
        <f>cvege!$AA24*FCT!AI24</f>
        <v>0</v>
      </c>
      <c r="AI24" s="5">
        <f>cvege!$AA24*FCT!AJ24</f>
        <v>0</v>
      </c>
      <c r="AJ24" s="5">
        <f>cvege!$AA24*FCT!AK24</f>
        <v>0</v>
      </c>
      <c r="AK24" s="5">
        <f>cvege!$AA24*FCT!AL24</f>
        <v>0</v>
      </c>
      <c r="AL24" s="5">
        <f>cvege!$AA24*FCT!AM24</f>
        <v>0</v>
      </c>
      <c r="AM24" s="5">
        <f>cvege!$AA24*FCT!AN24</f>
        <v>0</v>
      </c>
      <c r="AN24" s="5">
        <f>cvege!$AA24*FCT!AO24</f>
        <v>0</v>
      </c>
      <c r="AO24" s="5">
        <f>cvege!$AA24*FCT!AP24</f>
        <v>0</v>
      </c>
      <c r="AP24" s="5">
        <f>cvege!$AA24*FCT!AQ24</f>
        <v>0</v>
      </c>
      <c r="AQ24" s="5">
        <f>cvege!$AA24*FCT!AR24</f>
        <v>0</v>
      </c>
    </row>
    <row r="25" spans="1:43" x14ac:dyDescent="0.2">
      <c r="A25" s="4">
        <f>FCT!B25</f>
        <v>11422</v>
      </c>
      <c r="B25" s="5">
        <f>cvege!$AA25*FCT!C25</f>
        <v>2.6359229311292856</v>
      </c>
      <c r="C25" s="4" t="str">
        <f>FCT!D25</f>
        <v xml:space="preserve">Refuse: 30% Refuse Description: Seeds  rind and stem </v>
      </c>
      <c r="D25" s="5">
        <f>cvege!$AA25*FCT!E25</f>
        <v>0</v>
      </c>
      <c r="E25" s="5">
        <f>cvege!$AA25*FCT!F25</f>
        <v>3.4492934355920362</v>
      </c>
      <c r="F25" s="5">
        <f>cvege!$AA25*FCT!G25</f>
        <v>0.97905708870516328</v>
      </c>
      <c r="G25" s="5">
        <f>cvege!$AA25*FCT!H25</f>
        <v>3.7656041873275509E-2</v>
      </c>
      <c r="H25" s="5">
        <f>cvege!$AA25*FCT!I25</f>
        <v>3.7656041873275511E-3</v>
      </c>
      <c r="I25" s="5">
        <f>cvege!$AA25*FCT!J25</f>
        <v>0.24476427217629082</v>
      </c>
      <c r="J25" s="5">
        <f>cvege!$AA25*FCT!K25</f>
        <v>1.8828020936637754E-2</v>
      </c>
      <c r="K25" s="5">
        <f>cvege!$AA25*FCT!L25</f>
        <v>0.1039306755702404</v>
      </c>
      <c r="L25" s="5">
        <f>cvege!$AA25*FCT!M25</f>
        <v>0</v>
      </c>
      <c r="M25" s="5">
        <f>cvege!$AA25*FCT!N25</f>
        <v>0.79077687933878571</v>
      </c>
      <c r="N25" s="5">
        <f>cvege!$AA25*FCT!O25</f>
        <v>3.0124833498620409E-2</v>
      </c>
      <c r="O25" s="5">
        <f>cvege!$AA25*FCT!P25</f>
        <v>0.4518725024793061</v>
      </c>
      <c r="P25" s="5">
        <f>cvege!$AA25*FCT!Q25</f>
        <v>1.6568658424241223</v>
      </c>
      <c r="Q25" s="5">
        <f>cvege!$AA25*FCT!R25</f>
        <v>12.803054236913672</v>
      </c>
      <c r="R25" s="5">
        <f>cvege!$AA25*FCT!S25</f>
        <v>1.2803054236913674E-2</v>
      </c>
      <c r="S25" s="5">
        <f>cvege!$AA25*FCT!T25</f>
        <v>3.7656041873275509E-2</v>
      </c>
      <c r="T25" s="5">
        <f>cvege!$AA25*FCT!U25</f>
        <v>3.7656041873275511E-5</v>
      </c>
      <c r="U25" s="5">
        <f>cvege!$AA25*FCT!V25</f>
        <v>1.2049933399448163E-2</v>
      </c>
      <c r="V25" s="5">
        <f>cvege!$AA25*FCT!W25</f>
        <v>0</v>
      </c>
      <c r="W25" s="5">
        <f>cvege!$AA25*FCT!X25</f>
        <v>0.33890437685947961</v>
      </c>
      <c r="X25" s="5">
        <f>cvege!$AA25*FCT!Y25</f>
        <v>1.8828020936637756E-3</v>
      </c>
      <c r="Y25" s="5">
        <f>cvege!$AA25*FCT!Z25</f>
        <v>4.1421646060603064E-3</v>
      </c>
      <c r="Z25" s="5">
        <f>cvege!$AA25*FCT!AA25</f>
        <v>2.2593625123965306E-2</v>
      </c>
      <c r="AA25" s="5">
        <f>cvege!$AA25*FCT!AB25</f>
        <v>2.2970185542698059E-3</v>
      </c>
      <c r="AB25" s="5">
        <f>cvege!$AA25*FCT!AC25</f>
        <v>0.60249666997240814</v>
      </c>
      <c r="AC25" s="5">
        <f>cvege!$AA25*FCT!AD25</f>
        <v>0</v>
      </c>
      <c r="AD25" s="5">
        <f>cvege!$AA25*FCT!AE25</f>
        <v>16.041473838015367</v>
      </c>
      <c r="AE25" s="5">
        <f>cvege!$AA25*FCT!AF25</f>
        <v>320.56588446719439</v>
      </c>
      <c r="AF25" s="5">
        <f>cvege!$AA25*FCT!AG25</f>
        <v>3.9915404385672044E-2</v>
      </c>
      <c r="AG25" s="5">
        <f>cvege!$AA25*FCT!AH25</f>
        <v>0</v>
      </c>
      <c r="AH25" s="5">
        <f>cvege!$AA25*FCT!AI25</f>
        <v>0</v>
      </c>
      <c r="AI25" s="5">
        <f>cvege!$AA25*FCT!AJ25</f>
        <v>4.1421646060603064E-2</v>
      </c>
      <c r="AJ25" s="5">
        <f>cvege!$AA25*FCT!AK25</f>
        <v>0</v>
      </c>
      <c r="AK25" s="5">
        <f>cvege!$AA25*FCT!AL25</f>
        <v>1.9581141774103264E-3</v>
      </c>
      <c r="AL25" s="5">
        <f>cvege!$AA25*FCT!AM25</f>
        <v>4.895285443525816E-4</v>
      </c>
      <c r="AM25" s="5">
        <f>cvege!$AA25*FCT!AN25</f>
        <v>1.8828020936637754E-4</v>
      </c>
      <c r="AN25" s="5">
        <f>cvege!$AA25*FCT!AO25</f>
        <v>0</v>
      </c>
      <c r="AO25" s="5">
        <f>cvege!$AA25*FCT!AP25</f>
        <v>0</v>
      </c>
      <c r="AP25" s="5">
        <f>cvege!$AA25*FCT!AQ25</f>
        <v>0</v>
      </c>
      <c r="AQ25" s="5">
        <f>cvege!$AA25*FCT!AR25</f>
        <v>0</v>
      </c>
    </row>
    <row r="26" spans="1:43" x14ac:dyDescent="0.2">
      <c r="A26" s="4">
        <f>FCT!B26</f>
        <v>11457</v>
      </c>
      <c r="B26" s="5">
        <f>cvege!$AA26*FCT!C26</f>
        <v>2.3357714664750611</v>
      </c>
      <c r="C26" s="4" t="str">
        <f>FCT!D26</f>
        <v xml:space="preserve">28% Refuse Description: Large stems and roots </v>
      </c>
      <c r="D26" s="5">
        <f>cvege!$AA26*FCT!E26</f>
        <v>0</v>
      </c>
      <c r="E26" s="5">
        <f>cvege!$AA26*FCT!F26</f>
        <v>2.9651321116086198</v>
      </c>
      <c r="F26" s="5">
        <f>cvege!$AA26*FCT!G26</f>
        <v>0.74614921845731119</v>
      </c>
      <c r="G26" s="5">
        <f>cvege!$AA26*FCT!H26</f>
        <v>9.2782033251648258E-2</v>
      </c>
      <c r="H26" s="5">
        <f>cvege!$AA26*FCT!I26</f>
        <v>1.2652095443406583E-2</v>
      </c>
      <c r="I26" s="5">
        <f>cvege!$AA26*FCT!J26</f>
        <v>0.11776181143478433</v>
      </c>
      <c r="J26" s="5">
        <f>cvege!$AA26*FCT!K26</f>
        <v>7.1370794808960206E-2</v>
      </c>
      <c r="K26" s="5">
        <f>cvege!$AA26*FCT!L26</f>
        <v>1.3625333554437857E-2</v>
      </c>
      <c r="L26" s="5">
        <f>cvege!$AA26*FCT!M26</f>
        <v>0</v>
      </c>
      <c r="M26" s="5">
        <f>cvege!$AA26*FCT!N26</f>
        <v>3.211685766403209</v>
      </c>
      <c r="N26" s="5">
        <f>cvege!$AA26*FCT!O26</f>
        <v>8.7915842696491886E-2</v>
      </c>
      <c r="O26" s="5">
        <f>cvege!$AA26*FCT!P26</f>
        <v>2.5628603590490253</v>
      </c>
      <c r="P26" s="5">
        <f>cvege!$AA26*FCT!Q26</f>
        <v>1.58962224801775</v>
      </c>
      <c r="Q26" s="5">
        <f>cvege!$AA26*FCT!R26</f>
        <v>18.102228865181726</v>
      </c>
      <c r="R26" s="5">
        <f>cvege!$AA26*FCT!S26</f>
        <v>1.8102228865181726E-2</v>
      </c>
      <c r="S26" s="5">
        <f>cvege!$AA26*FCT!T26</f>
        <v>2.5628603590490253</v>
      </c>
      <c r="T26" s="5">
        <f>cvege!$AA26*FCT!U26</f>
        <v>2.562860488814107E-3</v>
      </c>
      <c r="U26" s="5">
        <f>cvege!$AA26*FCT!V26</f>
        <v>1.7193873294885868E-2</v>
      </c>
      <c r="V26" s="5">
        <f>cvege!$AA26*FCT!W26</f>
        <v>0</v>
      </c>
      <c r="W26" s="5">
        <f>cvege!$AA26*FCT!X26</f>
        <v>0.91159969733262813</v>
      </c>
      <c r="X26" s="5">
        <f>cvege!$AA26*FCT!Y26</f>
        <v>2.5304190886813165E-3</v>
      </c>
      <c r="Y26" s="5">
        <f>cvege!$AA26*FCT!Z26</f>
        <v>6.131400099497036E-3</v>
      </c>
      <c r="Z26" s="5">
        <f>cvege!$AA26*FCT!AA26</f>
        <v>2.3487479746221448E-2</v>
      </c>
      <c r="AA26" s="5">
        <f>cvege!$AA26*FCT!AB26</f>
        <v>6.3260477217032913E-3</v>
      </c>
      <c r="AB26" s="5">
        <f>cvege!$AA26*FCT!AC26</f>
        <v>6.2936064513355818</v>
      </c>
      <c r="AC26" s="5">
        <f>cvege!$AA26*FCT!AD26</f>
        <v>0</v>
      </c>
      <c r="AD26" s="5">
        <f>cvege!$AA26*FCT!AE26</f>
        <v>15.214955802455608</v>
      </c>
      <c r="AE26" s="5">
        <f>cvege!$AA26*FCT!AF26</f>
        <v>304.20179223800903</v>
      </c>
      <c r="AF26" s="5">
        <f>cvege!$AA26*FCT!AG26</f>
        <v>6.5855778846449636E-2</v>
      </c>
      <c r="AG26" s="5">
        <f>cvege!$AA26*FCT!AH26</f>
        <v>0</v>
      </c>
      <c r="AH26" s="5">
        <f>cvege!$AA26*FCT!AI26</f>
        <v>0</v>
      </c>
      <c r="AI26" s="5">
        <f>cvege!$AA26*FCT!AJ26</f>
        <v>15.665889460566763</v>
      </c>
      <c r="AJ26" s="5">
        <f>cvege!$AA26*FCT!AK26</f>
        <v>0</v>
      </c>
      <c r="AK26" s="5">
        <f>cvege!$AA26*FCT!AL26</f>
        <v>2.0438000331656787E-3</v>
      </c>
      <c r="AL26" s="5">
        <f>cvege!$AA26*FCT!AM26</f>
        <v>3.2441270367709185E-4</v>
      </c>
      <c r="AM26" s="5">
        <f>cvege!$AA26*FCT!AN26</f>
        <v>5.3528096106720156E-3</v>
      </c>
      <c r="AN26" s="5">
        <f>cvege!$AA26*FCT!AO26</f>
        <v>0</v>
      </c>
      <c r="AO26" s="5">
        <f>cvege!$AA26*FCT!AP26</f>
        <v>0</v>
      </c>
      <c r="AP26" s="5">
        <f>cvege!$AA26*FCT!AQ26</f>
        <v>0</v>
      </c>
      <c r="AQ26" s="5">
        <f>cvege!$AA26*FCT!AR26</f>
        <v>0</v>
      </c>
    </row>
    <row r="27" spans="1:43" x14ac:dyDescent="0.2">
      <c r="A27" s="4">
        <f>FCT!B27</f>
        <v>11052</v>
      </c>
      <c r="B27" s="5">
        <f>cvege!$AA27*FCT!C27</f>
        <v>0.2582127150367976</v>
      </c>
      <c r="C27" s="4" t="str">
        <f>FCT!D27</f>
        <v xml:space="preserve">12% Refuse Description: Ends  strings trimmings </v>
      </c>
      <c r="D27" s="5">
        <f>cvege!$AA27*FCT!E27</f>
        <v>0</v>
      </c>
      <c r="E27" s="5">
        <f>cvege!$AA27*FCT!F27</f>
        <v>0.26502014116049499</v>
      </c>
      <c r="F27" s="5">
        <f>cvege!$AA27*FCT!G27</f>
        <v>9.0961297342508254E-2</v>
      </c>
      <c r="G27" s="5">
        <f>cvege!$AA27*FCT!H27</f>
        <v>5.3696507786061328E-3</v>
      </c>
      <c r="H27" s="5">
        <f>cvege!$AA27*FCT!I27</f>
        <v>6.4553178759199409E-4</v>
      </c>
      <c r="I27" s="5">
        <f>cvege!$AA27*FCT!J27</f>
        <v>2.045162072507363E-2</v>
      </c>
      <c r="J27" s="5">
        <f>cvege!$AA27*FCT!K27</f>
        <v>7.9224355749926544E-3</v>
      </c>
      <c r="K27" s="5">
        <f>cvege!$AA27*FCT!L27</f>
        <v>9.5656073979540936E-3</v>
      </c>
      <c r="L27" s="5">
        <f>cvege!$AA27*FCT!M27</f>
        <v>0</v>
      </c>
      <c r="M27" s="5">
        <f>cvege!$AA27*FCT!N27</f>
        <v>0.10856670973138081</v>
      </c>
      <c r="N27" s="5">
        <f>cvege!$AA27*FCT!O27</f>
        <v>3.0222624600897904E-3</v>
      </c>
      <c r="O27" s="5">
        <f>cvege!$AA27*FCT!P27</f>
        <v>7.3355884953635694E-2</v>
      </c>
      <c r="P27" s="5">
        <f>cvege!$AA27*FCT!Q27</f>
        <v>0.11150094512952624</v>
      </c>
      <c r="Q27" s="5">
        <f>cvege!$AA27*FCT!R27</f>
        <v>0.61912366900868521</v>
      </c>
      <c r="R27" s="5">
        <f>cvege!$AA27*FCT!S27</f>
        <v>6.1912366900868522E-4</v>
      </c>
      <c r="S27" s="5">
        <f>cvege!$AA27*FCT!T27</f>
        <v>1.7605412388872567E-2</v>
      </c>
      <c r="T27" s="5">
        <f>cvege!$AA27*FCT!U27</f>
        <v>1.7605412388872567E-5</v>
      </c>
      <c r="U27" s="5">
        <f>cvege!$AA27*FCT!V27</f>
        <v>7.0421649555490258E-4</v>
      </c>
      <c r="V27" s="5">
        <f>cvege!$AA27*FCT!W27</f>
        <v>0</v>
      </c>
      <c r="W27" s="5">
        <f>cvege!$AA27*FCT!X27</f>
        <v>3.5797671857374216E-2</v>
      </c>
      <c r="X27" s="5">
        <f>cvege!$AA27*FCT!Y27</f>
        <v>2.4060730264792508E-4</v>
      </c>
      <c r="Y27" s="5">
        <f>cvege!$AA27*FCT!Z27</f>
        <v>3.0516048140712446E-4</v>
      </c>
      <c r="Z27" s="5">
        <f>cvege!$AA27*FCT!AA27</f>
        <v>2.1537287822387436E-3</v>
      </c>
      <c r="AA27" s="5">
        <f>cvege!$AA27*FCT!AB27</f>
        <v>4.1372719113850522E-4</v>
      </c>
      <c r="AB27" s="5">
        <f>cvege!$AA27*FCT!AC27</f>
        <v>9.6829768138799108E-2</v>
      </c>
      <c r="AC27" s="5">
        <f>cvege!$AA27*FCT!AD27</f>
        <v>0</v>
      </c>
      <c r="AD27" s="5">
        <f>cvege!$AA27*FCT!AE27</f>
        <v>0.10269823893508996</v>
      </c>
      <c r="AE27" s="5">
        <f>cvege!$AA27*FCT!AF27</f>
        <v>2.024622424720345</v>
      </c>
      <c r="AF27" s="5">
        <f>cvege!$AA27*FCT!AG27</f>
        <v>1.2030365132396253E-3</v>
      </c>
      <c r="AG27" s="5">
        <f>cvege!$AA27*FCT!AH27</f>
        <v>0</v>
      </c>
      <c r="AH27" s="5">
        <f>cvege!$AA27*FCT!AI27</f>
        <v>0</v>
      </c>
      <c r="AI27" s="5">
        <f>cvege!$AA27*FCT!AJ27</f>
        <v>0.12617212212025339</v>
      </c>
      <c r="AJ27" s="5">
        <f>cvege!$AA27*FCT!AK27</f>
        <v>0</v>
      </c>
      <c r="AK27" s="5">
        <f>cvege!$AA27*FCT!AL27</f>
        <v>1.467117699072714E-4</v>
      </c>
      <c r="AL27" s="5">
        <f>cvege!$AA27*FCT!AM27</f>
        <v>2.9342353981454278E-5</v>
      </c>
      <c r="AM27" s="5">
        <f>cvege!$AA27*FCT!AN27</f>
        <v>3.3156859999043333E-4</v>
      </c>
      <c r="AN27" s="5">
        <f>cvege!$AA27*FCT!AO27</f>
        <v>0</v>
      </c>
      <c r="AO27" s="5">
        <f>cvege!$AA27*FCT!AP27</f>
        <v>0</v>
      </c>
      <c r="AP27" s="5">
        <f>cvege!$AA27*FCT!AQ27</f>
        <v>0</v>
      </c>
      <c r="AQ27" s="5">
        <f>cvege!$AA27*FCT!AR27</f>
        <v>0</v>
      </c>
    </row>
    <row r="28" spans="1:43" x14ac:dyDescent="0.2">
      <c r="A28" s="4">
        <f>FCT!B28</f>
        <v>11529</v>
      </c>
      <c r="B28" s="5">
        <f>cvege!$AA28*FCT!C28</f>
        <v>23.216443178844695</v>
      </c>
      <c r="C28" s="4" t="str">
        <f>FCT!D28</f>
        <v xml:space="preserve">9% Refuse Description: Core and stem ends </v>
      </c>
      <c r="D28" s="5">
        <f>cvege!$AA28*FCT!E28</f>
        <v>0</v>
      </c>
      <c r="E28" s="5">
        <f>cvege!$AA28*FCT!F28</f>
        <v>24.114485816092312</v>
      </c>
      <c r="F28" s="5">
        <f>cvege!$AA28*FCT!G28</f>
        <v>4.592263485925324</v>
      </c>
      <c r="G28" s="5">
        <f>cvege!$AA28*FCT!H28</f>
        <v>0.22451065931190475</v>
      </c>
      <c r="H28" s="5">
        <f>cvege!$AA28*FCT!I28</f>
        <v>5.1025149843614719E-2</v>
      </c>
      <c r="I28" s="5">
        <f>cvege!$AA28*FCT!J28</f>
        <v>0.99243916445830627</v>
      </c>
      <c r="J28" s="5">
        <f>cvege!$AA28*FCT!K28</f>
        <v>0.3061508990616883</v>
      </c>
      <c r="K28" s="5">
        <f>cvege!$AA28*FCT!L28</f>
        <v>0.67098072044353352</v>
      </c>
      <c r="L28" s="5">
        <f>cvege!$AA28*FCT!M28</f>
        <v>0</v>
      </c>
      <c r="M28" s="5">
        <f>cvege!$AA28*FCT!N28</f>
        <v>2.5512574921807358</v>
      </c>
      <c r="N28" s="5">
        <f>cvege!$AA28*FCT!O28</f>
        <v>6.8883952288879863E-2</v>
      </c>
      <c r="O28" s="5">
        <f>cvege!$AA28*FCT!P28</f>
        <v>2.8063832413988092</v>
      </c>
      <c r="P28" s="5">
        <f>cvege!$AA28*FCT!Q28</f>
        <v>6.1230179812337653</v>
      </c>
      <c r="Q28" s="5">
        <f>cvege!$AA28*FCT!R28</f>
        <v>60.464802564683438</v>
      </c>
      <c r="R28" s="5">
        <f>cvege!$AA28*FCT!S28</f>
        <v>6.0464802564683437E-2</v>
      </c>
      <c r="S28" s="5">
        <f>cvege!$AA28*FCT!T28</f>
        <v>1.2756287460903679</v>
      </c>
      <c r="T28" s="5">
        <f>cvege!$AA28*FCT!U28</f>
        <v>1.2756287460903679E-3</v>
      </c>
      <c r="U28" s="5">
        <f>cvege!$AA28*FCT!V28</f>
        <v>4.3371377367072507E-2</v>
      </c>
      <c r="V28" s="5">
        <f>cvege!$AA28*FCT!W28</f>
        <v>0</v>
      </c>
      <c r="W28" s="5">
        <f>cvege!$AA28*FCT!X28</f>
        <v>3.4952227642876079</v>
      </c>
      <c r="X28" s="5">
        <f>cvege!$AA28*FCT!Y28</f>
        <v>9.4396527210687219E-3</v>
      </c>
      <c r="Y28" s="5">
        <f>cvege!$AA28*FCT!Z28</f>
        <v>4.8473892351433975E-3</v>
      </c>
      <c r="Z28" s="5">
        <f>cvege!$AA28*FCT!AA28</f>
        <v>0.15154469503553569</v>
      </c>
      <c r="AA28" s="5">
        <f>cvege!$AA28*FCT!AB28</f>
        <v>2.0410059937445886E-2</v>
      </c>
      <c r="AB28" s="5">
        <f>cvege!$AA28*FCT!AC28</f>
        <v>3.8268862382711037</v>
      </c>
      <c r="AC28" s="5">
        <f>cvege!$AA28*FCT!AD28</f>
        <v>0</v>
      </c>
      <c r="AD28" s="5">
        <f>cvege!$AA28*FCT!AE28</f>
        <v>10.715281467159089</v>
      </c>
      <c r="AE28" s="5">
        <f>cvege!$AA28*FCT!AF28</f>
        <v>212.5197490986553</v>
      </c>
      <c r="AF28" s="5">
        <f>cvege!$AA28*FCT!AG28</f>
        <v>0.13776790457775973</v>
      </c>
      <c r="AG28" s="5">
        <f>cvege!$AA28*FCT!AH28</f>
        <v>0</v>
      </c>
      <c r="AH28" s="5">
        <f>cvege!$AA28*FCT!AI28</f>
        <v>0</v>
      </c>
      <c r="AI28" s="5">
        <f>cvege!$AA28*FCT!AJ28</f>
        <v>2.0154934188227811</v>
      </c>
      <c r="AJ28" s="5">
        <f>cvege!$AA28*FCT!AK28</f>
        <v>0</v>
      </c>
      <c r="AK28" s="5">
        <f>cvege!$AA28*FCT!AL28</f>
        <v>7.1435209781060601E-3</v>
      </c>
      <c r="AL28" s="5">
        <f>cvege!$AA28*FCT!AM28</f>
        <v>7.9088982257602813E-3</v>
      </c>
      <c r="AM28" s="5">
        <f>cvege!$AA28*FCT!AN28</f>
        <v>2.1175437185100107E-2</v>
      </c>
      <c r="AN28" s="5">
        <f>cvege!$AA28*FCT!AO28</f>
        <v>0</v>
      </c>
      <c r="AO28" s="5">
        <f>cvege!$AA28*FCT!AP28</f>
        <v>0</v>
      </c>
      <c r="AP28" s="5">
        <f>cvege!$AA28*FCT!AQ28</f>
        <v>0</v>
      </c>
      <c r="AQ28" s="5">
        <f>cvege!$AA28*FCT!AR28</f>
        <v>0</v>
      </c>
    </row>
    <row r="29" spans="1:43" x14ac:dyDescent="0.2">
      <c r="A29" s="4">
        <f>FCT!B29</f>
        <v>11546</v>
      </c>
      <c r="B29" s="5">
        <f>cvege!$AA29*FCT!C29</f>
        <v>-7.1687035132640062E-2</v>
      </c>
      <c r="C29" s="4">
        <f>FCT!D29</f>
        <v>0</v>
      </c>
      <c r="D29" s="5">
        <f>cvege!$AA29*FCT!E29</f>
        <v>0</v>
      </c>
      <c r="E29" s="5">
        <f>cvege!$AA29*FCT!F29</f>
        <v>-5.268997082249044E-2</v>
      </c>
      <c r="F29" s="5">
        <f>cvege!$AA29*FCT!G29</f>
        <v>-5.8783368808764849E-2</v>
      </c>
      <c r="G29" s="5">
        <f>cvege!$AA29*FCT!H29</f>
        <v>-3.0968799177300507E-3</v>
      </c>
      <c r="H29" s="5">
        <f>cvege!$AA29*FCT!I29</f>
        <v>-3.3692906512340827E-4</v>
      </c>
      <c r="I29" s="5">
        <f>cvege!$AA29*FCT!J29</f>
        <v>-1.3556018343582235E-2</v>
      </c>
      <c r="J29" s="5">
        <f>cvege!$AA29*FCT!K29</f>
        <v>-2.9391684404382421E-3</v>
      </c>
      <c r="K29" s="5">
        <f>cvege!$AA29*FCT!L29</f>
        <v>-8.7314808791555589E-3</v>
      </c>
      <c r="L29" s="5">
        <f>cvege!$AA29*FCT!M29</f>
        <v>0</v>
      </c>
      <c r="M29" s="5">
        <f>cvege!$AA29*FCT!N29</f>
        <v>-2.5807332647750422E-2</v>
      </c>
      <c r="N29" s="5">
        <f>cvege!$AA29*FCT!O29</f>
        <v>-2.1362736469526739E-3</v>
      </c>
      <c r="O29" s="5">
        <f>cvege!$AA29*FCT!P29</f>
        <v>-3.0108554755708825E-2</v>
      </c>
      <c r="P29" s="5">
        <f>cvege!$AA29*FCT!Q29</f>
        <v>-5.9500239160091249E-2</v>
      </c>
      <c r="Q29" s="5">
        <f>cvege!$AA29*FCT!R29</f>
        <v>-0.72690653624497015</v>
      </c>
      <c r="R29" s="5">
        <f>cvege!$AA29*FCT!S29</f>
        <v>-7.2690653624497023E-4</v>
      </c>
      <c r="S29" s="5">
        <f>cvege!$AA29*FCT!T29</f>
        <v>-4.2295350728257637E-2</v>
      </c>
      <c r="T29" s="5">
        <f>cvege!$AA29*FCT!U29</f>
        <v>-4.2295350728257628E-5</v>
      </c>
      <c r="U29" s="5">
        <f>cvege!$AA29*FCT!V29</f>
        <v>-4.5162832133563234E-4</v>
      </c>
      <c r="V29" s="5">
        <f>cvege!$AA29*FCT!W29</f>
        <v>0</v>
      </c>
      <c r="W29" s="5">
        <f>cvege!$AA29*FCT!X29</f>
        <v>-1.5699460694048172E-2</v>
      </c>
      <c r="X29" s="5">
        <f>cvege!$AA29*FCT!Y29</f>
        <v>-4.301222107958403E-5</v>
      </c>
      <c r="Y29" s="5">
        <f>cvege!$AA29*FCT!Z29</f>
        <v>-1.0968116375293929E-4</v>
      </c>
      <c r="Z29" s="5">
        <f>cvege!$AA29*FCT!AA29</f>
        <v>-2.2050932006800082E-3</v>
      </c>
      <c r="AA29" s="5">
        <f>cvege!$AA29*FCT!AB29</f>
        <v>-1.5484399588650252E-4</v>
      </c>
      <c r="AB29" s="5">
        <f>cvege!$AA29*FCT!AC29</f>
        <v>-8.602444215916806E-3</v>
      </c>
      <c r="AC29" s="5">
        <f>cvege!$AA29*FCT!AD29</f>
        <v>0</v>
      </c>
      <c r="AD29" s="5">
        <f>cvege!$AA29*FCT!AE29</f>
        <v>-5.4482146700806443E-2</v>
      </c>
      <c r="AE29" s="5">
        <f>cvege!$AA29*FCT!AF29</f>
        <v>-1.093227285772761</v>
      </c>
      <c r="AF29" s="5">
        <f>cvege!$AA29*FCT!AG29</f>
        <v>-3.0825425107035222E-3</v>
      </c>
      <c r="AG29" s="5">
        <f>cvege!$AA29*FCT!AH29</f>
        <v>0</v>
      </c>
      <c r="AH29" s="5">
        <f>cvege!$AA29*FCT!AI29</f>
        <v>0</v>
      </c>
      <c r="AI29" s="5">
        <f>cvege!$AA29*FCT!AJ29</f>
        <v>-8.1723220051209671E-3</v>
      </c>
      <c r="AJ29" s="5">
        <f>cvege!$AA29*FCT!AK29</f>
        <v>0</v>
      </c>
      <c r="AK29" s="5">
        <f>cvege!$AA29*FCT!AL29</f>
        <v>-7.1687035132640063E-5</v>
      </c>
      <c r="AL29" s="5">
        <f>cvege!$AA29*FCT!AM29</f>
        <v>-4.8030313538868845E-5</v>
      </c>
      <c r="AM29" s="5">
        <f>cvege!$AA29*FCT!AN29</f>
        <v>-1.1469925621222409E-4</v>
      </c>
      <c r="AN29" s="5">
        <f>cvege!$AA29*FCT!AO29</f>
        <v>0</v>
      </c>
      <c r="AO29" s="5">
        <f>cvege!$AA29*FCT!AP29</f>
        <v>0</v>
      </c>
      <c r="AP29" s="5">
        <f>cvege!$AA29*FCT!AQ29</f>
        <v>0</v>
      </c>
      <c r="AQ29" s="5">
        <f>cvege!$AA29*FCT!AR29</f>
        <v>0</v>
      </c>
    </row>
    <row r="30" spans="1:43" x14ac:dyDescent="0.2">
      <c r="A30" s="4">
        <f>FCT!B30</f>
        <v>11885</v>
      </c>
      <c r="B30" s="5">
        <f>cvege!$AA30*FCT!C30</f>
        <v>-2.5441792365461405E-2</v>
      </c>
      <c r="C30" s="4">
        <f>FCT!D30</f>
        <v>0</v>
      </c>
      <c r="D30" s="5">
        <f>cvege!$AA30*FCT!E30</f>
        <v>0</v>
      </c>
      <c r="E30" s="5">
        <f>cvege!$AA30*FCT!F30</f>
        <v>-2.4106098266274682E-2</v>
      </c>
      <c r="F30" s="5">
        <f>cvege!$AA30*FCT!G30</f>
        <v>-4.0706867784738249E-3</v>
      </c>
      <c r="G30" s="5">
        <f>cvege!$AA30*FCT!H30</f>
        <v>-2.0099015968714511E-4</v>
      </c>
      <c r="H30" s="5">
        <f>cvege!$AA30*FCT!I30</f>
        <v>-6.3604480913653514E-5</v>
      </c>
      <c r="I30" s="5">
        <f>cvege!$AA30*FCT!J30</f>
        <v>-8.8283019508151087E-4</v>
      </c>
      <c r="J30" s="5">
        <f>cvege!$AA30*FCT!K30</f>
        <v>-4.8339405494376666E-4</v>
      </c>
      <c r="K30" s="5">
        <f>cvege!$AA30*FCT!L30</f>
        <v>-6.4876570531926581E-4</v>
      </c>
      <c r="L30" s="5">
        <f>cvege!$AA30*FCT!M30</f>
        <v>0</v>
      </c>
      <c r="M30" s="5">
        <f>cvege!$AA30*FCT!N30</f>
        <v>-8.3957914806022643E-3</v>
      </c>
      <c r="N30" s="5">
        <f>cvege!$AA30*FCT!O30</f>
        <v>-1.4501821648312999E-4</v>
      </c>
      <c r="O30" s="5">
        <f>cvege!$AA30*FCT!P30</f>
        <v>-2.5441792365461405E-3</v>
      </c>
      <c r="P30" s="5">
        <f>cvege!$AA30*FCT!Q30</f>
        <v>-4.3251047021284393E-3</v>
      </c>
      <c r="Q30" s="5">
        <f>cvege!$AA30*FCT!R30</f>
        <v>-4.8593823418031284E-2</v>
      </c>
      <c r="R30" s="5">
        <f>cvege!$AA30*FCT!S30</f>
        <v>-4.8593823418031283E-5</v>
      </c>
      <c r="S30" s="5">
        <f>cvege!$AA30*FCT!T30</f>
        <v>-2.5441792365461405E-3</v>
      </c>
      <c r="T30" s="5">
        <f>cvege!$AA30*FCT!U30</f>
        <v>-2.5441792365461408E-6</v>
      </c>
      <c r="U30" s="5">
        <f>cvege!$AA30*FCT!V30</f>
        <v>-3.0530150838553684E-5</v>
      </c>
      <c r="V30" s="5">
        <f>cvege!$AA30*FCT!W30</f>
        <v>0</v>
      </c>
      <c r="W30" s="5">
        <f>cvege!$AA30*FCT!X30</f>
        <v>-3.2056658380481369E-3</v>
      </c>
      <c r="X30" s="5">
        <f>cvege!$AA30*FCT!Y30</f>
        <v>-1.4629030610140308E-4</v>
      </c>
      <c r="Y30" s="5">
        <f>cvege!$AA30*FCT!Z30</f>
        <v>-1.3992985801003773E-5</v>
      </c>
      <c r="Z30" s="5">
        <f>cvege!$AA30*FCT!AA30</f>
        <v>-1.811455616420852E-4</v>
      </c>
      <c r="AA30" s="5">
        <f>cvege!$AA30*FCT!AB30</f>
        <v>-2.824038952566216E-5</v>
      </c>
      <c r="AB30" s="5">
        <f>cvege!$AA30*FCT!AC30</f>
        <v>-2.0353433892369125E-3</v>
      </c>
      <c r="AC30" s="5">
        <f>cvege!$AA30*FCT!AD30</f>
        <v>0</v>
      </c>
      <c r="AD30" s="5">
        <f>cvege!$AA30*FCT!AE30</f>
        <v>-5.5971943204015089E-3</v>
      </c>
      <c r="AE30" s="5">
        <f>cvege!$AA30*FCT!AF30</f>
        <v>-0.1121983043316848</v>
      </c>
      <c r="AF30" s="5">
        <f>cvege!$AA30*FCT!AG30</f>
        <v>-1.5010657495622228E-4</v>
      </c>
      <c r="AG30" s="5">
        <f>cvege!$AA30*FCT!AH30</f>
        <v>0</v>
      </c>
      <c r="AH30" s="5">
        <f>cvege!$AA30*FCT!AI30</f>
        <v>0</v>
      </c>
      <c r="AI30" s="5">
        <f>cvege!$AA30*FCT!AJ30</f>
        <v>-7.3781197859838072E-4</v>
      </c>
      <c r="AJ30" s="5">
        <f>cvege!$AA30*FCT!AK30</f>
        <v>0</v>
      </c>
      <c r="AK30" s="5">
        <f>cvege!$AA30*FCT!AL30</f>
        <v>-8.6502094042568793E-6</v>
      </c>
      <c r="AL30" s="5">
        <f>cvege!$AA30*FCT!AM30</f>
        <v>-1.0176716946184563E-5</v>
      </c>
      <c r="AM30" s="5">
        <f>cvege!$AA30*FCT!AN30</f>
        <v>-2.5696210289116022E-5</v>
      </c>
      <c r="AN30" s="5">
        <f>cvege!$AA30*FCT!AO30</f>
        <v>0</v>
      </c>
      <c r="AO30" s="5">
        <f>cvege!$AA30*FCT!AP30</f>
        <v>0</v>
      </c>
      <c r="AP30" s="5">
        <f>cvege!$AA30*FCT!AQ30</f>
        <v>0</v>
      </c>
      <c r="AQ30" s="5">
        <f>cvege!$AA30*FCT!AR30</f>
        <v>0</v>
      </c>
    </row>
    <row r="31" spans="1:43" x14ac:dyDescent="0.2">
      <c r="A31" s="4">
        <f>FCT!B31</f>
        <v>0</v>
      </c>
      <c r="B31" s="5">
        <f>cvege!$AA31*FCT!C31</f>
        <v>0</v>
      </c>
      <c r="C31" s="4">
        <f>FCT!D31</f>
        <v>0</v>
      </c>
      <c r="D31" s="5">
        <f>cvege!$AA31*FCT!E31</f>
        <v>0</v>
      </c>
      <c r="E31" s="5">
        <f>cvege!$AA31*FCT!F31</f>
        <v>0</v>
      </c>
      <c r="F31" s="5">
        <f>cvege!$AA31*FCT!G31</f>
        <v>0</v>
      </c>
      <c r="G31" s="5">
        <f>cvege!$AA31*FCT!H31</f>
        <v>0</v>
      </c>
      <c r="H31" s="5">
        <f>cvege!$AA31*FCT!I31</f>
        <v>0</v>
      </c>
      <c r="I31" s="5">
        <f>cvege!$AA31*FCT!J31</f>
        <v>0</v>
      </c>
      <c r="J31" s="5">
        <f>cvege!$AA31*FCT!K31</f>
        <v>0</v>
      </c>
      <c r="K31" s="5">
        <f>cvege!$AA31*FCT!L31</f>
        <v>0</v>
      </c>
      <c r="L31" s="5">
        <f>cvege!$AA31*FCT!M31</f>
        <v>0</v>
      </c>
      <c r="M31" s="5">
        <f>cvege!$AA31*FCT!N31</f>
        <v>0</v>
      </c>
      <c r="N31" s="5">
        <f>cvege!$AA31*FCT!O31</f>
        <v>0</v>
      </c>
      <c r="O31" s="5">
        <f>cvege!$AA31*FCT!P31</f>
        <v>0</v>
      </c>
      <c r="P31" s="5">
        <f>cvege!$AA31*FCT!Q31</f>
        <v>0</v>
      </c>
      <c r="Q31" s="5">
        <f>cvege!$AA31*FCT!R31</f>
        <v>0</v>
      </c>
      <c r="R31" s="5">
        <f>cvege!$AA31*FCT!S31</f>
        <v>0</v>
      </c>
      <c r="S31" s="5">
        <f>cvege!$AA31*FCT!T31</f>
        <v>0</v>
      </c>
      <c r="T31" s="5">
        <f>cvege!$AA31*FCT!U31</f>
        <v>0</v>
      </c>
      <c r="U31" s="5">
        <f>cvege!$AA31*FCT!V31</f>
        <v>0</v>
      </c>
      <c r="V31" s="5">
        <f>cvege!$AA31*FCT!W31</f>
        <v>0</v>
      </c>
      <c r="W31" s="5">
        <f>cvege!$AA31*FCT!X31</f>
        <v>0</v>
      </c>
      <c r="X31" s="5">
        <f>cvege!$AA31*FCT!Y31</f>
        <v>0</v>
      </c>
      <c r="Y31" s="5">
        <f>cvege!$AA31*FCT!Z31</f>
        <v>0</v>
      </c>
      <c r="Z31" s="5">
        <f>cvege!$AA31*FCT!AA31</f>
        <v>0</v>
      </c>
      <c r="AA31" s="5">
        <f>cvege!$AA31*FCT!AB31</f>
        <v>0</v>
      </c>
      <c r="AB31" s="5">
        <f>cvege!$AA31*FCT!AC31</f>
        <v>0</v>
      </c>
      <c r="AC31" s="5">
        <f>cvege!$AA31*FCT!AD31</f>
        <v>0</v>
      </c>
      <c r="AD31" s="5">
        <f>cvege!$AA31*FCT!AE31</f>
        <v>0</v>
      </c>
      <c r="AE31" s="5">
        <f>cvege!$AA31*FCT!AF31</f>
        <v>0</v>
      </c>
      <c r="AF31" s="5">
        <f>cvege!$AA31*FCT!AG31</f>
        <v>0</v>
      </c>
      <c r="AG31" s="5">
        <f>cvege!$AA31*FCT!AH31</f>
        <v>0</v>
      </c>
      <c r="AH31" s="5">
        <f>cvege!$AA31*FCT!AI31</f>
        <v>0</v>
      </c>
      <c r="AI31" s="5">
        <f>cvege!$AA31*FCT!AJ31</f>
        <v>0</v>
      </c>
      <c r="AJ31" s="5">
        <f>cvege!$AA31*FCT!AK31</f>
        <v>0</v>
      </c>
      <c r="AK31" s="5">
        <f>cvege!$AA31*FCT!AL31</f>
        <v>0</v>
      </c>
      <c r="AL31" s="5">
        <f>cvege!$AA31*FCT!AM31</f>
        <v>0</v>
      </c>
      <c r="AM31" s="5">
        <f>cvege!$AA31*FCT!AN31</f>
        <v>0</v>
      </c>
      <c r="AN31" s="5">
        <f>cvege!$AA31*FCT!AO31</f>
        <v>0</v>
      </c>
      <c r="AO31" s="5">
        <f>cvege!$AA31*FCT!AP31</f>
        <v>0</v>
      </c>
      <c r="AP31" s="5">
        <f>cvege!$AA31*FCT!AQ31</f>
        <v>0</v>
      </c>
      <c r="AQ31" s="5">
        <f>cvege!$AA31*FCT!AR31</f>
        <v>0</v>
      </c>
    </row>
    <row r="32" spans="1:43" x14ac:dyDescent="0.2">
      <c r="A32" s="4">
        <f>FCT!B32</f>
        <v>0</v>
      </c>
      <c r="B32" s="5">
        <f>cvege!$AA32*FCT!C32</f>
        <v>0</v>
      </c>
      <c r="C32" s="4">
        <f>FCT!D32</f>
        <v>0</v>
      </c>
      <c r="D32" s="5">
        <f>cvege!$AA32*FCT!E32</f>
        <v>0</v>
      </c>
      <c r="E32" s="5">
        <f>cvege!$AA32*FCT!F32</f>
        <v>0</v>
      </c>
      <c r="F32" s="5">
        <f>cvege!$AA32*FCT!G32</f>
        <v>0</v>
      </c>
      <c r="G32" s="5">
        <f>cvege!$AA32*FCT!H32</f>
        <v>0</v>
      </c>
      <c r="H32" s="5">
        <f>cvege!$AA32*FCT!I32</f>
        <v>0</v>
      </c>
      <c r="I32" s="5">
        <f>cvege!$AA32*FCT!J32</f>
        <v>0</v>
      </c>
      <c r="J32" s="5">
        <f>cvege!$AA32*FCT!K32</f>
        <v>0</v>
      </c>
      <c r="K32" s="5">
        <f>cvege!$AA32*FCT!L32</f>
        <v>0</v>
      </c>
      <c r="L32" s="5">
        <f>cvege!$AA32*FCT!M32</f>
        <v>0</v>
      </c>
      <c r="M32" s="5">
        <f>cvege!$AA32*FCT!N32</f>
        <v>0</v>
      </c>
      <c r="N32" s="5">
        <f>cvege!$AA32*FCT!O32</f>
        <v>0</v>
      </c>
      <c r="O32" s="5">
        <f>cvege!$AA32*FCT!P32</f>
        <v>0</v>
      </c>
      <c r="P32" s="5">
        <f>cvege!$AA32*FCT!Q32</f>
        <v>0</v>
      </c>
      <c r="Q32" s="5">
        <f>cvege!$AA32*FCT!R32</f>
        <v>0</v>
      </c>
      <c r="R32" s="5">
        <f>cvege!$AA32*FCT!S32</f>
        <v>0</v>
      </c>
      <c r="S32" s="5">
        <f>cvege!$AA32*FCT!T32</f>
        <v>0</v>
      </c>
      <c r="T32" s="5">
        <f>cvege!$AA32*FCT!U32</f>
        <v>0</v>
      </c>
      <c r="U32" s="5">
        <f>cvege!$AA32*FCT!V32</f>
        <v>0</v>
      </c>
      <c r="V32" s="5">
        <f>cvege!$AA32*FCT!W32</f>
        <v>0</v>
      </c>
      <c r="W32" s="5">
        <f>cvege!$AA32*FCT!X32</f>
        <v>0</v>
      </c>
      <c r="X32" s="5">
        <f>cvege!$AA32*FCT!Y32</f>
        <v>0</v>
      </c>
      <c r="Y32" s="5">
        <f>cvege!$AA32*FCT!Z32</f>
        <v>0</v>
      </c>
      <c r="Z32" s="5">
        <f>cvege!$AA32*FCT!AA32</f>
        <v>0</v>
      </c>
      <c r="AA32" s="5">
        <f>cvege!$AA32*FCT!AB32</f>
        <v>0</v>
      </c>
      <c r="AB32" s="5">
        <f>cvege!$AA32*FCT!AC32</f>
        <v>0</v>
      </c>
      <c r="AC32" s="5">
        <f>cvege!$AA32*FCT!AD32</f>
        <v>0</v>
      </c>
      <c r="AD32" s="5">
        <f>cvege!$AA32*FCT!AE32</f>
        <v>0</v>
      </c>
      <c r="AE32" s="5">
        <f>cvege!$AA32*FCT!AF32</f>
        <v>0</v>
      </c>
      <c r="AF32" s="5">
        <f>cvege!$AA32*FCT!AG32</f>
        <v>0</v>
      </c>
      <c r="AG32" s="5">
        <f>cvege!$AA32*FCT!AH32</f>
        <v>0</v>
      </c>
      <c r="AH32" s="5">
        <f>cvege!$AA32*FCT!AI32</f>
        <v>0</v>
      </c>
      <c r="AI32" s="5">
        <f>cvege!$AA32*FCT!AJ32</f>
        <v>0</v>
      </c>
      <c r="AJ32" s="5">
        <f>cvege!$AA32*FCT!AK32</f>
        <v>0</v>
      </c>
      <c r="AK32" s="5">
        <f>cvege!$AA32*FCT!AL32</f>
        <v>0</v>
      </c>
      <c r="AL32" s="5">
        <f>cvege!$AA32*FCT!AM32</f>
        <v>0</v>
      </c>
      <c r="AM32" s="5">
        <f>cvege!$AA32*FCT!AN32</f>
        <v>0</v>
      </c>
      <c r="AN32" s="5">
        <f>cvege!$AA32*FCT!AO32</f>
        <v>0</v>
      </c>
      <c r="AO32" s="5">
        <f>cvege!$AA32*FCT!AP32</f>
        <v>0</v>
      </c>
      <c r="AP32" s="5">
        <f>cvege!$AA32*FCT!AQ32</f>
        <v>0</v>
      </c>
      <c r="AQ32" s="5">
        <f>cvege!$AA32*FCT!AR32</f>
        <v>0</v>
      </c>
    </row>
    <row r="33" spans="1:43" x14ac:dyDescent="0.2">
      <c r="A33" s="4">
        <f>FCT!B33</f>
        <v>0</v>
      </c>
      <c r="B33" s="5">
        <f>cvege!$AA33*FCT!C33</f>
        <v>0</v>
      </c>
      <c r="C33" s="4">
        <f>FCT!D33</f>
        <v>0</v>
      </c>
      <c r="D33" s="5">
        <f>cvege!$AA33*FCT!E33</f>
        <v>0</v>
      </c>
      <c r="E33" s="5">
        <f>cvege!$AA33*FCT!F33</f>
        <v>0</v>
      </c>
      <c r="F33" s="5">
        <f>cvege!$AA33*FCT!G33</f>
        <v>0</v>
      </c>
      <c r="G33" s="5">
        <f>cvege!$AA33*FCT!H33</f>
        <v>0</v>
      </c>
      <c r="H33" s="5">
        <f>cvege!$AA33*FCT!I33</f>
        <v>0</v>
      </c>
      <c r="I33" s="5">
        <f>cvege!$AA33*FCT!J33</f>
        <v>0</v>
      </c>
      <c r="J33" s="5">
        <f>cvege!$AA33*FCT!K33</f>
        <v>0</v>
      </c>
      <c r="K33" s="5">
        <f>cvege!$AA33*FCT!L33</f>
        <v>0</v>
      </c>
      <c r="L33" s="5">
        <f>cvege!$AA33*FCT!M33</f>
        <v>0</v>
      </c>
      <c r="M33" s="5">
        <f>cvege!$AA33*FCT!N33</f>
        <v>0</v>
      </c>
      <c r="N33" s="5">
        <f>cvege!$AA33*FCT!O33</f>
        <v>0</v>
      </c>
      <c r="O33" s="5">
        <f>cvege!$AA33*FCT!P33</f>
        <v>0</v>
      </c>
      <c r="P33" s="5">
        <f>cvege!$AA33*FCT!Q33</f>
        <v>0</v>
      </c>
      <c r="Q33" s="5">
        <f>cvege!$AA33*FCT!R33</f>
        <v>0</v>
      </c>
      <c r="R33" s="5">
        <f>cvege!$AA33*FCT!S33</f>
        <v>0</v>
      </c>
      <c r="S33" s="5">
        <f>cvege!$AA33*FCT!T33</f>
        <v>0</v>
      </c>
      <c r="T33" s="5">
        <f>cvege!$AA33*FCT!U33</f>
        <v>0</v>
      </c>
      <c r="U33" s="5">
        <f>cvege!$AA33*FCT!V33</f>
        <v>0</v>
      </c>
      <c r="V33" s="5">
        <f>cvege!$AA33*FCT!W33</f>
        <v>0</v>
      </c>
      <c r="W33" s="5">
        <f>cvege!$AA33*FCT!X33</f>
        <v>0</v>
      </c>
      <c r="X33" s="5">
        <f>cvege!$AA33*FCT!Y33</f>
        <v>0</v>
      </c>
      <c r="Y33" s="5">
        <f>cvege!$AA33*FCT!Z33</f>
        <v>0</v>
      </c>
      <c r="Z33" s="5">
        <f>cvege!$AA33*FCT!AA33</f>
        <v>0</v>
      </c>
      <c r="AA33" s="5">
        <f>cvege!$AA33*FCT!AB33</f>
        <v>0</v>
      </c>
      <c r="AB33" s="5">
        <f>cvege!$AA33*FCT!AC33</f>
        <v>0</v>
      </c>
      <c r="AC33" s="5">
        <f>cvege!$AA33*FCT!AD33</f>
        <v>0</v>
      </c>
      <c r="AD33" s="5">
        <f>cvege!$AA33*FCT!AE33</f>
        <v>0</v>
      </c>
      <c r="AE33" s="5">
        <f>cvege!$AA33*FCT!AF33</f>
        <v>0</v>
      </c>
      <c r="AF33" s="5">
        <f>cvege!$AA33*FCT!AG33</f>
        <v>0</v>
      </c>
      <c r="AG33" s="5">
        <f>cvege!$AA33*FCT!AH33</f>
        <v>0</v>
      </c>
      <c r="AH33" s="5">
        <f>cvege!$AA33*FCT!AI33</f>
        <v>0</v>
      </c>
      <c r="AI33" s="5">
        <f>cvege!$AA33*FCT!AJ33</f>
        <v>0</v>
      </c>
      <c r="AJ33" s="5">
        <f>cvege!$AA33*FCT!AK33</f>
        <v>0</v>
      </c>
      <c r="AK33" s="5">
        <f>cvege!$AA33*FCT!AL33</f>
        <v>0</v>
      </c>
      <c r="AL33" s="5">
        <f>cvege!$AA33*FCT!AM33</f>
        <v>0</v>
      </c>
      <c r="AM33" s="5">
        <f>cvege!$AA33*FCT!AN33</f>
        <v>0</v>
      </c>
      <c r="AN33" s="5">
        <f>cvege!$AA33*FCT!AO33</f>
        <v>0</v>
      </c>
      <c r="AO33" s="5">
        <f>cvege!$AA33*FCT!AP33</f>
        <v>0</v>
      </c>
      <c r="AP33" s="5">
        <f>cvege!$AA33*FCT!AQ33</f>
        <v>0</v>
      </c>
      <c r="AQ33" s="5">
        <f>cvege!$AA33*FCT!AR33</f>
        <v>0</v>
      </c>
    </row>
    <row r="34" spans="1:43" x14ac:dyDescent="0.2">
      <c r="A34" s="4">
        <f>FCT!B34</f>
        <v>0</v>
      </c>
      <c r="B34" s="5">
        <f>cvege!$AA34*FCT!C34</f>
        <v>0</v>
      </c>
      <c r="C34" s="4">
        <f>FCT!D34</f>
        <v>0</v>
      </c>
      <c r="D34" s="5">
        <f>cvege!$AA34*FCT!E34</f>
        <v>0</v>
      </c>
      <c r="E34" s="5">
        <f>cvege!$AA34*FCT!F34</f>
        <v>0</v>
      </c>
      <c r="F34" s="5">
        <f>cvege!$AA34*FCT!G34</f>
        <v>0</v>
      </c>
      <c r="G34" s="5">
        <f>cvege!$AA34*FCT!H34</f>
        <v>0</v>
      </c>
      <c r="H34" s="5">
        <f>cvege!$AA34*FCT!I34</f>
        <v>0</v>
      </c>
      <c r="I34" s="5">
        <f>cvege!$AA34*FCT!J34</f>
        <v>0</v>
      </c>
      <c r="J34" s="5">
        <f>cvege!$AA34*FCT!K34</f>
        <v>0</v>
      </c>
      <c r="K34" s="5">
        <f>cvege!$AA34*FCT!L34</f>
        <v>0</v>
      </c>
      <c r="L34" s="5">
        <f>cvege!$AA34*FCT!M34</f>
        <v>0</v>
      </c>
      <c r="M34" s="5">
        <f>cvege!$AA34*FCT!N34</f>
        <v>0</v>
      </c>
      <c r="N34" s="5">
        <f>cvege!$AA34*FCT!O34</f>
        <v>0</v>
      </c>
      <c r="O34" s="5">
        <f>cvege!$AA34*FCT!P34</f>
        <v>0</v>
      </c>
      <c r="P34" s="5">
        <f>cvege!$AA34*FCT!Q34</f>
        <v>0</v>
      </c>
      <c r="Q34" s="5">
        <f>cvege!$AA34*FCT!R34</f>
        <v>0</v>
      </c>
      <c r="R34" s="5">
        <f>cvege!$AA34*FCT!S34</f>
        <v>0</v>
      </c>
      <c r="S34" s="5">
        <f>cvege!$AA34*FCT!T34</f>
        <v>0</v>
      </c>
      <c r="T34" s="5">
        <f>cvege!$AA34*FCT!U34</f>
        <v>0</v>
      </c>
      <c r="U34" s="5">
        <f>cvege!$AA34*FCT!V34</f>
        <v>0</v>
      </c>
      <c r="V34" s="5">
        <f>cvege!$AA34*FCT!W34</f>
        <v>0</v>
      </c>
      <c r="W34" s="5">
        <f>cvege!$AA34*FCT!X34</f>
        <v>0</v>
      </c>
      <c r="X34" s="5">
        <f>cvege!$AA34*FCT!Y34</f>
        <v>0</v>
      </c>
      <c r="Y34" s="5">
        <f>cvege!$AA34*FCT!Z34</f>
        <v>0</v>
      </c>
      <c r="Z34" s="5">
        <f>cvege!$AA34*FCT!AA34</f>
        <v>0</v>
      </c>
      <c r="AA34" s="5">
        <f>cvege!$AA34*FCT!AB34</f>
        <v>0</v>
      </c>
      <c r="AB34" s="5">
        <f>cvege!$AA34*FCT!AC34</f>
        <v>0</v>
      </c>
      <c r="AC34" s="5">
        <f>cvege!$AA34*FCT!AD34</f>
        <v>0</v>
      </c>
      <c r="AD34" s="5">
        <f>cvege!$AA34*FCT!AE34</f>
        <v>0</v>
      </c>
      <c r="AE34" s="5">
        <f>cvege!$AA34*FCT!AF34</f>
        <v>0</v>
      </c>
      <c r="AF34" s="5">
        <f>cvege!$AA34*FCT!AG34</f>
        <v>0</v>
      </c>
      <c r="AG34" s="5">
        <f>cvege!$AA34*FCT!AH34</f>
        <v>0</v>
      </c>
      <c r="AH34" s="5">
        <f>cvege!$AA34*FCT!AI34</f>
        <v>0</v>
      </c>
      <c r="AI34" s="5">
        <f>cvege!$AA34*FCT!AJ34</f>
        <v>0</v>
      </c>
      <c r="AJ34" s="5">
        <f>cvege!$AA34*FCT!AK34</f>
        <v>0</v>
      </c>
      <c r="AK34" s="5">
        <f>cvege!$AA34*FCT!AL34</f>
        <v>0</v>
      </c>
      <c r="AL34" s="5">
        <f>cvege!$AA34*FCT!AM34</f>
        <v>0</v>
      </c>
      <c r="AM34" s="5">
        <f>cvege!$AA34*FCT!AN34</f>
        <v>0</v>
      </c>
      <c r="AN34" s="5">
        <f>cvege!$AA34*FCT!AO34</f>
        <v>0</v>
      </c>
      <c r="AO34" s="5">
        <f>cvege!$AA34*FCT!AP34</f>
        <v>0</v>
      </c>
      <c r="AP34" s="5">
        <f>cvege!$AA34*FCT!AQ34</f>
        <v>0</v>
      </c>
      <c r="AQ34" s="5">
        <f>cvege!$AA34*FCT!AR34</f>
        <v>0</v>
      </c>
    </row>
    <row r="35" spans="1:43" x14ac:dyDescent="0.2">
      <c r="A35" s="4">
        <f>FCT!B35</f>
        <v>0</v>
      </c>
      <c r="B35" s="5">
        <f>cvege!$AA35*FCT!C35</f>
        <v>0</v>
      </c>
      <c r="C35" s="4">
        <f>FCT!D35</f>
        <v>0</v>
      </c>
      <c r="D35" s="5">
        <f>cvege!$AA35*FCT!E35</f>
        <v>0</v>
      </c>
      <c r="E35" s="5">
        <f>cvege!$AA35*FCT!F35</f>
        <v>0</v>
      </c>
      <c r="F35" s="5">
        <f>cvege!$AA35*FCT!G35</f>
        <v>0</v>
      </c>
      <c r="G35" s="5">
        <f>cvege!$AA35*FCT!H35</f>
        <v>0</v>
      </c>
      <c r="H35" s="5">
        <f>cvege!$AA35*FCT!I35</f>
        <v>0</v>
      </c>
      <c r="I35" s="5">
        <f>cvege!$AA35*FCT!J35</f>
        <v>0</v>
      </c>
      <c r="J35" s="5">
        <f>cvege!$AA35*FCT!K35</f>
        <v>0</v>
      </c>
      <c r="K35" s="5">
        <f>cvege!$AA35*FCT!L35</f>
        <v>0</v>
      </c>
      <c r="L35" s="5">
        <f>cvege!$AA35*FCT!M35</f>
        <v>0</v>
      </c>
      <c r="M35" s="5">
        <f>cvege!$AA35*FCT!N35</f>
        <v>0</v>
      </c>
      <c r="N35" s="5">
        <f>cvege!$AA35*FCT!O35</f>
        <v>0</v>
      </c>
      <c r="O35" s="5">
        <f>cvege!$AA35*FCT!P35</f>
        <v>0</v>
      </c>
      <c r="P35" s="5">
        <f>cvege!$AA35*FCT!Q35</f>
        <v>0</v>
      </c>
      <c r="Q35" s="5">
        <f>cvege!$AA35*FCT!R35</f>
        <v>0</v>
      </c>
      <c r="R35" s="5">
        <f>cvege!$AA35*FCT!S35</f>
        <v>0</v>
      </c>
      <c r="S35" s="5">
        <f>cvege!$AA35*FCT!T35</f>
        <v>0</v>
      </c>
      <c r="T35" s="5">
        <f>cvege!$AA35*FCT!U35</f>
        <v>0</v>
      </c>
      <c r="U35" s="5">
        <f>cvege!$AA35*FCT!V35</f>
        <v>0</v>
      </c>
      <c r="V35" s="5">
        <f>cvege!$AA35*FCT!W35</f>
        <v>0</v>
      </c>
      <c r="W35" s="5">
        <f>cvege!$AA35*FCT!X35</f>
        <v>0</v>
      </c>
      <c r="X35" s="5">
        <f>cvege!$AA35*FCT!Y35</f>
        <v>0</v>
      </c>
      <c r="Y35" s="5">
        <f>cvege!$AA35*FCT!Z35</f>
        <v>0</v>
      </c>
      <c r="Z35" s="5">
        <f>cvege!$AA35*FCT!AA35</f>
        <v>0</v>
      </c>
      <c r="AA35" s="5">
        <f>cvege!$AA35*FCT!AB35</f>
        <v>0</v>
      </c>
      <c r="AB35" s="5">
        <f>cvege!$AA35*FCT!AC35</f>
        <v>0</v>
      </c>
      <c r="AC35" s="5">
        <f>cvege!$AA35*FCT!AD35</f>
        <v>0</v>
      </c>
      <c r="AD35" s="5">
        <f>cvege!$AA35*FCT!AE35</f>
        <v>0</v>
      </c>
      <c r="AE35" s="5">
        <f>cvege!$AA35*FCT!AF35</f>
        <v>0</v>
      </c>
      <c r="AF35" s="5">
        <f>cvege!$AA35*FCT!AG35</f>
        <v>0</v>
      </c>
      <c r="AG35" s="5">
        <f>cvege!$AA35*FCT!AH35</f>
        <v>0</v>
      </c>
      <c r="AH35" s="5">
        <f>cvege!$AA35*FCT!AI35</f>
        <v>0</v>
      </c>
      <c r="AI35" s="5">
        <f>cvege!$AA35*FCT!AJ35</f>
        <v>0</v>
      </c>
      <c r="AJ35" s="5">
        <f>cvege!$AA35*FCT!AK35</f>
        <v>0</v>
      </c>
      <c r="AK35" s="5">
        <f>cvege!$AA35*FCT!AL35</f>
        <v>0</v>
      </c>
      <c r="AL35" s="5">
        <f>cvege!$AA35*FCT!AM35</f>
        <v>0</v>
      </c>
      <c r="AM35" s="5">
        <f>cvege!$AA35*FCT!AN35</f>
        <v>0</v>
      </c>
      <c r="AN35" s="5">
        <f>cvege!$AA35*FCT!AO35</f>
        <v>0</v>
      </c>
      <c r="AO35" s="5">
        <f>cvege!$AA35*FCT!AP35</f>
        <v>0</v>
      </c>
      <c r="AP35" s="5">
        <f>cvege!$AA35*FCT!AQ35</f>
        <v>0</v>
      </c>
      <c r="AQ35" s="5">
        <f>cvege!$AA35*FCT!AR35</f>
        <v>0</v>
      </c>
    </row>
    <row r="36" spans="1:43" x14ac:dyDescent="0.2">
      <c r="A36" s="4">
        <f>FCT!B36</f>
        <v>11584</v>
      </c>
      <c r="B36" s="5">
        <f>cvege!$AA36*FCT!C36</f>
        <v>-7.8562686058079451E-3</v>
      </c>
      <c r="C36" s="4">
        <f>FCT!D36</f>
        <v>0</v>
      </c>
      <c r="D36" s="5">
        <f>cvege!$AA36*FCT!E36</f>
        <v>0</v>
      </c>
      <c r="E36" s="5">
        <f>cvege!$AA36*FCT!F36</f>
        <v>-6.5387723606139527E-3</v>
      </c>
      <c r="F36" s="5">
        <f>cvege!$AA36*FCT!G36</f>
        <v>-5.1065745937751636E-3</v>
      </c>
      <c r="G36" s="5">
        <f>cvege!$AA36*FCT!H36</f>
        <v>-2.246892821261072E-4</v>
      </c>
      <c r="H36" s="5">
        <f>cvege!$AA36*FCT!I36</f>
        <v>-1.1784402908711917E-5</v>
      </c>
      <c r="I36" s="5">
        <f>cvege!$AA36*FCT!J36</f>
        <v>-1.0283855605002599E-3</v>
      </c>
      <c r="J36" s="5">
        <f>cvege!$AA36*FCT!K36</f>
        <v>-3.4567581865554959E-4</v>
      </c>
      <c r="K36" s="5">
        <f>cvege!$AA36*FCT!L36</f>
        <v>-2.4511558050120788E-4</v>
      </c>
      <c r="L36" s="5">
        <f>cvege!$AA36*FCT!M36</f>
        <v>0</v>
      </c>
      <c r="M36" s="5">
        <f>cvege!$AA36*FCT!N36</f>
        <v>-1.9640671514519863E-3</v>
      </c>
      <c r="N36" s="5">
        <f>cvege!$AA36*FCT!O36</f>
        <v>-6.4421402567625135E-5</v>
      </c>
      <c r="O36" s="5">
        <f>cvege!$AA36*FCT!P36</f>
        <v>-1.7283790932777479E-3</v>
      </c>
      <c r="P36" s="5">
        <f>cvege!$AA36*FCT!Q36</f>
        <v>-4.0066969889620517E-3</v>
      </c>
      <c r="Q36" s="5">
        <f>cvege!$AA36*FCT!R36</f>
        <v>-1.3277093943815425E-2</v>
      </c>
      <c r="R36" s="5">
        <f>cvege!$AA36*FCT!S36</f>
        <v>-1.3277093943815428E-5</v>
      </c>
      <c r="S36" s="5">
        <f>cvege!$AA36*FCT!T36</f>
        <v>-2.7496940120327806E-3</v>
      </c>
      <c r="T36" s="5">
        <f>cvege!$AA36*FCT!U36</f>
        <v>-2.7496940120327806E-6</v>
      </c>
      <c r="U36" s="5">
        <f>cvege!$AA36*FCT!V36</f>
        <v>-3.8495716168458924E-5</v>
      </c>
      <c r="V36" s="5">
        <f>cvege!$AA36*FCT!W36</f>
        <v>0</v>
      </c>
      <c r="W36" s="5">
        <f>cvege!$AA36*FCT!X36</f>
        <v>-2.5140059538585421E-4</v>
      </c>
      <c r="X36" s="5">
        <f>cvege!$AA36*FCT!Y36</f>
        <v>-5.5779507101236396E-6</v>
      </c>
      <c r="Y36" s="5">
        <f>cvege!$AA36*FCT!Z36</f>
        <v>-9.4275223269695332E-6</v>
      </c>
      <c r="Z36" s="5">
        <f>cvege!$AA36*FCT!AA36</f>
        <v>-6.6856845835425611E-5</v>
      </c>
      <c r="AA36" s="5">
        <f>cvege!$AA36*FCT!AB36</f>
        <v>-5.8136387682978783E-6</v>
      </c>
      <c r="AB36" s="5">
        <f>cvege!$AA36*FCT!AC36</f>
        <v>-1.4926910351035095E-3</v>
      </c>
      <c r="AC36" s="5">
        <f>cvege!$AA36*FCT!AD36</f>
        <v>0</v>
      </c>
      <c r="AD36" s="5">
        <f>cvege!$AA36*FCT!AE36</f>
        <v>-1.6812414816429002E-2</v>
      </c>
      <c r="AE36" s="5">
        <f>cvege!$AA36*FCT!AF36</f>
        <v>-0.3360126082704058</v>
      </c>
      <c r="AF36" s="5">
        <f>cvege!$AA36*FCT!AG36</f>
        <v>-2.9853820702070191E-5</v>
      </c>
      <c r="AG36" s="5">
        <f>cvege!$AA36*FCT!AH36</f>
        <v>0</v>
      </c>
      <c r="AH36" s="5">
        <f>cvege!$AA36*FCT!AI36</f>
        <v>0</v>
      </c>
      <c r="AI36" s="5">
        <f>cvege!$AA36*FCT!AJ36</f>
        <v>-1.8462231223648669E-3</v>
      </c>
      <c r="AJ36" s="5">
        <f>cvege!$AA36*FCT!AK36</f>
        <v>0</v>
      </c>
      <c r="AK36" s="5">
        <f>cvege!$AA36*FCT!AL36</f>
        <v>-2.4354432678004626E-6</v>
      </c>
      <c r="AL36" s="5">
        <f>cvege!$AA36*FCT!AM36</f>
        <v>-7.8562686058079447E-7</v>
      </c>
      <c r="AM36" s="5">
        <f>cvege!$AA36*FCT!AN36</f>
        <v>-5.6565133961817198E-6</v>
      </c>
      <c r="AN36" s="5">
        <f>cvege!$AA36*FCT!AO36</f>
        <v>0</v>
      </c>
      <c r="AO36" s="5">
        <f>cvege!$AA36*FCT!AP36</f>
        <v>0</v>
      </c>
      <c r="AP36" s="5">
        <f>cvege!$AA36*FCT!AQ36</f>
        <v>0</v>
      </c>
      <c r="AQ36" s="5">
        <f>cvege!$AA36*FCT!AR36</f>
        <v>0</v>
      </c>
    </row>
    <row r="37" spans="1:43" x14ac:dyDescent="0.2">
      <c r="A37" s="4">
        <f>FCT!B37</f>
        <v>0</v>
      </c>
      <c r="B37" s="5">
        <f>cvege!$AA37*FCT!C37</f>
        <v>0</v>
      </c>
      <c r="C37" s="4">
        <f>FCT!D37</f>
        <v>0</v>
      </c>
      <c r="D37" s="5">
        <f>cvege!$AA37*FCT!E37</f>
        <v>0</v>
      </c>
      <c r="E37" s="5">
        <f>cvege!$AA37*FCT!F37</f>
        <v>0</v>
      </c>
      <c r="F37" s="5">
        <f>cvege!$AA37*FCT!G37</f>
        <v>0</v>
      </c>
      <c r="G37" s="5">
        <f>cvege!$AA37*FCT!H37</f>
        <v>0</v>
      </c>
      <c r="H37" s="5">
        <f>cvege!$AA37*FCT!I37</f>
        <v>0</v>
      </c>
      <c r="I37" s="5">
        <f>cvege!$AA37*FCT!J37</f>
        <v>0</v>
      </c>
      <c r="J37" s="5">
        <f>cvege!$AA37*FCT!K37</f>
        <v>0</v>
      </c>
      <c r="K37" s="5">
        <f>cvege!$AA37*FCT!L37</f>
        <v>0</v>
      </c>
      <c r="L37" s="5">
        <f>cvege!$AA37*FCT!M37</f>
        <v>0</v>
      </c>
      <c r="M37" s="5">
        <f>cvege!$AA37*FCT!N37</f>
        <v>0</v>
      </c>
      <c r="N37" s="5">
        <f>cvege!$AA37*FCT!O37</f>
        <v>0</v>
      </c>
      <c r="O37" s="5">
        <f>cvege!$AA37*FCT!P37</f>
        <v>0</v>
      </c>
      <c r="P37" s="5">
        <f>cvege!$AA37*FCT!Q37</f>
        <v>0</v>
      </c>
      <c r="Q37" s="5">
        <f>cvege!$AA37*FCT!R37</f>
        <v>0</v>
      </c>
      <c r="R37" s="5">
        <f>cvege!$AA37*FCT!S37</f>
        <v>0</v>
      </c>
      <c r="S37" s="5">
        <f>cvege!$AA37*FCT!T37</f>
        <v>0</v>
      </c>
      <c r="T37" s="5">
        <f>cvege!$AA37*FCT!U37</f>
        <v>0</v>
      </c>
      <c r="U37" s="5">
        <f>cvege!$AA37*FCT!V37</f>
        <v>0</v>
      </c>
      <c r="V37" s="5">
        <f>cvege!$AA37*FCT!W37</f>
        <v>0</v>
      </c>
      <c r="W37" s="5">
        <f>cvege!$AA37*FCT!X37</f>
        <v>0</v>
      </c>
      <c r="X37" s="5">
        <f>cvege!$AA37*FCT!Y37</f>
        <v>0</v>
      </c>
      <c r="Y37" s="5">
        <f>cvege!$AA37*FCT!Z37</f>
        <v>0</v>
      </c>
      <c r="Z37" s="5">
        <f>cvege!$AA37*FCT!AA37</f>
        <v>0</v>
      </c>
      <c r="AA37" s="5">
        <f>cvege!$AA37*FCT!AB37</f>
        <v>0</v>
      </c>
      <c r="AB37" s="5">
        <f>cvege!$AA37*FCT!AC37</f>
        <v>0</v>
      </c>
      <c r="AC37" s="5">
        <f>cvege!$AA37*FCT!AD37</f>
        <v>0</v>
      </c>
      <c r="AD37" s="5">
        <f>cvege!$AA37*FCT!AE37</f>
        <v>0</v>
      </c>
      <c r="AE37" s="5">
        <f>cvege!$AA37*FCT!AF37</f>
        <v>0</v>
      </c>
      <c r="AF37" s="5">
        <f>cvege!$AA37*FCT!AG37</f>
        <v>0</v>
      </c>
      <c r="AG37" s="5">
        <f>cvege!$AA37*FCT!AH37</f>
        <v>0</v>
      </c>
      <c r="AH37" s="5">
        <f>cvege!$AA37*FCT!AI37</f>
        <v>0</v>
      </c>
      <c r="AI37" s="5">
        <f>cvege!$AA37*FCT!AJ37</f>
        <v>0</v>
      </c>
      <c r="AJ37" s="5">
        <f>cvege!$AA37*FCT!AK37</f>
        <v>0</v>
      </c>
      <c r="AK37" s="5">
        <f>cvege!$AA37*FCT!AL37</f>
        <v>0</v>
      </c>
      <c r="AL37" s="5">
        <f>cvege!$AA37*FCT!AM37</f>
        <v>0</v>
      </c>
      <c r="AM37" s="5">
        <f>cvege!$AA37*FCT!AN37</f>
        <v>0</v>
      </c>
      <c r="AN37" s="5">
        <f>cvege!$AA37*FCT!AO37</f>
        <v>0</v>
      </c>
      <c r="AO37" s="5">
        <f>cvege!$AA37*FCT!AP37</f>
        <v>0</v>
      </c>
      <c r="AP37" s="5">
        <f>cvege!$AA37*FCT!AQ37</f>
        <v>0</v>
      </c>
      <c r="AQ37" s="5">
        <f>cvege!$AA37*FCT!AR37</f>
        <v>0</v>
      </c>
    </row>
    <row r="38" spans="1:43" x14ac:dyDescent="0.2">
      <c r="A38" s="4">
        <f>FCT!B38</f>
        <v>0</v>
      </c>
      <c r="B38" s="5">
        <f>cvege!$AA38*FCT!C38</f>
        <v>0</v>
      </c>
      <c r="C38" s="4">
        <f>FCT!D38</f>
        <v>0</v>
      </c>
      <c r="D38" s="5">
        <f>cvege!$AA38*FCT!E38</f>
        <v>0</v>
      </c>
      <c r="E38" s="5">
        <f>cvege!$AA38*FCT!F38</f>
        <v>0</v>
      </c>
      <c r="F38" s="5">
        <f>cvege!$AA38*FCT!G38</f>
        <v>0</v>
      </c>
      <c r="G38" s="5">
        <f>cvege!$AA38*FCT!H38</f>
        <v>0</v>
      </c>
      <c r="H38" s="5">
        <f>cvege!$AA38*FCT!I38</f>
        <v>0</v>
      </c>
      <c r="I38" s="5">
        <f>cvege!$AA38*FCT!J38</f>
        <v>0</v>
      </c>
      <c r="J38" s="5">
        <f>cvege!$AA38*FCT!K38</f>
        <v>0</v>
      </c>
      <c r="K38" s="5">
        <f>cvege!$AA38*FCT!L38</f>
        <v>0</v>
      </c>
      <c r="L38" s="5">
        <f>cvege!$AA38*FCT!M38</f>
        <v>0</v>
      </c>
      <c r="M38" s="5">
        <f>cvege!$AA38*FCT!N38</f>
        <v>0</v>
      </c>
      <c r="N38" s="5">
        <f>cvege!$AA38*FCT!O38</f>
        <v>0</v>
      </c>
      <c r="O38" s="5">
        <f>cvege!$AA38*FCT!P38</f>
        <v>0</v>
      </c>
      <c r="P38" s="5">
        <f>cvege!$AA38*FCT!Q38</f>
        <v>0</v>
      </c>
      <c r="Q38" s="5">
        <f>cvege!$AA38*FCT!R38</f>
        <v>0</v>
      </c>
      <c r="R38" s="5">
        <f>cvege!$AA38*FCT!S38</f>
        <v>0</v>
      </c>
      <c r="S38" s="5">
        <f>cvege!$AA38*FCT!T38</f>
        <v>0</v>
      </c>
      <c r="T38" s="5">
        <f>cvege!$AA38*FCT!U38</f>
        <v>0</v>
      </c>
      <c r="U38" s="5">
        <f>cvege!$AA38*FCT!V38</f>
        <v>0</v>
      </c>
      <c r="V38" s="5">
        <f>cvege!$AA38*FCT!W38</f>
        <v>0</v>
      </c>
      <c r="W38" s="5">
        <f>cvege!$AA38*FCT!X38</f>
        <v>0</v>
      </c>
      <c r="X38" s="5">
        <f>cvege!$AA38*FCT!Y38</f>
        <v>0</v>
      </c>
      <c r="Y38" s="5">
        <f>cvege!$AA38*FCT!Z38</f>
        <v>0</v>
      </c>
      <c r="Z38" s="5">
        <f>cvege!$AA38*FCT!AA38</f>
        <v>0</v>
      </c>
      <c r="AA38" s="5">
        <f>cvege!$AA38*FCT!AB38</f>
        <v>0</v>
      </c>
      <c r="AB38" s="5">
        <f>cvege!$AA38*FCT!AC38</f>
        <v>0</v>
      </c>
      <c r="AC38" s="5">
        <f>cvege!$AA38*FCT!AD38</f>
        <v>0</v>
      </c>
      <c r="AD38" s="5">
        <f>cvege!$AA38*FCT!AE38</f>
        <v>0</v>
      </c>
      <c r="AE38" s="5">
        <f>cvege!$AA38*FCT!AF38</f>
        <v>0</v>
      </c>
      <c r="AF38" s="5">
        <f>cvege!$AA38*FCT!AG38</f>
        <v>0</v>
      </c>
      <c r="AG38" s="5">
        <f>cvege!$AA38*FCT!AH38</f>
        <v>0</v>
      </c>
      <c r="AH38" s="5">
        <f>cvege!$AA38*FCT!AI38</f>
        <v>0</v>
      </c>
      <c r="AI38" s="5">
        <f>cvege!$AA38*FCT!AJ38</f>
        <v>0</v>
      </c>
      <c r="AJ38" s="5">
        <f>cvege!$AA38*FCT!AK38</f>
        <v>0</v>
      </c>
      <c r="AK38" s="5">
        <f>cvege!$AA38*FCT!AL38</f>
        <v>0</v>
      </c>
      <c r="AL38" s="5">
        <f>cvege!$AA38*FCT!AM38</f>
        <v>0</v>
      </c>
      <c r="AM38" s="5">
        <f>cvege!$AA38*FCT!AN38</f>
        <v>0</v>
      </c>
      <c r="AN38" s="5">
        <f>cvege!$AA38*FCT!AO38</f>
        <v>0</v>
      </c>
      <c r="AO38" s="5">
        <f>cvege!$AA38*FCT!AP38</f>
        <v>0</v>
      </c>
      <c r="AP38" s="5">
        <f>cvege!$AA38*FCT!AQ38</f>
        <v>0</v>
      </c>
      <c r="AQ38" s="5">
        <f>cvege!$AA38*FCT!AR38</f>
        <v>0</v>
      </c>
    </row>
    <row r="39" spans="1:43" x14ac:dyDescent="0.2">
      <c r="A39" s="4">
        <f>FCT!B39</f>
        <v>0</v>
      </c>
      <c r="B39" s="5">
        <f>cvege!$AA39*FCT!C39</f>
        <v>0</v>
      </c>
      <c r="C39" s="4">
        <f>FCT!D39</f>
        <v>0</v>
      </c>
      <c r="D39" s="5">
        <f>cvege!$AA39*FCT!E39</f>
        <v>0</v>
      </c>
      <c r="E39" s="5">
        <f>cvege!$AA39*FCT!F39</f>
        <v>0</v>
      </c>
      <c r="F39" s="5">
        <f>cvege!$AA39*FCT!G39</f>
        <v>0</v>
      </c>
      <c r="G39" s="5">
        <f>cvege!$AA39*FCT!H39</f>
        <v>0</v>
      </c>
      <c r="H39" s="5">
        <f>cvege!$AA39*FCT!I39</f>
        <v>0</v>
      </c>
      <c r="I39" s="5">
        <f>cvege!$AA39*FCT!J39</f>
        <v>0</v>
      </c>
      <c r="J39" s="5">
        <f>cvege!$AA39*FCT!K39</f>
        <v>0</v>
      </c>
      <c r="K39" s="5">
        <f>cvege!$AA39*FCT!L39</f>
        <v>0</v>
      </c>
      <c r="L39" s="5">
        <f>cvege!$AA39*FCT!M39</f>
        <v>0</v>
      </c>
      <c r="M39" s="5">
        <f>cvege!$AA39*FCT!N39</f>
        <v>0</v>
      </c>
      <c r="N39" s="5">
        <f>cvege!$AA39*FCT!O39</f>
        <v>0</v>
      </c>
      <c r="O39" s="5">
        <f>cvege!$AA39*FCT!P39</f>
        <v>0</v>
      </c>
      <c r="P39" s="5">
        <f>cvege!$AA39*FCT!Q39</f>
        <v>0</v>
      </c>
      <c r="Q39" s="5">
        <f>cvege!$AA39*FCT!R39</f>
        <v>0</v>
      </c>
      <c r="R39" s="5">
        <f>cvege!$AA39*FCT!S39</f>
        <v>0</v>
      </c>
      <c r="S39" s="5">
        <f>cvege!$AA39*FCT!T39</f>
        <v>0</v>
      </c>
      <c r="T39" s="5">
        <f>cvege!$AA39*FCT!U39</f>
        <v>0</v>
      </c>
      <c r="U39" s="5">
        <f>cvege!$AA39*FCT!V39</f>
        <v>0</v>
      </c>
      <c r="V39" s="5">
        <f>cvege!$AA39*FCT!W39</f>
        <v>0</v>
      </c>
      <c r="W39" s="5">
        <f>cvege!$AA39*FCT!X39</f>
        <v>0</v>
      </c>
      <c r="X39" s="5">
        <f>cvege!$AA39*FCT!Y39</f>
        <v>0</v>
      </c>
      <c r="Y39" s="5">
        <f>cvege!$AA39*FCT!Z39</f>
        <v>0</v>
      </c>
      <c r="Z39" s="5">
        <f>cvege!$AA39*FCT!AA39</f>
        <v>0</v>
      </c>
      <c r="AA39" s="5">
        <f>cvege!$AA39*FCT!AB39</f>
        <v>0</v>
      </c>
      <c r="AB39" s="5">
        <f>cvege!$AA39*FCT!AC39</f>
        <v>0</v>
      </c>
      <c r="AC39" s="5">
        <f>cvege!$AA39*FCT!AD39</f>
        <v>0</v>
      </c>
      <c r="AD39" s="5">
        <f>cvege!$AA39*FCT!AE39</f>
        <v>0</v>
      </c>
      <c r="AE39" s="5">
        <f>cvege!$AA39*FCT!AF39</f>
        <v>0</v>
      </c>
      <c r="AF39" s="5">
        <f>cvege!$AA39*FCT!AG39</f>
        <v>0</v>
      </c>
      <c r="AG39" s="5">
        <f>cvege!$AA39*FCT!AH39</f>
        <v>0</v>
      </c>
      <c r="AH39" s="5">
        <f>cvege!$AA39*FCT!AI39</f>
        <v>0</v>
      </c>
      <c r="AI39" s="5">
        <f>cvege!$AA39*FCT!AJ39</f>
        <v>0</v>
      </c>
      <c r="AJ39" s="5">
        <f>cvege!$AA39*FCT!AK39</f>
        <v>0</v>
      </c>
      <c r="AK39" s="5">
        <f>cvege!$AA39*FCT!AL39</f>
        <v>0</v>
      </c>
      <c r="AL39" s="5">
        <f>cvege!$AA39*FCT!AM39</f>
        <v>0</v>
      </c>
      <c r="AM39" s="5">
        <f>cvege!$AA39*FCT!AN39</f>
        <v>0</v>
      </c>
      <c r="AN39" s="5">
        <f>cvege!$AA39*FCT!AO39</f>
        <v>0</v>
      </c>
      <c r="AO39" s="5">
        <f>cvege!$AA39*FCT!AP39</f>
        <v>0</v>
      </c>
      <c r="AP39" s="5">
        <f>cvege!$AA39*FCT!AQ39</f>
        <v>0</v>
      </c>
      <c r="AQ39" s="5">
        <f>cvege!$AA39*FCT!AR39</f>
        <v>0</v>
      </c>
    </row>
    <row r="40" spans="1:43" x14ac:dyDescent="0.2">
      <c r="A40" s="4">
        <f>FCT!B40</f>
        <v>0</v>
      </c>
      <c r="B40" s="5">
        <f>cvege!$AA40*FCT!C40</f>
        <v>0</v>
      </c>
      <c r="C40" s="4">
        <f>FCT!D40</f>
        <v>0</v>
      </c>
      <c r="D40" s="5">
        <f>cvege!$AA40*FCT!E40</f>
        <v>0</v>
      </c>
      <c r="E40" s="5">
        <f>cvege!$AA40*FCT!F40</f>
        <v>0</v>
      </c>
      <c r="F40" s="5">
        <f>cvege!$AA40*FCT!G40</f>
        <v>0</v>
      </c>
      <c r="G40" s="5">
        <f>cvege!$AA40*FCT!H40</f>
        <v>0</v>
      </c>
      <c r="H40" s="5">
        <f>cvege!$AA40*FCT!I40</f>
        <v>0</v>
      </c>
      <c r="I40" s="5">
        <f>cvege!$AA40*FCT!J40</f>
        <v>0</v>
      </c>
      <c r="J40" s="5">
        <f>cvege!$AA40*FCT!K40</f>
        <v>0</v>
      </c>
      <c r="K40" s="5">
        <f>cvege!$AA40*FCT!L40</f>
        <v>0</v>
      </c>
      <c r="L40" s="5">
        <f>cvege!$AA40*FCT!M40</f>
        <v>0</v>
      </c>
      <c r="M40" s="5">
        <f>cvege!$AA40*FCT!N40</f>
        <v>0</v>
      </c>
      <c r="N40" s="5">
        <f>cvege!$AA40*FCT!O40</f>
        <v>0</v>
      </c>
      <c r="O40" s="5">
        <f>cvege!$AA40*FCT!P40</f>
        <v>0</v>
      </c>
      <c r="P40" s="5">
        <f>cvege!$AA40*FCT!Q40</f>
        <v>0</v>
      </c>
      <c r="Q40" s="5">
        <f>cvege!$AA40*FCT!R40</f>
        <v>0</v>
      </c>
      <c r="R40" s="5">
        <f>cvege!$AA40*FCT!S40</f>
        <v>0</v>
      </c>
      <c r="S40" s="5">
        <f>cvege!$AA40*FCT!T40</f>
        <v>0</v>
      </c>
      <c r="T40" s="5">
        <f>cvege!$AA40*FCT!U40</f>
        <v>0</v>
      </c>
      <c r="U40" s="5">
        <f>cvege!$AA40*FCT!V40</f>
        <v>0</v>
      </c>
      <c r="V40" s="5">
        <f>cvege!$AA40*FCT!W40</f>
        <v>0</v>
      </c>
      <c r="W40" s="5">
        <f>cvege!$AA40*FCT!X40</f>
        <v>0</v>
      </c>
      <c r="X40" s="5">
        <f>cvege!$AA40*FCT!Y40</f>
        <v>0</v>
      </c>
      <c r="Y40" s="5">
        <f>cvege!$AA40*FCT!Z40</f>
        <v>0</v>
      </c>
      <c r="Z40" s="5">
        <f>cvege!$AA40*FCT!AA40</f>
        <v>0</v>
      </c>
      <c r="AA40" s="5">
        <f>cvege!$AA40*FCT!AB40</f>
        <v>0</v>
      </c>
      <c r="AB40" s="5">
        <f>cvege!$AA40*FCT!AC40</f>
        <v>0</v>
      </c>
      <c r="AC40" s="5">
        <f>cvege!$AA40*FCT!AD40</f>
        <v>0</v>
      </c>
      <c r="AD40" s="5">
        <f>cvege!$AA40*FCT!AE40</f>
        <v>0</v>
      </c>
      <c r="AE40" s="5">
        <f>cvege!$AA40*FCT!AF40</f>
        <v>0</v>
      </c>
      <c r="AF40" s="5">
        <f>cvege!$AA40*FCT!AG40</f>
        <v>0</v>
      </c>
      <c r="AG40" s="5">
        <f>cvege!$AA40*FCT!AH40</f>
        <v>0</v>
      </c>
      <c r="AH40" s="5">
        <f>cvege!$AA40*FCT!AI40</f>
        <v>0</v>
      </c>
      <c r="AI40" s="5">
        <f>cvege!$AA40*FCT!AJ40</f>
        <v>0</v>
      </c>
      <c r="AJ40" s="5">
        <f>cvege!$AA40*FCT!AK40</f>
        <v>0</v>
      </c>
      <c r="AK40" s="5">
        <f>cvege!$AA40*FCT!AL40</f>
        <v>0</v>
      </c>
      <c r="AL40" s="5">
        <f>cvege!$AA40*FCT!AM40</f>
        <v>0</v>
      </c>
      <c r="AM40" s="5">
        <f>cvege!$AA40*FCT!AN40</f>
        <v>0</v>
      </c>
      <c r="AN40" s="5">
        <f>cvege!$AA40*FCT!AO40</f>
        <v>0</v>
      </c>
      <c r="AO40" s="5">
        <f>cvege!$AA40*FCT!AP40</f>
        <v>0</v>
      </c>
      <c r="AP40" s="5">
        <f>cvege!$AA40*FCT!AQ40</f>
        <v>0</v>
      </c>
      <c r="AQ40" s="5">
        <f>cvege!$AA40*FCT!AR40</f>
        <v>0</v>
      </c>
    </row>
    <row r="41" spans="1:43" x14ac:dyDescent="0.2">
      <c r="A41" s="4" t="str">
        <f>FCT!B41</f>
        <v>09326</v>
      </c>
      <c r="B41" s="5">
        <f>cvege!$AA41*FCT!C41</f>
        <v>0</v>
      </c>
      <c r="C41" s="4" t="str">
        <f>FCT!D41</f>
        <v>48% Refuse Description: Rind</v>
      </c>
      <c r="D41" s="5">
        <f>cvege!$AA41*FCT!E41</f>
        <v>0</v>
      </c>
      <c r="E41" s="5">
        <f>cvege!$AA41*FCT!F41</f>
        <v>0</v>
      </c>
      <c r="F41" s="5">
        <f>cvege!$AA41*FCT!G41</f>
        <v>0</v>
      </c>
      <c r="G41" s="5">
        <f>cvege!$AA41*FCT!H41</f>
        <v>0</v>
      </c>
      <c r="H41" s="5">
        <f>cvege!$AA41*FCT!I41</f>
        <v>0</v>
      </c>
      <c r="I41" s="5">
        <f>cvege!$AA41*FCT!J41</f>
        <v>0</v>
      </c>
      <c r="J41" s="5">
        <f>cvege!$AA41*FCT!K41</f>
        <v>0</v>
      </c>
      <c r="K41" s="5">
        <f>cvege!$AA41*FCT!L41</f>
        <v>0</v>
      </c>
      <c r="L41" s="5">
        <f>cvege!$AA41*FCT!M41</f>
        <v>0</v>
      </c>
      <c r="M41" s="5">
        <f>cvege!$AA41*FCT!N41</f>
        <v>0</v>
      </c>
      <c r="N41" s="5">
        <f>cvege!$AA41*FCT!O41</f>
        <v>0</v>
      </c>
      <c r="O41" s="5">
        <f>cvege!$AA41*FCT!P41</f>
        <v>0</v>
      </c>
      <c r="P41" s="5">
        <f>cvege!$AA41*FCT!Q41</f>
        <v>0</v>
      </c>
      <c r="Q41" s="5">
        <f>cvege!$AA41*FCT!R41</f>
        <v>0</v>
      </c>
      <c r="R41" s="5">
        <f>cvege!$AA41*FCT!S41</f>
        <v>0</v>
      </c>
      <c r="S41" s="5">
        <f>cvege!$AA41*FCT!T41</f>
        <v>0</v>
      </c>
      <c r="T41" s="5">
        <f>cvege!$AA41*FCT!U41</f>
        <v>0</v>
      </c>
      <c r="U41" s="5">
        <f>cvege!$AA41*FCT!V41</f>
        <v>0</v>
      </c>
      <c r="V41" s="5">
        <f>cvege!$AA41*FCT!W41</f>
        <v>0</v>
      </c>
      <c r="W41" s="5">
        <f>cvege!$AA41*FCT!X41</f>
        <v>0</v>
      </c>
      <c r="X41" s="5">
        <f>cvege!$AA41*FCT!Y41</f>
        <v>0</v>
      </c>
      <c r="Y41" s="5">
        <f>cvege!$AA41*FCT!Z41</f>
        <v>0</v>
      </c>
      <c r="Z41" s="5">
        <f>cvege!$AA41*FCT!AA41</f>
        <v>0</v>
      </c>
      <c r="AA41" s="5">
        <f>cvege!$AA41*FCT!AB41</f>
        <v>0</v>
      </c>
      <c r="AB41" s="5">
        <f>cvege!$AA41*FCT!AC41</f>
        <v>0</v>
      </c>
      <c r="AC41" s="5">
        <f>cvege!$AA41*FCT!AD41</f>
        <v>0</v>
      </c>
      <c r="AD41" s="5">
        <f>cvege!$AA41*FCT!AE41</f>
        <v>0</v>
      </c>
      <c r="AE41" s="5">
        <f>cvege!$AA41*FCT!AF41</f>
        <v>0</v>
      </c>
      <c r="AF41" s="5">
        <f>cvege!$AA41*FCT!AG41</f>
        <v>0</v>
      </c>
      <c r="AG41" s="5">
        <f>cvege!$AA41*FCT!AH41</f>
        <v>0</v>
      </c>
      <c r="AH41" s="5">
        <f>cvege!$AA41*FCT!AI41</f>
        <v>0</v>
      </c>
      <c r="AI41" s="5">
        <f>cvege!$AA41*FCT!AJ41</f>
        <v>0</v>
      </c>
      <c r="AJ41" s="5">
        <f>cvege!$AA41*FCT!AK41</f>
        <v>0</v>
      </c>
      <c r="AK41" s="5">
        <f>cvege!$AA41*FCT!AL41</f>
        <v>0</v>
      </c>
      <c r="AL41" s="5">
        <f>cvege!$AA41*FCT!AM41</f>
        <v>0</v>
      </c>
      <c r="AM41" s="5">
        <f>cvege!$AA41*FCT!AN41</f>
        <v>0</v>
      </c>
      <c r="AN41" s="5">
        <f>cvege!$AA41*FCT!AO41</f>
        <v>0</v>
      </c>
      <c r="AO41" s="5">
        <f>cvege!$AA41*FCT!AP41</f>
        <v>0</v>
      </c>
      <c r="AP41" s="5">
        <f>cvege!$AA41*FCT!AQ41</f>
        <v>0</v>
      </c>
      <c r="AQ41" s="5">
        <f>cvege!$AA41*FCT!AR41</f>
        <v>0</v>
      </c>
    </row>
    <row r="42" spans="1:43" x14ac:dyDescent="0.2">
      <c r="A42" s="7" t="s">
        <v>174</v>
      </c>
      <c r="B42" s="6">
        <f>SUM(B2:B41)</f>
        <v>84.61767667588596</v>
      </c>
      <c r="C42" s="6">
        <f t="shared" ref="C42:AQ42" si="0">SUM(C2:C41)</f>
        <v>0</v>
      </c>
      <c r="D42" s="6">
        <f t="shared" si="0"/>
        <v>0</v>
      </c>
      <c r="E42" s="6">
        <f t="shared" si="0"/>
        <v>90.957372523949118</v>
      </c>
      <c r="F42" s="6">
        <f t="shared" si="0"/>
        <v>30.464561227616471</v>
      </c>
      <c r="G42" s="6">
        <f t="shared" si="0"/>
        <v>1.381108751026191</v>
      </c>
      <c r="H42" s="6">
        <f t="shared" si="0"/>
        <v>0.18494916156864177</v>
      </c>
      <c r="I42" s="6">
        <f t="shared" si="0"/>
        <v>6.8385202726824037</v>
      </c>
      <c r="J42" s="6">
        <f t="shared" si="0"/>
        <v>1.7025784660032033</v>
      </c>
      <c r="K42" s="6">
        <f t="shared" si="0"/>
        <v>2.8954762206718416</v>
      </c>
      <c r="L42" s="6">
        <f t="shared" si="0"/>
        <v>0</v>
      </c>
      <c r="M42" s="6">
        <f t="shared" si="0"/>
        <v>29.690220424992738</v>
      </c>
      <c r="N42" s="6">
        <f t="shared" si="0"/>
        <v>0.56375968088132067</v>
      </c>
      <c r="O42" s="6">
        <f t="shared" si="0"/>
        <v>15.778656369349756</v>
      </c>
      <c r="P42" s="6">
        <f t="shared" si="0"/>
        <v>36.054612185903288</v>
      </c>
      <c r="Q42" s="6">
        <f t="shared" si="0"/>
        <v>239.37459221744672</v>
      </c>
      <c r="R42" s="6">
        <f t="shared" si="0"/>
        <v>0.23937459221744675</v>
      </c>
      <c r="S42" s="6">
        <f t="shared" si="0"/>
        <v>13.970904539035196</v>
      </c>
      <c r="T42" s="6">
        <f t="shared" si="0"/>
        <v>1.3970904461741526E-2</v>
      </c>
      <c r="U42" s="6">
        <f t="shared" si="0"/>
        <v>0.25810930981575997</v>
      </c>
      <c r="V42" s="6">
        <f t="shared" si="0"/>
        <v>0</v>
      </c>
      <c r="W42" s="6">
        <f t="shared" si="0"/>
        <v>25.375063392836413</v>
      </c>
      <c r="X42" s="6">
        <f t="shared" si="0"/>
        <v>5.7142744092489969E-2</v>
      </c>
      <c r="Y42" s="6">
        <f t="shared" si="0"/>
        <v>5.0825831565770072E-2</v>
      </c>
      <c r="Z42" s="6">
        <f t="shared" si="0"/>
        <v>0.53383725822778638</v>
      </c>
      <c r="AA42" s="6">
        <f t="shared" si="0"/>
        <v>0.15126849550576885</v>
      </c>
      <c r="AB42" s="6">
        <f t="shared" si="0"/>
        <v>28.163355545553511</v>
      </c>
      <c r="AC42" s="6">
        <f t="shared" si="0"/>
        <v>6.4629280800505406E-4</v>
      </c>
      <c r="AD42" s="6">
        <f t="shared" si="0"/>
        <v>107.81469676933928</v>
      </c>
      <c r="AE42" s="6">
        <f t="shared" si="0"/>
        <v>2155.1608458641535</v>
      </c>
      <c r="AF42" s="6">
        <f t="shared" si="0"/>
        <v>0.3957018956486803</v>
      </c>
      <c r="AG42" s="6">
        <f t="shared" si="0"/>
        <v>3.8777568480303243E-3</v>
      </c>
      <c r="AH42" s="6">
        <f t="shared" si="0"/>
        <v>0.12925856160101082</v>
      </c>
      <c r="AI42" s="6">
        <f t="shared" si="0"/>
        <v>37.826209847083121</v>
      </c>
      <c r="AJ42" s="6">
        <f t="shared" si="0"/>
        <v>0</v>
      </c>
      <c r="AK42" s="6">
        <f t="shared" si="0"/>
        <v>3.8175489080499357E-2</v>
      </c>
      <c r="AL42" s="6">
        <f t="shared" si="0"/>
        <v>1.7151561961828415E-2</v>
      </c>
      <c r="AM42" s="6">
        <f t="shared" si="0"/>
        <v>6.7033766720559024E-2</v>
      </c>
      <c r="AN42" s="6">
        <f t="shared" si="0"/>
        <v>0</v>
      </c>
      <c r="AO42" s="6">
        <f t="shared" si="0"/>
        <v>0</v>
      </c>
      <c r="AP42" s="6">
        <f t="shared" si="0"/>
        <v>0</v>
      </c>
      <c r="AQ42" s="6">
        <f t="shared" si="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cvege</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2015-11-04T16:26:50Z</dcterms:created>
  <dcterms:modified xsi:type="dcterms:W3CDTF">2016-06-18T23:16:54Z</dcterms:modified>
</cp:coreProperties>
</file>