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3040" windowHeight="8840"/>
  </bookViews>
  <sheets>
    <sheet name="copul"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11" i="3" l="1"/>
  <c r="R4" i="3"/>
  <c r="R5" i="3"/>
  <c r="R6" i="3"/>
  <c r="R7" i="3"/>
  <c r="R8" i="3"/>
  <c r="R3" i="3"/>
  <c r="C13" i="4"/>
  <c r="C12" i="4"/>
  <c r="C11" i="4"/>
  <c r="C10" i="4"/>
  <c r="C9" i="4"/>
  <c r="C8" i="4"/>
  <c r="C7" i="4"/>
  <c r="C6" i="4"/>
  <c r="C5" i="4"/>
  <c r="C4" i="4"/>
  <c r="C3" i="4"/>
  <c r="C2" i="4"/>
  <c r="A2"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3" i="4"/>
  <c r="A4" i="4"/>
  <c r="A5" i="4"/>
  <c r="A6" i="4"/>
  <c r="A7" i="4"/>
  <c r="A8" i="4"/>
  <c r="A9" i="4"/>
  <c r="A10" i="4"/>
  <c r="A11" i="4"/>
  <c r="A12" i="4"/>
  <c r="A13" i="4"/>
  <c r="A1" i="4"/>
  <c r="C14" i="4"/>
  <c r="AA5" i="2"/>
  <c r="AA6" i="2"/>
  <c r="AA7" i="2"/>
  <c r="AA8" i="2"/>
  <c r="AA9" i="2"/>
  <c r="AA10" i="2"/>
  <c r="AA12" i="2"/>
  <c r="AA2" i="2"/>
  <c r="I2" i="4"/>
  <c r="M2" i="4"/>
  <c r="Q2" i="4"/>
  <c r="U2" i="4"/>
  <c r="Y2" i="4"/>
  <c r="AC2" i="4"/>
  <c r="AG2" i="4"/>
  <c r="AK2" i="4"/>
  <c r="AO2" i="4"/>
  <c r="F2" i="4"/>
  <c r="J2" i="4"/>
  <c r="N2" i="4"/>
  <c r="R2" i="4"/>
  <c r="V2" i="4"/>
  <c r="Z2" i="4"/>
  <c r="AD2" i="4"/>
  <c r="AH2" i="4"/>
  <c r="AL2" i="4"/>
  <c r="AP2" i="4"/>
  <c r="G2" i="4"/>
  <c r="K2" i="4"/>
  <c r="O2" i="4"/>
  <c r="S2" i="4"/>
  <c r="W2" i="4"/>
  <c r="AA2" i="4"/>
  <c r="AE2" i="4"/>
  <c r="AI2" i="4"/>
  <c r="AM2" i="4"/>
  <c r="AQ2" i="4"/>
  <c r="P2" i="4"/>
  <c r="AF2" i="4"/>
  <c r="H2" i="4"/>
  <c r="X2" i="4"/>
  <c r="T2" i="4"/>
  <c r="AJ2" i="4"/>
  <c r="AN2" i="4"/>
  <c r="L2" i="4"/>
  <c r="AB2" i="4"/>
  <c r="E2" i="4"/>
  <c r="D2" i="4"/>
  <c r="B2" i="4"/>
  <c r="I8" i="4"/>
  <c r="M8" i="4"/>
  <c r="Q8" i="4"/>
  <c r="U8" i="4"/>
  <c r="Y8" i="4"/>
  <c r="AC8" i="4"/>
  <c r="AG8" i="4"/>
  <c r="AK8" i="4"/>
  <c r="AO8" i="4"/>
  <c r="J8" i="4"/>
  <c r="O8" i="4"/>
  <c r="T8" i="4"/>
  <c r="Z8" i="4"/>
  <c r="AE8" i="4"/>
  <c r="AJ8" i="4"/>
  <c r="AP8" i="4"/>
  <c r="F8" i="4"/>
  <c r="K8" i="4"/>
  <c r="P8" i="4"/>
  <c r="V8" i="4"/>
  <c r="AA8" i="4"/>
  <c r="AF8" i="4"/>
  <c r="AL8" i="4"/>
  <c r="AQ8" i="4"/>
  <c r="E8" i="4"/>
  <c r="D8" i="4"/>
  <c r="B8" i="4"/>
  <c r="H8" i="4"/>
  <c r="N8" i="4"/>
  <c r="S8" i="4"/>
  <c r="X8" i="4"/>
  <c r="AD8" i="4"/>
  <c r="AI8" i="4"/>
  <c r="AN8" i="4"/>
  <c r="G8" i="4"/>
  <c r="AB8" i="4"/>
  <c r="L8" i="4"/>
  <c r="AH8" i="4"/>
  <c r="W8" i="4"/>
  <c r="R8" i="4"/>
  <c r="AM8" i="4"/>
  <c r="F12" i="4"/>
  <c r="J12" i="4"/>
  <c r="N12" i="4"/>
  <c r="R12" i="4"/>
  <c r="V12" i="4"/>
  <c r="Z12" i="4"/>
  <c r="AD12" i="4"/>
  <c r="AH12" i="4"/>
  <c r="AL12" i="4"/>
  <c r="AP12" i="4"/>
  <c r="G12" i="4"/>
  <c r="K12" i="4"/>
  <c r="O12" i="4"/>
  <c r="S12" i="4"/>
  <c r="W12" i="4"/>
  <c r="AA12" i="4"/>
  <c r="AE12" i="4"/>
  <c r="AI12" i="4"/>
  <c r="AM12" i="4"/>
  <c r="AQ12" i="4"/>
  <c r="E12" i="4"/>
  <c r="D12" i="4"/>
  <c r="B12" i="4"/>
  <c r="I12" i="4"/>
  <c r="M12" i="4"/>
  <c r="Q12" i="4"/>
  <c r="U12" i="4"/>
  <c r="Y12" i="4"/>
  <c r="AC12" i="4"/>
  <c r="AG12" i="4"/>
  <c r="AK12" i="4"/>
  <c r="AO12" i="4"/>
  <c r="P12" i="4"/>
  <c r="AF12" i="4"/>
  <c r="T12" i="4"/>
  <c r="AJ12" i="4"/>
  <c r="L12" i="4"/>
  <c r="H12" i="4"/>
  <c r="X12" i="4"/>
  <c r="AN12" i="4"/>
  <c r="AB12" i="4"/>
  <c r="G7" i="4"/>
  <c r="K7" i="4"/>
  <c r="O7" i="4"/>
  <c r="S7" i="4"/>
  <c r="W7" i="4"/>
  <c r="AA7" i="4"/>
  <c r="AE7" i="4"/>
  <c r="AI7" i="4"/>
  <c r="AM7" i="4"/>
  <c r="AQ7" i="4"/>
  <c r="H7" i="4"/>
  <c r="L7" i="4"/>
  <c r="P7" i="4"/>
  <c r="T7" i="4"/>
  <c r="I7" i="4"/>
  <c r="M7" i="4"/>
  <c r="Q7" i="4"/>
  <c r="U7" i="4"/>
  <c r="Y7" i="4"/>
  <c r="AC7" i="4"/>
  <c r="AG7" i="4"/>
  <c r="AK7" i="4"/>
  <c r="R7" i="4"/>
  <c r="AB7" i="4"/>
  <c r="AJ7" i="4"/>
  <c r="AP7" i="4"/>
  <c r="B7" i="4"/>
  <c r="X7" i="4"/>
  <c r="F7" i="4"/>
  <c r="V7" i="4"/>
  <c r="AD7" i="4"/>
  <c r="AL7" i="4"/>
  <c r="N7" i="4"/>
  <c r="Z7" i="4"/>
  <c r="AH7" i="4"/>
  <c r="AO7" i="4"/>
  <c r="J7" i="4"/>
  <c r="D7" i="4"/>
  <c r="AF7" i="4"/>
  <c r="E7" i="4"/>
  <c r="AN7" i="4"/>
  <c r="I6" i="4"/>
  <c r="M6" i="4"/>
  <c r="Q6" i="4"/>
  <c r="U6" i="4"/>
  <c r="Y6" i="4"/>
  <c r="AC6" i="4"/>
  <c r="AG6" i="4"/>
  <c r="AK6" i="4"/>
  <c r="AO6" i="4"/>
  <c r="F6" i="4"/>
  <c r="J6" i="4"/>
  <c r="N6" i="4"/>
  <c r="R6" i="4"/>
  <c r="V6" i="4"/>
  <c r="Z6" i="4"/>
  <c r="AD6" i="4"/>
  <c r="AH6" i="4"/>
  <c r="AL6" i="4"/>
  <c r="AP6" i="4"/>
  <c r="G6" i="4"/>
  <c r="K6" i="4"/>
  <c r="O6" i="4"/>
  <c r="S6" i="4"/>
  <c r="W6" i="4"/>
  <c r="AA6" i="4"/>
  <c r="AE6" i="4"/>
  <c r="AI6" i="4"/>
  <c r="AM6" i="4"/>
  <c r="AQ6" i="4"/>
  <c r="H6" i="4"/>
  <c r="X6" i="4"/>
  <c r="AN6" i="4"/>
  <c r="AF6" i="4"/>
  <c r="L6" i="4"/>
  <c r="AB6" i="4"/>
  <c r="P6" i="4"/>
  <c r="T6" i="4"/>
  <c r="AJ6" i="4"/>
  <c r="E6" i="4"/>
  <c r="D6" i="4"/>
  <c r="B6" i="4"/>
  <c r="F10" i="4"/>
  <c r="J10" i="4"/>
  <c r="N10" i="4"/>
  <c r="R10" i="4"/>
  <c r="V10" i="4"/>
  <c r="Z10" i="4"/>
  <c r="AD10" i="4"/>
  <c r="AH10" i="4"/>
  <c r="AL10" i="4"/>
  <c r="AP10" i="4"/>
  <c r="G10" i="4"/>
  <c r="K10" i="4"/>
  <c r="O10" i="4"/>
  <c r="S10" i="4"/>
  <c r="W10" i="4"/>
  <c r="AA10" i="4"/>
  <c r="AE10" i="4"/>
  <c r="AI10" i="4"/>
  <c r="AM10" i="4"/>
  <c r="AQ10" i="4"/>
  <c r="I10" i="4"/>
  <c r="M10" i="4"/>
  <c r="Q10" i="4"/>
  <c r="U10" i="4"/>
  <c r="Y10" i="4"/>
  <c r="AC10" i="4"/>
  <c r="AG10" i="4"/>
  <c r="AK10" i="4"/>
  <c r="AO10" i="4"/>
  <c r="E10" i="4"/>
  <c r="D10" i="4"/>
  <c r="B10" i="4"/>
  <c r="L10" i="4"/>
  <c r="AB10" i="4"/>
  <c r="P10" i="4"/>
  <c r="AF10" i="4"/>
  <c r="X10" i="4"/>
  <c r="T10" i="4"/>
  <c r="AJ10" i="4"/>
  <c r="H10" i="4"/>
  <c r="AN10" i="4"/>
  <c r="G9" i="4"/>
  <c r="K9" i="4"/>
  <c r="O9" i="4"/>
  <c r="S9" i="4"/>
  <c r="W9" i="4"/>
  <c r="AA9" i="4"/>
  <c r="AE9" i="4"/>
  <c r="AI9" i="4"/>
  <c r="I9" i="4"/>
  <c r="N9" i="4"/>
  <c r="T9" i="4"/>
  <c r="Y9" i="4"/>
  <c r="AD9" i="4"/>
  <c r="AJ9" i="4"/>
  <c r="AN9" i="4"/>
  <c r="E9" i="4"/>
  <c r="D9" i="4"/>
  <c r="J9" i="4"/>
  <c r="P9" i="4"/>
  <c r="U9" i="4"/>
  <c r="Z9" i="4"/>
  <c r="AF9" i="4"/>
  <c r="AK9" i="4"/>
  <c r="AO9" i="4"/>
  <c r="H9" i="4"/>
  <c r="M9" i="4"/>
  <c r="R9" i="4"/>
  <c r="X9" i="4"/>
  <c r="AC9" i="4"/>
  <c r="AH9" i="4"/>
  <c r="AM9" i="4"/>
  <c r="AQ9" i="4"/>
  <c r="L9" i="4"/>
  <c r="AG9" i="4"/>
  <c r="B9" i="4"/>
  <c r="Q9" i="4"/>
  <c r="AL9" i="4"/>
  <c r="AB9" i="4"/>
  <c r="V9" i="4"/>
  <c r="AP9" i="4"/>
  <c r="F9" i="4"/>
  <c r="G5" i="4"/>
  <c r="K5" i="4"/>
  <c r="O5" i="4"/>
  <c r="S5" i="4"/>
  <c r="W5" i="4"/>
  <c r="AA5" i="4"/>
  <c r="AE5" i="4"/>
  <c r="AI5" i="4"/>
  <c r="AM5" i="4"/>
  <c r="AQ5" i="4"/>
  <c r="H5" i="4"/>
  <c r="L5" i="4"/>
  <c r="P5" i="4"/>
  <c r="T5" i="4"/>
  <c r="X5" i="4"/>
  <c r="AB5" i="4"/>
  <c r="AF5" i="4"/>
  <c r="AJ5" i="4"/>
  <c r="AN5" i="4"/>
  <c r="I5" i="4"/>
  <c r="M5" i="4"/>
  <c r="Q5" i="4"/>
  <c r="U5" i="4"/>
  <c r="Y5" i="4"/>
  <c r="AC5" i="4"/>
  <c r="AG5" i="4"/>
  <c r="AK5" i="4"/>
  <c r="AO5" i="4"/>
  <c r="N5" i="4"/>
  <c r="AD5" i="4"/>
  <c r="E5" i="4"/>
  <c r="D5" i="4"/>
  <c r="F5" i="4"/>
  <c r="AL5" i="4"/>
  <c r="R5" i="4"/>
  <c r="AH5" i="4"/>
  <c r="J5" i="4"/>
  <c r="Z5" i="4"/>
  <c r="AP5" i="4"/>
  <c r="V5" i="4"/>
  <c r="B5" i="4"/>
  <c r="AA3" i="2"/>
  <c r="G3" i="4"/>
  <c r="K3" i="4"/>
  <c r="O3" i="4"/>
  <c r="S3" i="4"/>
  <c r="W3" i="4"/>
  <c r="AA3" i="4"/>
  <c r="AE3" i="4"/>
  <c r="AI3" i="4"/>
  <c r="AM3" i="4"/>
  <c r="AQ3" i="4"/>
  <c r="H3" i="4"/>
  <c r="L3" i="4"/>
  <c r="P3" i="4"/>
  <c r="T3" i="4"/>
  <c r="X3" i="4"/>
  <c r="AB3" i="4"/>
  <c r="AF3" i="4"/>
  <c r="AJ3" i="4"/>
  <c r="AN3" i="4"/>
  <c r="I3" i="4"/>
  <c r="M3" i="4"/>
  <c r="Q3" i="4"/>
  <c r="U3" i="4"/>
  <c r="Y3" i="4"/>
  <c r="AC3" i="4"/>
  <c r="AG3" i="4"/>
  <c r="AK3" i="4"/>
  <c r="AO3" i="4"/>
  <c r="J3" i="4"/>
  <c r="Z3" i="4"/>
  <c r="AP3" i="4"/>
  <c r="B3" i="4"/>
  <c r="R3" i="4"/>
  <c r="AH3" i="4"/>
  <c r="N3" i="4"/>
  <c r="AD3" i="4"/>
  <c r="F3" i="4"/>
  <c r="V3" i="4"/>
  <c r="AL3" i="4"/>
  <c r="D3" i="4"/>
  <c r="E3" i="4"/>
  <c r="R4" i="2"/>
  <c r="V5" i="2"/>
  <c r="W5" i="2"/>
  <c r="Y5" i="2"/>
  <c r="R5" i="2"/>
  <c r="N3" i="2"/>
  <c r="V3" i="2"/>
  <c r="W3" i="2"/>
  <c r="Y3" i="2"/>
  <c r="N4" i="2"/>
  <c r="P4" i="2"/>
  <c r="T4" i="2"/>
  <c r="N5" i="2"/>
  <c r="P5" i="2"/>
  <c r="N6" i="2"/>
  <c r="V6" i="2"/>
  <c r="W6" i="2"/>
  <c r="Y6" i="2"/>
  <c r="N7" i="2"/>
  <c r="V7" i="2"/>
  <c r="W7" i="2"/>
  <c r="Y7" i="2"/>
  <c r="N8" i="2"/>
  <c r="V8" i="2"/>
  <c r="W8" i="2"/>
  <c r="Y8" i="2"/>
  <c r="N9" i="2"/>
  <c r="P9" i="2"/>
  <c r="N10" i="2"/>
  <c r="V10" i="2"/>
  <c r="W10" i="2"/>
  <c r="Y10" i="2"/>
  <c r="N11" i="2"/>
  <c r="V11" i="2"/>
  <c r="W11" i="2"/>
  <c r="Y11" i="2"/>
  <c r="N12" i="2"/>
  <c r="V12" i="2"/>
  <c r="W12" i="2"/>
  <c r="Y12" i="2"/>
  <c r="N2" i="2"/>
  <c r="V2" i="2"/>
  <c r="W2" i="2"/>
  <c r="Y2" i="2"/>
  <c r="R2" i="2"/>
  <c r="P2" i="2"/>
  <c r="T2" i="2"/>
  <c r="P11" i="2"/>
  <c r="P7" i="2"/>
  <c r="P6" i="2"/>
  <c r="V9" i="2"/>
  <c r="W9" i="2"/>
  <c r="Y9" i="2"/>
  <c r="P10" i="2"/>
  <c r="P3" i="2"/>
  <c r="T5" i="2"/>
  <c r="Z2" i="2"/>
  <c r="V4" i="2"/>
  <c r="W4" i="2"/>
  <c r="Y4" i="2"/>
  <c r="P12" i="2"/>
  <c r="P8" i="2"/>
  <c r="Y15" i="2"/>
  <c r="Z5" i="2"/>
  <c r="Y13" i="2" a="1"/>
  <c r="Y13" i="2"/>
  <c r="AA11" i="2"/>
  <c r="Z4" i="2"/>
  <c r="AA4" i="2"/>
  <c r="H11" i="4"/>
  <c r="L11" i="4"/>
  <c r="P11" i="4"/>
  <c r="T11" i="4"/>
  <c r="X11" i="4"/>
  <c r="AB11" i="4"/>
  <c r="AF11" i="4"/>
  <c r="AJ11" i="4"/>
  <c r="AN11" i="4"/>
  <c r="B11" i="4"/>
  <c r="I11" i="4"/>
  <c r="M11" i="4"/>
  <c r="Q11" i="4"/>
  <c r="U11" i="4"/>
  <c r="Y11" i="4"/>
  <c r="AC11" i="4"/>
  <c r="AG11" i="4"/>
  <c r="AK11" i="4"/>
  <c r="AO11" i="4"/>
  <c r="G11" i="4"/>
  <c r="K11" i="4"/>
  <c r="O11" i="4"/>
  <c r="S11" i="4"/>
  <c r="W11" i="4"/>
  <c r="AA11" i="4"/>
  <c r="AE11" i="4"/>
  <c r="AI11" i="4"/>
  <c r="AM11" i="4"/>
  <c r="AQ11" i="4"/>
  <c r="F11" i="4"/>
  <c r="V11" i="4"/>
  <c r="AL11" i="4"/>
  <c r="D11" i="4"/>
  <c r="J11" i="4"/>
  <c r="Z11" i="4"/>
  <c r="AP11" i="4"/>
  <c r="E11" i="4"/>
  <c r="R11" i="4"/>
  <c r="N11" i="4"/>
  <c r="AD11" i="4"/>
  <c r="AH11" i="4"/>
  <c r="Y14" i="2"/>
  <c r="AA13" i="2"/>
  <c r="I4" i="4"/>
  <c r="M4" i="4"/>
  <c r="Q4" i="4"/>
  <c r="U4" i="4"/>
  <c r="Y4" i="4"/>
  <c r="AC4" i="4"/>
  <c r="AG4" i="4"/>
  <c r="AK4" i="4"/>
  <c r="AO4" i="4"/>
  <c r="F4" i="4"/>
  <c r="J4" i="4"/>
  <c r="N4" i="4"/>
  <c r="R4" i="4"/>
  <c r="V4" i="4"/>
  <c r="Z4" i="4"/>
  <c r="AD4" i="4"/>
  <c r="AH4" i="4"/>
  <c r="AL4" i="4"/>
  <c r="AP4" i="4"/>
  <c r="G4" i="4"/>
  <c r="K4" i="4"/>
  <c r="O4" i="4"/>
  <c r="S4" i="4"/>
  <c r="W4" i="4"/>
  <c r="AA4" i="4"/>
  <c r="AE4" i="4"/>
  <c r="AI4" i="4"/>
  <c r="AM4" i="4"/>
  <c r="AQ4" i="4"/>
  <c r="T4" i="4"/>
  <c r="AJ4" i="4"/>
  <c r="L4" i="4"/>
  <c r="H4" i="4"/>
  <c r="X4" i="4"/>
  <c r="AN4" i="4"/>
  <c r="E4" i="4"/>
  <c r="D4" i="4"/>
  <c r="B4" i="4"/>
  <c r="AB4" i="4"/>
  <c r="P4" i="4"/>
  <c r="AF4" i="4"/>
  <c r="AJ13" i="4"/>
  <c r="AJ14" i="4"/>
  <c r="Z13" i="4"/>
  <c r="Z14" i="4"/>
  <c r="T13" i="4"/>
  <c r="T14" i="4"/>
  <c r="AQ13" i="4"/>
  <c r="AQ14" i="4"/>
  <c r="R13" i="4"/>
  <c r="R14" i="4"/>
  <c r="B13" i="4"/>
  <c r="B14" i="4"/>
  <c r="F13" i="4"/>
  <c r="F14" i="4"/>
  <c r="W13" i="4"/>
  <c r="W14" i="4"/>
  <c r="H13" i="4"/>
  <c r="H14" i="4"/>
  <c r="L13" i="4"/>
  <c r="L14" i="4"/>
  <c r="P13" i="4"/>
  <c r="P14" i="4"/>
  <c r="X13" i="4"/>
  <c r="X14" i="4"/>
  <c r="AB13" i="4"/>
  <c r="AB14" i="4"/>
  <c r="AF13" i="4"/>
  <c r="AF14" i="4"/>
  <c r="AN13" i="4"/>
  <c r="AN14" i="4"/>
  <c r="E13" i="4"/>
  <c r="E14" i="4"/>
  <c r="D13" i="4"/>
  <c r="D14" i="4"/>
  <c r="I13" i="4"/>
  <c r="I14" i="4"/>
  <c r="M13" i="4"/>
  <c r="M14" i="4"/>
  <c r="Q13" i="4"/>
  <c r="Q14" i="4"/>
  <c r="U13" i="4"/>
  <c r="U14" i="4"/>
  <c r="Y13" i="4"/>
  <c r="Y14" i="4"/>
  <c r="AC13" i="4"/>
  <c r="AC14" i="4"/>
  <c r="AG13" i="4"/>
  <c r="AG14" i="4"/>
  <c r="AK13" i="4"/>
  <c r="AK14" i="4"/>
  <c r="AO13" i="4"/>
  <c r="AO14" i="4"/>
  <c r="G13" i="4"/>
  <c r="G14" i="4"/>
  <c r="K13" i="4"/>
  <c r="K14" i="4"/>
  <c r="O13" i="4"/>
  <c r="O14" i="4"/>
  <c r="S13" i="4"/>
  <c r="S14" i="4"/>
  <c r="AA13" i="4"/>
  <c r="AA14" i="4"/>
  <c r="AE13" i="4"/>
  <c r="AE14" i="4"/>
  <c r="AI13" i="4"/>
  <c r="AI14" i="4"/>
  <c r="AM13" i="4"/>
  <c r="AM14" i="4"/>
  <c r="J13" i="4"/>
  <c r="J14" i="4"/>
  <c r="AP13" i="4"/>
  <c r="AP14" i="4"/>
  <c r="N13" i="4"/>
  <c r="N14" i="4"/>
  <c r="AD13" i="4"/>
  <c r="AD14" i="4"/>
  <c r="V13" i="4"/>
  <c r="V14" i="4"/>
  <c r="AH13" i="4"/>
  <c r="AH14" i="4"/>
  <c r="AL13" i="4"/>
  <c r="AL14" i="4"/>
</calcChain>
</file>

<file path=xl/sharedStrings.xml><?xml version="1.0" encoding="utf-8"?>
<sst xmlns="http://schemas.openxmlformats.org/spreadsheetml/2006/main" count="169" uniqueCount="128">
  <si>
    <t>World</t>
  </si>
  <si>
    <t>Beans, dry</t>
  </si>
  <si>
    <t>Broad beans, horse beans, dry</t>
  </si>
  <si>
    <t>Peas, dry</t>
  </si>
  <si>
    <t>Chick peas</t>
  </si>
  <si>
    <t>Cow peas, dry</t>
  </si>
  <si>
    <t>Pigeon peas</t>
  </si>
  <si>
    <t>Lentils</t>
  </si>
  <si>
    <t>Bambara beans</t>
  </si>
  <si>
    <t>Vetches</t>
  </si>
  <si>
    <t>Lupins</t>
  </si>
  <si>
    <t>Pulses, nes</t>
  </si>
  <si>
    <t>Default composition: 176 Beans, dry</t>
  </si>
  <si>
    <t>Beans</t>
  </si>
  <si>
    <t>Peas</t>
  </si>
  <si>
    <t>-</t>
  </si>
  <si>
    <t>Default composition: 187 Peas, dry</t>
  </si>
  <si>
    <t>Pulses, other</t>
  </si>
  <si>
    <t>Default composition: 181 Broad beans, horse beans, dry, 191 Chick peas, 195 Cow peas, dry, 197 Pigeon peas, 201 Lentils, 203 Bambara beans, 205 Vetches, 210 Lupins, 211 Pulses, nes, 212 Flour of Pulses; nutrient data only: 213 Bran of Pulses</t>
  </si>
  <si>
    <t>Peas, green, raw</t>
  </si>
  <si>
    <t>Chickpeas (garbanzo beans, bengal gram), mature seeds, raw</t>
  </si>
  <si>
    <t>Cowpeas, catjang, mature seeds, raw</t>
  </si>
  <si>
    <t>Pigeon peas (red gram), mature seeds, raw</t>
  </si>
  <si>
    <t>Lentils, raw</t>
  </si>
  <si>
    <t>Lupins, mature seeds, raw</t>
  </si>
  <si>
    <t>11973, Beans, fava, in pod, raw</t>
  </si>
  <si>
    <t>16001, Beans, adzuki, mature seeds, raw</t>
  </si>
  <si>
    <t>16014, Beans, black, mature seeds, raw</t>
  </si>
  <si>
    <t>16022, Beans, french, mature seeds, raw</t>
  </si>
  <si>
    <t>16037, Beans, navy, mature seeds, raw</t>
  </si>
  <si>
    <t>16040, Beans, pink, mature seeds, raw</t>
  </si>
  <si>
    <t>16042, Beans, pinto, mature seeds, raw</t>
  </si>
  <si>
    <t>16047, Beans, yellow, mature seeds, raw</t>
  </si>
  <si>
    <t>16049, Beans, white, mature seeds, raw</t>
  </si>
  <si>
    <t>16027, Beans, kidney, all types, mature seeds, raw</t>
  </si>
  <si>
    <t>16024, Beans, great northern, mature seeds, raw</t>
  </si>
  <si>
    <t>16016, Beans, black turtle, mature seeds, raw</t>
  </si>
  <si>
    <t>Included</t>
  </si>
  <si>
    <t>Other</t>
  </si>
  <si>
    <t>Total</t>
  </si>
  <si>
    <t>11043, Mung beans, mature seeds, sprouted, raw</t>
  </si>
  <si>
    <t>16071, Lima beans, large, mature seeds, raw</t>
  </si>
  <si>
    <t>Beans, fava, in pod, raw</t>
  </si>
  <si>
    <t>Note 2: All other exclusions because of lack of FCT data- KL 121815</t>
  </si>
  <si>
    <t>Note 3: Changing the inclusion status will automatically reweight all items in the category- KL 121815</t>
  </si>
  <si>
    <t>Note 1: Excluded the following because they are represented elsewhere: beans, dry; broad beans, horse beans, dry (aka fava beans); chick peas; cow peas, dry; pigeon peas; lentils- KL 121815</t>
  </si>
  <si>
    <t>Note 4: The decision was made by the team to exclude beans from this category because they are represented as a sole/specific category elsewhere and to create an unweighted average of the following beans below-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</si>
  <si>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</si>
  <si>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</si>
  <si>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</si>
  <si>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</si>
  <si>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</si>
  <si>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</si>
  <si>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</si>
  <si>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</si>
  <si>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</si>
  <si>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</si>
  <si>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</si>
  <si>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</si>
  <si>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</si>
  <si>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</si>
  <si>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</si>
  <si>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</si>
  <si>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</si>
  <si>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</si>
  <si>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</si>
  <si>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</si>
  <si>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</si>
  <si>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</si>
  <si>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</si>
  <si>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</si>
  <si>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</si>
  <si>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</si>
  <si>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Pulses</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</si>
  <si>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</si>
  <si>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</si>
  <si>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</si>
  <si>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</si>
  <si>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</si>
  <si>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</si>
  <si>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</si>
  <si>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</si>
  <si>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</si>
  <si>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</si>
  <si>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</si>
  <si>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</si>
  <si>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</si>
  <si>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</si>
  <si>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</si>
  <si>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</si>
  <si>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</si>
  <si>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</si>
  <si>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</si>
  <si>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</si>
  <si>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</si>
  <si>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</si>
  <si>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</si>
  <si>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</si>
  <si>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</si>
  <si>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</si>
  <si>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</si>
  <si>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</si>
  <si>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</si>
  <si>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</si>
  <si>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</si>
  <si>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</si>
  <si>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</si>
  <si>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</si>
  <si>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</si>
  <si>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</si>
  <si>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</si>
  <si>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</si>
  <si>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</si>
  <si>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</si>
  <si>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</si>
  <si>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</si>
  <si>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retentioncode_aus</t>
  </si>
  <si>
    <t>11304</t>
  </si>
  <si>
    <t xml:space="preserve">62% Refuse Description: Pods and inedible peas </t>
  </si>
  <si>
    <t>11973</t>
  </si>
  <si>
    <t xml:space="preserve">3% Refuse Description: Ends </t>
  </si>
  <si>
    <t>16056</t>
  </si>
  <si>
    <t/>
  </si>
  <si>
    <t>16060</t>
  </si>
  <si>
    <t>16069</t>
  </si>
  <si>
    <t>16076</t>
  </si>
  <si>
    <t>16101</t>
  </si>
  <si>
    <t>Composite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</si>
</sst>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ont>
    <font>
      <sz val="12"/>
      <color rgb="FF00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7C80"/>
        <bgColor indexed="64"/>
      </patternFill>
    </fill>
    <fill>
      <patternFill patternType="solid">
        <fgColor theme="7"/>
        <bgColor rgb="FF000000"/>
      </patternFill>
    </fill>
    <fill>
      <patternFill patternType="solid">
        <fgColor theme="0"/>
        <bgColor indexed="64"/>
      </patternFill>
    </fill>
    <fill>
      <patternFill patternType="solid">
        <fgColor theme="7"/>
        <bgColor indexed="64"/>
      </patternFill>
    </fill>
    <fill>
      <patternFill patternType="solid">
        <fgColor theme="5" tint="0.79998168889431442"/>
        <bgColor rgb="FF000000"/>
      </patternFill>
    </fill>
    <fill>
      <patternFill patternType="solid">
        <fgColor theme="5" tint="0.79998168889431442"/>
        <bgColor indexed="64"/>
      </patternFill>
    </fill>
    <fill>
      <patternFill patternType="solid">
        <fgColor rgb="FFFFFF0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5" fillId="0" borderId="0"/>
  </cellStyleXfs>
  <cellXfs count="62">
    <xf numFmtId="0" fontId="0" fillId="0" borderId="0" xfId="0"/>
    <xf numFmtId="0" fontId="19" fillId="0" borderId="0" xfId="0" applyFont="1" applyAlignment="1">
      <alignment horizontal="center" wrapText="1"/>
    </xf>
    <xf numFmtId="0" fontId="0" fillId="0" borderId="0" xfId="0" applyAlignment="1">
      <alignment horizontal="center"/>
    </xf>
    <xf numFmtId="0" fontId="17" fillId="0" borderId="10" xfId="0" applyFont="1" applyBorder="1" applyAlignment="1">
      <alignment horizontal="center" vertical="center" wrapText="1"/>
    </xf>
    <xf numFmtId="0" fontId="17" fillId="33" borderId="10" xfId="0" applyFont="1" applyFill="1" applyBorder="1" applyAlignment="1">
      <alignment horizontal="center" vertical="center" wrapText="1"/>
    </xf>
    <xf numFmtId="0" fontId="21" fillId="0" borderId="0" xfId="0" applyFont="1"/>
    <xf numFmtId="0" fontId="19" fillId="34" borderId="0" xfId="0" applyFont="1" applyFill="1" applyAlignment="1">
      <alignment horizontal="center" wrapText="1"/>
    </xf>
    <xf numFmtId="0" fontId="21" fillId="0" borderId="0" xfId="0" applyFont="1" applyAlignment="1">
      <alignment horizontal="center"/>
    </xf>
    <xf numFmtId="3" fontId="0" fillId="0" borderId="0" xfId="0" applyNumberFormat="1" applyAlignment="1">
      <alignment horizontal="center"/>
    </xf>
    <xf numFmtId="9" fontId="0" fillId="35" borderId="0" xfId="1" applyFont="1" applyFill="1" applyAlignment="1">
      <alignment horizontal="center"/>
    </xf>
    <xf numFmtId="9" fontId="22" fillId="36" borderId="0" xfId="1" applyFont="1" applyFill="1" applyBorder="1" applyAlignment="1">
      <alignment horizontal="center" wrapText="1"/>
    </xf>
    <xf numFmtId="3" fontId="19" fillId="0" borderId="0" xfId="0" applyNumberFormat="1" applyFont="1" applyAlignment="1">
      <alignment horizontal="center" wrapText="1"/>
    </xf>
    <xf numFmtId="3" fontId="0" fillId="0" borderId="0" xfId="0" applyNumberFormat="1"/>
    <xf numFmtId="3" fontId="0" fillId="37" borderId="0" xfId="0" applyNumberFormat="1" applyFill="1" applyAlignment="1">
      <alignment wrapText="1"/>
    </xf>
    <xf numFmtId="10" fontId="0" fillId="37" borderId="0" xfId="1" applyNumberFormat="1" applyFont="1" applyFill="1" applyAlignment="1">
      <alignment horizontal="center" wrapText="1"/>
    </xf>
    <xf numFmtId="3" fontId="0" fillId="37" borderId="0" xfId="0" applyNumberFormat="1" applyFill="1"/>
    <xf numFmtId="0" fontId="0" fillId="37" borderId="0" xfId="0" applyFill="1"/>
    <xf numFmtId="164" fontId="22" fillId="39" borderId="0" xfId="1" applyNumberFormat="1" applyFont="1" applyFill="1" applyBorder="1" applyAlignment="1">
      <alignment horizontal="center" wrapText="1"/>
    </xf>
    <xf numFmtId="3" fontId="0" fillId="40" borderId="0" xfId="0" applyNumberFormat="1" applyFill="1" applyAlignment="1">
      <alignment horizontal="center" wrapText="1"/>
    </xf>
    <xf numFmtId="3" fontId="22" fillId="39" borderId="0" xfId="1" applyNumberFormat="1" applyFont="1" applyFill="1" applyBorder="1" applyAlignment="1">
      <alignment horizontal="center" wrapText="1"/>
    </xf>
    <xf numFmtId="9" fontId="0" fillId="38" borderId="0" xfId="1" applyFont="1" applyFill="1" applyAlignment="1">
      <alignment horizontal="center"/>
    </xf>
    <xf numFmtId="3" fontId="22" fillId="39" borderId="11" xfId="1" applyNumberFormat="1" applyFont="1" applyFill="1" applyBorder="1" applyAlignment="1">
      <alignment horizontal="center" wrapText="1"/>
    </xf>
    <xf numFmtId="9" fontId="0" fillId="0" borderId="0" xfId="1" applyFont="1" applyAlignment="1">
      <alignment horizontal="center"/>
    </xf>
    <xf numFmtId="0" fontId="17" fillId="0" borderId="10" xfId="0" applyFont="1" applyFill="1" applyBorder="1" applyAlignment="1">
      <alignment horizontal="center" vertical="center" wrapText="1"/>
    </xf>
    <xf numFmtId="9" fontId="0" fillId="0" borderId="11" xfId="1" applyFont="1" applyBorder="1" applyAlignment="1">
      <alignment horizontal="center"/>
    </xf>
    <xf numFmtId="49" fontId="17" fillId="37" borderId="10" xfId="0" applyNumberFormat="1" applyFont="1" applyFill="1" applyBorder="1" applyAlignment="1">
      <alignment horizontal="center" vertical="center" wrapText="1"/>
    </xf>
    <xf numFmtId="3" fontId="17" fillId="37" borderId="10" xfId="0" applyNumberFormat="1" applyFont="1" applyFill="1" applyBorder="1" applyAlignment="1">
      <alignment horizontal="center" vertical="center" wrapText="1"/>
    </xf>
    <xf numFmtId="0" fontId="19" fillId="41" borderId="0" xfId="0" applyFont="1" applyFill="1" applyAlignment="1">
      <alignment horizontal="center" wrapText="1"/>
    </xf>
    <xf numFmtId="0" fontId="19" fillId="0" borderId="0" xfId="0" applyFont="1" applyAlignment="1">
      <alignment horizontal="left"/>
    </xf>
    <xf numFmtId="0" fontId="19" fillId="37" borderId="0" xfId="0" applyFont="1" applyFill="1" applyAlignment="1">
      <alignment horizontal="left"/>
    </xf>
    <xf numFmtId="49" fontId="0" fillId="0" borderId="0" xfId="0" applyNumberFormat="1" applyFont="1" applyFill="1" applyAlignment="1">
      <alignment horizontal="center"/>
    </xf>
    <xf numFmtId="49" fontId="0" fillId="0" borderId="0" xfId="0" applyNumberFormat="1" applyFont="1" applyFill="1" applyAlignment="1">
      <alignment horizontal="center" vertical="top"/>
    </xf>
    <xf numFmtId="49" fontId="0" fillId="0" borderId="0" xfId="0" applyNumberFormat="1" applyFont="1" applyAlignment="1">
      <alignment horizontal="center"/>
    </xf>
    <xf numFmtId="49" fontId="0" fillId="0" borderId="0" xfId="0" applyNumberFormat="1" applyFont="1" applyAlignment="1">
      <alignment horizontal="center" wrapText="1"/>
    </xf>
    <xf numFmtId="49" fontId="23" fillId="0" borderId="0" xfId="0" applyNumberFormat="1" applyFont="1" applyAlignment="1">
      <alignment horizontal="center"/>
    </xf>
    <xf numFmtId="49" fontId="0" fillId="37" borderId="0" xfId="0" applyNumberFormat="1" applyFont="1" applyFill="1" applyAlignment="1">
      <alignment horizontal="center" wrapText="1"/>
    </xf>
    <xf numFmtId="0" fontId="19" fillId="0" borderId="11" xfId="0" applyFont="1" applyBorder="1" applyAlignment="1">
      <alignment horizontal="center" wrapText="1"/>
    </xf>
    <xf numFmtId="0" fontId="19" fillId="41" borderId="11" xfId="0" applyFont="1" applyFill="1" applyBorder="1" applyAlignment="1">
      <alignment horizontal="center" wrapText="1"/>
    </xf>
    <xf numFmtId="49" fontId="0" fillId="0" borderId="11" xfId="0" applyNumberFormat="1" applyFont="1" applyBorder="1" applyAlignment="1">
      <alignment horizontal="center" wrapText="1"/>
    </xf>
    <xf numFmtId="0" fontId="19" fillId="0" borderId="11" xfId="0" applyFont="1" applyBorder="1" applyAlignment="1">
      <alignment horizontal="left"/>
    </xf>
    <xf numFmtId="0" fontId="21" fillId="0" borderId="11" xfId="0" applyFont="1" applyBorder="1"/>
    <xf numFmtId="3" fontId="19"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2" fillId="39" borderId="11" xfId="1" applyNumberFormat="1" applyFont="1" applyFill="1" applyBorder="1" applyAlignment="1">
      <alignment horizontal="center" wrapText="1"/>
    </xf>
    <xf numFmtId="3" fontId="0" fillId="40" borderId="11" xfId="0" applyNumberFormat="1" applyFill="1" applyBorder="1" applyAlignment="1">
      <alignment horizontal="center" wrapText="1"/>
    </xf>
    <xf numFmtId="0" fontId="19" fillId="0" borderId="0" xfId="0" applyFont="1" applyAlignment="1">
      <alignment horizontal="center"/>
    </xf>
    <xf numFmtId="0" fontId="19" fillId="37" borderId="0" xfId="0" applyFont="1" applyFill="1" applyAlignment="1">
      <alignment horizontal="center"/>
    </xf>
    <xf numFmtId="0" fontId="19" fillId="0" borderId="11" xfId="0" applyFont="1" applyBorder="1" applyAlignment="1">
      <alignment horizontal="center"/>
    </xf>
    <xf numFmtId="49" fontId="0" fillId="0" borderId="0" xfId="0" applyNumberFormat="1" applyFont="1" applyAlignment="1">
      <alignment horizontal="left"/>
    </xf>
    <xf numFmtId="0" fontId="20" fillId="0" borderId="10" xfId="0" applyFont="1" applyBorder="1" applyAlignment="1">
      <alignment horizontal="center" vertical="center" wrapText="1"/>
    </xf>
    <xf numFmtId="3" fontId="20" fillId="0" borderId="10" xfId="0" applyNumberFormat="1" applyFont="1" applyBorder="1" applyAlignment="1">
      <alignment horizontal="center" vertical="center" wrapText="1"/>
    </xf>
    <xf numFmtId="3" fontId="20" fillId="0" borderId="10" xfId="0" applyNumberFormat="1" applyFont="1" applyFill="1" applyBorder="1" applyAlignment="1">
      <alignment horizontal="center" vertical="center" wrapText="1"/>
    </xf>
    <xf numFmtId="0" fontId="24" fillId="41" borderId="0" xfId="0" applyFont="1" applyFill="1" applyAlignment="1">
      <alignment horizontal="left"/>
    </xf>
    <xf numFmtId="0" fontId="25" fillId="0" borderId="0" xfId="43"/>
    <xf numFmtId="2" fontId="0" fillId="0" borderId="0" xfId="0" applyNumberFormat="1"/>
    <xf numFmtId="2" fontId="0" fillId="42" borderId="0" xfId="0" applyNumberFormat="1" applyFill="1"/>
    <xf numFmtId="0" fontId="0" fillId="42" borderId="0" xfId="0" applyFill="1"/>
    <xf numFmtId="0" fontId="1" fillId="0" borderId="0" xfId="0" applyFont="1" applyAlignment="1">
      <alignment horizontal="left"/>
    </xf>
    <xf numFmtId="0" fontId="26"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showGridLines="0" tabSelected="1" workbookViewId="0">
      <selection activeCell="A2" sqref="A2"/>
    </sheetView>
  </sheetViews>
  <sheetFormatPr baseColWidth="10" defaultColWidth="8.83203125" defaultRowHeight="15" x14ac:dyDescent="0.2"/>
  <cols>
    <col min="1" max="1" width="23" customWidth="1"/>
    <col min="2" max="2" width="13" style="2" customWidth="1"/>
    <col min="3" max="3" width="9" style="2" customWidth="1"/>
    <col min="4" max="4" width="25.1640625" style="2" bestFit="1" customWidth="1"/>
    <col min="5" max="7" width="17.5" style="2" customWidth="1"/>
    <col min="8" max="10" width="13" style="2" customWidth="1"/>
    <col min="11" max="11" width="18.83203125" style="2" customWidth="1"/>
    <col min="12" max="13" width="12.33203125" style="2" customWidth="1"/>
    <col min="14" max="14" width="11.6640625" style="2" customWidth="1"/>
    <col min="15" max="15" width="8.83203125" style="2"/>
    <col min="16" max="16" width="11.6640625" customWidth="1"/>
    <col min="17" max="17" width="11.5" bestFit="1" customWidth="1"/>
    <col min="19" max="19" width="11.5" bestFit="1" customWidth="1"/>
    <col min="20" max="27" width="14.83203125" customWidth="1"/>
  </cols>
  <sheetData>
    <row r="1" spans="1:27" ht="61.5" customHeight="1" x14ac:dyDescent="0.25">
      <c r="A1" s="55" t="s">
        <v>73</v>
      </c>
      <c r="B1" s="52" t="s">
        <v>47</v>
      </c>
      <c r="C1" s="52" t="s">
        <v>48</v>
      </c>
      <c r="D1" s="52" t="s">
        <v>49</v>
      </c>
      <c r="E1" s="25" t="s">
        <v>50</v>
      </c>
      <c r="F1" s="26" t="s">
        <v>51</v>
      </c>
      <c r="G1" s="26" t="s">
        <v>52</v>
      </c>
      <c r="H1" s="52" t="s">
        <v>53</v>
      </c>
      <c r="I1" s="52" t="s">
        <v>54</v>
      </c>
      <c r="J1" s="52" t="s">
        <v>55</v>
      </c>
      <c r="K1" s="52" t="s">
        <v>56</v>
      </c>
      <c r="L1" s="53" t="s">
        <v>57</v>
      </c>
      <c r="M1" s="53" t="s">
        <v>58</v>
      </c>
      <c r="N1" s="53" t="s">
        <v>59</v>
      </c>
      <c r="O1" s="53" t="s">
        <v>60</v>
      </c>
      <c r="P1" s="54" t="s">
        <v>61</v>
      </c>
      <c r="Q1" s="54" t="s">
        <v>62</v>
      </c>
      <c r="R1" s="54" t="s">
        <v>63</v>
      </c>
      <c r="S1" s="54" t="s">
        <v>64</v>
      </c>
      <c r="T1" s="54" t="s">
        <v>65</v>
      </c>
      <c r="U1" s="3" t="s">
        <v>66</v>
      </c>
      <c r="V1" s="3" t="s">
        <v>67</v>
      </c>
      <c r="W1" s="3" t="s">
        <v>68</v>
      </c>
      <c r="X1" s="3" t="s">
        <v>69</v>
      </c>
      <c r="Y1" s="4" t="s">
        <v>70</v>
      </c>
      <c r="Z1" s="3" t="s">
        <v>71</v>
      </c>
      <c r="AA1" s="23" t="s">
        <v>72</v>
      </c>
    </row>
    <row r="2" spans="1:27" ht="16" x14ac:dyDescent="0.2">
      <c r="A2" s="60" t="s">
        <v>45</v>
      </c>
      <c r="B2" s="1" t="s">
        <v>0</v>
      </c>
      <c r="C2" s="1">
        <v>2011</v>
      </c>
      <c r="D2" s="27" t="s">
        <v>1</v>
      </c>
      <c r="E2" s="33"/>
      <c r="F2" s="1"/>
      <c r="G2" s="1">
        <v>0</v>
      </c>
      <c r="H2" s="1">
        <v>176</v>
      </c>
      <c r="I2" s="1" t="s">
        <v>13</v>
      </c>
      <c r="J2" s="1">
        <v>2546</v>
      </c>
      <c r="K2" s="7" t="s">
        <v>12</v>
      </c>
      <c r="L2" s="11">
        <v>23050668</v>
      </c>
      <c r="M2" s="1">
        <v>3378743</v>
      </c>
      <c r="N2" s="8">
        <f>SUM(L2,M2)</f>
        <v>26429411</v>
      </c>
      <c r="O2" s="1">
        <v>4407947</v>
      </c>
      <c r="P2" s="8">
        <f>N2-SUM(O2)</f>
        <v>22021464</v>
      </c>
      <c r="Q2" s="13">
        <v>22496000</v>
      </c>
      <c r="R2" s="14">
        <f>L2/Q2</f>
        <v>1.0246562944523472</v>
      </c>
      <c r="S2" s="13">
        <v>16997000</v>
      </c>
      <c r="T2" s="9">
        <f>P2/S2</f>
        <v>1.2956088721539094</v>
      </c>
      <c r="U2" s="17">
        <v>1.0200147110061555</v>
      </c>
      <c r="V2" s="18">
        <f t="shared" ref="V2:V12" si="0">((U2-1)*N2)</f>
        <v>528977.02322790679</v>
      </c>
      <c r="W2" s="18">
        <f t="shared" ref="W2:W8" si="1">SUM(L2:M2,V2)-SUM(O2)</f>
        <v>22550441.023227908</v>
      </c>
      <c r="X2" s="17">
        <v>0.77463312368972748</v>
      </c>
      <c r="Y2" s="19">
        <f t="shared" ref="Y2:Y8" si="2">W2*X2</f>
        <v>17468318.570404008</v>
      </c>
      <c r="Z2" s="10">
        <f>Y2/S2</f>
        <v>1.0277295152323356</v>
      </c>
      <c r="AA2" s="22">
        <f>IF($G2=1,Y2/$Y$13,0)</f>
        <v>0</v>
      </c>
    </row>
    <row r="3" spans="1:27" ht="16" x14ac:dyDescent="0.2">
      <c r="A3" s="60" t="s">
        <v>43</v>
      </c>
      <c r="B3" s="1" t="s">
        <v>0</v>
      </c>
      <c r="C3" s="1">
        <v>2011</v>
      </c>
      <c r="D3" s="27" t="s">
        <v>2</v>
      </c>
      <c r="E3" s="34">
        <v>11973</v>
      </c>
      <c r="F3" s="51" t="s">
        <v>42</v>
      </c>
      <c r="G3" s="1">
        <v>0</v>
      </c>
      <c r="H3" s="1">
        <v>181</v>
      </c>
      <c r="I3" s="1" t="s">
        <v>17</v>
      </c>
      <c r="J3" s="1">
        <v>2549</v>
      </c>
      <c r="K3" s="5" t="s">
        <v>18</v>
      </c>
      <c r="L3" s="11">
        <v>4419747</v>
      </c>
      <c r="M3" s="1">
        <v>588129</v>
      </c>
      <c r="N3" s="8">
        <f t="shared" ref="N3:N12" si="3">SUM(L3,M3)</f>
        <v>5007876</v>
      </c>
      <c r="O3" s="1">
        <v>798800</v>
      </c>
      <c r="P3" s="8">
        <f t="shared" ref="P3:P12" si="4">N3-SUM(O3)</f>
        <v>4209076</v>
      </c>
      <c r="Q3" s="15"/>
      <c r="R3" s="16"/>
      <c r="S3" s="15"/>
      <c r="U3" s="17">
        <v>1.0002739112029699</v>
      </c>
      <c r="V3" s="18">
        <f t="shared" si="0"/>
        <v>1371.7133394842622</v>
      </c>
      <c r="W3" s="18">
        <f t="shared" si="1"/>
        <v>4210447.7133394843</v>
      </c>
      <c r="X3" s="17">
        <v>0.68296415850400716</v>
      </c>
      <c r="Y3" s="19">
        <f t="shared" si="2"/>
        <v>2875584.8794660219</v>
      </c>
      <c r="AA3" s="22">
        <f t="shared" ref="AA3:AA12" si="5">IF($G3=1,Y3/$Y$13,0)</f>
        <v>0</v>
      </c>
    </row>
    <row r="4" spans="1:27" ht="16" x14ac:dyDescent="0.2">
      <c r="A4" s="60" t="s">
        <v>44</v>
      </c>
      <c r="B4" s="1" t="s">
        <v>0</v>
      </c>
      <c r="C4" s="1">
        <v>2011</v>
      </c>
      <c r="D4" s="1" t="s">
        <v>3</v>
      </c>
      <c r="E4" s="34">
        <v>11304</v>
      </c>
      <c r="F4" s="28" t="s">
        <v>19</v>
      </c>
      <c r="G4" s="48">
        <v>1</v>
      </c>
      <c r="H4" s="1">
        <v>187</v>
      </c>
      <c r="I4" s="1" t="s">
        <v>14</v>
      </c>
      <c r="J4" s="1">
        <v>2547</v>
      </c>
      <c r="K4" s="5" t="s">
        <v>16</v>
      </c>
      <c r="L4" s="11">
        <v>9941839</v>
      </c>
      <c r="M4" s="1">
        <v>4318011</v>
      </c>
      <c r="N4" s="8">
        <f t="shared" si="3"/>
        <v>14259850</v>
      </c>
      <c r="O4" s="1">
        <v>4820961</v>
      </c>
      <c r="P4" s="8">
        <f t="shared" si="4"/>
        <v>9438889</v>
      </c>
      <c r="Q4" s="13">
        <v>9909000</v>
      </c>
      <c r="R4" s="14">
        <f>L4/Q4</f>
        <v>1.0033140579271369</v>
      </c>
      <c r="S4" s="13">
        <v>5622000</v>
      </c>
      <c r="T4" s="9">
        <f>P4/S4</f>
        <v>1.6789201351832088</v>
      </c>
      <c r="U4" s="17">
        <v>1.0662121318619526</v>
      </c>
      <c r="V4" s="18">
        <f t="shared" si="0"/>
        <v>944175.06853166514</v>
      </c>
      <c r="W4" s="18">
        <f t="shared" si="1"/>
        <v>10383064.068531666</v>
      </c>
      <c r="X4" s="17">
        <v>0.54434546862896982</v>
      </c>
      <c r="Y4" s="19">
        <f t="shared" si="2"/>
        <v>5651973.876189488</v>
      </c>
      <c r="Z4" s="10">
        <f>Y4/S4</f>
        <v>1.0053315325843983</v>
      </c>
      <c r="AA4" s="22">
        <f t="shared" si="5"/>
        <v>0.88200660512237739</v>
      </c>
    </row>
    <row r="5" spans="1:27" ht="16" x14ac:dyDescent="0.2">
      <c r="A5" s="60" t="s">
        <v>46</v>
      </c>
      <c r="B5" s="1" t="s">
        <v>0</v>
      </c>
      <c r="C5" s="1">
        <v>2011</v>
      </c>
      <c r="D5" s="6" t="s">
        <v>4</v>
      </c>
      <c r="E5" s="30">
        <v>16056</v>
      </c>
      <c r="F5" s="29" t="s">
        <v>20</v>
      </c>
      <c r="G5" s="49">
        <v>0</v>
      </c>
      <c r="H5" s="1">
        <v>191</v>
      </c>
      <c r="I5" s="1" t="s">
        <v>17</v>
      </c>
      <c r="J5" s="1">
        <v>2549</v>
      </c>
      <c r="K5" s="5" t="s">
        <v>18</v>
      </c>
      <c r="L5" s="11">
        <v>11752103</v>
      </c>
      <c r="M5" s="1">
        <v>1116913</v>
      </c>
      <c r="N5" s="8">
        <f t="shared" si="3"/>
        <v>12869016</v>
      </c>
      <c r="O5" s="1">
        <v>1159115</v>
      </c>
      <c r="P5" s="8">
        <f t="shared" si="4"/>
        <v>11709901</v>
      </c>
      <c r="Q5" s="13">
        <v>35705000</v>
      </c>
      <c r="R5" s="14">
        <f>L5/Q5</f>
        <v>0.3291444615600056</v>
      </c>
      <c r="S5" s="13">
        <v>24543000</v>
      </c>
      <c r="T5" s="9">
        <f>SUM(P5,P3,P6:P12)/S5</f>
        <v>1.4449590514607016</v>
      </c>
      <c r="U5" s="17">
        <v>1.0002739112029699</v>
      </c>
      <c r="V5" s="18">
        <f t="shared" si="0"/>
        <v>3524.9676535993308</v>
      </c>
      <c r="W5" s="18">
        <f t="shared" si="1"/>
        <v>11713425.967653599</v>
      </c>
      <c r="X5" s="17">
        <v>0.68296415850400716</v>
      </c>
      <c r="Y5" s="19">
        <f t="shared" si="2"/>
        <v>7999850.1091975253</v>
      </c>
      <c r="Z5" s="20">
        <f>SUM(Y5,Y3,Y6:Y12)/S5</f>
        <v>0.98715542556605684</v>
      </c>
      <c r="AA5" s="22">
        <f t="shared" si="5"/>
        <v>0</v>
      </c>
    </row>
    <row r="6" spans="1:27" ht="16" x14ac:dyDescent="0.2">
      <c r="A6" s="61" t="s">
        <v>25</v>
      </c>
      <c r="B6" s="1" t="s">
        <v>0</v>
      </c>
      <c r="C6" s="1">
        <v>2011</v>
      </c>
      <c r="D6" s="6" t="s">
        <v>5</v>
      </c>
      <c r="E6" s="30">
        <v>16060</v>
      </c>
      <c r="F6" s="29" t="s">
        <v>21</v>
      </c>
      <c r="G6" s="49">
        <v>0</v>
      </c>
      <c r="H6" s="1">
        <v>195</v>
      </c>
      <c r="I6" s="1" t="s">
        <v>17</v>
      </c>
      <c r="J6" s="1">
        <v>2549</v>
      </c>
      <c r="K6" s="5" t="s">
        <v>18</v>
      </c>
      <c r="L6" s="11">
        <v>4777358</v>
      </c>
      <c r="M6" s="1" t="s">
        <v>15</v>
      </c>
      <c r="N6" s="8">
        <f t="shared" si="3"/>
        <v>4777358</v>
      </c>
      <c r="O6" s="2" t="s">
        <v>15</v>
      </c>
      <c r="P6" s="8">
        <f t="shared" si="4"/>
        <v>4777358</v>
      </c>
      <c r="Q6" s="12"/>
      <c r="S6" s="12"/>
      <c r="U6" s="17">
        <v>1.0002739112029699</v>
      </c>
      <c r="V6" s="18">
        <f t="shared" si="0"/>
        <v>1308.5718767980391</v>
      </c>
      <c r="W6" s="18">
        <f t="shared" si="1"/>
        <v>4778666.5718767978</v>
      </c>
      <c r="X6" s="17">
        <v>0.68296415850400716</v>
      </c>
      <c r="Y6" s="19">
        <f t="shared" si="2"/>
        <v>3263657.9940330661</v>
      </c>
      <c r="AA6" s="22">
        <f t="shared" si="5"/>
        <v>0</v>
      </c>
    </row>
    <row r="7" spans="1:27" ht="16" x14ac:dyDescent="0.2">
      <c r="A7" s="61" t="s">
        <v>26</v>
      </c>
      <c r="B7" s="1" t="s">
        <v>0</v>
      </c>
      <c r="C7" s="1">
        <v>2011</v>
      </c>
      <c r="D7" s="6" t="s">
        <v>6</v>
      </c>
      <c r="E7" s="30">
        <v>16101</v>
      </c>
      <c r="F7" s="29" t="s">
        <v>22</v>
      </c>
      <c r="G7" s="49">
        <v>0</v>
      </c>
      <c r="H7" s="1">
        <v>197</v>
      </c>
      <c r="I7" s="1" t="s">
        <v>17</v>
      </c>
      <c r="J7" s="1">
        <v>2549</v>
      </c>
      <c r="K7" s="5" t="s">
        <v>18</v>
      </c>
      <c r="L7" s="11">
        <v>4516964</v>
      </c>
      <c r="M7" s="1" t="s">
        <v>15</v>
      </c>
      <c r="N7" s="8">
        <f t="shared" si="3"/>
        <v>4516964</v>
      </c>
      <c r="O7" s="2" t="s">
        <v>15</v>
      </c>
      <c r="P7" s="8">
        <f t="shared" si="4"/>
        <v>4516964</v>
      </c>
      <c r="Q7" s="12"/>
      <c r="S7" s="12"/>
      <c r="U7" s="17">
        <v>1.0002739112029699</v>
      </c>
      <c r="V7" s="18">
        <f t="shared" si="0"/>
        <v>1237.2470430118858</v>
      </c>
      <c r="W7" s="18">
        <f t="shared" si="1"/>
        <v>4518201.2470430117</v>
      </c>
      <c r="X7" s="17">
        <v>0.68296415850400716</v>
      </c>
      <c r="Y7" s="19">
        <f t="shared" si="2"/>
        <v>3085769.5126384865</v>
      </c>
      <c r="AA7" s="22">
        <f t="shared" si="5"/>
        <v>0</v>
      </c>
    </row>
    <row r="8" spans="1:27" ht="16" x14ac:dyDescent="0.2">
      <c r="A8" s="61" t="s">
        <v>27</v>
      </c>
      <c r="B8" s="1" t="s">
        <v>0</v>
      </c>
      <c r="C8" s="1">
        <v>2011</v>
      </c>
      <c r="D8" s="6" t="s">
        <v>7</v>
      </c>
      <c r="E8" s="31">
        <v>16069</v>
      </c>
      <c r="F8" s="29" t="s">
        <v>23</v>
      </c>
      <c r="G8" s="49">
        <v>0</v>
      </c>
      <c r="H8" s="1">
        <v>201</v>
      </c>
      <c r="I8" s="1" t="s">
        <v>17</v>
      </c>
      <c r="J8" s="1">
        <v>2549</v>
      </c>
      <c r="K8" s="5" t="s">
        <v>18</v>
      </c>
      <c r="L8" s="11">
        <v>4428331</v>
      </c>
      <c r="M8" s="1">
        <v>1920973</v>
      </c>
      <c r="N8" s="8">
        <f t="shared" si="3"/>
        <v>6349304</v>
      </c>
      <c r="O8" s="1">
        <v>1961193</v>
      </c>
      <c r="P8" s="8">
        <f t="shared" si="4"/>
        <v>4388111</v>
      </c>
      <c r="Q8" s="12"/>
      <c r="S8" s="12"/>
      <c r="U8" s="17">
        <v>1.0002739112029699</v>
      </c>
      <c r="V8" s="18">
        <f t="shared" si="0"/>
        <v>1739.1454966618151</v>
      </c>
      <c r="W8" s="18">
        <f t="shared" si="1"/>
        <v>4389850.1454966618</v>
      </c>
      <c r="X8" s="17">
        <v>0.68296415850400716</v>
      </c>
      <c r="Y8" s="19">
        <f t="shared" si="2"/>
        <v>2998110.310577821</v>
      </c>
      <c r="AA8" s="22">
        <f t="shared" si="5"/>
        <v>0</v>
      </c>
    </row>
    <row r="9" spans="1:27" ht="16" x14ac:dyDescent="0.2">
      <c r="A9" s="61" t="s">
        <v>28</v>
      </c>
      <c r="B9" s="1" t="s">
        <v>0</v>
      </c>
      <c r="C9" s="1">
        <v>2011</v>
      </c>
      <c r="D9" s="27" t="s">
        <v>8</v>
      </c>
      <c r="E9" s="35"/>
      <c r="F9" s="29"/>
      <c r="G9" s="49">
        <v>0</v>
      </c>
      <c r="H9" s="1">
        <v>203</v>
      </c>
      <c r="I9" s="1" t="s">
        <v>17</v>
      </c>
      <c r="J9" s="1">
        <v>2549</v>
      </c>
      <c r="K9" s="5" t="s">
        <v>18</v>
      </c>
      <c r="L9" s="11">
        <v>151074</v>
      </c>
      <c r="M9" s="1">
        <v>0</v>
      </c>
      <c r="N9" s="8">
        <f t="shared" si="3"/>
        <v>151074</v>
      </c>
      <c r="O9" s="1">
        <v>0</v>
      </c>
      <c r="P9" s="8">
        <f t="shared" si="4"/>
        <v>151074</v>
      </c>
      <c r="Q9" s="12"/>
      <c r="S9" s="12"/>
      <c r="U9" s="17">
        <v>1.0002739112029699</v>
      </c>
      <c r="V9" s="18">
        <f t="shared" si="0"/>
        <v>41.380861077479842</v>
      </c>
      <c r="W9" s="18">
        <f t="shared" ref="W9:W12" si="6">SUM(L9:M9,V9)-SUM(O9)</f>
        <v>151115.38086107749</v>
      </c>
      <c r="X9" s="17">
        <v>0.68296415850400716</v>
      </c>
      <c r="Y9" s="19">
        <f t="shared" ref="Y9:Y11" si="7">W9*X9</f>
        <v>103206.38892679833</v>
      </c>
      <c r="AA9" s="22">
        <f t="shared" si="5"/>
        <v>0</v>
      </c>
    </row>
    <row r="10" spans="1:27" ht="16" x14ac:dyDescent="0.2">
      <c r="A10" s="61" t="s">
        <v>29</v>
      </c>
      <c r="B10" s="1" t="s">
        <v>0</v>
      </c>
      <c r="C10" s="1">
        <v>2011</v>
      </c>
      <c r="D10" s="27" t="s">
        <v>9</v>
      </c>
      <c r="E10" s="33"/>
      <c r="F10" s="28"/>
      <c r="G10" s="48">
        <v>0</v>
      </c>
      <c r="H10" s="1">
        <v>205</v>
      </c>
      <c r="I10" s="1" t="s">
        <v>17</v>
      </c>
      <c r="J10" s="1">
        <v>2549</v>
      </c>
      <c r="K10" s="5" t="s">
        <v>18</v>
      </c>
      <c r="L10" s="11">
        <v>931388</v>
      </c>
      <c r="M10" s="1" t="s">
        <v>15</v>
      </c>
      <c r="N10" s="8">
        <f t="shared" si="3"/>
        <v>931388</v>
      </c>
      <c r="O10" s="2" t="s">
        <v>15</v>
      </c>
      <c r="P10" s="8">
        <f t="shared" si="4"/>
        <v>931388</v>
      </c>
      <c r="Q10" s="12"/>
      <c r="S10" s="12"/>
      <c r="U10" s="17">
        <v>1.0002739112029699</v>
      </c>
      <c r="V10" s="18">
        <f t="shared" si="0"/>
        <v>255.11760751176109</v>
      </c>
      <c r="W10" s="18">
        <f t="shared" si="6"/>
        <v>931643.11760751181</v>
      </c>
      <c r="X10" s="17">
        <v>0.68296415850400716</v>
      </c>
      <c r="Y10" s="19">
        <f t="shared" si="7"/>
        <v>636278.85784286412</v>
      </c>
      <c r="AA10" s="22">
        <f t="shared" si="5"/>
        <v>0</v>
      </c>
    </row>
    <row r="11" spans="1:27" ht="16" x14ac:dyDescent="0.2">
      <c r="A11" s="61" t="s">
        <v>30</v>
      </c>
      <c r="B11" s="1" t="s">
        <v>0</v>
      </c>
      <c r="C11" s="1">
        <v>2011</v>
      </c>
      <c r="D11" s="1" t="s">
        <v>10</v>
      </c>
      <c r="E11" s="34">
        <v>16076</v>
      </c>
      <c r="F11" s="28" t="s">
        <v>24</v>
      </c>
      <c r="G11" s="48">
        <v>1</v>
      </c>
      <c r="H11" s="1">
        <v>210</v>
      </c>
      <c r="I11" s="1" t="s">
        <v>17</v>
      </c>
      <c r="J11" s="1">
        <v>2549</v>
      </c>
      <c r="K11" s="5" t="s">
        <v>18</v>
      </c>
      <c r="L11" s="11">
        <v>1106800</v>
      </c>
      <c r="M11" s="1" t="s">
        <v>15</v>
      </c>
      <c r="N11" s="8">
        <f t="shared" si="3"/>
        <v>1106800</v>
      </c>
      <c r="O11" s="2" t="s">
        <v>15</v>
      </c>
      <c r="P11" s="8">
        <f t="shared" si="4"/>
        <v>1106800</v>
      </c>
      <c r="Q11" s="12"/>
      <c r="S11" s="12"/>
      <c r="U11" s="17">
        <v>1.0002739112029699</v>
      </c>
      <c r="V11" s="18">
        <f t="shared" si="0"/>
        <v>303.16491944712317</v>
      </c>
      <c r="W11" s="18">
        <f t="shared" si="6"/>
        <v>1107103.1649194472</v>
      </c>
      <c r="X11" s="17">
        <v>0.68296415850400716</v>
      </c>
      <c r="Y11" s="19">
        <f t="shared" si="7"/>
        <v>756111.78140633332</v>
      </c>
      <c r="AA11" s="22">
        <f t="shared" si="5"/>
        <v>0.11799339487762255</v>
      </c>
    </row>
    <row r="12" spans="1:27" ht="16" x14ac:dyDescent="0.2">
      <c r="A12" s="61" t="s">
        <v>30</v>
      </c>
      <c r="B12" s="36" t="s">
        <v>0</v>
      </c>
      <c r="C12" s="36">
        <v>2011</v>
      </c>
      <c r="D12" s="37" t="s">
        <v>11</v>
      </c>
      <c r="E12" s="38"/>
      <c r="F12" s="39"/>
      <c r="G12" s="50">
        <v>0</v>
      </c>
      <c r="H12" s="36">
        <v>211</v>
      </c>
      <c r="I12" s="36" t="s">
        <v>17</v>
      </c>
      <c r="J12" s="36">
        <v>2549</v>
      </c>
      <c r="K12" s="40" t="s">
        <v>18</v>
      </c>
      <c r="L12" s="41">
        <v>3672958</v>
      </c>
      <c r="M12" s="36" t="s">
        <v>15</v>
      </c>
      <c r="N12" s="42">
        <f t="shared" si="3"/>
        <v>3672958</v>
      </c>
      <c r="O12" s="43" t="s">
        <v>15</v>
      </c>
      <c r="P12" s="42">
        <f t="shared" si="4"/>
        <v>3672958</v>
      </c>
      <c r="Q12" s="44"/>
      <c r="R12" s="45"/>
      <c r="S12" s="44"/>
      <c r="T12" s="45"/>
      <c r="U12" s="46">
        <v>1.0002739112029699</v>
      </c>
      <c r="V12" s="47">
        <f t="shared" si="0"/>
        <v>1006.0643442380436</v>
      </c>
      <c r="W12" s="47">
        <f t="shared" si="6"/>
        <v>3673964.064344238</v>
      </c>
      <c r="X12" s="46">
        <v>0.68296415850400716</v>
      </c>
      <c r="Y12" s="21">
        <f>W12*X12</f>
        <v>2509185.7755788243</v>
      </c>
      <c r="Z12" s="45"/>
      <c r="AA12" s="24">
        <f t="shared" si="5"/>
        <v>0</v>
      </c>
    </row>
    <row r="13" spans="1:27" ht="16" x14ac:dyDescent="0.2">
      <c r="A13" s="61" t="s">
        <v>31</v>
      </c>
      <c r="E13" s="32"/>
      <c r="X13" s="8" t="s">
        <v>37</v>
      </c>
      <c r="Y13" s="8">
        <f t="array" ref="Y13">SUM(IF($G$2:$G$12=1,Y2:Y12))</f>
        <v>6408085.6575958217</v>
      </c>
      <c r="AA13" s="22">
        <f>SUM(AA2:AA12)</f>
        <v>0.99999999999999989</v>
      </c>
    </row>
    <row r="14" spans="1:27" ht="16" x14ac:dyDescent="0.2">
      <c r="A14" s="61" t="s">
        <v>32</v>
      </c>
      <c r="X14" s="8" t="s">
        <v>38</v>
      </c>
      <c r="Y14" s="8">
        <f>Y15-Y13</f>
        <v>40939962.398665421</v>
      </c>
      <c r="Z14" s="8"/>
    </row>
    <row r="15" spans="1:27" ht="16" x14ac:dyDescent="0.2">
      <c r="A15" s="61" t="s">
        <v>33</v>
      </c>
      <c r="E15" s="51"/>
      <c r="X15" s="8" t="s">
        <v>39</v>
      </c>
      <c r="Y15" s="8">
        <f>SUM(Y2:Y12)</f>
        <v>47348048.056261241</v>
      </c>
      <c r="Z15" s="8"/>
    </row>
    <row r="16" spans="1:27" ht="16" x14ac:dyDescent="0.2">
      <c r="A16" s="61" t="s">
        <v>34</v>
      </c>
    </row>
    <row r="17" spans="1:1" ht="16" x14ac:dyDescent="0.2">
      <c r="A17" s="61" t="s">
        <v>35</v>
      </c>
    </row>
    <row r="18" spans="1:1" ht="16" x14ac:dyDescent="0.2">
      <c r="A18" s="61" t="s">
        <v>36</v>
      </c>
    </row>
    <row r="19" spans="1:1" ht="16" x14ac:dyDescent="0.2">
      <c r="A19" s="61" t="s">
        <v>41</v>
      </c>
    </row>
    <row r="20" spans="1:1" ht="16" x14ac:dyDescent="0.2">
      <c r="A20" s="61" t="s">
        <v>40</v>
      </c>
    </row>
  </sheetData>
  <pageMargins left="0.75" right="0.75" top="1" bottom="1" header="0.5" footer="0.5"/>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
  <sheetViews>
    <sheetView workbookViewId="0">
      <selection activeCell="Q13" sqref="Q13"/>
    </sheetView>
  </sheetViews>
  <sheetFormatPr baseColWidth="10" defaultColWidth="8.83203125" defaultRowHeight="15" x14ac:dyDescent="0.2"/>
  <sheetData>
    <row r="1" spans="1:44" x14ac:dyDescent="0.2">
      <c r="A1" s="56" t="s">
        <v>50</v>
      </c>
      <c r="B1" s="56" t="s">
        <v>74</v>
      </c>
      <c r="C1" s="56" t="s">
        <v>75</v>
      </c>
      <c r="D1" s="56" t="s">
        <v>76</v>
      </c>
      <c r="E1" s="56" t="s">
        <v>77</v>
      </c>
      <c r="F1" s="56" t="s">
        <v>78</v>
      </c>
      <c r="G1" s="56" t="s">
        <v>79</v>
      </c>
      <c r="H1" s="56" t="s">
        <v>80</v>
      </c>
      <c r="I1" s="56" t="s">
        <v>81</v>
      </c>
      <c r="J1" s="56" t="s">
        <v>82</v>
      </c>
      <c r="K1" s="56" t="s">
        <v>83</v>
      </c>
      <c r="L1" s="56" t="s">
        <v>84</v>
      </c>
      <c r="M1" s="56" t="s">
        <v>85</v>
      </c>
      <c r="N1" s="56" t="s">
        <v>86</v>
      </c>
      <c r="O1" s="56" t="s">
        <v>87</v>
      </c>
      <c r="P1" s="56" t="s">
        <v>88</v>
      </c>
      <c r="Q1" s="56" t="s">
        <v>89</v>
      </c>
      <c r="R1" s="56" t="s">
        <v>90</v>
      </c>
      <c r="S1" s="56" t="s">
        <v>91</v>
      </c>
      <c r="T1" s="56" t="s">
        <v>92</v>
      </c>
      <c r="U1" s="56" t="s">
        <v>93</v>
      </c>
      <c r="V1" s="56" t="s">
        <v>94</v>
      </c>
      <c r="W1" s="56" t="s">
        <v>95</v>
      </c>
      <c r="X1" s="56" t="s">
        <v>96</v>
      </c>
      <c r="Y1" s="56" t="s">
        <v>97</v>
      </c>
      <c r="Z1" s="56" t="s">
        <v>98</v>
      </c>
      <c r="AA1" s="56" t="s">
        <v>99</v>
      </c>
      <c r="AB1" s="56" t="s">
        <v>100</v>
      </c>
      <c r="AC1" s="56" t="s">
        <v>101</v>
      </c>
      <c r="AD1" s="56" t="s">
        <v>102</v>
      </c>
      <c r="AE1" s="56" t="s">
        <v>103</v>
      </c>
      <c r="AF1" s="56" t="s">
        <v>104</v>
      </c>
      <c r="AG1" s="56" t="s">
        <v>105</v>
      </c>
      <c r="AH1" s="56" t="s">
        <v>106</v>
      </c>
      <c r="AI1" s="56" t="s">
        <v>107</v>
      </c>
      <c r="AJ1" s="56" t="s">
        <v>108</v>
      </c>
      <c r="AK1" s="56" t="s">
        <v>109</v>
      </c>
      <c r="AL1" s="56" t="s">
        <v>110</v>
      </c>
      <c r="AM1" s="56" t="s">
        <v>111</v>
      </c>
      <c r="AN1" s="56" t="s">
        <v>112</v>
      </c>
      <c r="AO1" s="56" t="s">
        <v>113</v>
      </c>
      <c r="AP1" s="56" t="s">
        <v>114</v>
      </c>
      <c r="AQ1" s="56" t="s">
        <v>115</v>
      </c>
      <c r="AR1" s="56" t="s">
        <v>116</v>
      </c>
    </row>
    <row r="2" spans="1:44" x14ac:dyDescent="0.2">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row>
    <row r="3" spans="1:44" x14ac:dyDescent="0.2">
      <c r="A3" s="56" t="s">
        <v>119</v>
      </c>
      <c r="B3" s="56">
        <v>97</v>
      </c>
      <c r="C3" s="56" t="s">
        <v>120</v>
      </c>
      <c r="D3" s="56"/>
      <c r="E3" s="56">
        <v>72.599999999999994</v>
      </c>
      <c r="F3" s="56">
        <v>88</v>
      </c>
      <c r="G3" s="56">
        <v>7.92</v>
      </c>
      <c r="H3" s="56">
        <v>0.73</v>
      </c>
      <c r="I3" s="56">
        <v>17.63</v>
      </c>
      <c r="J3" s="56">
        <v>7.5</v>
      </c>
      <c r="K3" s="56">
        <v>9.2100000000000009</v>
      </c>
      <c r="L3" s="56"/>
      <c r="M3" s="56">
        <v>37</v>
      </c>
      <c r="N3" s="56">
        <v>1.55</v>
      </c>
      <c r="O3" s="56">
        <v>33</v>
      </c>
      <c r="P3" s="56">
        <v>129</v>
      </c>
      <c r="Q3" s="56">
        <v>332</v>
      </c>
      <c r="R3" s="56">
        <f>Q3/1000</f>
        <v>0.33200000000000002</v>
      </c>
      <c r="S3" s="56">
        <v>25</v>
      </c>
      <c r="T3" s="56">
        <v>2.500000037252903E-2</v>
      </c>
      <c r="U3" s="56">
        <v>1</v>
      </c>
      <c r="V3" s="56"/>
      <c r="W3" s="56">
        <v>3.7</v>
      </c>
      <c r="X3" s="56">
        <v>0.13300000000000001</v>
      </c>
      <c r="Y3" s="56">
        <v>0.28999999999999998</v>
      </c>
      <c r="Z3" s="56">
        <v>2.2490000000000001</v>
      </c>
      <c r="AA3" s="56">
        <v>0.104</v>
      </c>
      <c r="AB3" s="56">
        <v>148</v>
      </c>
      <c r="AC3" s="56">
        <v>0</v>
      </c>
      <c r="AD3" s="56">
        <v>17</v>
      </c>
      <c r="AE3" s="56">
        <v>333</v>
      </c>
      <c r="AF3" s="56">
        <v>1.1599999999999999</v>
      </c>
      <c r="AG3" s="56">
        <v>0</v>
      </c>
      <c r="AH3" s="56">
        <v>0</v>
      </c>
      <c r="AI3" s="56">
        <v>40.9</v>
      </c>
      <c r="AJ3" s="56"/>
      <c r="AK3" s="56">
        <v>0.11799999999999999</v>
      </c>
      <c r="AL3" s="56">
        <v>0.104</v>
      </c>
      <c r="AM3" s="56">
        <v>0.34200000000000003</v>
      </c>
      <c r="AN3" s="56">
        <v>0</v>
      </c>
      <c r="AO3" s="56">
        <v>0</v>
      </c>
      <c r="AP3" s="56"/>
      <c r="AQ3" s="56">
        <v>0</v>
      </c>
      <c r="AR3" s="56">
        <v>522</v>
      </c>
    </row>
    <row r="4" spans="1:44" x14ac:dyDescent="0.2">
      <c r="A4" s="56" t="s">
        <v>117</v>
      </c>
      <c r="B4" s="56">
        <v>38</v>
      </c>
      <c r="C4" s="56" t="s">
        <v>118</v>
      </c>
      <c r="D4" s="56"/>
      <c r="E4" s="56">
        <v>78.86</v>
      </c>
      <c r="F4" s="56">
        <v>81</v>
      </c>
      <c r="G4" s="56">
        <v>5.42</v>
      </c>
      <c r="H4" s="56">
        <v>0.4</v>
      </c>
      <c r="I4" s="56">
        <v>14.45</v>
      </c>
      <c r="J4" s="56">
        <v>5.7</v>
      </c>
      <c r="K4" s="56">
        <v>5.67</v>
      </c>
      <c r="L4" s="56"/>
      <c r="M4" s="56">
        <v>25</v>
      </c>
      <c r="N4" s="56">
        <v>1.47</v>
      </c>
      <c r="O4" s="56">
        <v>33</v>
      </c>
      <c r="P4" s="56">
        <v>108</v>
      </c>
      <c r="Q4" s="56">
        <v>244</v>
      </c>
      <c r="R4" s="56">
        <f t="shared" ref="R4:R8" si="0">Q4/1000</f>
        <v>0.24399999999999999</v>
      </c>
      <c r="S4" s="56">
        <v>5</v>
      </c>
      <c r="T4" s="56">
        <v>4.999999888241291E-3</v>
      </c>
      <c r="U4" s="56">
        <v>1.24</v>
      </c>
      <c r="V4" s="56"/>
      <c r="W4" s="56">
        <v>40</v>
      </c>
      <c r="X4" s="56">
        <v>0.26600000000000001</v>
      </c>
      <c r="Y4" s="56">
        <v>0.13200000000000001</v>
      </c>
      <c r="Z4" s="56">
        <v>2.09</v>
      </c>
      <c r="AA4" s="56">
        <v>0.16900000000000001</v>
      </c>
      <c r="AB4" s="56">
        <v>65</v>
      </c>
      <c r="AC4" s="56">
        <v>0</v>
      </c>
      <c r="AD4" s="56">
        <v>38</v>
      </c>
      <c r="AE4" s="56">
        <v>765</v>
      </c>
      <c r="AF4" s="56">
        <v>0.13</v>
      </c>
      <c r="AG4" s="56">
        <v>0</v>
      </c>
      <c r="AH4" s="56">
        <v>0</v>
      </c>
      <c r="AI4" s="56">
        <v>24.8</v>
      </c>
      <c r="AJ4" s="56"/>
      <c r="AK4" s="56">
        <v>7.0999999999999994E-2</v>
      </c>
      <c r="AL4" s="56">
        <v>3.5000000000000003E-2</v>
      </c>
      <c r="AM4" s="56">
        <v>0.187</v>
      </c>
      <c r="AN4" s="56">
        <v>0</v>
      </c>
      <c r="AO4" s="56">
        <v>0</v>
      </c>
      <c r="AP4" s="56"/>
      <c r="AQ4" s="56">
        <v>0</v>
      </c>
      <c r="AR4" s="56">
        <v>522</v>
      </c>
    </row>
    <row r="5" spans="1:44" x14ac:dyDescent="0.2">
      <c r="A5" s="56" t="s">
        <v>121</v>
      </c>
      <c r="B5" s="56">
        <v>100</v>
      </c>
      <c r="C5" s="56" t="s">
        <v>122</v>
      </c>
      <c r="D5" s="56"/>
      <c r="E5" s="56">
        <v>7.68</v>
      </c>
      <c r="F5" s="56">
        <v>378</v>
      </c>
      <c r="G5" s="56">
        <v>20.47</v>
      </c>
      <c r="H5" s="56">
        <v>6.04</v>
      </c>
      <c r="I5" s="56">
        <v>62.95</v>
      </c>
      <c r="J5" s="56">
        <v>12.2</v>
      </c>
      <c r="K5" s="56">
        <v>10.7</v>
      </c>
      <c r="L5" s="56"/>
      <c r="M5" s="56">
        <v>57</v>
      </c>
      <c r="N5" s="56">
        <v>4.3099999999999996</v>
      </c>
      <c r="O5" s="56">
        <v>79</v>
      </c>
      <c r="P5" s="56">
        <v>252</v>
      </c>
      <c r="Q5" s="56">
        <v>718</v>
      </c>
      <c r="R5" s="56">
        <f t="shared" si="0"/>
        <v>0.71799999999999997</v>
      </c>
      <c r="S5" s="56">
        <v>24</v>
      </c>
      <c r="T5" s="56">
        <v>2.4000000208616257E-2</v>
      </c>
      <c r="U5" s="56">
        <v>2.76</v>
      </c>
      <c r="V5" s="56"/>
      <c r="W5" s="56">
        <v>4</v>
      </c>
      <c r="X5" s="56">
        <v>0.47699999999999998</v>
      </c>
      <c r="Y5" s="56">
        <v>0.21199999999999999</v>
      </c>
      <c r="Z5" s="56">
        <v>1.5409999999999999</v>
      </c>
      <c r="AA5" s="56">
        <v>0.53500000000000003</v>
      </c>
      <c r="AB5" s="56">
        <v>557</v>
      </c>
      <c r="AC5" s="56">
        <v>0</v>
      </c>
      <c r="AD5" s="56">
        <v>3</v>
      </c>
      <c r="AE5" s="56">
        <v>67</v>
      </c>
      <c r="AF5" s="56">
        <v>0.82</v>
      </c>
      <c r="AG5" s="56">
        <v>0</v>
      </c>
      <c r="AH5" s="56">
        <v>0</v>
      </c>
      <c r="AI5" s="56">
        <v>9</v>
      </c>
      <c r="AJ5" s="56"/>
      <c r="AK5" s="56">
        <v>0.60299999999999998</v>
      </c>
      <c r="AL5" s="56">
        <v>1.377</v>
      </c>
      <c r="AM5" s="56">
        <v>2.7309999999999999</v>
      </c>
      <c r="AN5" s="56">
        <v>0</v>
      </c>
      <c r="AO5" s="56">
        <v>0</v>
      </c>
      <c r="AP5" s="56"/>
      <c r="AQ5" s="56">
        <v>0</v>
      </c>
      <c r="AR5" s="56">
        <v>522</v>
      </c>
    </row>
    <row r="6" spans="1:44" x14ac:dyDescent="0.2">
      <c r="A6" s="56" t="s">
        <v>123</v>
      </c>
      <c r="B6" s="56">
        <v>100</v>
      </c>
      <c r="C6" s="56" t="s">
        <v>122</v>
      </c>
      <c r="D6" s="56"/>
      <c r="E6" s="56">
        <v>11.05</v>
      </c>
      <c r="F6" s="56">
        <v>343</v>
      </c>
      <c r="G6" s="56">
        <v>23.85</v>
      </c>
      <c r="H6" s="56">
        <v>2.0699999999999998</v>
      </c>
      <c r="I6" s="56">
        <v>59.64</v>
      </c>
      <c r="J6" s="56">
        <v>10.7</v>
      </c>
      <c r="K6" s="56"/>
      <c r="L6" s="56"/>
      <c r="M6" s="56">
        <v>85</v>
      </c>
      <c r="N6" s="56">
        <v>9.9499999999999993</v>
      </c>
      <c r="O6" s="56">
        <v>333</v>
      </c>
      <c r="P6" s="56">
        <v>438</v>
      </c>
      <c r="Q6" s="56">
        <v>1375</v>
      </c>
      <c r="R6" s="56">
        <f t="shared" si="0"/>
        <v>1.375</v>
      </c>
      <c r="S6" s="56">
        <v>58</v>
      </c>
      <c r="T6" s="56">
        <v>5.7999998331069946E-2</v>
      </c>
      <c r="U6" s="56">
        <v>6.11</v>
      </c>
      <c r="V6" s="56"/>
      <c r="W6" s="56">
        <v>1.5</v>
      </c>
      <c r="X6" s="56">
        <v>0.68</v>
      </c>
      <c r="Y6" s="56">
        <v>0.17</v>
      </c>
      <c r="Z6" s="56">
        <v>2.7949999999999999</v>
      </c>
      <c r="AA6" s="56">
        <v>0.36099999999999999</v>
      </c>
      <c r="AB6" s="56">
        <v>639</v>
      </c>
      <c r="AC6" s="56">
        <v>0</v>
      </c>
      <c r="AD6" s="56">
        <v>2</v>
      </c>
      <c r="AE6" s="56">
        <v>33</v>
      </c>
      <c r="AF6" s="56"/>
      <c r="AG6" s="56">
        <v>0</v>
      </c>
      <c r="AH6" s="56">
        <v>0</v>
      </c>
      <c r="AI6" s="56"/>
      <c r="AJ6" s="56"/>
      <c r="AK6" s="56">
        <v>0.54200000000000004</v>
      </c>
      <c r="AL6" s="56">
        <v>0.17299999999999999</v>
      </c>
      <c r="AM6" s="56">
        <v>0.88900000000000001</v>
      </c>
      <c r="AN6" s="56">
        <v>0</v>
      </c>
      <c r="AO6" s="56">
        <v>0</v>
      </c>
      <c r="AP6" s="56"/>
      <c r="AQ6" s="56"/>
      <c r="AR6" s="56">
        <v>522</v>
      </c>
    </row>
    <row r="7" spans="1:44" x14ac:dyDescent="0.2">
      <c r="A7" s="56" t="s">
        <v>126</v>
      </c>
      <c r="B7" s="56">
        <v>100</v>
      </c>
      <c r="C7" s="56" t="s">
        <v>122</v>
      </c>
      <c r="D7" s="56"/>
      <c r="E7" s="56">
        <v>10.59</v>
      </c>
      <c r="F7" s="56">
        <v>343</v>
      </c>
      <c r="G7" s="56">
        <v>21.7</v>
      </c>
      <c r="H7" s="56">
        <v>1.49</v>
      </c>
      <c r="I7" s="56">
        <v>62.78</v>
      </c>
      <c r="J7" s="56">
        <v>15</v>
      </c>
      <c r="K7" s="56"/>
      <c r="L7" s="56"/>
      <c r="M7" s="56">
        <v>130</v>
      </c>
      <c r="N7" s="56">
        <v>5.23</v>
      </c>
      <c r="O7" s="56">
        <v>183</v>
      </c>
      <c r="P7" s="56">
        <v>367</v>
      </c>
      <c r="Q7" s="56">
        <v>1392</v>
      </c>
      <c r="R7" s="56">
        <f t="shared" si="0"/>
        <v>1.3919999999999999</v>
      </c>
      <c r="S7" s="56">
        <v>17</v>
      </c>
      <c r="T7" s="56">
        <v>1.7000000923871994E-2</v>
      </c>
      <c r="U7" s="56">
        <v>2.76</v>
      </c>
      <c r="V7" s="56"/>
      <c r="W7" s="56">
        <v>0</v>
      </c>
      <c r="X7" s="56">
        <v>0.64300000000000002</v>
      </c>
      <c r="Y7" s="56">
        <v>0.187</v>
      </c>
      <c r="Z7" s="56">
        <v>2.9649999999999999</v>
      </c>
      <c r="AA7" s="56">
        <v>0.28299999999999997</v>
      </c>
      <c r="AB7" s="56">
        <v>456</v>
      </c>
      <c r="AC7" s="56">
        <v>0</v>
      </c>
      <c r="AD7" s="56">
        <v>1</v>
      </c>
      <c r="AE7" s="56">
        <v>28</v>
      </c>
      <c r="AF7" s="56"/>
      <c r="AG7" s="56">
        <v>0</v>
      </c>
      <c r="AH7" s="56">
        <v>0</v>
      </c>
      <c r="AI7" s="56"/>
      <c r="AJ7" s="56"/>
      <c r="AK7" s="56">
        <v>0.33</v>
      </c>
      <c r="AL7" s="56">
        <v>1.2E-2</v>
      </c>
      <c r="AM7" s="56">
        <v>0.81399999999999995</v>
      </c>
      <c r="AN7" s="56">
        <v>0</v>
      </c>
      <c r="AO7" s="56">
        <v>0</v>
      </c>
      <c r="AP7" s="56"/>
      <c r="AQ7" s="56"/>
      <c r="AR7" s="56">
        <v>522</v>
      </c>
    </row>
    <row r="8" spans="1:44" x14ac:dyDescent="0.2">
      <c r="A8" s="56" t="s">
        <v>124</v>
      </c>
      <c r="B8" s="56">
        <v>100</v>
      </c>
      <c r="C8" s="56" t="s">
        <v>122</v>
      </c>
      <c r="D8" s="56"/>
      <c r="E8" s="56">
        <v>8.26</v>
      </c>
      <c r="F8" s="56">
        <v>352</v>
      </c>
      <c r="G8" s="56">
        <v>24.63</v>
      </c>
      <c r="H8" s="56">
        <v>1.06</v>
      </c>
      <c r="I8" s="56">
        <v>63.35</v>
      </c>
      <c r="J8" s="56">
        <v>10.7</v>
      </c>
      <c r="K8" s="56">
        <v>2.0299999999999998</v>
      </c>
      <c r="L8" s="56"/>
      <c r="M8" s="56">
        <v>35</v>
      </c>
      <c r="N8" s="56">
        <v>6.51</v>
      </c>
      <c r="O8" s="56">
        <v>47</v>
      </c>
      <c r="P8" s="56">
        <v>281</v>
      </c>
      <c r="Q8" s="56">
        <v>677</v>
      </c>
      <c r="R8" s="56">
        <f t="shared" si="0"/>
        <v>0.67700000000000005</v>
      </c>
      <c r="S8" s="56">
        <v>6</v>
      </c>
      <c r="T8" s="56">
        <v>6.0000000521540642E-3</v>
      </c>
      <c r="U8" s="56">
        <v>3.27</v>
      </c>
      <c r="V8" s="56"/>
      <c r="W8" s="56">
        <v>4.5</v>
      </c>
      <c r="X8" s="56">
        <v>0.873</v>
      </c>
      <c r="Y8" s="56">
        <v>0.21099999999999999</v>
      </c>
      <c r="Z8" s="56">
        <v>2.605</v>
      </c>
      <c r="AA8" s="56">
        <v>0.54</v>
      </c>
      <c r="AB8" s="56">
        <v>479</v>
      </c>
      <c r="AC8" s="56">
        <v>0</v>
      </c>
      <c r="AD8" s="56">
        <v>2</v>
      </c>
      <c r="AE8" s="56">
        <v>39</v>
      </c>
      <c r="AF8" s="56">
        <v>0.49</v>
      </c>
      <c r="AG8" s="56">
        <v>0</v>
      </c>
      <c r="AH8" s="56">
        <v>0</v>
      </c>
      <c r="AI8" s="56">
        <v>5</v>
      </c>
      <c r="AJ8" s="56"/>
      <c r="AK8" s="56">
        <v>0.154</v>
      </c>
      <c r="AL8" s="56">
        <v>0.193</v>
      </c>
      <c r="AM8" s="56">
        <v>0.52600000000000002</v>
      </c>
      <c r="AN8" s="56">
        <v>0</v>
      </c>
      <c r="AO8" s="56">
        <v>0</v>
      </c>
      <c r="AP8" s="56"/>
      <c r="AQ8" s="56">
        <v>0</v>
      </c>
      <c r="AR8" s="56">
        <v>502</v>
      </c>
    </row>
    <row r="11" spans="1:44" x14ac:dyDescent="0.2">
      <c r="A11" s="56" t="s">
        <v>125</v>
      </c>
      <c r="B11" s="56">
        <v>100</v>
      </c>
      <c r="C11" s="56" t="s">
        <v>122</v>
      </c>
      <c r="D11" s="56"/>
      <c r="E11" s="56">
        <v>10.44</v>
      </c>
      <c r="F11" s="56">
        <v>371</v>
      </c>
      <c r="G11" s="56">
        <v>36.17</v>
      </c>
      <c r="H11" s="56">
        <v>9.74</v>
      </c>
      <c r="I11" s="56">
        <v>40.369999999999997</v>
      </c>
      <c r="J11" s="56">
        <v>18.899999999999999</v>
      </c>
      <c r="K11" s="56"/>
      <c r="L11" s="56"/>
      <c r="M11" s="56">
        <v>176</v>
      </c>
      <c r="N11" s="56">
        <v>4.3600000000000003</v>
      </c>
      <c r="O11" s="56">
        <v>198</v>
      </c>
      <c r="P11" s="56">
        <v>440</v>
      </c>
      <c r="Q11" s="56">
        <v>1013</v>
      </c>
      <c r="R11" s="56">
        <f t="shared" ref="R11" si="1">Q11/1000</f>
        <v>1.0129999999999999</v>
      </c>
      <c r="S11" s="56">
        <v>15</v>
      </c>
      <c r="T11" s="56">
        <v>1.4999999664723873E-2</v>
      </c>
      <c r="U11" s="56">
        <v>4.75</v>
      </c>
      <c r="V11" s="56"/>
      <c r="W11" s="56">
        <v>4.8</v>
      </c>
      <c r="X11" s="56">
        <v>0.64</v>
      </c>
      <c r="Y11" s="56">
        <v>0.22</v>
      </c>
      <c r="Z11" s="56">
        <v>2.19</v>
      </c>
      <c r="AA11" s="56">
        <v>0.35699999999999998</v>
      </c>
      <c r="AB11" s="56">
        <v>355</v>
      </c>
      <c r="AC11" s="56">
        <v>0</v>
      </c>
      <c r="AD11" s="56">
        <v>0</v>
      </c>
      <c r="AE11" s="56">
        <v>0</v>
      </c>
      <c r="AF11" s="56"/>
      <c r="AG11" s="56">
        <v>0</v>
      </c>
      <c r="AH11" s="56">
        <v>0</v>
      </c>
      <c r="AI11" s="56"/>
      <c r="AJ11" s="56"/>
      <c r="AK11" s="56">
        <v>1.1559999999999999</v>
      </c>
      <c r="AL11" s="56">
        <v>3.94</v>
      </c>
      <c r="AM11" s="56">
        <v>2.4390000000000001</v>
      </c>
      <c r="AN11" s="56">
        <v>0</v>
      </c>
      <c r="AO11" s="56">
        <v>0</v>
      </c>
      <c r="AP11" s="56"/>
      <c r="AQ11" s="56">
        <v>0</v>
      </c>
      <c r="AR11" s="56">
        <v>522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
  <sheetViews>
    <sheetView topLeftCell="U1" workbookViewId="0">
      <selection activeCell="Q14" sqref="Q14"/>
    </sheetView>
  </sheetViews>
  <sheetFormatPr baseColWidth="10" defaultColWidth="8.83203125" defaultRowHeight="15" x14ac:dyDescent="0.2"/>
  <cols>
    <col min="17" max="17" width="13.6640625" customWidth="1"/>
  </cols>
  <sheetData>
    <row r="1" spans="1:43" x14ac:dyDescent="0.2">
      <c r="A1" t="str">
        <f>FCT!A1</f>
        <v>usda_code</v>
      </c>
      <c r="B1" t="str">
        <f>FCT!B1</f>
        <v>edible_share</v>
      </c>
      <c r="C1" t="str">
        <f>FCT!C1</f>
        <v>inedible_share</v>
      </c>
      <c r="D1" t="str">
        <f>FCT!D1</f>
        <v>proximates</v>
      </c>
      <c r="E1" t="str">
        <f>FCT!E1</f>
        <v>water_g</v>
      </c>
      <c r="F1" t="str">
        <f>FCT!F1</f>
        <v>energy_kcal</v>
      </c>
      <c r="G1" t="str">
        <f>FCT!G1</f>
        <v>protein_g</v>
      </c>
      <c r="H1" t="str">
        <f>FCT!H1</f>
        <v>fat_g</v>
      </c>
      <c r="I1" t="str">
        <f>FCT!I1</f>
        <v>carbohydrate_g</v>
      </c>
      <c r="J1" t="str">
        <f>FCT!J1</f>
        <v>totalfiber_g</v>
      </c>
      <c r="K1" t="str">
        <f>FCT!K1</f>
        <v>sugar_g</v>
      </c>
      <c r="L1" t="str">
        <f>FCT!L1</f>
        <v>minerals</v>
      </c>
      <c r="M1" t="str">
        <f>FCT!M1</f>
        <v>calcium_mg</v>
      </c>
      <c r="N1" t="str">
        <f>FCT!N1</f>
        <v>iron_mg</v>
      </c>
      <c r="O1" t="str">
        <f>FCT!O1</f>
        <v>magnesium_mg</v>
      </c>
      <c r="P1" t="str">
        <f>FCT!P1</f>
        <v>phosphorus_mg</v>
      </c>
      <c r="Q1" t="str">
        <f>FCT!Q1</f>
        <v>potassium_mg</v>
      </c>
      <c r="R1" t="str">
        <f>FCT!R1</f>
        <v>potassium_g</v>
      </c>
      <c r="S1" t="str">
        <f>FCT!S1</f>
        <v>sodium_mg</v>
      </c>
      <c r="T1" t="str">
        <f>FCT!T1</f>
        <v>sodium_g</v>
      </c>
      <c r="U1" t="str">
        <f>FCT!U1</f>
        <v>zinc_mg</v>
      </c>
      <c r="V1" t="str">
        <f>FCT!V1</f>
        <v>vitamins</v>
      </c>
      <c r="W1" t="str">
        <f>FCT!W1</f>
        <v>vit_c_mg</v>
      </c>
      <c r="X1" t="str">
        <f>FCT!X1</f>
        <v>thiamin_mg</v>
      </c>
      <c r="Y1" t="str">
        <f>FCT!Y1</f>
        <v>riboflavin_mg</v>
      </c>
      <c r="Z1" t="str">
        <f>FCT!Z1</f>
        <v>niacin_mg</v>
      </c>
      <c r="AA1" t="str">
        <f>FCT!AA1</f>
        <v>vit_b6_mg</v>
      </c>
      <c r="AB1" t="str">
        <f>FCT!AB1</f>
        <v>folate_µg</v>
      </c>
      <c r="AC1" t="str">
        <f>FCT!AC1</f>
        <v>vit_b12_µg</v>
      </c>
      <c r="AD1" t="str">
        <f>FCT!AD1</f>
        <v>vit_a_rae_µg</v>
      </c>
      <c r="AE1" t="str">
        <f>FCT!AE1</f>
        <v>vit_a_IU</v>
      </c>
      <c r="AF1" t="str">
        <f>FCT!AF1</f>
        <v>vit_e_mg</v>
      </c>
      <c r="AG1" t="str">
        <f>FCT!AG1</f>
        <v>vit_d_µg</v>
      </c>
      <c r="AH1" t="str">
        <f>FCT!AH1</f>
        <v>vit_d_IU</v>
      </c>
      <c r="AI1" t="str">
        <f>FCT!AI1</f>
        <v>vit_k_µg</v>
      </c>
      <c r="AJ1" t="str">
        <f>FCT!AJ1</f>
        <v>lipids</v>
      </c>
      <c r="AK1" t="str">
        <f>FCT!AK1</f>
        <v>ft_acds_tot_sat_g</v>
      </c>
      <c r="AL1" t="str">
        <f>FCT!AL1</f>
        <v>ft_acds_mono_unsat_g</v>
      </c>
      <c r="AM1" t="str">
        <f>FCT!AM1</f>
        <v>ft_acds_plyunst_g</v>
      </c>
      <c r="AN1" t="str">
        <f>FCT!AN1</f>
        <v>ft_acds_tot_trans_g</v>
      </c>
      <c r="AO1" t="str">
        <f>FCT!AO1</f>
        <v>cholesterol_mg</v>
      </c>
      <c r="AP1" t="str">
        <f>FCT!AP1</f>
        <v>other</v>
      </c>
      <c r="AQ1" t="str">
        <f>FCT!AQ1</f>
        <v>caffeine_mg</v>
      </c>
    </row>
    <row r="2" spans="1:43" x14ac:dyDescent="0.2">
      <c r="A2">
        <f>FCT!A2</f>
        <v>0</v>
      </c>
      <c r="B2" s="57">
        <f>copul!$AA2*FCT!B2</f>
        <v>0</v>
      </c>
      <c r="C2">
        <f>FCT!C2</f>
        <v>0</v>
      </c>
      <c r="D2" s="57">
        <f>copul!$AA2*FCT!D2</f>
        <v>0</v>
      </c>
      <c r="E2" s="57">
        <f>copul!$AA2*FCT!E2</f>
        <v>0</v>
      </c>
      <c r="F2" s="57">
        <f>copul!$AA2*FCT!F2</f>
        <v>0</v>
      </c>
      <c r="G2" s="57">
        <f>copul!$AA2*FCT!G2</f>
        <v>0</v>
      </c>
      <c r="H2" s="57">
        <f>copul!$AA2*FCT!H2</f>
        <v>0</v>
      </c>
      <c r="I2" s="57">
        <f>copul!$AA2*FCT!I2</f>
        <v>0</v>
      </c>
      <c r="J2" s="57">
        <f>copul!$AA2*FCT!J2</f>
        <v>0</v>
      </c>
      <c r="K2" s="57">
        <f>copul!$AA2*FCT!K2</f>
        <v>0</v>
      </c>
      <c r="L2" s="57">
        <f>copul!$AA2*FCT!L2</f>
        <v>0</v>
      </c>
      <c r="M2" s="57">
        <f>copul!$AA2*FCT!M2</f>
        <v>0</v>
      </c>
      <c r="N2" s="57">
        <f>copul!$AA2*FCT!N2</f>
        <v>0</v>
      </c>
      <c r="O2" s="57">
        <f>copul!$AA2*FCT!O2</f>
        <v>0</v>
      </c>
      <c r="P2" s="57">
        <f>copul!$AA2*FCT!P2</f>
        <v>0</v>
      </c>
      <c r="Q2" s="57">
        <f>copul!$AA2*FCT!Q2</f>
        <v>0</v>
      </c>
      <c r="R2" s="57">
        <f>copul!$AA2*FCT!R2</f>
        <v>0</v>
      </c>
      <c r="S2" s="57">
        <f>copul!$AA2*FCT!S2</f>
        <v>0</v>
      </c>
      <c r="T2" s="57">
        <f>copul!$AA2*FCT!T2</f>
        <v>0</v>
      </c>
      <c r="U2" s="57">
        <f>copul!$AA2*FCT!U2</f>
        <v>0</v>
      </c>
      <c r="V2" s="57">
        <f>copul!$AA2*FCT!V2</f>
        <v>0</v>
      </c>
      <c r="W2" s="57">
        <f>copul!$AA2*FCT!W2</f>
        <v>0</v>
      </c>
      <c r="X2" s="57">
        <f>copul!$AA2*FCT!X2</f>
        <v>0</v>
      </c>
      <c r="Y2" s="57">
        <f>copul!$AA2*FCT!Y2</f>
        <v>0</v>
      </c>
      <c r="Z2" s="57">
        <f>copul!$AA2*FCT!Z2</f>
        <v>0</v>
      </c>
      <c r="AA2" s="57">
        <f>copul!$AA2*FCT!AA2</f>
        <v>0</v>
      </c>
      <c r="AB2" s="57">
        <f>copul!$AA2*FCT!AB2</f>
        <v>0</v>
      </c>
      <c r="AC2" s="57">
        <f>copul!$AA2*FCT!AC2</f>
        <v>0</v>
      </c>
      <c r="AD2" s="57">
        <f>copul!$AA2*FCT!AD2</f>
        <v>0</v>
      </c>
      <c r="AE2" s="57">
        <f>copul!$AA2*FCT!AE2</f>
        <v>0</v>
      </c>
      <c r="AF2" s="57">
        <f>copul!$AA2*FCT!AF2</f>
        <v>0</v>
      </c>
      <c r="AG2" s="57">
        <f>copul!$AA2*FCT!AG2</f>
        <v>0</v>
      </c>
      <c r="AH2" s="57">
        <f>copul!$AA2*FCT!AH2</f>
        <v>0</v>
      </c>
      <c r="AI2" s="57">
        <f>copul!$AA2*FCT!AI2</f>
        <v>0</v>
      </c>
      <c r="AJ2" s="57">
        <f>copul!$AA2*FCT!AJ2</f>
        <v>0</v>
      </c>
      <c r="AK2" s="57">
        <f>copul!$AA2*FCT!AK2</f>
        <v>0</v>
      </c>
      <c r="AL2" s="57">
        <f>copul!$AA2*FCT!AL2</f>
        <v>0</v>
      </c>
      <c r="AM2" s="57">
        <f>copul!$AA2*FCT!AM2</f>
        <v>0</v>
      </c>
      <c r="AN2" s="57">
        <f>copul!$AA2*FCT!AN2</f>
        <v>0</v>
      </c>
      <c r="AO2" s="57">
        <f>copul!$AA2*FCT!AO2</f>
        <v>0</v>
      </c>
      <c r="AP2" s="57">
        <f>copul!$AA2*FCT!AP2</f>
        <v>0</v>
      </c>
      <c r="AQ2" s="57">
        <f>copul!$AA2*FCT!AQ2</f>
        <v>0</v>
      </c>
    </row>
    <row r="3" spans="1:43" x14ac:dyDescent="0.2">
      <c r="A3" t="str">
        <f>FCT!A3</f>
        <v>11973</v>
      </c>
      <c r="B3" s="57">
        <f>copul!$AA3*FCT!B3</f>
        <v>0</v>
      </c>
      <c r="C3" t="str">
        <f>FCT!C3</f>
        <v xml:space="preserve">3% Refuse Description: Ends </v>
      </c>
      <c r="D3" s="57">
        <f>copul!$AA3*FCT!D3</f>
        <v>0</v>
      </c>
      <c r="E3" s="57">
        <f>copul!$AA3*FCT!E3</f>
        <v>0</v>
      </c>
      <c r="F3" s="57">
        <f>copul!$AA3*FCT!F3</f>
        <v>0</v>
      </c>
      <c r="G3" s="57">
        <f>copul!$AA3*FCT!G3</f>
        <v>0</v>
      </c>
      <c r="H3" s="57">
        <f>copul!$AA3*FCT!H3</f>
        <v>0</v>
      </c>
      <c r="I3" s="57">
        <f>copul!$AA3*FCT!I3</f>
        <v>0</v>
      </c>
      <c r="J3" s="57">
        <f>copul!$AA3*FCT!J3</f>
        <v>0</v>
      </c>
      <c r="K3" s="57">
        <f>copul!$AA3*FCT!K3</f>
        <v>0</v>
      </c>
      <c r="L3" s="57">
        <f>copul!$AA3*FCT!L3</f>
        <v>0</v>
      </c>
      <c r="M3" s="57">
        <f>copul!$AA3*FCT!M3</f>
        <v>0</v>
      </c>
      <c r="N3" s="57">
        <f>copul!$AA3*FCT!N3</f>
        <v>0</v>
      </c>
      <c r="O3" s="57">
        <f>copul!$AA3*FCT!O3</f>
        <v>0</v>
      </c>
      <c r="P3" s="57">
        <f>copul!$AA3*FCT!P3</f>
        <v>0</v>
      </c>
      <c r="Q3" s="57">
        <f>copul!$AA3*FCT!Q3</f>
        <v>0</v>
      </c>
      <c r="R3" s="57">
        <f>copul!$AA3*FCT!R3</f>
        <v>0</v>
      </c>
      <c r="S3" s="57">
        <f>copul!$AA3*FCT!S3</f>
        <v>0</v>
      </c>
      <c r="T3" s="57">
        <f>copul!$AA3*FCT!T3</f>
        <v>0</v>
      </c>
      <c r="U3" s="57">
        <f>copul!$AA3*FCT!U3</f>
        <v>0</v>
      </c>
      <c r="V3" s="57">
        <f>copul!$AA3*FCT!V3</f>
        <v>0</v>
      </c>
      <c r="W3" s="57">
        <f>copul!$AA3*FCT!W3</f>
        <v>0</v>
      </c>
      <c r="X3" s="57">
        <f>copul!$AA3*FCT!X3</f>
        <v>0</v>
      </c>
      <c r="Y3" s="57">
        <f>copul!$AA3*FCT!Y3</f>
        <v>0</v>
      </c>
      <c r="Z3" s="57">
        <f>copul!$AA3*FCT!Z3</f>
        <v>0</v>
      </c>
      <c r="AA3" s="57">
        <f>copul!$AA3*FCT!AA3</f>
        <v>0</v>
      </c>
      <c r="AB3" s="57">
        <f>copul!$AA3*FCT!AB3</f>
        <v>0</v>
      </c>
      <c r="AC3" s="57">
        <f>copul!$AA3*FCT!AC3</f>
        <v>0</v>
      </c>
      <c r="AD3" s="57">
        <f>copul!$AA3*FCT!AD3</f>
        <v>0</v>
      </c>
      <c r="AE3" s="57">
        <f>copul!$AA3*FCT!AE3</f>
        <v>0</v>
      </c>
      <c r="AF3" s="57">
        <f>copul!$AA3*FCT!AF3</f>
        <v>0</v>
      </c>
      <c r="AG3" s="57">
        <f>copul!$AA3*FCT!AG3</f>
        <v>0</v>
      </c>
      <c r="AH3" s="57">
        <f>copul!$AA3*FCT!AH3</f>
        <v>0</v>
      </c>
      <c r="AI3" s="57">
        <f>copul!$AA3*FCT!AI3</f>
        <v>0</v>
      </c>
      <c r="AJ3" s="57">
        <f>copul!$AA3*FCT!AJ3</f>
        <v>0</v>
      </c>
      <c r="AK3" s="57">
        <f>copul!$AA3*FCT!AK3</f>
        <v>0</v>
      </c>
      <c r="AL3" s="57">
        <f>copul!$AA3*FCT!AL3</f>
        <v>0</v>
      </c>
      <c r="AM3" s="57">
        <f>copul!$AA3*FCT!AM3</f>
        <v>0</v>
      </c>
      <c r="AN3" s="57">
        <f>copul!$AA3*FCT!AN3</f>
        <v>0</v>
      </c>
      <c r="AO3" s="57">
        <f>copul!$AA3*FCT!AO3</f>
        <v>0</v>
      </c>
      <c r="AP3" s="57">
        <f>copul!$AA3*FCT!AP3</f>
        <v>0</v>
      </c>
      <c r="AQ3" s="57">
        <f>copul!$AA3*FCT!AQ3</f>
        <v>0</v>
      </c>
    </row>
    <row r="4" spans="1:43" x14ac:dyDescent="0.2">
      <c r="A4" t="str">
        <f>FCT!A4</f>
        <v>11304</v>
      </c>
      <c r="B4" s="57">
        <f>copul!$AA4*FCT!B4</f>
        <v>33.516250994650342</v>
      </c>
      <c r="C4" t="str">
        <f>FCT!C4</f>
        <v xml:space="preserve">62% Refuse Description: Pods and inedible peas </v>
      </c>
      <c r="D4" s="57">
        <f>copul!$AA4*FCT!D4</f>
        <v>0</v>
      </c>
      <c r="E4" s="57">
        <f>copul!$AA4*FCT!E4</f>
        <v>69.555040879950681</v>
      </c>
      <c r="F4" s="57">
        <f>copul!$AA4*FCT!F4</f>
        <v>71.442535014912565</v>
      </c>
      <c r="G4" s="57">
        <f>copul!$AA4*FCT!G4</f>
        <v>4.780475799763285</v>
      </c>
      <c r="H4" s="57">
        <f>copul!$AA4*FCT!H4</f>
        <v>0.35280264204895095</v>
      </c>
      <c r="I4" s="57">
        <f>copul!$AA4*FCT!I4</f>
        <v>12.744995444018352</v>
      </c>
      <c r="J4" s="57">
        <f>copul!$AA4*FCT!J4</f>
        <v>5.0274376491975517</v>
      </c>
      <c r="K4" s="57">
        <f>copul!$AA4*FCT!K4</f>
        <v>5.0009774510438794</v>
      </c>
      <c r="L4" s="57">
        <f>copul!$AA4*FCT!L4</f>
        <v>0</v>
      </c>
      <c r="M4" s="57">
        <f>copul!$AA4*FCT!M4</f>
        <v>22.050165128059433</v>
      </c>
      <c r="N4" s="57">
        <f>copul!$AA4*FCT!N4</f>
        <v>1.2965497095298948</v>
      </c>
      <c r="O4" s="57">
        <f>copul!$AA4*FCT!O4</f>
        <v>29.106217969038454</v>
      </c>
      <c r="P4" s="57">
        <f>copul!$AA4*FCT!P4</f>
        <v>95.256713353216753</v>
      </c>
      <c r="Q4" s="57">
        <f>copul!$AA4*FCT!Q4</f>
        <v>215.20961164986008</v>
      </c>
      <c r="R4" s="57">
        <f>copul!$AA4*FCT!R4</f>
        <v>0.21520961164986008</v>
      </c>
      <c r="S4" s="57">
        <f>copul!$AA4*FCT!S4</f>
        <v>4.4100330256118871</v>
      </c>
      <c r="T4" s="57">
        <f>copul!$AA4*FCT!T4</f>
        <v>4.4100329270399677E-3</v>
      </c>
      <c r="U4" s="57">
        <f>copul!$AA4*FCT!U4</f>
        <v>1.0936881903517479</v>
      </c>
      <c r="V4" s="57">
        <f>copul!$AA4*FCT!V4</f>
        <v>0</v>
      </c>
      <c r="W4" s="57">
        <f>copul!$AA4*FCT!W4</f>
        <v>35.280264204895097</v>
      </c>
      <c r="X4" s="57">
        <f>copul!$AA4*FCT!X4</f>
        <v>0.23461375696255241</v>
      </c>
      <c r="Y4" s="57">
        <f>copul!$AA4*FCT!Y4</f>
        <v>0.11642487187615382</v>
      </c>
      <c r="Z4" s="57">
        <f>copul!$AA4*FCT!Z4</f>
        <v>1.8433938047057685</v>
      </c>
      <c r="AA4" s="57">
        <f>copul!$AA4*FCT!AA4</f>
        <v>0.1490591162656818</v>
      </c>
      <c r="AB4" s="57">
        <f>copul!$AA4*FCT!AB4</f>
        <v>57.33042933295453</v>
      </c>
      <c r="AC4" s="57">
        <f>copul!$AA4*FCT!AC4</f>
        <v>0</v>
      </c>
      <c r="AD4" s="57">
        <f>copul!$AA4*FCT!AD4</f>
        <v>33.516250994650342</v>
      </c>
      <c r="AE4" s="57">
        <f>copul!$AA4*FCT!AE4</f>
        <v>674.73505291861875</v>
      </c>
      <c r="AF4" s="57">
        <f>copul!$AA4*FCT!AF4</f>
        <v>0.11466085866590907</v>
      </c>
      <c r="AG4" s="57">
        <f>copul!$AA4*FCT!AG4</f>
        <v>0</v>
      </c>
      <c r="AH4" s="57">
        <f>copul!$AA4*FCT!AH4</f>
        <v>0</v>
      </c>
      <c r="AI4" s="57">
        <f>copul!$AA4*FCT!AI4</f>
        <v>21.873763807034958</v>
      </c>
      <c r="AJ4" s="57">
        <f>copul!$AA4*FCT!AJ4</f>
        <v>0</v>
      </c>
      <c r="AK4" s="57">
        <f>copul!$AA4*FCT!AK4</f>
        <v>6.2622468963688782E-2</v>
      </c>
      <c r="AL4" s="57">
        <f>copul!$AA4*FCT!AL4</f>
        <v>3.0870231179283211E-2</v>
      </c>
      <c r="AM4" s="57">
        <f>copul!$AA4*FCT!AM4</f>
        <v>0.16493523515788458</v>
      </c>
      <c r="AN4" s="57">
        <f>copul!$AA4*FCT!AN4</f>
        <v>0</v>
      </c>
      <c r="AO4" s="57">
        <f>copul!$AA4*FCT!AO4</f>
        <v>0</v>
      </c>
      <c r="AP4" s="57">
        <f>copul!$AA4*FCT!AP4</f>
        <v>0</v>
      </c>
      <c r="AQ4" s="57">
        <f>copul!$AA4*FCT!AQ4</f>
        <v>0</v>
      </c>
    </row>
    <row r="5" spans="1:43" x14ac:dyDescent="0.2">
      <c r="A5" t="str">
        <f>FCT!A5</f>
        <v>16056</v>
      </c>
      <c r="B5" s="57">
        <f>copul!$AA5*FCT!B5</f>
        <v>0</v>
      </c>
      <c r="C5" t="str">
        <f>FCT!C5</f>
        <v/>
      </c>
      <c r="D5" s="57">
        <f>copul!$AA5*FCT!D5</f>
        <v>0</v>
      </c>
      <c r="E5" s="57">
        <f>copul!$AA5*FCT!E5</f>
        <v>0</v>
      </c>
      <c r="F5" s="57">
        <f>copul!$AA5*FCT!F5</f>
        <v>0</v>
      </c>
      <c r="G5" s="57">
        <f>copul!$AA5*FCT!G5</f>
        <v>0</v>
      </c>
      <c r="H5" s="57">
        <f>copul!$AA5*FCT!H5</f>
        <v>0</v>
      </c>
      <c r="I5" s="57">
        <f>copul!$AA5*FCT!I5</f>
        <v>0</v>
      </c>
      <c r="J5" s="57">
        <f>copul!$AA5*FCT!J5</f>
        <v>0</v>
      </c>
      <c r="K5" s="57">
        <f>copul!$AA5*FCT!K5</f>
        <v>0</v>
      </c>
      <c r="L5" s="57">
        <f>copul!$AA5*FCT!L5</f>
        <v>0</v>
      </c>
      <c r="M5" s="57">
        <f>copul!$AA5*FCT!M5</f>
        <v>0</v>
      </c>
      <c r="N5" s="57">
        <f>copul!$AA5*FCT!N5</f>
        <v>0</v>
      </c>
      <c r="O5" s="57">
        <f>copul!$AA5*FCT!O5</f>
        <v>0</v>
      </c>
      <c r="P5" s="57">
        <f>copul!$AA5*FCT!P5</f>
        <v>0</v>
      </c>
      <c r="Q5" s="57">
        <f>copul!$AA5*FCT!Q5</f>
        <v>0</v>
      </c>
      <c r="R5" s="57">
        <f>copul!$AA5*FCT!R5</f>
        <v>0</v>
      </c>
      <c r="S5" s="57">
        <f>copul!$AA5*FCT!S5</f>
        <v>0</v>
      </c>
      <c r="T5" s="57">
        <f>copul!$AA5*FCT!T5</f>
        <v>0</v>
      </c>
      <c r="U5" s="57">
        <f>copul!$AA5*FCT!U5</f>
        <v>0</v>
      </c>
      <c r="V5" s="57">
        <f>copul!$AA5*FCT!V5</f>
        <v>0</v>
      </c>
      <c r="W5" s="57">
        <f>copul!$AA5*FCT!W5</f>
        <v>0</v>
      </c>
      <c r="X5" s="57">
        <f>copul!$AA5*FCT!X5</f>
        <v>0</v>
      </c>
      <c r="Y5" s="57">
        <f>copul!$AA5*FCT!Y5</f>
        <v>0</v>
      </c>
      <c r="Z5" s="57">
        <f>copul!$AA5*FCT!Z5</f>
        <v>0</v>
      </c>
      <c r="AA5" s="57">
        <f>copul!$AA5*FCT!AA5</f>
        <v>0</v>
      </c>
      <c r="AB5" s="57">
        <f>copul!$AA5*FCT!AB5</f>
        <v>0</v>
      </c>
      <c r="AC5" s="57">
        <f>copul!$AA5*FCT!AC5</f>
        <v>0</v>
      </c>
      <c r="AD5" s="57">
        <f>copul!$AA5*FCT!AD5</f>
        <v>0</v>
      </c>
      <c r="AE5" s="57">
        <f>copul!$AA5*FCT!AE5</f>
        <v>0</v>
      </c>
      <c r="AF5" s="57">
        <f>copul!$AA5*FCT!AF5</f>
        <v>0</v>
      </c>
      <c r="AG5" s="57">
        <f>copul!$AA5*FCT!AG5</f>
        <v>0</v>
      </c>
      <c r="AH5" s="57">
        <f>copul!$AA5*FCT!AH5</f>
        <v>0</v>
      </c>
      <c r="AI5" s="57">
        <f>copul!$AA5*FCT!AI5</f>
        <v>0</v>
      </c>
      <c r="AJ5" s="57">
        <f>copul!$AA5*FCT!AJ5</f>
        <v>0</v>
      </c>
      <c r="AK5" s="57">
        <f>copul!$AA5*FCT!AK5</f>
        <v>0</v>
      </c>
      <c r="AL5" s="57">
        <f>copul!$AA5*FCT!AL5</f>
        <v>0</v>
      </c>
      <c r="AM5" s="57">
        <f>copul!$AA5*FCT!AM5</f>
        <v>0</v>
      </c>
      <c r="AN5" s="57">
        <f>copul!$AA5*FCT!AN5</f>
        <v>0</v>
      </c>
      <c r="AO5" s="57">
        <f>copul!$AA5*FCT!AO5</f>
        <v>0</v>
      </c>
      <c r="AP5" s="57">
        <f>copul!$AA5*FCT!AP5</f>
        <v>0</v>
      </c>
      <c r="AQ5" s="57">
        <f>copul!$AA5*FCT!AQ5</f>
        <v>0</v>
      </c>
    </row>
    <row r="6" spans="1:43" x14ac:dyDescent="0.2">
      <c r="A6" t="str">
        <f>FCT!A6</f>
        <v>16060</v>
      </c>
      <c r="B6" s="57">
        <f>copul!$AA6*FCT!B6</f>
        <v>0</v>
      </c>
      <c r="C6" t="str">
        <f>FCT!C6</f>
        <v/>
      </c>
      <c r="D6" s="57">
        <f>copul!$AA6*FCT!D6</f>
        <v>0</v>
      </c>
      <c r="E6" s="57">
        <f>copul!$AA6*FCT!E6</f>
        <v>0</v>
      </c>
      <c r="F6" s="57">
        <f>copul!$AA6*FCT!F6</f>
        <v>0</v>
      </c>
      <c r="G6" s="57">
        <f>copul!$AA6*FCT!G6</f>
        <v>0</v>
      </c>
      <c r="H6" s="57">
        <f>copul!$AA6*FCT!H6</f>
        <v>0</v>
      </c>
      <c r="I6" s="57">
        <f>copul!$AA6*FCT!I6</f>
        <v>0</v>
      </c>
      <c r="J6" s="57">
        <f>copul!$AA6*FCT!J6</f>
        <v>0</v>
      </c>
      <c r="K6" s="57">
        <f>copul!$AA6*FCT!K6</f>
        <v>0</v>
      </c>
      <c r="L6" s="57">
        <f>copul!$AA6*FCT!L6</f>
        <v>0</v>
      </c>
      <c r="M6" s="57">
        <f>copul!$AA6*FCT!M6</f>
        <v>0</v>
      </c>
      <c r="N6" s="57">
        <f>copul!$AA6*FCT!N6</f>
        <v>0</v>
      </c>
      <c r="O6" s="57">
        <f>copul!$AA6*FCT!O6</f>
        <v>0</v>
      </c>
      <c r="P6" s="57">
        <f>copul!$AA6*FCT!P6</f>
        <v>0</v>
      </c>
      <c r="Q6" s="57">
        <f>copul!$AA6*FCT!Q6</f>
        <v>0</v>
      </c>
      <c r="R6" s="57">
        <f>copul!$AA6*FCT!R6</f>
        <v>0</v>
      </c>
      <c r="S6" s="57">
        <f>copul!$AA6*FCT!S6</f>
        <v>0</v>
      </c>
      <c r="T6" s="57">
        <f>copul!$AA6*FCT!T6</f>
        <v>0</v>
      </c>
      <c r="U6" s="57">
        <f>copul!$AA6*FCT!U6</f>
        <v>0</v>
      </c>
      <c r="V6" s="57">
        <f>copul!$AA6*FCT!V6</f>
        <v>0</v>
      </c>
      <c r="W6" s="57">
        <f>copul!$AA6*FCT!W6</f>
        <v>0</v>
      </c>
      <c r="X6" s="57">
        <f>copul!$AA6*FCT!X6</f>
        <v>0</v>
      </c>
      <c r="Y6" s="57">
        <f>copul!$AA6*FCT!Y6</f>
        <v>0</v>
      </c>
      <c r="Z6" s="57">
        <f>copul!$AA6*FCT!Z6</f>
        <v>0</v>
      </c>
      <c r="AA6" s="57">
        <f>copul!$AA6*FCT!AA6</f>
        <v>0</v>
      </c>
      <c r="AB6" s="57">
        <f>copul!$AA6*FCT!AB6</f>
        <v>0</v>
      </c>
      <c r="AC6" s="57">
        <f>copul!$AA6*FCT!AC6</f>
        <v>0</v>
      </c>
      <c r="AD6" s="57">
        <f>copul!$AA6*FCT!AD6</f>
        <v>0</v>
      </c>
      <c r="AE6" s="57">
        <f>copul!$AA6*FCT!AE6</f>
        <v>0</v>
      </c>
      <c r="AF6" s="57">
        <f>copul!$AA6*FCT!AF6</f>
        <v>0</v>
      </c>
      <c r="AG6" s="57">
        <f>copul!$AA6*FCT!AG6</f>
        <v>0</v>
      </c>
      <c r="AH6" s="57">
        <f>copul!$AA6*FCT!AH6</f>
        <v>0</v>
      </c>
      <c r="AI6" s="57">
        <f>copul!$AA6*FCT!AI6</f>
        <v>0</v>
      </c>
      <c r="AJ6" s="57">
        <f>copul!$AA6*FCT!AJ6</f>
        <v>0</v>
      </c>
      <c r="AK6" s="57">
        <f>copul!$AA6*FCT!AK6</f>
        <v>0</v>
      </c>
      <c r="AL6" s="57">
        <f>copul!$AA6*FCT!AL6</f>
        <v>0</v>
      </c>
      <c r="AM6" s="57">
        <f>copul!$AA6*FCT!AM6</f>
        <v>0</v>
      </c>
      <c r="AN6" s="57">
        <f>copul!$AA6*FCT!AN6</f>
        <v>0</v>
      </c>
      <c r="AO6" s="57">
        <f>copul!$AA6*FCT!AO6</f>
        <v>0</v>
      </c>
      <c r="AP6" s="57">
        <f>copul!$AA6*FCT!AP6</f>
        <v>0</v>
      </c>
      <c r="AQ6" s="57">
        <f>copul!$AA6*FCT!AQ6</f>
        <v>0</v>
      </c>
    </row>
    <row r="7" spans="1:43" x14ac:dyDescent="0.2">
      <c r="A7" t="str">
        <f>FCT!A7</f>
        <v>16101</v>
      </c>
      <c r="B7" s="57">
        <f>copul!$AA7*FCT!B7</f>
        <v>0</v>
      </c>
      <c r="C7" t="str">
        <f>FCT!C7</f>
        <v/>
      </c>
      <c r="D7" s="57">
        <f>copul!$AA7*FCT!D7</f>
        <v>0</v>
      </c>
      <c r="E7" s="57">
        <f>copul!$AA7*FCT!E7</f>
        <v>0</v>
      </c>
      <c r="F7" s="57">
        <f>copul!$AA7*FCT!F7</f>
        <v>0</v>
      </c>
      <c r="G7" s="57">
        <f>copul!$AA7*FCT!G7</f>
        <v>0</v>
      </c>
      <c r="H7" s="57">
        <f>copul!$AA7*FCT!H7</f>
        <v>0</v>
      </c>
      <c r="I7" s="57">
        <f>copul!$AA7*FCT!I7</f>
        <v>0</v>
      </c>
      <c r="J7" s="57">
        <f>copul!$AA7*FCT!J7</f>
        <v>0</v>
      </c>
      <c r="K7" s="57">
        <f>copul!$AA7*FCT!K7</f>
        <v>0</v>
      </c>
      <c r="L7" s="57">
        <f>copul!$AA7*FCT!L7</f>
        <v>0</v>
      </c>
      <c r="M7" s="57">
        <f>copul!$AA7*FCT!M7</f>
        <v>0</v>
      </c>
      <c r="N7" s="57">
        <f>copul!$AA7*FCT!N7</f>
        <v>0</v>
      </c>
      <c r="O7" s="57">
        <f>copul!$AA7*FCT!O7</f>
        <v>0</v>
      </c>
      <c r="P7" s="57">
        <f>copul!$AA7*FCT!P7</f>
        <v>0</v>
      </c>
      <c r="Q7" s="57">
        <f>copul!$AA7*FCT!Q7</f>
        <v>0</v>
      </c>
      <c r="R7" s="57">
        <f>copul!$AA7*FCT!R7</f>
        <v>0</v>
      </c>
      <c r="S7" s="57">
        <f>copul!$AA7*FCT!S7</f>
        <v>0</v>
      </c>
      <c r="T7" s="57">
        <f>copul!$AA7*FCT!T7</f>
        <v>0</v>
      </c>
      <c r="U7" s="57">
        <f>copul!$AA7*FCT!U7</f>
        <v>0</v>
      </c>
      <c r="V7" s="57">
        <f>copul!$AA7*FCT!V7</f>
        <v>0</v>
      </c>
      <c r="W7" s="57">
        <f>copul!$AA7*FCT!W7</f>
        <v>0</v>
      </c>
      <c r="X7" s="57">
        <f>copul!$AA7*FCT!X7</f>
        <v>0</v>
      </c>
      <c r="Y7" s="57">
        <f>copul!$AA7*FCT!Y7</f>
        <v>0</v>
      </c>
      <c r="Z7" s="57">
        <f>copul!$AA7*FCT!Z7</f>
        <v>0</v>
      </c>
      <c r="AA7" s="57">
        <f>copul!$AA7*FCT!AA7</f>
        <v>0</v>
      </c>
      <c r="AB7" s="57">
        <f>copul!$AA7*FCT!AB7</f>
        <v>0</v>
      </c>
      <c r="AC7" s="57">
        <f>copul!$AA7*FCT!AC7</f>
        <v>0</v>
      </c>
      <c r="AD7" s="57">
        <f>copul!$AA7*FCT!AD7</f>
        <v>0</v>
      </c>
      <c r="AE7" s="57">
        <f>copul!$AA7*FCT!AE7</f>
        <v>0</v>
      </c>
      <c r="AF7" s="57">
        <f>copul!$AA7*FCT!AF7</f>
        <v>0</v>
      </c>
      <c r="AG7" s="57">
        <f>copul!$AA7*FCT!AG7</f>
        <v>0</v>
      </c>
      <c r="AH7" s="57">
        <f>copul!$AA7*FCT!AH7</f>
        <v>0</v>
      </c>
      <c r="AI7" s="57">
        <f>copul!$AA7*FCT!AI7</f>
        <v>0</v>
      </c>
      <c r="AJ7" s="57">
        <f>copul!$AA7*FCT!AJ7</f>
        <v>0</v>
      </c>
      <c r="AK7" s="57">
        <f>copul!$AA7*FCT!AK7</f>
        <v>0</v>
      </c>
      <c r="AL7" s="57">
        <f>copul!$AA7*FCT!AL7</f>
        <v>0</v>
      </c>
      <c r="AM7" s="57">
        <f>copul!$AA7*FCT!AM7</f>
        <v>0</v>
      </c>
      <c r="AN7" s="57">
        <f>copul!$AA7*FCT!AN7</f>
        <v>0</v>
      </c>
      <c r="AO7" s="57">
        <f>copul!$AA7*FCT!AO7</f>
        <v>0</v>
      </c>
      <c r="AP7" s="57">
        <f>copul!$AA7*FCT!AP7</f>
        <v>0</v>
      </c>
      <c r="AQ7" s="57">
        <f>copul!$AA7*FCT!AQ7</f>
        <v>0</v>
      </c>
    </row>
    <row r="8" spans="1:43" x14ac:dyDescent="0.2">
      <c r="A8" t="str">
        <f>FCT!A8</f>
        <v>16069</v>
      </c>
      <c r="B8" s="57">
        <f>copul!$AA8*FCT!B8</f>
        <v>0</v>
      </c>
      <c r="C8" t="str">
        <f>FCT!C8</f>
        <v/>
      </c>
      <c r="D8" s="57">
        <f>copul!$AA8*FCT!D8</f>
        <v>0</v>
      </c>
      <c r="E8" s="57">
        <f>copul!$AA8*FCT!E8</f>
        <v>0</v>
      </c>
      <c r="F8" s="57">
        <f>copul!$AA8*FCT!F8</f>
        <v>0</v>
      </c>
      <c r="G8" s="57">
        <f>copul!$AA8*FCT!G8</f>
        <v>0</v>
      </c>
      <c r="H8" s="57">
        <f>copul!$AA8*FCT!H8</f>
        <v>0</v>
      </c>
      <c r="I8" s="57">
        <f>copul!$AA8*FCT!I8</f>
        <v>0</v>
      </c>
      <c r="J8" s="57">
        <f>copul!$AA8*FCT!J8</f>
        <v>0</v>
      </c>
      <c r="K8" s="57">
        <f>copul!$AA8*FCT!K8</f>
        <v>0</v>
      </c>
      <c r="L8" s="57">
        <f>copul!$AA8*FCT!L8</f>
        <v>0</v>
      </c>
      <c r="M8" s="57">
        <f>copul!$AA8*FCT!M8</f>
        <v>0</v>
      </c>
      <c r="N8" s="57">
        <f>copul!$AA8*FCT!N8</f>
        <v>0</v>
      </c>
      <c r="O8" s="57">
        <f>copul!$AA8*FCT!O8</f>
        <v>0</v>
      </c>
      <c r="P8" s="57">
        <f>copul!$AA8*FCT!P8</f>
        <v>0</v>
      </c>
      <c r="Q8" s="57">
        <f>copul!$AA8*FCT!Q8</f>
        <v>0</v>
      </c>
      <c r="R8" s="57">
        <f>copul!$AA8*FCT!R8</f>
        <v>0</v>
      </c>
      <c r="S8" s="57">
        <f>copul!$AA8*FCT!S8</f>
        <v>0</v>
      </c>
      <c r="T8" s="57">
        <f>copul!$AA8*FCT!T8</f>
        <v>0</v>
      </c>
      <c r="U8" s="57">
        <f>copul!$AA8*FCT!U8</f>
        <v>0</v>
      </c>
      <c r="V8" s="57">
        <f>copul!$AA8*FCT!V8</f>
        <v>0</v>
      </c>
      <c r="W8" s="57">
        <f>copul!$AA8*FCT!W8</f>
        <v>0</v>
      </c>
      <c r="X8" s="57">
        <f>copul!$AA8*FCT!X8</f>
        <v>0</v>
      </c>
      <c r="Y8" s="57">
        <f>copul!$AA8*FCT!Y8</f>
        <v>0</v>
      </c>
      <c r="Z8" s="57">
        <f>copul!$AA8*FCT!Z8</f>
        <v>0</v>
      </c>
      <c r="AA8" s="57">
        <f>copul!$AA8*FCT!AA8</f>
        <v>0</v>
      </c>
      <c r="AB8" s="57">
        <f>copul!$AA8*FCT!AB8</f>
        <v>0</v>
      </c>
      <c r="AC8" s="57">
        <f>copul!$AA8*FCT!AC8</f>
        <v>0</v>
      </c>
      <c r="AD8" s="57">
        <f>copul!$AA8*FCT!AD8</f>
        <v>0</v>
      </c>
      <c r="AE8" s="57">
        <f>copul!$AA8*FCT!AE8</f>
        <v>0</v>
      </c>
      <c r="AF8" s="57">
        <f>copul!$AA8*FCT!AF8</f>
        <v>0</v>
      </c>
      <c r="AG8" s="57">
        <f>copul!$AA8*FCT!AG8</f>
        <v>0</v>
      </c>
      <c r="AH8" s="57">
        <f>copul!$AA8*FCT!AH8</f>
        <v>0</v>
      </c>
      <c r="AI8" s="57">
        <f>copul!$AA8*FCT!AI8</f>
        <v>0</v>
      </c>
      <c r="AJ8" s="57">
        <f>copul!$AA8*FCT!AJ8</f>
        <v>0</v>
      </c>
      <c r="AK8" s="57">
        <f>copul!$AA8*FCT!AK8</f>
        <v>0</v>
      </c>
      <c r="AL8" s="57">
        <f>copul!$AA8*FCT!AL8</f>
        <v>0</v>
      </c>
      <c r="AM8" s="57">
        <f>copul!$AA8*FCT!AM8</f>
        <v>0</v>
      </c>
      <c r="AN8" s="57">
        <f>copul!$AA8*FCT!AN8</f>
        <v>0</v>
      </c>
      <c r="AO8" s="57">
        <f>copul!$AA8*FCT!AO8</f>
        <v>0</v>
      </c>
      <c r="AP8" s="57">
        <f>copul!$AA8*FCT!AP8</f>
        <v>0</v>
      </c>
      <c r="AQ8" s="57">
        <f>copul!$AA8*FCT!AQ8</f>
        <v>0</v>
      </c>
    </row>
    <row r="9" spans="1:43" x14ac:dyDescent="0.2">
      <c r="A9">
        <f>FCT!A9</f>
        <v>0</v>
      </c>
      <c r="B9" s="57">
        <f>copul!$AA9*FCT!B9</f>
        <v>0</v>
      </c>
      <c r="C9">
        <f>FCT!C9</f>
        <v>0</v>
      </c>
      <c r="D9" s="57">
        <f>copul!$AA9*FCT!D9</f>
        <v>0</v>
      </c>
      <c r="E9" s="57">
        <f>copul!$AA9*FCT!E9</f>
        <v>0</v>
      </c>
      <c r="F9" s="57">
        <f>copul!$AA9*FCT!F9</f>
        <v>0</v>
      </c>
      <c r="G9" s="57">
        <f>copul!$AA9*FCT!G9</f>
        <v>0</v>
      </c>
      <c r="H9" s="57">
        <f>copul!$AA9*FCT!H9</f>
        <v>0</v>
      </c>
      <c r="I9" s="57">
        <f>copul!$AA9*FCT!I9</f>
        <v>0</v>
      </c>
      <c r="J9" s="57">
        <f>copul!$AA9*FCT!J9</f>
        <v>0</v>
      </c>
      <c r="K9" s="57">
        <f>copul!$AA9*FCT!K9</f>
        <v>0</v>
      </c>
      <c r="L9" s="57">
        <f>copul!$AA9*FCT!L9</f>
        <v>0</v>
      </c>
      <c r="M9" s="57">
        <f>copul!$AA9*FCT!M9</f>
        <v>0</v>
      </c>
      <c r="N9" s="57">
        <f>copul!$AA9*FCT!N9</f>
        <v>0</v>
      </c>
      <c r="O9" s="57">
        <f>copul!$AA9*FCT!O9</f>
        <v>0</v>
      </c>
      <c r="P9" s="57">
        <f>copul!$AA9*FCT!P9</f>
        <v>0</v>
      </c>
      <c r="Q9" s="57">
        <f>copul!$AA9*FCT!Q9</f>
        <v>0</v>
      </c>
      <c r="R9" s="57">
        <f>copul!$AA9*FCT!R9</f>
        <v>0</v>
      </c>
      <c r="S9" s="57">
        <f>copul!$AA9*FCT!S9</f>
        <v>0</v>
      </c>
      <c r="T9" s="57">
        <f>copul!$AA9*FCT!T9</f>
        <v>0</v>
      </c>
      <c r="U9" s="57">
        <f>copul!$AA9*FCT!U9</f>
        <v>0</v>
      </c>
      <c r="V9" s="57">
        <f>copul!$AA9*FCT!V9</f>
        <v>0</v>
      </c>
      <c r="W9" s="57">
        <f>copul!$AA9*FCT!W9</f>
        <v>0</v>
      </c>
      <c r="X9" s="57">
        <f>copul!$AA9*FCT!X9</f>
        <v>0</v>
      </c>
      <c r="Y9" s="57">
        <f>copul!$AA9*FCT!Y9</f>
        <v>0</v>
      </c>
      <c r="Z9" s="57">
        <f>copul!$AA9*FCT!Z9</f>
        <v>0</v>
      </c>
      <c r="AA9" s="57">
        <f>copul!$AA9*FCT!AA9</f>
        <v>0</v>
      </c>
      <c r="AB9" s="57">
        <f>copul!$AA9*FCT!AB9</f>
        <v>0</v>
      </c>
      <c r="AC9" s="57">
        <f>copul!$AA9*FCT!AC9</f>
        <v>0</v>
      </c>
      <c r="AD9" s="57">
        <f>copul!$AA9*FCT!AD9</f>
        <v>0</v>
      </c>
      <c r="AE9" s="57">
        <f>copul!$AA9*FCT!AE9</f>
        <v>0</v>
      </c>
      <c r="AF9" s="57">
        <f>copul!$AA9*FCT!AF9</f>
        <v>0</v>
      </c>
      <c r="AG9" s="57">
        <f>copul!$AA9*FCT!AG9</f>
        <v>0</v>
      </c>
      <c r="AH9" s="57">
        <f>copul!$AA9*FCT!AH9</f>
        <v>0</v>
      </c>
      <c r="AI9" s="57">
        <f>copul!$AA9*FCT!AI9</f>
        <v>0</v>
      </c>
      <c r="AJ9" s="57">
        <f>copul!$AA9*FCT!AJ9</f>
        <v>0</v>
      </c>
      <c r="AK9" s="57">
        <f>copul!$AA9*FCT!AK9</f>
        <v>0</v>
      </c>
      <c r="AL9" s="57">
        <f>copul!$AA9*FCT!AL9</f>
        <v>0</v>
      </c>
      <c r="AM9" s="57">
        <f>copul!$AA9*FCT!AM9</f>
        <v>0</v>
      </c>
      <c r="AN9" s="57">
        <f>copul!$AA9*FCT!AN9</f>
        <v>0</v>
      </c>
      <c r="AO9" s="57">
        <f>copul!$AA9*FCT!AO9</f>
        <v>0</v>
      </c>
      <c r="AP9" s="57">
        <f>copul!$AA9*FCT!AP9</f>
        <v>0</v>
      </c>
      <c r="AQ9" s="57">
        <f>copul!$AA9*FCT!AQ9</f>
        <v>0</v>
      </c>
    </row>
    <row r="10" spans="1:43" x14ac:dyDescent="0.2">
      <c r="A10">
        <f>FCT!A10</f>
        <v>0</v>
      </c>
      <c r="B10" s="57">
        <f>copul!$AA10*FCT!B10</f>
        <v>0</v>
      </c>
      <c r="C10">
        <f>FCT!C10</f>
        <v>0</v>
      </c>
      <c r="D10" s="57">
        <f>copul!$AA10*FCT!D10</f>
        <v>0</v>
      </c>
      <c r="E10" s="57">
        <f>copul!$AA10*FCT!E10</f>
        <v>0</v>
      </c>
      <c r="F10" s="57">
        <f>copul!$AA10*FCT!F10</f>
        <v>0</v>
      </c>
      <c r="G10" s="57">
        <f>copul!$AA10*FCT!G10</f>
        <v>0</v>
      </c>
      <c r="H10" s="57">
        <f>copul!$AA10*FCT!H10</f>
        <v>0</v>
      </c>
      <c r="I10" s="57">
        <f>copul!$AA10*FCT!I10</f>
        <v>0</v>
      </c>
      <c r="J10" s="57">
        <f>copul!$AA10*FCT!J10</f>
        <v>0</v>
      </c>
      <c r="K10" s="57">
        <f>copul!$AA10*FCT!K10</f>
        <v>0</v>
      </c>
      <c r="L10" s="57">
        <f>copul!$AA10*FCT!L10</f>
        <v>0</v>
      </c>
      <c r="M10" s="57">
        <f>copul!$AA10*FCT!M10</f>
        <v>0</v>
      </c>
      <c r="N10" s="57">
        <f>copul!$AA10*FCT!N10</f>
        <v>0</v>
      </c>
      <c r="O10" s="57">
        <f>copul!$AA10*FCT!O10</f>
        <v>0</v>
      </c>
      <c r="P10" s="57">
        <f>copul!$AA10*FCT!P10</f>
        <v>0</v>
      </c>
      <c r="Q10" s="57">
        <f>copul!$AA10*FCT!Q10</f>
        <v>0</v>
      </c>
      <c r="R10" s="57">
        <f>copul!$AA10*FCT!R10</f>
        <v>0</v>
      </c>
      <c r="S10" s="57">
        <f>copul!$AA10*FCT!S10</f>
        <v>0</v>
      </c>
      <c r="T10" s="57">
        <f>copul!$AA10*FCT!T10</f>
        <v>0</v>
      </c>
      <c r="U10" s="57">
        <f>copul!$AA10*FCT!U10</f>
        <v>0</v>
      </c>
      <c r="V10" s="57">
        <f>copul!$AA10*FCT!V10</f>
        <v>0</v>
      </c>
      <c r="W10" s="57">
        <f>copul!$AA10*FCT!W10</f>
        <v>0</v>
      </c>
      <c r="X10" s="57">
        <f>copul!$AA10*FCT!X10</f>
        <v>0</v>
      </c>
      <c r="Y10" s="57">
        <f>copul!$AA10*FCT!Y10</f>
        <v>0</v>
      </c>
      <c r="Z10" s="57">
        <f>copul!$AA10*FCT!Z10</f>
        <v>0</v>
      </c>
      <c r="AA10" s="57">
        <f>copul!$AA10*FCT!AA10</f>
        <v>0</v>
      </c>
      <c r="AB10" s="57">
        <f>copul!$AA10*FCT!AB10</f>
        <v>0</v>
      </c>
      <c r="AC10" s="57">
        <f>copul!$AA10*FCT!AC10</f>
        <v>0</v>
      </c>
      <c r="AD10" s="57">
        <f>copul!$AA10*FCT!AD10</f>
        <v>0</v>
      </c>
      <c r="AE10" s="57">
        <f>copul!$AA10*FCT!AE10</f>
        <v>0</v>
      </c>
      <c r="AF10" s="57">
        <f>copul!$AA10*FCT!AF10</f>
        <v>0</v>
      </c>
      <c r="AG10" s="57">
        <f>copul!$AA10*FCT!AG10</f>
        <v>0</v>
      </c>
      <c r="AH10" s="57">
        <f>copul!$AA10*FCT!AH10</f>
        <v>0</v>
      </c>
      <c r="AI10" s="57">
        <f>copul!$AA10*FCT!AI10</f>
        <v>0</v>
      </c>
      <c r="AJ10" s="57">
        <f>copul!$AA10*FCT!AJ10</f>
        <v>0</v>
      </c>
      <c r="AK10" s="57">
        <f>copul!$AA10*FCT!AK10</f>
        <v>0</v>
      </c>
      <c r="AL10" s="57">
        <f>copul!$AA10*FCT!AL10</f>
        <v>0</v>
      </c>
      <c r="AM10" s="57">
        <f>copul!$AA10*FCT!AM10</f>
        <v>0</v>
      </c>
      <c r="AN10" s="57">
        <f>copul!$AA10*FCT!AN10</f>
        <v>0</v>
      </c>
      <c r="AO10" s="57">
        <f>copul!$AA10*FCT!AO10</f>
        <v>0</v>
      </c>
      <c r="AP10" s="57">
        <f>copul!$AA10*FCT!AP10</f>
        <v>0</v>
      </c>
      <c r="AQ10" s="57">
        <f>copul!$AA10*FCT!AQ10</f>
        <v>0</v>
      </c>
    </row>
    <row r="11" spans="1:43" x14ac:dyDescent="0.2">
      <c r="A11" t="str">
        <f>FCT!A11</f>
        <v>16076</v>
      </c>
      <c r="B11" s="57">
        <f>copul!$AA11*FCT!B11</f>
        <v>11.799339487762255</v>
      </c>
      <c r="C11" t="str">
        <f>FCT!C11</f>
        <v/>
      </c>
      <c r="D11" s="57">
        <f>copul!$AA11*FCT!D11</f>
        <v>0</v>
      </c>
      <c r="E11" s="57">
        <f>copul!$AA11*FCT!E11</f>
        <v>1.2318510425223794</v>
      </c>
      <c r="F11" s="57">
        <f>copul!$AA11*FCT!F11</f>
        <v>43.775549499597965</v>
      </c>
      <c r="G11" s="57">
        <f>copul!$AA11*FCT!G11</f>
        <v>4.267821092723608</v>
      </c>
      <c r="H11" s="57">
        <f>copul!$AA11*FCT!H11</f>
        <v>1.1492556661080435</v>
      </c>
      <c r="I11" s="57">
        <f>copul!$AA11*FCT!I11</f>
        <v>4.763393351209622</v>
      </c>
      <c r="J11" s="57">
        <f>copul!$AA11*FCT!J11</f>
        <v>2.2300751631870659</v>
      </c>
      <c r="K11" s="57">
        <f>copul!$AA11*FCT!K11</f>
        <v>0</v>
      </c>
      <c r="L11" s="57">
        <f>copul!$AA11*FCT!L11</f>
        <v>0</v>
      </c>
      <c r="M11" s="57">
        <f>copul!$AA11*FCT!M11</f>
        <v>20.76683749846157</v>
      </c>
      <c r="N11" s="57">
        <f>copul!$AA11*FCT!N11</f>
        <v>0.51445120166643432</v>
      </c>
      <c r="O11" s="57">
        <f>copul!$AA11*FCT!O11</f>
        <v>23.362692185769266</v>
      </c>
      <c r="P11" s="57">
        <f>copul!$AA11*FCT!P11</f>
        <v>51.917093746153917</v>
      </c>
      <c r="Q11" s="57">
        <f>copul!$AA11*FCT!Q11</f>
        <v>119.52730901103163</v>
      </c>
      <c r="R11" s="57">
        <f>copul!$AA11*FCT!R11</f>
        <v>0.11952730901103163</v>
      </c>
      <c r="S11" s="57">
        <f>copul!$AA11*FCT!S11</f>
        <v>1.7699009231643381</v>
      </c>
      <c r="T11" s="57">
        <f>copul!$AA11*FCT!T11</f>
        <v>1.7699008836039698E-3</v>
      </c>
      <c r="U11" s="57">
        <f>copul!$AA11*FCT!U11</f>
        <v>0.56046862566870714</v>
      </c>
      <c r="V11" s="57">
        <f>copul!$AA11*FCT!V11</f>
        <v>0</v>
      </c>
      <c r="W11" s="57">
        <f>copul!$AA11*FCT!W11</f>
        <v>0.56636829541258815</v>
      </c>
      <c r="X11" s="57">
        <f>copul!$AA11*FCT!X11</f>
        <v>7.5515772721678434E-2</v>
      </c>
      <c r="Y11" s="57">
        <f>copul!$AA11*FCT!Y11</f>
        <v>2.595854687307696E-2</v>
      </c>
      <c r="Z11" s="57">
        <f>copul!$AA11*FCT!Z11</f>
        <v>0.25840553478199335</v>
      </c>
      <c r="AA11" s="57">
        <f>copul!$AA11*FCT!AA11</f>
        <v>4.212364197131125E-2</v>
      </c>
      <c r="AB11" s="57">
        <f>copul!$AA11*FCT!AB11</f>
        <v>41.887655181556006</v>
      </c>
      <c r="AC11" s="57">
        <f>copul!$AA11*FCT!AC11</f>
        <v>0</v>
      </c>
      <c r="AD11" s="57">
        <f>copul!$AA11*FCT!AD11</f>
        <v>0</v>
      </c>
      <c r="AE11" s="57">
        <f>copul!$AA11*FCT!AE11</f>
        <v>0</v>
      </c>
      <c r="AF11" s="57">
        <f>copul!$AA11*FCT!AF11</f>
        <v>0</v>
      </c>
      <c r="AG11" s="57">
        <f>copul!$AA11*FCT!AG11</f>
        <v>0</v>
      </c>
      <c r="AH11" s="57">
        <f>copul!$AA11*FCT!AH11</f>
        <v>0</v>
      </c>
      <c r="AI11" s="57">
        <f>copul!$AA11*FCT!AI11</f>
        <v>0</v>
      </c>
      <c r="AJ11" s="57">
        <f>copul!$AA11*FCT!AJ11</f>
        <v>0</v>
      </c>
      <c r="AK11" s="57">
        <f>copul!$AA11*FCT!AK11</f>
        <v>0.13640036447853165</v>
      </c>
      <c r="AL11" s="57">
        <f>copul!$AA11*FCT!AL11</f>
        <v>0.46489397581783282</v>
      </c>
      <c r="AM11" s="57">
        <f>copul!$AA11*FCT!AM11</f>
        <v>0.28778589010652139</v>
      </c>
      <c r="AN11" s="57">
        <f>copul!$AA11*FCT!AN11</f>
        <v>0</v>
      </c>
      <c r="AO11" s="57">
        <f>copul!$AA11*FCT!AO11</f>
        <v>0</v>
      </c>
      <c r="AP11" s="57">
        <f>copul!$AA11*FCT!AP11</f>
        <v>0</v>
      </c>
      <c r="AQ11" s="57">
        <f>copul!$AA11*FCT!AQ11</f>
        <v>0</v>
      </c>
    </row>
    <row r="12" spans="1:43" x14ac:dyDescent="0.2">
      <c r="A12">
        <f>FCT!A12</f>
        <v>0</v>
      </c>
      <c r="B12" s="57">
        <f>copul!$AA12*FCT!B12</f>
        <v>0</v>
      </c>
      <c r="C12">
        <f>FCT!C12</f>
        <v>0</v>
      </c>
      <c r="D12" s="57">
        <f>copul!$AA12*FCT!D12</f>
        <v>0</v>
      </c>
      <c r="E12" s="57">
        <f>copul!$AA12*FCT!E12</f>
        <v>0</v>
      </c>
      <c r="F12" s="57">
        <f>copul!$AA12*FCT!F12</f>
        <v>0</v>
      </c>
      <c r="G12" s="57">
        <f>copul!$AA12*FCT!G12</f>
        <v>0</v>
      </c>
      <c r="H12" s="57">
        <f>copul!$AA12*FCT!H12</f>
        <v>0</v>
      </c>
      <c r="I12" s="57">
        <f>copul!$AA12*FCT!I12</f>
        <v>0</v>
      </c>
      <c r="J12" s="57">
        <f>copul!$AA12*FCT!J12</f>
        <v>0</v>
      </c>
      <c r="K12" s="57">
        <f>copul!$AA12*FCT!K12</f>
        <v>0</v>
      </c>
      <c r="L12" s="57">
        <f>copul!$AA12*FCT!L12</f>
        <v>0</v>
      </c>
      <c r="M12" s="57">
        <f>copul!$AA12*FCT!M12</f>
        <v>0</v>
      </c>
      <c r="N12" s="57">
        <f>copul!$AA12*FCT!N12</f>
        <v>0</v>
      </c>
      <c r="O12" s="57">
        <f>copul!$AA12*FCT!O12</f>
        <v>0</v>
      </c>
      <c r="P12" s="57">
        <f>copul!$AA12*FCT!P12</f>
        <v>0</v>
      </c>
      <c r="Q12" s="57">
        <f>copul!$AA12*FCT!Q12</f>
        <v>0</v>
      </c>
      <c r="R12" s="57">
        <f>copul!$AA12*FCT!R12</f>
        <v>0</v>
      </c>
      <c r="S12" s="57">
        <f>copul!$AA12*FCT!S12</f>
        <v>0</v>
      </c>
      <c r="T12" s="57">
        <f>copul!$AA12*FCT!T12</f>
        <v>0</v>
      </c>
      <c r="U12" s="57">
        <f>copul!$AA12*FCT!U12</f>
        <v>0</v>
      </c>
      <c r="V12" s="57">
        <f>copul!$AA12*FCT!V12</f>
        <v>0</v>
      </c>
      <c r="W12" s="57">
        <f>copul!$AA12*FCT!W12</f>
        <v>0</v>
      </c>
      <c r="X12" s="57">
        <f>copul!$AA12*FCT!X12</f>
        <v>0</v>
      </c>
      <c r="Y12" s="57">
        <f>copul!$AA12*FCT!Y12</f>
        <v>0</v>
      </c>
      <c r="Z12" s="57">
        <f>copul!$AA12*FCT!Z12</f>
        <v>0</v>
      </c>
      <c r="AA12" s="57">
        <f>copul!$AA12*FCT!AA12</f>
        <v>0</v>
      </c>
      <c r="AB12" s="57">
        <f>copul!$AA12*FCT!AB12</f>
        <v>0</v>
      </c>
      <c r="AC12" s="57">
        <f>copul!$AA12*FCT!AC12</f>
        <v>0</v>
      </c>
      <c r="AD12" s="57">
        <f>copul!$AA12*FCT!AD12</f>
        <v>0</v>
      </c>
      <c r="AE12" s="57">
        <f>copul!$AA12*FCT!AE12</f>
        <v>0</v>
      </c>
      <c r="AF12" s="57">
        <f>copul!$AA12*FCT!AF12</f>
        <v>0</v>
      </c>
      <c r="AG12" s="57">
        <f>copul!$AA12*FCT!AG12</f>
        <v>0</v>
      </c>
      <c r="AH12" s="57">
        <f>copul!$AA12*FCT!AH12</f>
        <v>0</v>
      </c>
      <c r="AI12" s="57">
        <f>copul!$AA12*FCT!AI12</f>
        <v>0</v>
      </c>
      <c r="AJ12" s="57">
        <f>copul!$AA12*FCT!AJ12</f>
        <v>0</v>
      </c>
      <c r="AK12" s="57">
        <f>copul!$AA12*FCT!AK12</f>
        <v>0</v>
      </c>
      <c r="AL12" s="57">
        <f>copul!$AA12*FCT!AL12</f>
        <v>0</v>
      </c>
      <c r="AM12" s="57">
        <f>copul!$AA12*FCT!AM12</f>
        <v>0</v>
      </c>
      <c r="AN12" s="57">
        <f>copul!$AA12*FCT!AN12</f>
        <v>0</v>
      </c>
      <c r="AO12" s="57">
        <f>copul!$AA12*FCT!AO12</f>
        <v>0</v>
      </c>
      <c r="AP12" s="57">
        <f>copul!$AA12*FCT!AP12</f>
        <v>0</v>
      </c>
      <c r="AQ12" s="57">
        <f>copul!$AA12*FCT!AQ12</f>
        <v>0</v>
      </c>
    </row>
    <row r="13" spans="1:43" x14ac:dyDescent="0.2">
      <c r="A13">
        <f>FCT!A13</f>
        <v>0</v>
      </c>
      <c r="B13" s="57">
        <f>copul!$AA13*FCT!B13</f>
        <v>0</v>
      </c>
      <c r="C13">
        <f>FCT!C13</f>
        <v>0</v>
      </c>
      <c r="D13" s="57">
        <f>copul!$AA13*FCT!D13</f>
        <v>0</v>
      </c>
      <c r="E13" s="57">
        <f>copul!$AA13*FCT!E13</f>
        <v>0</v>
      </c>
      <c r="F13" s="57">
        <f>copul!$AA13*FCT!F13</f>
        <v>0</v>
      </c>
      <c r="G13" s="57">
        <f>copul!$AA13*FCT!G13</f>
        <v>0</v>
      </c>
      <c r="H13" s="57">
        <f>copul!$AA13*FCT!H13</f>
        <v>0</v>
      </c>
      <c r="I13" s="57">
        <f>copul!$AA13*FCT!I13</f>
        <v>0</v>
      </c>
      <c r="J13" s="57">
        <f>copul!$AA13*FCT!J13</f>
        <v>0</v>
      </c>
      <c r="K13" s="57">
        <f>copul!$AA13*FCT!K13</f>
        <v>0</v>
      </c>
      <c r="L13" s="57">
        <f>copul!$AA13*FCT!L13</f>
        <v>0</v>
      </c>
      <c r="M13" s="57">
        <f>copul!$AA13*FCT!M13</f>
        <v>0</v>
      </c>
      <c r="N13" s="57">
        <f>copul!$AA13*FCT!N13</f>
        <v>0</v>
      </c>
      <c r="O13" s="57">
        <f>copul!$AA13*FCT!O13</f>
        <v>0</v>
      </c>
      <c r="P13" s="57">
        <f>copul!$AA13*FCT!P13</f>
        <v>0</v>
      </c>
      <c r="Q13" s="57">
        <f>copul!$AA13*FCT!Q13</f>
        <v>0</v>
      </c>
      <c r="R13" s="57">
        <f>copul!$AA13*FCT!R13</f>
        <v>0</v>
      </c>
      <c r="S13" s="57">
        <f>copul!$AA13*FCT!S13</f>
        <v>0</v>
      </c>
      <c r="T13" s="57">
        <f>copul!$AA13*FCT!T13</f>
        <v>0</v>
      </c>
      <c r="U13" s="57">
        <f>copul!$AA13*FCT!U13</f>
        <v>0</v>
      </c>
      <c r="V13" s="57">
        <f>copul!$AA13*FCT!V13</f>
        <v>0</v>
      </c>
      <c r="W13" s="57">
        <f>copul!$AA13*FCT!W13</f>
        <v>0</v>
      </c>
      <c r="X13" s="57">
        <f>copul!$AA13*FCT!X13</f>
        <v>0</v>
      </c>
      <c r="Y13" s="57">
        <f>copul!$AA13*FCT!Y13</f>
        <v>0</v>
      </c>
      <c r="Z13" s="57">
        <f>copul!$AA13*FCT!Z13</f>
        <v>0</v>
      </c>
      <c r="AA13" s="57">
        <f>copul!$AA13*FCT!AA13</f>
        <v>0</v>
      </c>
      <c r="AB13" s="57">
        <f>copul!$AA13*FCT!AB13</f>
        <v>0</v>
      </c>
      <c r="AC13" s="57">
        <f>copul!$AA13*FCT!AC13</f>
        <v>0</v>
      </c>
      <c r="AD13" s="57">
        <f>copul!$AA13*FCT!AD13</f>
        <v>0</v>
      </c>
      <c r="AE13" s="57">
        <f>copul!$AA13*FCT!AE13</f>
        <v>0</v>
      </c>
      <c r="AF13" s="57">
        <f>copul!$AA13*FCT!AF13</f>
        <v>0</v>
      </c>
      <c r="AG13" s="57">
        <f>copul!$AA13*FCT!AG13</f>
        <v>0</v>
      </c>
      <c r="AH13" s="57">
        <f>copul!$AA13*FCT!AH13</f>
        <v>0</v>
      </c>
      <c r="AI13" s="57">
        <f>copul!$AA13*FCT!AI13</f>
        <v>0</v>
      </c>
      <c r="AJ13" s="57">
        <f>copul!$AA13*FCT!AJ13</f>
        <v>0</v>
      </c>
      <c r="AK13" s="57">
        <f>copul!$AA13*FCT!AK13</f>
        <v>0</v>
      </c>
      <c r="AL13" s="57">
        <f>copul!$AA13*FCT!AL13</f>
        <v>0</v>
      </c>
      <c r="AM13" s="57">
        <f>copul!$AA13*FCT!AM13</f>
        <v>0</v>
      </c>
      <c r="AN13" s="57">
        <f>copul!$AA13*FCT!AN13</f>
        <v>0</v>
      </c>
      <c r="AO13" s="57">
        <f>copul!$AA13*FCT!AO13</f>
        <v>0</v>
      </c>
      <c r="AP13" s="57">
        <f>copul!$AA13*FCT!AP13</f>
        <v>0</v>
      </c>
      <c r="AQ13" s="57">
        <f>copul!$AA13*FCT!AQ13</f>
        <v>0</v>
      </c>
    </row>
    <row r="14" spans="1:43" x14ac:dyDescent="0.2">
      <c r="A14" s="59" t="s">
        <v>127</v>
      </c>
      <c r="B14" s="58">
        <f>SUM(B2:B13)</f>
        <v>45.315590482412595</v>
      </c>
      <c r="C14" s="58">
        <f t="shared" ref="C14:AQ14" si="0">SUM(C2:C13)</f>
        <v>0</v>
      </c>
      <c r="D14" s="58">
        <f t="shared" si="0"/>
        <v>0</v>
      </c>
      <c r="E14" s="58">
        <f t="shared" si="0"/>
        <v>70.78689192247306</v>
      </c>
      <c r="F14" s="58">
        <f t="shared" si="0"/>
        <v>115.21808451451054</v>
      </c>
      <c r="G14" s="58">
        <f t="shared" si="0"/>
        <v>9.0482968924868921</v>
      </c>
      <c r="H14" s="58">
        <f t="shared" si="0"/>
        <v>1.5020583081569945</v>
      </c>
      <c r="I14" s="58">
        <f t="shared" si="0"/>
        <v>17.508388795227972</v>
      </c>
      <c r="J14" s="58">
        <f t="shared" si="0"/>
        <v>7.2575128123846175</v>
      </c>
      <c r="K14" s="58">
        <f t="shared" si="0"/>
        <v>5.0009774510438794</v>
      </c>
      <c r="L14" s="58">
        <f t="shared" si="0"/>
        <v>0</v>
      </c>
      <c r="M14" s="58">
        <f t="shared" si="0"/>
        <v>42.817002626521003</v>
      </c>
      <c r="N14" s="58">
        <f t="shared" si="0"/>
        <v>1.811000911196329</v>
      </c>
      <c r="O14" s="58">
        <f t="shared" si="0"/>
        <v>52.468910154807716</v>
      </c>
      <c r="P14" s="58">
        <f t="shared" si="0"/>
        <v>147.17380709937066</v>
      </c>
      <c r="Q14" s="58">
        <f t="shared" si="0"/>
        <v>334.73692066089171</v>
      </c>
      <c r="R14" s="58">
        <f t="shared" si="0"/>
        <v>0.33473692066089172</v>
      </c>
      <c r="S14" s="58">
        <f t="shared" si="0"/>
        <v>6.1799339487762257</v>
      </c>
      <c r="T14" s="58">
        <f t="shared" si="0"/>
        <v>6.1799338106439377E-3</v>
      </c>
      <c r="U14" s="58">
        <f t="shared" si="0"/>
        <v>1.6541568160204552</v>
      </c>
      <c r="V14" s="58">
        <f t="shared" si="0"/>
        <v>0</v>
      </c>
      <c r="W14" s="58">
        <f t="shared" si="0"/>
        <v>35.846632500307685</v>
      </c>
      <c r="X14" s="58">
        <f t="shared" si="0"/>
        <v>0.31012952968423085</v>
      </c>
      <c r="Y14" s="58">
        <f t="shared" si="0"/>
        <v>0.14238341874923077</v>
      </c>
      <c r="Z14" s="58">
        <f t="shared" si="0"/>
        <v>2.1017993394877621</v>
      </c>
      <c r="AA14" s="58">
        <f t="shared" si="0"/>
        <v>0.19118275823699304</v>
      </c>
      <c r="AB14" s="58">
        <f t="shared" si="0"/>
        <v>99.218084514510537</v>
      </c>
      <c r="AC14" s="58">
        <f t="shared" si="0"/>
        <v>0</v>
      </c>
      <c r="AD14" s="58">
        <f t="shared" si="0"/>
        <v>33.516250994650342</v>
      </c>
      <c r="AE14" s="58">
        <f t="shared" si="0"/>
        <v>674.73505291861875</v>
      </c>
      <c r="AF14" s="58">
        <f t="shared" si="0"/>
        <v>0.11466085866590907</v>
      </c>
      <c r="AG14" s="58">
        <f t="shared" si="0"/>
        <v>0</v>
      </c>
      <c r="AH14" s="58">
        <f t="shared" si="0"/>
        <v>0</v>
      </c>
      <c r="AI14" s="58">
        <f t="shared" si="0"/>
        <v>21.873763807034958</v>
      </c>
      <c r="AJ14" s="58">
        <f t="shared" si="0"/>
        <v>0</v>
      </c>
      <c r="AK14" s="58">
        <f t="shared" si="0"/>
        <v>0.19902283344222044</v>
      </c>
      <c r="AL14" s="58">
        <f t="shared" si="0"/>
        <v>0.49576420699711604</v>
      </c>
      <c r="AM14" s="58">
        <f t="shared" si="0"/>
        <v>0.452721125264406</v>
      </c>
      <c r="AN14" s="58">
        <f t="shared" si="0"/>
        <v>0</v>
      </c>
      <c r="AO14" s="58">
        <f t="shared" si="0"/>
        <v>0</v>
      </c>
      <c r="AP14" s="58">
        <f t="shared" si="0"/>
        <v>0</v>
      </c>
      <c r="AQ14"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copul</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2015-12-16T02:55:40Z</dcterms:created>
  <dcterms:modified xsi:type="dcterms:W3CDTF">2016-06-11T18:10:40Z</dcterms:modified>
</cp:coreProperties>
</file>