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2440"/>
  </bookViews>
  <sheets>
    <sheet name="csubf"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S30" i="3" l="1"/>
  <c r="S31" i="3"/>
  <c r="S32" i="3"/>
  <c r="S33" i="3"/>
  <c r="S34" i="3"/>
  <c r="S35" i="3"/>
  <c r="S36" i="3"/>
  <c r="S37" i="3"/>
  <c r="S13" i="3"/>
  <c r="S14" i="3"/>
  <c r="S15" i="3"/>
  <c r="S16" i="3"/>
  <c r="S17" i="3"/>
  <c r="S18" i="3"/>
  <c r="S19" i="3"/>
  <c r="S20" i="3"/>
  <c r="S21" i="3"/>
  <c r="S22" i="3"/>
  <c r="S23" i="3"/>
  <c r="S24" i="3"/>
  <c r="S25" i="3"/>
  <c r="S26" i="3"/>
  <c r="S27" i="3"/>
  <c r="S10" i="3"/>
  <c r="S29" i="3"/>
  <c r="S12" i="3"/>
  <c r="S9" i="3"/>
  <c r="S3" i="3"/>
  <c r="S4" i="3"/>
  <c r="S5" i="3"/>
  <c r="S2" i="3"/>
  <c r="N3" i="2"/>
  <c r="V3" i="2"/>
  <c r="W3" i="2"/>
  <c r="Y3" i="2"/>
  <c r="N2" i="2"/>
  <c r="V2" i="2"/>
  <c r="W2" i="2"/>
  <c r="Y2" i="2"/>
  <c r="N4" i="2"/>
  <c r="V4" i="2"/>
  <c r="W4" i="2"/>
  <c r="Y4" i="2"/>
  <c r="N5" i="2"/>
  <c r="V5" i="2"/>
  <c r="W5" i="2"/>
  <c r="Y5" i="2"/>
  <c r="N6" i="2"/>
  <c r="V6" i="2"/>
  <c r="W6" i="2"/>
  <c r="Y6" i="2"/>
  <c r="N7" i="2"/>
  <c r="V7" i="2"/>
  <c r="W7" i="2"/>
  <c r="Y7" i="2"/>
  <c r="N8" i="2"/>
  <c r="V8" i="2"/>
  <c r="W8" i="2"/>
  <c r="Y8" i="2"/>
  <c r="N9" i="2"/>
  <c r="V9" i="2"/>
  <c r="W9" i="2"/>
  <c r="Y9" i="2"/>
  <c r="N10" i="2"/>
  <c r="V10" i="2"/>
  <c r="W10" i="2"/>
  <c r="Y10" i="2"/>
  <c r="N11" i="2"/>
  <c r="V11" i="2"/>
  <c r="W11" i="2"/>
  <c r="Y11" i="2"/>
  <c r="N12" i="2"/>
  <c r="V12" i="2"/>
  <c r="W12" i="2"/>
  <c r="Y12" i="2"/>
  <c r="N13" i="2"/>
  <c r="V13" i="2"/>
  <c r="W13" i="2"/>
  <c r="Y13" i="2"/>
  <c r="N14" i="2"/>
  <c r="V14" i="2"/>
  <c r="W14" i="2"/>
  <c r="Y14" i="2"/>
  <c r="N15" i="2"/>
  <c r="V15" i="2"/>
  <c r="W15" i="2"/>
  <c r="Y15" i="2"/>
  <c r="N16" i="2"/>
  <c r="V16" i="2"/>
  <c r="W16" i="2"/>
  <c r="Y16" i="2"/>
  <c r="N17" i="2"/>
  <c r="V17" i="2"/>
  <c r="W17" i="2"/>
  <c r="Y17" i="2"/>
  <c r="N18" i="2"/>
  <c r="V18" i="2"/>
  <c r="W18" i="2"/>
  <c r="Y18" i="2"/>
  <c r="N19" i="2"/>
  <c r="V19" i="2"/>
  <c r="W19" i="2"/>
  <c r="Y19" i="2"/>
  <c r="N20" i="2"/>
  <c r="V20" i="2"/>
  <c r="W20" i="2"/>
  <c r="Y20" i="2"/>
  <c r="N21" i="2"/>
  <c r="V21" i="2"/>
  <c r="W21" i="2"/>
  <c r="Y21" i="2"/>
  <c r="N22" i="2"/>
  <c r="V22" i="2"/>
  <c r="W22" i="2"/>
  <c r="Y22" i="2"/>
  <c r="N23" i="2"/>
  <c r="V23" i="2"/>
  <c r="W23" i="2"/>
  <c r="Y23" i="2"/>
  <c r="N24" i="2"/>
  <c r="V24" i="2"/>
  <c r="W24" i="2"/>
  <c r="Y24" i="2"/>
  <c r="N25" i="2"/>
  <c r="V25" i="2"/>
  <c r="W25" i="2"/>
  <c r="Y25" i="2"/>
  <c r="N26" i="2"/>
  <c r="V26" i="2"/>
  <c r="W26" i="2"/>
  <c r="Y26" i="2"/>
  <c r="N28" i="2"/>
  <c r="V28" i="2"/>
  <c r="W28" i="2"/>
  <c r="Y28" i="2"/>
  <c r="N29" i="2"/>
  <c r="V29" i="2"/>
  <c r="W29" i="2"/>
  <c r="Y29" i="2"/>
  <c r="N30" i="2"/>
  <c r="V30" i="2"/>
  <c r="W30" i="2"/>
  <c r="Y30" i="2"/>
  <c r="N31" i="2"/>
  <c r="V31" i="2"/>
  <c r="W31" i="2"/>
  <c r="Y31" i="2"/>
  <c r="N32" i="2"/>
  <c r="V32" i="2"/>
  <c r="W32" i="2"/>
  <c r="Y32" i="2"/>
  <c r="N33" i="2"/>
  <c r="V33" i="2"/>
  <c r="W33" i="2"/>
  <c r="Y33" i="2"/>
  <c r="N34" i="2"/>
  <c r="V34" i="2"/>
  <c r="W34" i="2"/>
  <c r="Y34" i="2"/>
  <c r="N35" i="2"/>
  <c r="V35" i="2"/>
  <c r="W35" i="2"/>
  <c r="Y35" i="2"/>
  <c r="N36" i="2"/>
  <c r="V36" i="2"/>
  <c r="W36" i="2"/>
  <c r="Y36" i="2"/>
  <c r="N37" i="2"/>
  <c r="V37" i="2"/>
  <c r="W37" i="2"/>
  <c r="Y37" i="2"/>
  <c r="Y38" i="2" a="1"/>
  <c r="Y38" i="2"/>
  <c r="AA3" i="2"/>
  <c r="D3" i="4"/>
  <c r="AA2" i="2"/>
  <c r="D2" i="4"/>
  <c r="AA4" i="2"/>
  <c r="D4" i="4"/>
  <c r="AA5" i="2"/>
  <c r="D5" i="4"/>
  <c r="AA6" i="2"/>
  <c r="D6" i="4"/>
  <c r="AA7" i="2"/>
  <c r="D7" i="4"/>
  <c r="AA8" i="2"/>
  <c r="D8" i="4"/>
  <c r="AA9" i="2"/>
  <c r="D9" i="4"/>
  <c r="AA10" i="2"/>
  <c r="D10" i="4"/>
  <c r="AA11" i="2"/>
  <c r="D11" i="4"/>
  <c r="AA12" i="2"/>
  <c r="D12" i="4"/>
  <c r="AA13" i="2"/>
  <c r="D13" i="4"/>
  <c r="AA14" i="2"/>
  <c r="D14" i="4"/>
  <c r="AA15" i="2"/>
  <c r="D15" i="4"/>
  <c r="AA16" i="2"/>
  <c r="D16" i="4"/>
  <c r="AA17" i="2"/>
  <c r="D17" i="4"/>
  <c r="AA18" i="2"/>
  <c r="D18" i="4"/>
  <c r="AA19" i="2"/>
  <c r="D19" i="4"/>
  <c r="AA20" i="2"/>
  <c r="D20" i="4"/>
  <c r="AA21" i="2"/>
  <c r="D21" i="4"/>
  <c r="AA22" i="2"/>
  <c r="D22" i="4"/>
  <c r="AA23" i="2"/>
  <c r="D23" i="4"/>
  <c r="AA24" i="2"/>
  <c r="D24" i="4"/>
  <c r="AA25" i="2"/>
  <c r="D25" i="4"/>
  <c r="AA26" i="2"/>
  <c r="D26" i="4"/>
  <c r="D27" i="4"/>
  <c r="AA28" i="2"/>
  <c r="D28" i="4"/>
  <c r="AA29" i="2"/>
  <c r="D29" i="4"/>
  <c r="AA30" i="2"/>
  <c r="D30" i="4"/>
  <c r="AA31" i="2"/>
  <c r="D31" i="4"/>
  <c r="AA32" i="2"/>
  <c r="D32" i="4"/>
  <c r="AA33" i="2"/>
  <c r="D33" i="4"/>
  <c r="AA34" i="2"/>
  <c r="D34" i="4"/>
  <c r="AA35" i="2"/>
  <c r="D35" i="4"/>
  <c r="AA36" i="2"/>
  <c r="D36" i="4"/>
  <c r="AA37" i="2"/>
  <c r="D37" i="4"/>
  <c r="D38" i="4"/>
  <c r="E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G2"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P2"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S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T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V2" i="4"/>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W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X2" i="4"/>
  <c r="X3" i="4"/>
  <c r="X4" i="4"/>
  <c r="X5" i="4"/>
  <c r="X6" i="4"/>
  <c r="X7" i="4"/>
  <c r="X8" i="4"/>
  <c r="X9" i="4"/>
  <c r="X10" i="4"/>
  <c r="X11" i="4"/>
  <c r="X12" i="4"/>
  <c r="X13" i="4"/>
  <c r="X14" i="4"/>
  <c r="X15" i="4"/>
  <c r="X16" i="4"/>
  <c r="X17" i="4"/>
  <c r="X18" i="4"/>
  <c r="X19" i="4"/>
  <c r="X20" i="4"/>
  <c r="X21" i="4"/>
  <c r="X22" i="4"/>
  <c r="X23" i="4"/>
  <c r="X24" i="4"/>
  <c r="X25" i="4"/>
  <c r="X26" i="4"/>
  <c r="X27" i="4"/>
  <c r="X28" i="4"/>
  <c r="X29" i="4"/>
  <c r="X30" i="4"/>
  <c r="X31" i="4"/>
  <c r="X32" i="4"/>
  <c r="X33" i="4"/>
  <c r="X34" i="4"/>
  <c r="X35" i="4"/>
  <c r="X36" i="4"/>
  <c r="X37" i="4"/>
  <c r="X38" i="4"/>
  <c r="Y2" i="4"/>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Z2" i="4"/>
  <c r="Z3" i="4"/>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AA2" i="4"/>
  <c r="AA3" i="4"/>
  <c r="AA4" i="4"/>
  <c r="AA5" i="4"/>
  <c r="AA6" i="4"/>
  <c r="AA7" i="4"/>
  <c r="AA8" i="4"/>
  <c r="AA9" i="4"/>
  <c r="AA10" i="4"/>
  <c r="AA11" i="4"/>
  <c r="AA12" i="4"/>
  <c r="AA13" i="4"/>
  <c r="AA14" i="4"/>
  <c r="AA15" i="4"/>
  <c r="AA16" i="4"/>
  <c r="AA17" i="4"/>
  <c r="AA18" i="4"/>
  <c r="AA19" i="4"/>
  <c r="AA20" i="4"/>
  <c r="AA21" i="4"/>
  <c r="AA22" i="4"/>
  <c r="AA23" i="4"/>
  <c r="AA24" i="4"/>
  <c r="AA25" i="4"/>
  <c r="AA26" i="4"/>
  <c r="AA27" i="4"/>
  <c r="AA28" i="4"/>
  <c r="AA29" i="4"/>
  <c r="AA30" i="4"/>
  <c r="AA31" i="4"/>
  <c r="AA32" i="4"/>
  <c r="AA33" i="4"/>
  <c r="AA34" i="4"/>
  <c r="AA35" i="4"/>
  <c r="AA36" i="4"/>
  <c r="AA37" i="4"/>
  <c r="AA38" i="4"/>
  <c r="AB2" i="4"/>
  <c r="AB3" i="4"/>
  <c r="AB4" i="4"/>
  <c r="AB5" i="4"/>
  <c r="AB6" i="4"/>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C2" i="4"/>
  <c r="AC3" i="4"/>
  <c r="AC4" i="4"/>
  <c r="AC5" i="4"/>
  <c r="AC6" i="4"/>
  <c r="AC7" i="4"/>
  <c r="AC8" i="4"/>
  <c r="AC9" i="4"/>
  <c r="AC10" i="4"/>
  <c r="AC11" i="4"/>
  <c r="AC12" i="4"/>
  <c r="AC13" i="4"/>
  <c r="AC14" i="4"/>
  <c r="AC15" i="4"/>
  <c r="AC16" i="4"/>
  <c r="AC17" i="4"/>
  <c r="AC18" i="4"/>
  <c r="AC19" i="4"/>
  <c r="AC20" i="4"/>
  <c r="AC21" i="4"/>
  <c r="AC22" i="4"/>
  <c r="AC23" i="4"/>
  <c r="AC24" i="4"/>
  <c r="AC25" i="4"/>
  <c r="AC26" i="4"/>
  <c r="AC27" i="4"/>
  <c r="AC28" i="4"/>
  <c r="AC29" i="4"/>
  <c r="AC30" i="4"/>
  <c r="AC31" i="4"/>
  <c r="AC32" i="4"/>
  <c r="AC33" i="4"/>
  <c r="AC34" i="4"/>
  <c r="AC35" i="4"/>
  <c r="AC36" i="4"/>
  <c r="AC37" i="4"/>
  <c r="AC38" i="4"/>
  <c r="AD2" i="4"/>
  <c r="AD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37" i="4"/>
  <c r="AD38" i="4"/>
  <c r="AE2" i="4"/>
  <c r="AE3" i="4"/>
  <c r="AE4" i="4"/>
  <c r="AE5" i="4"/>
  <c r="AE6" i="4"/>
  <c r="AE7" i="4"/>
  <c r="AE8" i="4"/>
  <c r="AE9" i="4"/>
  <c r="AE10" i="4"/>
  <c r="AE11" i="4"/>
  <c r="AE12" i="4"/>
  <c r="AE13" i="4"/>
  <c r="AE14" i="4"/>
  <c r="AE15" i="4"/>
  <c r="AE16" i="4"/>
  <c r="AE17" i="4"/>
  <c r="AE18" i="4"/>
  <c r="AE19" i="4"/>
  <c r="AE20" i="4"/>
  <c r="AE21" i="4"/>
  <c r="AE22" i="4"/>
  <c r="AE23" i="4"/>
  <c r="AE24" i="4"/>
  <c r="AE25" i="4"/>
  <c r="AE26" i="4"/>
  <c r="AE27" i="4"/>
  <c r="AE28" i="4"/>
  <c r="AE29" i="4"/>
  <c r="AE30" i="4"/>
  <c r="AE31" i="4"/>
  <c r="AE32" i="4"/>
  <c r="AE33" i="4"/>
  <c r="AE34" i="4"/>
  <c r="AE35" i="4"/>
  <c r="AE36" i="4"/>
  <c r="AE37" i="4"/>
  <c r="AE38" i="4"/>
  <c r="AF2" i="4"/>
  <c r="AF3" i="4"/>
  <c r="AF4" i="4"/>
  <c r="AF5" i="4"/>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34" i="4"/>
  <c r="AF35" i="4"/>
  <c r="AF36" i="4"/>
  <c r="AF37" i="4"/>
  <c r="AF38" i="4"/>
  <c r="AG2" i="4"/>
  <c r="AG3" i="4"/>
  <c r="AG4" i="4"/>
  <c r="AG5" i="4"/>
  <c r="AG6" i="4"/>
  <c r="AG7" i="4"/>
  <c r="AG8" i="4"/>
  <c r="AG9" i="4"/>
  <c r="AG10" i="4"/>
  <c r="AG11" i="4"/>
  <c r="AG12" i="4"/>
  <c r="AG13" i="4"/>
  <c r="AG14" i="4"/>
  <c r="AG15" i="4"/>
  <c r="AG16" i="4"/>
  <c r="AG17" i="4"/>
  <c r="AG18" i="4"/>
  <c r="AG19" i="4"/>
  <c r="AG20" i="4"/>
  <c r="AG21" i="4"/>
  <c r="AG22" i="4"/>
  <c r="AG23" i="4"/>
  <c r="AG24" i="4"/>
  <c r="AG25" i="4"/>
  <c r="AG26" i="4"/>
  <c r="AG27" i="4"/>
  <c r="AG28" i="4"/>
  <c r="AG29" i="4"/>
  <c r="AG30" i="4"/>
  <c r="AG31" i="4"/>
  <c r="AG32" i="4"/>
  <c r="AG33" i="4"/>
  <c r="AG34" i="4"/>
  <c r="AG35" i="4"/>
  <c r="AG36" i="4"/>
  <c r="AG37" i="4"/>
  <c r="AG38" i="4"/>
  <c r="AH2" i="4"/>
  <c r="AH3" i="4"/>
  <c r="AH4" i="4"/>
  <c r="AH5" i="4"/>
  <c r="AH6" i="4"/>
  <c r="AH7" i="4"/>
  <c r="AH8" i="4"/>
  <c r="AH9" i="4"/>
  <c r="AH10" i="4"/>
  <c r="AH11" i="4"/>
  <c r="AH12" i="4"/>
  <c r="AH13" i="4"/>
  <c r="AH14" i="4"/>
  <c r="AH15" i="4"/>
  <c r="AH16" i="4"/>
  <c r="AH17" i="4"/>
  <c r="AH18" i="4"/>
  <c r="AH19" i="4"/>
  <c r="AH20" i="4"/>
  <c r="AH21" i="4"/>
  <c r="AH22" i="4"/>
  <c r="AH23" i="4"/>
  <c r="AH24" i="4"/>
  <c r="AH25" i="4"/>
  <c r="AH26" i="4"/>
  <c r="AH27" i="4"/>
  <c r="AH28" i="4"/>
  <c r="AH29" i="4"/>
  <c r="AH30" i="4"/>
  <c r="AH31" i="4"/>
  <c r="AH32" i="4"/>
  <c r="AH33" i="4"/>
  <c r="AH34" i="4"/>
  <c r="AH35" i="4"/>
  <c r="AH36" i="4"/>
  <c r="AH37" i="4"/>
  <c r="AH38" i="4"/>
  <c r="AI2" i="4"/>
  <c r="AI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37" i="4"/>
  <c r="AI38" i="4"/>
  <c r="AJ2" i="4"/>
  <c r="AJ3" i="4"/>
  <c r="AJ4" i="4"/>
  <c r="AJ5" i="4"/>
  <c r="AJ6" i="4"/>
  <c r="AJ7" i="4"/>
  <c r="AJ8" i="4"/>
  <c r="AJ9" i="4"/>
  <c r="AJ10" i="4"/>
  <c r="AJ11" i="4"/>
  <c r="AJ12" i="4"/>
  <c r="AJ13" i="4"/>
  <c r="AJ14" i="4"/>
  <c r="AJ15" i="4"/>
  <c r="AJ16" i="4"/>
  <c r="AJ17" i="4"/>
  <c r="AJ18" i="4"/>
  <c r="AJ19" i="4"/>
  <c r="AJ20" i="4"/>
  <c r="AJ21" i="4"/>
  <c r="AJ22" i="4"/>
  <c r="AJ23" i="4"/>
  <c r="AJ24" i="4"/>
  <c r="AJ25" i="4"/>
  <c r="AJ26" i="4"/>
  <c r="AJ27" i="4"/>
  <c r="AJ28" i="4"/>
  <c r="AJ29" i="4"/>
  <c r="AJ30" i="4"/>
  <c r="AJ31" i="4"/>
  <c r="AJ32" i="4"/>
  <c r="AJ33" i="4"/>
  <c r="AJ34" i="4"/>
  <c r="AJ35" i="4"/>
  <c r="AJ36" i="4"/>
  <c r="AJ37" i="4"/>
  <c r="AJ38" i="4"/>
  <c r="AK2" i="4"/>
  <c r="AK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L2" i="4"/>
  <c r="AL3" i="4"/>
  <c r="AL4" i="4"/>
  <c r="AL5" i="4"/>
  <c r="AL6" i="4"/>
  <c r="AL7" i="4"/>
  <c r="AL8" i="4"/>
  <c r="AL9" i="4"/>
  <c r="AL10" i="4"/>
  <c r="AL11" i="4"/>
  <c r="AL12" i="4"/>
  <c r="AL13" i="4"/>
  <c r="AL14" i="4"/>
  <c r="AL15" i="4"/>
  <c r="AL16" i="4"/>
  <c r="AL17" i="4"/>
  <c r="AL18" i="4"/>
  <c r="AL19" i="4"/>
  <c r="AL20" i="4"/>
  <c r="AL21" i="4"/>
  <c r="AL22" i="4"/>
  <c r="AL23" i="4"/>
  <c r="AL24" i="4"/>
  <c r="AL25" i="4"/>
  <c r="AL26" i="4"/>
  <c r="AL27" i="4"/>
  <c r="AL28" i="4"/>
  <c r="AL29" i="4"/>
  <c r="AL30" i="4"/>
  <c r="AL31" i="4"/>
  <c r="AL32" i="4"/>
  <c r="AL33" i="4"/>
  <c r="AL34" i="4"/>
  <c r="AL35" i="4"/>
  <c r="AL36" i="4"/>
  <c r="AL37" i="4"/>
  <c r="AL38" i="4"/>
  <c r="AM2" i="4"/>
  <c r="AM3" i="4"/>
  <c r="AM4" i="4"/>
  <c r="AM5" i="4"/>
  <c r="AM6" i="4"/>
  <c r="AM7" i="4"/>
  <c r="AM8" i="4"/>
  <c r="AM9" i="4"/>
  <c r="AM10" i="4"/>
  <c r="AM11" i="4"/>
  <c r="AM12" i="4"/>
  <c r="AM13" i="4"/>
  <c r="AM14" i="4"/>
  <c r="AM15" i="4"/>
  <c r="AM16" i="4"/>
  <c r="AM17" i="4"/>
  <c r="AM18" i="4"/>
  <c r="AM19" i="4"/>
  <c r="AM20" i="4"/>
  <c r="AM21" i="4"/>
  <c r="AM22" i="4"/>
  <c r="AM23" i="4"/>
  <c r="AM24" i="4"/>
  <c r="AM25" i="4"/>
  <c r="AM26" i="4"/>
  <c r="AM27" i="4"/>
  <c r="AM28" i="4"/>
  <c r="AM29" i="4"/>
  <c r="AM30" i="4"/>
  <c r="AM31" i="4"/>
  <c r="AM32" i="4"/>
  <c r="AM33" i="4"/>
  <c r="AM34" i="4"/>
  <c r="AM35" i="4"/>
  <c r="AM36" i="4"/>
  <c r="AM37" i="4"/>
  <c r="AM38" i="4"/>
  <c r="AN2" i="4"/>
  <c r="AN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37" i="4"/>
  <c r="AN38" i="4"/>
  <c r="AO2" i="4"/>
  <c r="AO3" i="4"/>
  <c r="AO4" i="4"/>
  <c r="AO5" i="4"/>
  <c r="AO6" i="4"/>
  <c r="AO7" i="4"/>
  <c r="AO8" i="4"/>
  <c r="AO9" i="4"/>
  <c r="AO10" i="4"/>
  <c r="AO11" i="4"/>
  <c r="AO12" i="4"/>
  <c r="AO13" i="4"/>
  <c r="AO14" i="4"/>
  <c r="AO15" i="4"/>
  <c r="AO16" i="4"/>
  <c r="AO17" i="4"/>
  <c r="AO18" i="4"/>
  <c r="AO19" i="4"/>
  <c r="AO20" i="4"/>
  <c r="AO21" i="4"/>
  <c r="AO22" i="4"/>
  <c r="AO23" i="4"/>
  <c r="AO24" i="4"/>
  <c r="AO25" i="4"/>
  <c r="AO26" i="4"/>
  <c r="AO27" i="4"/>
  <c r="AO28" i="4"/>
  <c r="AO29" i="4"/>
  <c r="AO30" i="4"/>
  <c r="AO31" i="4"/>
  <c r="AO32" i="4"/>
  <c r="AO33" i="4"/>
  <c r="AO34" i="4"/>
  <c r="AO35" i="4"/>
  <c r="AO36" i="4"/>
  <c r="AO37" i="4"/>
  <c r="AO38" i="4"/>
  <c r="AP2" i="4"/>
  <c r="AP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Q2" i="4"/>
  <c r="AQ3" i="4"/>
  <c r="AQ4" i="4"/>
  <c r="AQ5" i="4"/>
  <c r="AQ6" i="4"/>
  <c r="AQ7" i="4"/>
  <c r="AQ8" i="4"/>
  <c r="AQ9" i="4"/>
  <c r="AQ10" i="4"/>
  <c r="AQ11" i="4"/>
  <c r="AQ12" i="4"/>
  <c r="AQ13" i="4"/>
  <c r="AQ14" i="4"/>
  <c r="AQ15" i="4"/>
  <c r="AQ16" i="4"/>
  <c r="AQ17" i="4"/>
  <c r="AQ18" i="4"/>
  <c r="AQ19" i="4"/>
  <c r="AQ20" i="4"/>
  <c r="AQ21" i="4"/>
  <c r="AQ22" i="4"/>
  <c r="AQ23" i="4"/>
  <c r="AQ24" i="4"/>
  <c r="AQ25" i="4"/>
  <c r="AQ26" i="4"/>
  <c r="AQ27" i="4"/>
  <c r="AQ28" i="4"/>
  <c r="AQ29" i="4"/>
  <c r="AQ30" i="4"/>
  <c r="AQ31" i="4"/>
  <c r="AQ32" i="4"/>
  <c r="AQ33" i="4"/>
  <c r="AQ34" i="4"/>
  <c r="AQ35" i="4"/>
  <c r="AQ36" i="4"/>
  <c r="AQ37" i="4"/>
  <c r="AQ38"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R26" i="4"/>
  <c r="R27" i="4"/>
  <c r="R3" i="4"/>
  <c r="R4" i="4"/>
  <c r="R5" i="4"/>
  <c r="R6" i="4"/>
  <c r="R7" i="4"/>
  <c r="R8" i="4"/>
  <c r="R9" i="4"/>
  <c r="R10" i="4"/>
  <c r="R11" i="4"/>
  <c r="R12" i="4"/>
  <c r="R13" i="4"/>
  <c r="R14" i="4"/>
  <c r="R15" i="4"/>
  <c r="R16" i="4"/>
  <c r="R17" i="4"/>
  <c r="R18" i="4"/>
  <c r="R19" i="4"/>
  <c r="R20" i="4"/>
  <c r="R21" i="4"/>
  <c r="R22" i="4"/>
  <c r="R23" i="4"/>
  <c r="R24" i="4"/>
  <c r="R25" i="4"/>
  <c r="R28" i="4"/>
  <c r="R29" i="4"/>
  <c r="R30" i="4"/>
  <c r="R31" i="4"/>
  <c r="R32" i="4"/>
  <c r="R33" i="4"/>
  <c r="R34" i="4"/>
  <c r="R35" i="4"/>
  <c r="R36" i="4"/>
  <c r="R37" i="4"/>
  <c r="R2"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1" i="4"/>
  <c r="R38" i="4"/>
  <c r="P3" i="2"/>
  <c r="T3" i="2"/>
  <c r="R3" i="2"/>
  <c r="P4" i="2"/>
  <c r="P5" i="2"/>
  <c r="Z3" i="2"/>
  <c r="R6" i="2"/>
  <c r="R10" i="2"/>
  <c r="R31" i="2"/>
  <c r="R9" i="2"/>
  <c r="R26" i="2"/>
  <c r="P2" i="2"/>
  <c r="P6" i="2"/>
  <c r="P7" i="2"/>
  <c r="P8" i="2"/>
  <c r="P9" i="2"/>
  <c r="P10" i="2"/>
  <c r="P11" i="2"/>
  <c r="P12" i="2"/>
  <c r="P13" i="2"/>
  <c r="P14" i="2"/>
  <c r="P15" i="2"/>
  <c r="P16" i="2"/>
  <c r="P17" i="2"/>
  <c r="P18" i="2"/>
  <c r="P19" i="2"/>
  <c r="P20" i="2"/>
  <c r="P21" i="2"/>
  <c r="P22" i="2"/>
  <c r="P23" i="2"/>
  <c r="P24" i="2"/>
  <c r="P25" i="2"/>
  <c r="P26" i="2"/>
  <c r="P28" i="2"/>
  <c r="P29" i="2"/>
  <c r="P30" i="2"/>
  <c r="P31" i="2"/>
  <c r="P32" i="2"/>
  <c r="P33" i="2"/>
  <c r="P34" i="2"/>
  <c r="P35" i="2"/>
  <c r="P36" i="2"/>
  <c r="P37" i="2"/>
  <c r="T6" i="2"/>
  <c r="Z6" i="2"/>
  <c r="T26" i="2"/>
  <c r="Z9" i="2"/>
  <c r="Z26" i="2"/>
  <c r="T31" i="2"/>
  <c r="T9" i="2"/>
  <c r="Z10" i="2"/>
  <c r="T10" i="2"/>
  <c r="Z31" i="2"/>
  <c r="Y40" i="2"/>
  <c r="Y39" i="2"/>
  <c r="AA38" i="2"/>
</calcChain>
</file>

<file path=xl/sharedStrings.xml><?xml version="1.0" encoding="utf-8"?>
<sst xmlns="http://schemas.openxmlformats.org/spreadsheetml/2006/main" count="373" uniqueCount="203">
  <si>
    <t>World</t>
  </si>
  <si>
    <t>Oranges</t>
  </si>
  <si>
    <t>Juice, orange, single strength</t>
  </si>
  <si>
    <t>Juice, orange, concentrated</t>
  </si>
  <si>
    <t>Tangerines, mandarins, clementines, satsumas</t>
  </si>
  <si>
    <t>Juice, tangerine</t>
  </si>
  <si>
    <t>Lemons and limes</t>
  </si>
  <si>
    <t>Juice, lemon, single strength</t>
  </si>
  <si>
    <t>Juice, lemon, concentrated</t>
  </si>
  <si>
    <t>Grapefruit (inc. pomelos)</t>
  </si>
  <si>
    <t>Juice, grapefruit</t>
  </si>
  <si>
    <t>Juice, grapefruit, concentrated</t>
  </si>
  <si>
    <t>Fruit, citrus nes</t>
  </si>
  <si>
    <t>Juice, citrus, single strength</t>
  </si>
  <si>
    <t>Juice, citrus, concentrated</t>
  </si>
  <si>
    <t>Grapes</t>
  </si>
  <si>
    <t>Raisins</t>
  </si>
  <si>
    <t>Juice, grape</t>
  </si>
  <si>
    <t>Grapes, marc</t>
  </si>
  <si>
    <t>Melons, other (inc.cantaloupes)</t>
  </si>
  <si>
    <t>Figs</t>
  </si>
  <si>
    <t>Figs dried</t>
  </si>
  <si>
    <t>Mangoes, mangosteens, guavas</t>
  </si>
  <si>
    <t>Avocados</t>
  </si>
  <si>
    <t>Pineapples</t>
  </si>
  <si>
    <t>Pineapples canned</t>
  </si>
  <si>
    <t>Juice, pineapple</t>
  </si>
  <si>
    <t>Dates</t>
  </si>
  <si>
    <t>Juice, pineapple, concentrated</t>
  </si>
  <si>
    <t>Juice, mango</t>
  </si>
  <si>
    <t>Mango pulp</t>
  </si>
  <si>
    <t>Persimmons</t>
  </si>
  <si>
    <t>Kiwi fruit</t>
  </si>
  <si>
    <t>Papayas</t>
  </si>
  <si>
    <t>Fruit, tropical fresh nes</t>
  </si>
  <si>
    <t>Fruit, tropical dried nes</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</si>
  <si>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</si>
  <si>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</si>
  <si>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Default composition: 490 Oranges, 491 Orange juice, single strength, 492 Orange juice, concentrated, 495 Tangerines, mandarins, clem., 496 Tangerine Juice</t>
  </si>
  <si>
    <t>Oranges, mandarines</t>
  </si>
  <si>
    <t>Default composition: 497 Lemons and limes, 498 Lemon juice, single strength, 499 Lemon juice, concentrated</t>
  </si>
  <si>
    <t>Lemons, limes, and products</t>
  </si>
  <si>
    <t>Default composition: 507 Grapefruit (inc. pomelos), 509 Juice of Grapefruit, 510 Grapefruit juice, concentrated</t>
  </si>
  <si>
    <t>Grapefruit and grapefrui products</t>
  </si>
  <si>
    <t>Default composition: 574 Pineapples, 575 Pineapples Cand, 576 Juice of Pineapples, 580 Pineapple Juice Conc</t>
  </si>
  <si>
    <t>Pineapples and Products</t>
  </si>
  <si>
    <t>Default composition: 577 Dates</t>
  </si>
  <si>
    <t>Default composition: 560 Grapes, 561 Raisins, 562 Grape Juice, 563 Must of Grapes</t>
  </si>
  <si>
    <t>Grapes and products (excl wine)</t>
  </si>
  <si>
    <t>Default composition: 512 Citrus fruit, nes, 513 Citrus juice, single strength, 514 Citrus juice, concentrated</t>
  </si>
  <si>
    <t>Citrus, other</t>
  </si>
  <si>
    <t>Total</t>
  </si>
  <si>
    <t>Other</t>
  </si>
  <si>
    <t>Avocados, raw, all commercial varieties</t>
  </si>
  <si>
    <t>Dates, medjool</t>
  </si>
  <si>
    <t xml:space="preserve"> Figs, raw</t>
  </si>
  <si>
    <t>Figs, dried, uncooked</t>
  </si>
  <si>
    <t>09111, Grapefruit, raw, pink and red and white, all areas</t>
  </si>
  <si>
    <t>Grapes, red or green (European type, such as Thompson seedless), raw</t>
  </si>
  <si>
    <t>Beverages, citrus fruit juice drink, frozen concentrate</t>
  </si>
  <si>
    <t>Lemon juice, frozen, unsweetened, single strength</t>
  </si>
  <si>
    <t>Lemon juice from concentrate, canned or bottled</t>
  </si>
  <si>
    <t>Grapefruit juice, white, frozen concentrate, unsweetened, undiluted</t>
  </si>
  <si>
    <t>Grapefruit juice, pink, raw</t>
  </si>
  <si>
    <t>Grape juice, canned or bottled, unsweetened, without added ascorbic acid</t>
  </si>
  <si>
    <t>Mango nectar, canned</t>
  </si>
  <si>
    <t>09214</t>
  </si>
  <si>
    <t>09135</t>
  </si>
  <si>
    <t>09404</t>
  </si>
  <si>
    <t>09125</t>
  </si>
  <si>
    <t>09153</t>
  </si>
  <si>
    <t>09154</t>
  </si>
  <si>
    <t>09436</t>
  </si>
  <si>
    <t>Orange juice, frozen concentrate, unsweetened, undiluted</t>
  </si>
  <si>
    <t>09274</t>
  </si>
  <si>
    <t>Pineapple juice, frozen concentrate, unsweetened, undiluted</t>
  </si>
  <si>
    <t>Pineapple juice, canned or bottled, unsweetened, without added ascorbic acid</t>
  </si>
  <si>
    <t>Tangerine juice, raw</t>
  </si>
  <si>
    <t>Kiwifruit, green, raw</t>
  </si>
  <si>
    <t>Lemons, raw, without peel</t>
  </si>
  <si>
    <t>Guavas, common, raw</t>
  </si>
  <si>
    <t>Melons, cantaloupe, raw</t>
  </si>
  <si>
    <t>09273</t>
  </si>
  <si>
    <t>09221</t>
  </si>
  <si>
    <t>09148</t>
  </si>
  <si>
    <t>09150</t>
  </si>
  <si>
    <t>09139</t>
  </si>
  <si>
    <t>09181</t>
  </si>
  <si>
    <t>09132</t>
  </si>
  <si>
    <t>09206</t>
  </si>
  <si>
    <t>orange juice, raw</t>
  </si>
  <si>
    <t>Tangerines, (mandarin oranges), raw</t>
  </si>
  <si>
    <t>Raisins, seedless</t>
  </si>
  <si>
    <t>09218</t>
  </si>
  <si>
    <t>09298</t>
  </si>
  <si>
    <t>Pineapple, raw, all varieties</t>
  </si>
  <si>
    <t>09266</t>
  </si>
  <si>
    <t>Pineapple, canned, juice pack, solids and liquids</t>
  </si>
  <si>
    <t>09268</t>
  </si>
  <si>
    <t>Persimmons, native, raw</t>
  </si>
  <si>
    <t>09265</t>
  </si>
  <si>
    <t>Papayas, raw</t>
  </si>
  <si>
    <t>09226</t>
  </si>
  <si>
    <t>Oranges, raw, all commercial varieties</t>
  </si>
  <si>
    <t>09200</t>
  </si>
  <si>
    <t>09111</t>
  </si>
  <si>
    <t>Beverages, citrus fruit juice drink, frozen concentrate, prepared with water</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</si>
  <si>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</si>
  <si>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</si>
  <si>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</si>
  <si>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</si>
  <si>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</si>
  <si>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</si>
  <si>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</si>
  <si>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</si>
  <si>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</si>
  <si>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</si>
  <si>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</si>
  <si>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</si>
  <si>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</si>
  <si>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</si>
  <si>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</si>
  <si>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</si>
  <si>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</si>
  <si>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</si>
  <si>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</si>
  <si>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</si>
  <si>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</si>
  <si>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</si>
  <si>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</si>
  <si>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</si>
  <si>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</si>
  <si>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</si>
  <si>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</si>
  <si>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</si>
  <si>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</si>
  <si>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</si>
  <si>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</si>
  <si>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</si>
  <si>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</si>
  <si>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</si>
  <si>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</si>
  <si>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</si>
  <si>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</si>
  <si>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</si>
  <si>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</si>
  <si>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</si>
  <si>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</si>
  <si>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</si>
  <si>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</si>
  <si>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</si>
  <si>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</si>
  <si>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</si>
  <si>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</si>
  <si>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</si>
  <si>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</si>
  <si>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</si>
  <si>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</si>
  <si>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</si>
  <si>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</si>
  <si>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</si>
  <si>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</si>
  <si>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</si>
  <si>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</si>
  <si>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</si>
  <si>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</si>
  <si>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</si>
  <si>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</si>
  <si>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</si>
  <si>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</si>
  <si>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</si>
  <si>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</si>
  <si>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</si>
  <si>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</si>
  <si>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</si>
  <si>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</si>
  <si>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09037</t>
  </si>
  <si>
    <t xml:space="preserve">26% Refuse Description: Seed and skin </t>
  </si>
  <si>
    <t xml:space="preserve">1% Refuse Description: Stems </t>
  </si>
  <si>
    <t>09094</t>
  </si>
  <si>
    <t xml:space="preserve">4% Refuse Description: Stems </t>
  </si>
  <si>
    <t>50% Refuse Description: Peel</t>
  </si>
  <si>
    <t/>
  </si>
  <si>
    <t xml:space="preserve">22% Refuse Description: Skin </t>
  </si>
  <si>
    <t xml:space="preserve">24% Refuse Description: Skin </t>
  </si>
  <si>
    <t xml:space="preserve">47% Refuse Description: 45% peel 2% seeds </t>
  </si>
  <si>
    <t>09159</t>
  </si>
  <si>
    <t xml:space="preserve">16% Refuse Description: Peel and seeds </t>
  </si>
  <si>
    <t xml:space="preserve">49% Refuse Description: 9% cavity contents  1% cutting loss 39% rind </t>
  </si>
  <si>
    <t xml:space="preserve">27% Refuse Description: Peel and seeds </t>
  </si>
  <si>
    <t xml:space="preserve">26% Refuse Description: Peel and seeds </t>
  </si>
  <si>
    <t xml:space="preserve">38% Refuse Description: Seeds and skin </t>
  </si>
  <si>
    <t xml:space="preserve">18% Refuse Description: 2% calyx  16% seeds </t>
  </si>
  <si>
    <t xml:space="preserve">49% Refuse Description: 8% core 16% crown 26% parings </t>
  </si>
  <si>
    <t>09421</t>
  </si>
  <si>
    <t xml:space="preserve">8% Refuse Description: Pits </t>
  </si>
  <si>
    <t>09089</t>
  </si>
  <si>
    <t>Limes, raw</t>
  </si>
  <si>
    <t>Note 3: 09150 and 09159 lemons and limes will be assigned equal weighting of the production weight of "lemons and limes" in calculation of weighted nutrient composition. JB 011116</t>
  </si>
  <si>
    <t>Composite</t>
  </si>
  <si>
    <t>Fruits Subtrop</t>
  </si>
  <si>
    <t>vit_d_μg</t>
  </si>
  <si>
    <t>pcn_fdsupply_avg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</si>
</sst>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1"/>
      <color rgb="FF000000"/>
      <name val="Calibri"/>
      <family val="2"/>
      <scheme val="minor"/>
    </font>
    <font>
      <sz val="10"/>
      <name val="Arial"/>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0" fillId="0" borderId="0" xfId="0" applyNumberFormat="1" applyAlignment="1">
      <alignment horizontal="center"/>
    </xf>
    <xf numFmtId="0" fontId="21" fillId="0" borderId="0" xfId="0" applyFont="1" applyAlignment="1">
      <alignment vertic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164" fontId="0" fillId="38" borderId="0" xfId="42" applyNumberFormat="1" applyFont="1" applyFill="1" applyAlignment="1">
      <alignment horizontal="center"/>
    </xf>
    <xf numFmtId="3" fontId="20" fillId="37" borderId="0" xfId="42" applyNumberFormat="1" applyFont="1" applyFill="1" applyBorder="1" applyAlignment="1">
      <alignment horizontal="center" wrapText="1"/>
    </xf>
    <xf numFmtId="9" fontId="20" fillId="36" borderId="0" xfId="42" applyFont="1" applyFill="1" applyBorder="1" applyAlignment="1">
      <alignment horizontal="center" wrapText="1"/>
    </xf>
    <xf numFmtId="9" fontId="20" fillId="36"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23" fillId="0" borderId="0" xfId="0" applyFont="1" applyAlignment="1">
      <alignment horizontal="left"/>
    </xf>
    <xf numFmtId="3" fontId="0" fillId="0" borderId="0" xfId="0" applyNumberFormat="1" applyFont="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0" fillId="0" borderId="0" xfId="0" applyNumberFormat="1" applyFont="1" applyFill="1" applyAlignment="1">
      <alignment horizontal="center" vertical="center"/>
    </xf>
    <xf numFmtId="3" fontId="0" fillId="0" borderId="0" xfId="0" applyNumberFormat="1" applyFont="1" applyAlignment="1">
      <alignment horizontal="left" vertical="center"/>
    </xf>
    <xf numFmtId="2" fontId="0" fillId="0" borderId="0" xfId="0" applyNumberFormat="1" applyFont="1" applyAlignment="1">
      <alignment horizontal="left"/>
    </xf>
    <xf numFmtId="3" fontId="0" fillId="0" borderId="11" xfId="0" applyNumberFormat="1" applyFont="1" applyBorder="1" applyAlignment="1">
      <alignment horizontal="left"/>
    </xf>
    <xf numFmtId="49" fontId="23" fillId="0" borderId="11" xfId="0" applyNumberFormat="1" applyFont="1" applyBorder="1" applyAlignment="1">
      <alignment horizontal="center"/>
    </xf>
    <xf numFmtId="0" fontId="18" fillId="40" borderId="0" xfId="0" applyFont="1" applyFill="1" applyAlignment="1">
      <alignment horizontal="center" wrapText="1"/>
    </xf>
    <xf numFmtId="3" fontId="0" fillId="0" borderId="0" xfId="0" applyNumberFormat="1" applyFont="1" applyAlignment="1">
      <alignment horizontal="center"/>
    </xf>
    <xf numFmtId="3" fontId="0" fillId="0" borderId="0" xfId="0" applyNumberFormat="1" applyFont="1" applyAlignment="1">
      <alignment horizontal="center" vertical="center"/>
    </xf>
    <xf numFmtId="3" fontId="0" fillId="0" borderId="11" xfId="0" applyNumberFormat="1" applyFont="1" applyBorder="1" applyAlignment="1">
      <alignment horizontal="center"/>
    </xf>
    <xf numFmtId="3" fontId="23" fillId="0" borderId="0" xfId="0" applyNumberFormat="1" applyFont="1" applyAlignment="1">
      <alignment horizontal="center"/>
    </xf>
    <xf numFmtId="3" fontId="16" fillId="34" borderId="10" xfId="0" applyNumberFormat="1" applyFont="1" applyFill="1" applyBorder="1" applyAlignment="1">
      <alignment horizontal="center" vertic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2" borderId="0" xfId="0" applyFill="1"/>
    <xf numFmtId="2" fontId="0" fillId="42" borderId="0" xfId="0" applyNumberForma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tabSelected="1" topLeftCell="W1" workbookViewId="0">
      <selection activeCell="AA1" sqref="AA1"/>
    </sheetView>
  </sheetViews>
  <sheetFormatPr baseColWidth="10" defaultColWidth="8.83203125" defaultRowHeight="15" x14ac:dyDescent="0.2"/>
  <cols>
    <col min="1" max="1" width="14.5" customWidth="1"/>
    <col min="2" max="2" width="16.6640625" style="2" customWidth="1"/>
    <col min="3" max="3" width="11.6640625" style="2" customWidth="1"/>
    <col min="4" max="4" width="16.6640625" style="2" customWidth="1"/>
    <col min="5" max="5" width="12.1640625" style="35" customWidth="1"/>
    <col min="6" max="6" width="20.5" style="34" customWidth="1"/>
    <col min="7" max="7" width="20.5" style="43"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customWidth="1"/>
    <col min="28" max="28" width="15" customWidth="1"/>
  </cols>
  <sheetData>
    <row r="1" spans="1:27" ht="61.5" customHeight="1" x14ac:dyDescent="0.25">
      <c r="A1" s="32" t="s">
        <v>200</v>
      </c>
      <c r="B1" s="54" t="s">
        <v>110</v>
      </c>
      <c r="C1" s="54" t="s">
        <v>111</v>
      </c>
      <c r="D1" s="54" t="s">
        <v>112</v>
      </c>
      <c r="E1" s="51" t="s">
        <v>113</v>
      </c>
      <c r="F1" s="47" t="s">
        <v>114</v>
      </c>
      <c r="G1" s="47" t="s">
        <v>115</v>
      </c>
      <c r="H1" s="54" t="s">
        <v>116</v>
      </c>
      <c r="I1" s="54" t="s">
        <v>117</v>
      </c>
      <c r="J1" s="54" t="s">
        <v>118</v>
      </c>
      <c r="K1" s="54" t="s">
        <v>119</v>
      </c>
      <c r="L1" s="55" t="s">
        <v>120</v>
      </c>
      <c r="M1" s="55" t="s">
        <v>121</v>
      </c>
      <c r="N1" s="55" t="s">
        <v>122</v>
      </c>
      <c r="O1" s="55" t="s">
        <v>123</v>
      </c>
      <c r="P1" s="56" t="s">
        <v>124</v>
      </c>
      <c r="Q1" s="56" t="s">
        <v>125</v>
      </c>
      <c r="R1" s="56" t="s">
        <v>126</v>
      </c>
      <c r="S1" s="56" t="s">
        <v>127</v>
      </c>
      <c r="T1" s="56" t="s">
        <v>128</v>
      </c>
      <c r="U1" s="6" t="s">
        <v>129</v>
      </c>
      <c r="V1" s="6" t="s">
        <v>130</v>
      </c>
      <c r="W1" s="6" t="s">
        <v>131</v>
      </c>
      <c r="X1" s="6" t="s">
        <v>132</v>
      </c>
      <c r="Y1" s="28" t="s">
        <v>133</v>
      </c>
      <c r="Z1" s="6" t="s">
        <v>134</v>
      </c>
      <c r="AA1" s="52" t="s">
        <v>202</v>
      </c>
    </row>
    <row r="2" spans="1:27" ht="30" customHeight="1" x14ac:dyDescent="0.2">
      <c r="A2" s="53" t="s">
        <v>108</v>
      </c>
      <c r="B2" s="1" t="s">
        <v>0</v>
      </c>
      <c r="C2" s="1">
        <v>2011</v>
      </c>
      <c r="D2" s="30" t="s">
        <v>23</v>
      </c>
      <c r="E2" s="35" t="s">
        <v>176</v>
      </c>
      <c r="F2" s="33" t="s">
        <v>53</v>
      </c>
      <c r="G2" s="46">
        <v>1</v>
      </c>
      <c r="H2" s="1">
        <v>572</v>
      </c>
      <c r="I2" s="1" t="s">
        <v>36</v>
      </c>
      <c r="J2" s="1">
        <v>2625</v>
      </c>
      <c r="K2" s="7" t="s">
        <v>37</v>
      </c>
      <c r="L2" s="3">
        <v>4266672</v>
      </c>
      <c r="M2" s="4">
        <v>949846</v>
      </c>
      <c r="N2" s="4">
        <f>L2+M2</f>
        <v>5216518</v>
      </c>
      <c r="O2" s="4">
        <v>851891</v>
      </c>
      <c r="P2" s="4">
        <f t="shared" ref="P2:P37" si="0">L2+M2-O2</f>
        <v>4364627</v>
      </c>
      <c r="U2" s="8">
        <v>1.0005222342382312</v>
      </c>
      <c r="V2" s="9">
        <f>((U2-1)*N2)</f>
        <v>2724.2443039491727</v>
      </c>
      <c r="W2" s="9">
        <f t="shared" ref="W2:W37" si="1">SUM(L2:M2,V2)-O2</f>
        <v>4367351.2443039492</v>
      </c>
      <c r="X2" s="8">
        <v>0.89533629441624363</v>
      </c>
      <c r="Y2" s="10">
        <f t="shared" ref="Y2:Y9" si="2">W2*X2</f>
        <v>3910248.0794892684</v>
      </c>
      <c r="AA2" s="49">
        <f t="shared" ref="AA2:AA37" si="3">IF($G2=1,Y2/$Y$38,0)</f>
        <v>1.5137629672051156E-2</v>
      </c>
    </row>
    <row r="3" spans="1:27" ht="30" customHeight="1" x14ac:dyDescent="0.2">
      <c r="A3" s="53" t="s">
        <v>109</v>
      </c>
      <c r="B3" s="1" t="s">
        <v>0</v>
      </c>
      <c r="C3" s="1">
        <v>2011</v>
      </c>
      <c r="D3" s="30" t="s">
        <v>27</v>
      </c>
      <c r="E3" s="36" t="s">
        <v>194</v>
      </c>
      <c r="F3" s="33" t="s">
        <v>54</v>
      </c>
      <c r="G3" s="46">
        <v>1</v>
      </c>
      <c r="H3" s="1">
        <v>577</v>
      </c>
      <c r="I3" s="1" t="s">
        <v>27</v>
      </c>
      <c r="J3" s="1">
        <v>2619</v>
      </c>
      <c r="K3" s="21" t="s">
        <v>46</v>
      </c>
      <c r="L3" s="3">
        <v>7210159</v>
      </c>
      <c r="M3" s="4">
        <v>718840</v>
      </c>
      <c r="N3" s="4">
        <f t="shared" ref="N3:N28" si="4">L3+M3</f>
        <v>7928999</v>
      </c>
      <c r="O3" s="4">
        <v>710384</v>
      </c>
      <c r="P3" s="4">
        <f t="shared" si="0"/>
        <v>7218615</v>
      </c>
      <c r="Q3" s="4">
        <v>7004000</v>
      </c>
      <c r="R3" s="5">
        <f>L3/Q3</f>
        <v>1.0294344660194175</v>
      </c>
      <c r="S3" s="4">
        <v>6157000</v>
      </c>
      <c r="T3" s="15">
        <f>P3/S3</f>
        <v>1.1724240701640409</v>
      </c>
      <c r="U3" s="22">
        <v>1.0006456611570247</v>
      </c>
      <c r="V3" s="23">
        <f t="shared" ref="V3:V37" si="5">((U3-1)*N3)</f>
        <v>5119.4466683876153</v>
      </c>
      <c r="W3" s="23">
        <f t="shared" si="1"/>
        <v>7223734.4466683874</v>
      </c>
      <c r="X3" s="24">
        <v>0.87606715993170181</v>
      </c>
      <c r="Y3" s="25">
        <f t="shared" si="2"/>
        <v>6328476.5207935777</v>
      </c>
      <c r="Z3" s="26">
        <f>Y3/S3</f>
        <v>1.0278506611651093</v>
      </c>
      <c r="AA3" s="49">
        <f t="shared" si="3"/>
        <v>2.4499247109803956E-2</v>
      </c>
    </row>
    <row r="4" spans="1:27" ht="30" customHeight="1" x14ac:dyDescent="0.2">
      <c r="A4" s="53" t="s">
        <v>198</v>
      </c>
      <c r="B4" s="1" t="s">
        <v>0</v>
      </c>
      <c r="C4" s="1">
        <v>2011</v>
      </c>
      <c r="D4" s="30" t="s">
        <v>20</v>
      </c>
      <c r="E4" s="36" t="s">
        <v>196</v>
      </c>
      <c r="F4" s="34" t="s">
        <v>55</v>
      </c>
      <c r="G4" s="43">
        <v>1</v>
      </c>
      <c r="H4" s="1">
        <v>569</v>
      </c>
      <c r="I4" s="1" t="s">
        <v>36</v>
      </c>
      <c r="J4" s="1">
        <v>2625</v>
      </c>
      <c r="K4" s="7" t="s">
        <v>37</v>
      </c>
      <c r="L4" s="3">
        <v>1082737</v>
      </c>
      <c r="M4" s="4">
        <v>38348</v>
      </c>
      <c r="N4" s="4">
        <f t="shared" si="4"/>
        <v>1121085</v>
      </c>
      <c r="O4" s="4">
        <v>32537</v>
      </c>
      <c r="P4" s="4">
        <f t="shared" si="0"/>
        <v>1088548</v>
      </c>
      <c r="U4" s="8">
        <v>1.0005222342382312</v>
      </c>
      <c r="V4" s="9">
        <f t="shared" si="5"/>
        <v>585.46897096738826</v>
      </c>
      <c r="W4" s="9">
        <f t="shared" si="1"/>
        <v>1089133.4689709675</v>
      </c>
      <c r="X4" s="8">
        <v>0.89533629441624363</v>
      </c>
      <c r="Y4" s="10">
        <f t="shared" si="2"/>
        <v>975140.72423317481</v>
      </c>
      <c r="AA4" s="49">
        <f t="shared" si="3"/>
        <v>3.7750339266212464E-3</v>
      </c>
    </row>
    <row r="5" spans="1:27" ht="30" customHeight="1" x14ac:dyDescent="0.2">
      <c r="B5" s="1" t="s">
        <v>0</v>
      </c>
      <c r="C5" s="1">
        <v>2011</v>
      </c>
      <c r="D5" s="30" t="s">
        <v>21</v>
      </c>
      <c r="E5" s="35" t="s">
        <v>179</v>
      </c>
      <c r="F5" s="34" t="s">
        <v>56</v>
      </c>
      <c r="G5" s="43">
        <v>1</v>
      </c>
      <c r="H5" s="1">
        <v>570</v>
      </c>
      <c r="I5" s="1" t="s">
        <v>36</v>
      </c>
      <c r="J5" s="1">
        <v>2625</v>
      </c>
      <c r="K5" s="7" t="s">
        <v>37</v>
      </c>
      <c r="L5" s="3">
        <v>131727</v>
      </c>
      <c r="M5" s="4">
        <v>72343</v>
      </c>
      <c r="N5" s="4">
        <f t="shared" si="4"/>
        <v>204070</v>
      </c>
      <c r="O5" s="4">
        <v>76398</v>
      </c>
      <c r="P5" s="4">
        <f t="shared" si="0"/>
        <v>127672</v>
      </c>
      <c r="U5" s="8">
        <v>1.0005222342382312</v>
      </c>
      <c r="V5" s="9">
        <f t="shared" si="5"/>
        <v>106.57234099583431</v>
      </c>
      <c r="W5" s="9">
        <f t="shared" si="1"/>
        <v>127778.57234099583</v>
      </c>
      <c r="X5" s="8">
        <v>0.89533629441624363</v>
      </c>
      <c r="Y5" s="10">
        <f t="shared" si="2"/>
        <v>114404.79346558513</v>
      </c>
      <c r="AA5" s="49">
        <f t="shared" si="3"/>
        <v>4.4289194981606504E-4</v>
      </c>
    </row>
    <row r="6" spans="1:27" ht="30" customHeight="1" x14ac:dyDescent="0.2">
      <c r="B6" s="1" t="s">
        <v>0</v>
      </c>
      <c r="C6" s="1">
        <v>2011</v>
      </c>
      <c r="D6" s="42" t="s">
        <v>12</v>
      </c>
      <c r="G6" s="43">
        <v>0</v>
      </c>
      <c r="H6" s="1">
        <v>512</v>
      </c>
      <c r="I6" s="1" t="s">
        <v>50</v>
      </c>
      <c r="J6" s="1">
        <v>2614</v>
      </c>
      <c r="K6" s="7" t="s">
        <v>49</v>
      </c>
      <c r="L6" s="3">
        <v>10908826</v>
      </c>
      <c r="M6" s="4">
        <v>0</v>
      </c>
      <c r="N6" s="4">
        <f t="shared" si="4"/>
        <v>10908826</v>
      </c>
      <c r="O6" s="4">
        <v>0</v>
      </c>
      <c r="P6" s="4">
        <f t="shared" si="0"/>
        <v>10908826</v>
      </c>
      <c r="Q6" s="4">
        <v>10691000</v>
      </c>
      <c r="R6" s="5">
        <f>L6/Q6</f>
        <v>1.0203747076980638</v>
      </c>
      <c r="S6" s="4">
        <v>9980000</v>
      </c>
      <c r="T6" s="15">
        <f>(SUM(P6,P12,P13))/S6</f>
        <v>1.1328952905811622</v>
      </c>
      <c r="U6" s="8">
        <v>1.000176304654443</v>
      </c>
      <c r="V6" s="9">
        <f t="shared" si="5"/>
        <v>1923.2767983083806</v>
      </c>
      <c r="W6" s="9">
        <f t="shared" si="1"/>
        <v>10910749.276798308</v>
      </c>
      <c r="X6" s="8">
        <v>0.92587438537897759</v>
      </c>
      <c r="Y6" s="10">
        <f t="shared" si="2"/>
        <v>10101983.280679757</v>
      </c>
      <c r="Z6" s="26">
        <f>(SUM(Y6,Y12,Y13))/S6</f>
        <v>1.0491080222984905</v>
      </c>
      <c r="AA6" s="49">
        <f t="shared" si="3"/>
        <v>0</v>
      </c>
    </row>
    <row r="7" spans="1:27" ht="30" customHeight="1" x14ac:dyDescent="0.2">
      <c r="B7" s="1" t="s">
        <v>0</v>
      </c>
      <c r="C7" s="1">
        <v>2011</v>
      </c>
      <c r="D7" s="42" t="s">
        <v>35</v>
      </c>
      <c r="G7" s="43">
        <v>0</v>
      </c>
      <c r="H7" s="1">
        <v>604</v>
      </c>
      <c r="I7" s="1" t="s">
        <v>36</v>
      </c>
      <c r="J7" s="1">
        <v>2625</v>
      </c>
      <c r="K7" s="7" t="s">
        <v>37</v>
      </c>
      <c r="L7" s="3">
        <v>192693</v>
      </c>
      <c r="M7" s="4">
        <v>0</v>
      </c>
      <c r="N7" s="4">
        <f t="shared" si="4"/>
        <v>192693</v>
      </c>
      <c r="O7" s="4">
        <v>0</v>
      </c>
      <c r="P7" s="4">
        <f t="shared" si="0"/>
        <v>192693</v>
      </c>
      <c r="U7" s="8">
        <v>1.0005222342382312</v>
      </c>
      <c r="V7" s="9">
        <f t="shared" si="5"/>
        <v>100.63088206747832</v>
      </c>
      <c r="W7" s="9">
        <f t="shared" si="1"/>
        <v>192793.63088206749</v>
      </c>
      <c r="X7" s="8">
        <v>0.89533629441624363</v>
      </c>
      <c r="Y7" s="10">
        <f t="shared" si="2"/>
        <v>172615.13506100338</v>
      </c>
      <c r="AA7" s="49">
        <f t="shared" si="3"/>
        <v>0</v>
      </c>
    </row>
    <row r="8" spans="1:27" ht="30" customHeight="1" x14ac:dyDescent="0.2">
      <c r="B8" s="1" t="s">
        <v>0</v>
      </c>
      <c r="C8" s="1">
        <v>2011</v>
      </c>
      <c r="D8" s="42" t="s">
        <v>34</v>
      </c>
      <c r="G8" s="43">
        <v>0</v>
      </c>
      <c r="H8" s="1">
        <v>603</v>
      </c>
      <c r="I8" s="1" t="s">
        <v>36</v>
      </c>
      <c r="J8" s="1">
        <v>2625</v>
      </c>
      <c r="K8" s="7" t="s">
        <v>37</v>
      </c>
      <c r="L8" s="3">
        <v>21365426</v>
      </c>
      <c r="M8" s="4">
        <v>0</v>
      </c>
      <c r="N8" s="4">
        <f t="shared" si="4"/>
        <v>21365426</v>
      </c>
      <c r="O8" s="4">
        <v>0</v>
      </c>
      <c r="P8" s="4">
        <f t="shared" si="0"/>
        <v>21365426</v>
      </c>
      <c r="U8" s="8">
        <v>1.0005222342382312</v>
      </c>
      <c r="V8" s="9">
        <f t="shared" si="5"/>
        <v>11157.756971594375</v>
      </c>
      <c r="W8" s="9">
        <f t="shared" si="1"/>
        <v>21376583.756971594</v>
      </c>
      <c r="X8" s="8">
        <v>0.89533629441624363</v>
      </c>
      <c r="Y8" s="10">
        <f t="shared" si="2"/>
        <v>19139231.28824541</v>
      </c>
      <c r="AA8" s="49">
        <f t="shared" si="3"/>
        <v>0</v>
      </c>
    </row>
    <row r="9" spans="1:27" ht="30" customHeight="1" x14ac:dyDescent="0.2">
      <c r="B9" s="1" t="s">
        <v>0</v>
      </c>
      <c r="C9" s="1">
        <v>2011</v>
      </c>
      <c r="D9" s="30" t="s">
        <v>9</v>
      </c>
      <c r="E9" s="35" t="s">
        <v>105</v>
      </c>
      <c r="F9" s="33" t="s">
        <v>57</v>
      </c>
      <c r="G9" s="46">
        <v>1</v>
      </c>
      <c r="H9" s="1">
        <v>507</v>
      </c>
      <c r="I9" s="1" t="s">
        <v>43</v>
      </c>
      <c r="J9" s="1">
        <v>2613</v>
      </c>
      <c r="K9" s="7" t="s">
        <v>42</v>
      </c>
      <c r="L9" s="3">
        <v>7906138</v>
      </c>
      <c r="M9" s="4">
        <v>1075184</v>
      </c>
      <c r="N9" s="4">
        <f t="shared" si="4"/>
        <v>8981322</v>
      </c>
      <c r="O9" s="4">
        <v>1119939</v>
      </c>
      <c r="P9" s="4">
        <f t="shared" si="0"/>
        <v>7861383</v>
      </c>
      <c r="Q9" s="4">
        <v>7847000</v>
      </c>
      <c r="R9" s="5">
        <f>L9/Q9</f>
        <v>1.0075363833312094</v>
      </c>
      <c r="S9" s="4">
        <v>7403000</v>
      </c>
      <c r="T9" s="15">
        <f>(SUM(P9,P15,P16))/S9</f>
        <v>1.1061982979873024</v>
      </c>
      <c r="U9" s="22">
        <v>1.0049130763416478</v>
      </c>
      <c r="V9" s="23">
        <f t="shared" si="5"/>
        <v>44125.92063492124</v>
      </c>
      <c r="W9" s="23">
        <f t="shared" si="1"/>
        <v>7905508.9206349216</v>
      </c>
      <c r="X9" s="22">
        <v>0.90302512808001956</v>
      </c>
      <c r="Y9" s="25">
        <f t="shared" si="2"/>
        <v>7138873.205594087</v>
      </c>
      <c r="Z9" s="26">
        <f>(SUM(Y9,Y15,Y16))/S9</f>
        <v>1.0046923139264652</v>
      </c>
      <c r="AA9" s="49">
        <f t="shared" si="3"/>
        <v>2.7636512227665833E-2</v>
      </c>
    </row>
    <row r="10" spans="1:27" ht="30" customHeight="1" x14ac:dyDescent="0.2">
      <c r="B10" s="1" t="s">
        <v>0</v>
      </c>
      <c r="C10" s="1">
        <v>2011</v>
      </c>
      <c r="D10" s="30" t="s">
        <v>15</v>
      </c>
      <c r="E10" s="37" t="s">
        <v>88</v>
      </c>
      <c r="F10" s="38" t="s">
        <v>58</v>
      </c>
      <c r="G10" s="44">
        <v>1</v>
      </c>
      <c r="H10" s="1">
        <v>560</v>
      </c>
      <c r="I10" s="1" t="s">
        <v>48</v>
      </c>
      <c r="J10" s="1">
        <v>2620</v>
      </c>
      <c r="K10" s="7" t="s">
        <v>47</v>
      </c>
      <c r="L10" s="3">
        <v>70041901</v>
      </c>
      <c r="M10" s="4">
        <v>3855899</v>
      </c>
      <c r="N10" s="4">
        <f t="shared" si="4"/>
        <v>73897800</v>
      </c>
      <c r="O10" s="4">
        <v>3928748</v>
      </c>
      <c r="P10" s="4">
        <f t="shared" si="0"/>
        <v>69969052</v>
      </c>
      <c r="Q10" s="9">
        <v>69533000</v>
      </c>
      <c r="R10" s="5">
        <f>L10/Q10</f>
        <v>1.0073188414134295</v>
      </c>
      <c r="S10" s="4">
        <v>26141000</v>
      </c>
      <c r="T10" s="15">
        <f>(SUM(P10,P11,P14,P36))/S10</f>
        <v>2.9597142802494165</v>
      </c>
      <c r="U10" s="22">
        <v>1.0003582945180938</v>
      </c>
      <c r="V10" s="23">
        <f t="shared" si="5"/>
        <v>26477.176639189896</v>
      </c>
      <c r="W10" s="23">
        <f t="shared" si="1"/>
        <v>69995529.176639184</v>
      </c>
      <c r="X10" s="22">
        <v>0.37756369518747473</v>
      </c>
      <c r="Y10" s="25">
        <f>W10*X10</f>
        <v>26427770.642534591</v>
      </c>
      <c r="Z10" s="26">
        <f>(SUM(Y10,Y11,Y14,Y36))/S10</f>
        <v>1.1179101589122815</v>
      </c>
      <c r="AA10" s="49">
        <f t="shared" si="3"/>
        <v>0.10230905991438952</v>
      </c>
    </row>
    <row r="11" spans="1:27" ht="30" customHeight="1" x14ac:dyDescent="0.2">
      <c r="B11" s="1" t="s">
        <v>0</v>
      </c>
      <c r="C11" s="1">
        <v>2011</v>
      </c>
      <c r="D11" s="42" t="s">
        <v>18</v>
      </c>
      <c r="G11" s="43">
        <v>0</v>
      </c>
      <c r="H11" s="1">
        <v>566</v>
      </c>
      <c r="I11" s="1" t="s">
        <v>48</v>
      </c>
      <c r="J11" s="1">
        <v>2620</v>
      </c>
      <c r="K11" s="7" t="s">
        <v>47</v>
      </c>
      <c r="L11" s="3">
        <v>5006898</v>
      </c>
      <c r="M11" s="4">
        <v>0</v>
      </c>
      <c r="N11" s="4">
        <f t="shared" si="4"/>
        <v>5006898</v>
      </c>
      <c r="O11" s="4">
        <v>0</v>
      </c>
      <c r="P11" s="4">
        <f t="shared" si="0"/>
        <v>5006898</v>
      </c>
      <c r="U11" s="8">
        <v>1.0003582945180938</v>
      </c>
      <c r="V11" s="9">
        <f t="shared" si="5"/>
        <v>1793.9441060546674</v>
      </c>
      <c r="W11" s="9">
        <f t="shared" si="1"/>
        <v>5008691.9441060545</v>
      </c>
      <c r="X11" s="8">
        <v>0.37756369518747473</v>
      </c>
      <c r="Y11" s="10">
        <f>W11*X11</f>
        <v>1891100.2384724186</v>
      </c>
      <c r="AA11" s="49">
        <f t="shared" si="3"/>
        <v>0</v>
      </c>
    </row>
    <row r="12" spans="1:27" ht="30" customHeight="1" x14ac:dyDescent="0.2">
      <c r="B12" s="1" t="s">
        <v>0</v>
      </c>
      <c r="C12" s="1">
        <v>2011</v>
      </c>
      <c r="D12" s="30" t="s">
        <v>14</v>
      </c>
      <c r="E12" s="36">
        <v>14262</v>
      </c>
      <c r="F12" s="33" t="s">
        <v>59</v>
      </c>
      <c r="G12" s="46">
        <v>1</v>
      </c>
      <c r="H12" s="1">
        <v>514</v>
      </c>
      <c r="I12" s="1" t="s">
        <v>50</v>
      </c>
      <c r="J12" s="1">
        <v>2614</v>
      </c>
      <c r="K12" s="7" t="s">
        <v>49</v>
      </c>
      <c r="L12" s="3">
        <v>92387</v>
      </c>
      <c r="M12" s="4">
        <v>137336</v>
      </c>
      <c r="N12" s="4">
        <f t="shared" si="4"/>
        <v>229723</v>
      </c>
      <c r="O12" s="4">
        <v>110148</v>
      </c>
      <c r="P12" s="4">
        <f t="shared" si="0"/>
        <v>119575</v>
      </c>
      <c r="U12" s="8">
        <v>1.000176304654443</v>
      </c>
      <c r="V12" s="9">
        <f t="shared" si="5"/>
        <v>40.501234132600167</v>
      </c>
      <c r="W12" s="9">
        <f t="shared" si="1"/>
        <v>119615.50123413259</v>
      </c>
      <c r="X12" s="8">
        <v>0.92587438537897759</v>
      </c>
      <c r="Y12" s="10">
        <f t="shared" ref="Y12:Y13" si="6">W12*X12</f>
        <v>110748.92868695085</v>
      </c>
      <c r="AA12" s="49">
        <f t="shared" si="3"/>
        <v>4.2873910681862293E-4</v>
      </c>
    </row>
    <row r="13" spans="1:27" ht="30" customHeight="1" x14ac:dyDescent="0.2">
      <c r="B13" s="1" t="s">
        <v>0</v>
      </c>
      <c r="C13" s="1">
        <v>2011</v>
      </c>
      <c r="D13" s="30" t="s">
        <v>13</v>
      </c>
      <c r="E13" s="36">
        <v>14263</v>
      </c>
      <c r="F13" s="34" t="s">
        <v>106</v>
      </c>
      <c r="G13" s="43">
        <v>1</v>
      </c>
      <c r="H13" s="1">
        <v>513</v>
      </c>
      <c r="I13" s="1" t="s">
        <v>50</v>
      </c>
      <c r="J13" s="1">
        <v>2614</v>
      </c>
      <c r="K13" s="7" t="s">
        <v>49</v>
      </c>
      <c r="L13" s="3">
        <v>307555</v>
      </c>
      <c r="M13" s="4">
        <v>126888</v>
      </c>
      <c r="N13" s="4">
        <f t="shared" si="4"/>
        <v>434443</v>
      </c>
      <c r="O13" s="4">
        <v>156549</v>
      </c>
      <c r="P13" s="4">
        <f t="shared" si="0"/>
        <v>277894</v>
      </c>
      <c r="U13" s="8">
        <v>1.000176304654443</v>
      </c>
      <c r="V13" s="9">
        <f t="shared" si="5"/>
        <v>76.594322990162993</v>
      </c>
      <c r="W13" s="9">
        <f t="shared" si="1"/>
        <v>277970.59432299016</v>
      </c>
      <c r="X13" s="8">
        <v>0.92587438537897759</v>
      </c>
      <c r="Y13" s="10">
        <f t="shared" si="6"/>
        <v>257365.85317222762</v>
      </c>
      <c r="AA13" s="49">
        <f t="shared" si="3"/>
        <v>9.9633294265604063E-4</v>
      </c>
    </row>
    <row r="14" spans="1:27" ht="30" customHeight="1" x14ac:dyDescent="0.2">
      <c r="B14" s="1" t="s">
        <v>0</v>
      </c>
      <c r="C14" s="1">
        <v>2011</v>
      </c>
      <c r="D14" s="30" t="s">
        <v>17</v>
      </c>
      <c r="E14" s="36" t="s">
        <v>67</v>
      </c>
      <c r="F14" s="34" t="s">
        <v>64</v>
      </c>
      <c r="G14" s="43">
        <v>1</v>
      </c>
      <c r="H14" s="1">
        <v>562</v>
      </c>
      <c r="I14" s="1" t="s">
        <v>48</v>
      </c>
      <c r="J14" s="1">
        <v>2620</v>
      </c>
      <c r="K14" s="7" t="s">
        <v>47</v>
      </c>
      <c r="L14" s="3">
        <v>1004297</v>
      </c>
      <c r="M14" s="4">
        <v>1019010</v>
      </c>
      <c r="N14" s="4">
        <f t="shared" si="4"/>
        <v>2023307</v>
      </c>
      <c r="O14" s="4">
        <v>896687</v>
      </c>
      <c r="P14" s="4">
        <f t="shared" si="0"/>
        <v>1126620</v>
      </c>
      <c r="U14" s="8">
        <v>1.0003582945180938</v>
      </c>
      <c r="V14" s="9">
        <f t="shared" si="5"/>
        <v>724.93980652075425</v>
      </c>
      <c r="W14" s="9">
        <f t="shared" si="1"/>
        <v>1127344.9398065207</v>
      </c>
      <c r="X14" s="8">
        <v>0.37756369518747473</v>
      </c>
      <c r="Y14" s="10">
        <f>W14*X14</f>
        <v>425644.52122425125</v>
      </c>
      <c r="AA14" s="49">
        <f t="shared" si="3"/>
        <v>1.6477852563952439E-3</v>
      </c>
    </row>
    <row r="15" spans="1:27" ht="30" customHeight="1" x14ac:dyDescent="0.2">
      <c r="B15" s="1" t="s">
        <v>0</v>
      </c>
      <c r="C15" s="1">
        <v>2011</v>
      </c>
      <c r="D15" s="30" t="s">
        <v>10</v>
      </c>
      <c r="E15" s="36" t="s">
        <v>68</v>
      </c>
      <c r="F15" s="39" t="s">
        <v>63</v>
      </c>
      <c r="G15" s="43">
        <v>1</v>
      </c>
      <c r="H15" s="1">
        <v>509</v>
      </c>
      <c r="I15" s="1" t="s">
        <v>43</v>
      </c>
      <c r="J15" s="1">
        <v>2613</v>
      </c>
      <c r="K15" s="7" t="s">
        <v>42</v>
      </c>
      <c r="L15" s="3">
        <v>189970</v>
      </c>
      <c r="M15" s="4">
        <v>179156</v>
      </c>
      <c r="N15" s="4">
        <f t="shared" si="4"/>
        <v>369126</v>
      </c>
      <c r="O15" s="4">
        <v>180958</v>
      </c>
      <c r="P15" s="4">
        <f t="shared" si="0"/>
        <v>188168</v>
      </c>
      <c r="U15" s="8">
        <v>1.0049130763416478</v>
      </c>
      <c r="V15" s="9">
        <f t="shared" si="5"/>
        <v>1813.5442176870997</v>
      </c>
      <c r="W15" s="9">
        <f t="shared" si="1"/>
        <v>189981.5442176871</v>
      </c>
      <c r="X15" s="8">
        <v>0.90302512808001956</v>
      </c>
      <c r="Y15" s="10">
        <f t="shared" ref="Y15:Y16" si="7">W15*X15</f>
        <v>171558.10830001679</v>
      </c>
      <c r="AA15" s="49">
        <f t="shared" si="3"/>
        <v>6.6414791539837572E-4</v>
      </c>
    </row>
    <row r="16" spans="1:27" ht="30" customHeight="1" x14ac:dyDescent="0.2">
      <c r="B16" s="1" t="s">
        <v>0</v>
      </c>
      <c r="C16" s="1">
        <v>2011</v>
      </c>
      <c r="D16" s="30" t="s">
        <v>11</v>
      </c>
      <c r="E16" s="36" t="s">
        <v>69</v>
      </c>
      <c r="F16" s="39" t="s">
        <v>62</v>
      </c>
      <c r="G16" s="43">
        <v>1</v>
      </c>
      <c r="H16" s="1">
        <v>510</v>
      </c>
      <c r="I16" s="1" t="s">
        <v>43</v>
      </c>
      <c r="J16" s="1">
        <v>2613</v>
      </c>
      <c r="K16" s="7" t="s">
        <v>42</v>
      </c>
      <c r="L16" s="3">
        <v>126098</v>
      </c>
      <c r="M16" s="4">
        <v>147076</v>
      </c>
      <c r="N16" s="4">
        <f t="shared" si="4"/>
        <v>273174</v>
      </c>
      <c r="O16" s="4">
        <v>133539</v>
      </c>
      <c r="P16" s="4">
        <f t="shared" si="0"/>
        <v>139635</v>
      </c>
      <c r="U16" s="8">
        <v>1.0049130763416478</v>
      </c>
      <c r="V16" s="9">
        <f t="shared" si="5"/>
        <v>1342.1247165533064</v>
      </c>
      <c r="W16" s="9">
        <f t="shared" si="1"/>
        <v>140977.12471655331</v>
      </c>
      <c r="X16" s="8">
        <v>0.90302512808001956</v>
      </c>
      <c r="Y16" s="10">
        <f t="shared" si="7"/>
        <v>127305.88610351845</v>
      </c>
      <c r="AA16" s="49">
        <f t="shared" si="3"/>
        <v>4.9283557455492507E-4</v>
      </c>
    </row>
    <row r="17" spans="2:27" ht="30" customHeight="1" x14ac:dyDescent="0.2">
      <c r="B17" s="1" t="s">
        <v>0</v>
      </c>
      <c r="C17" s="1">
        <v>2011</v>
      </c>
      <c r="D17" s="30" t="s">
        <v>8</v>
      </c>
      <c r="E17" s="35" t="s">
        <v>70</v>
      </c>
      <c r="F17" s="33" t="s">
        <v>61</v>
      </c>
      <c r="G17" s="46">
        <v>1</v>
      </c>
      <c r="H17" s="1">
        <v>499</v>
      </c>
      <c r="I17" s="1" t="s">
        <v>41</v>
      </c>
      <c r="J17" s="1">
        <v>2612</v>
      </c>
      <c r="K17" s="7" t="s">
        <v>40</v>
      </c>
      <c r="L17" s="3">
        <v>90484</v>
      </c>
      <c r="M17" s="4">
        <v>88752</v>
      </c>
      <c r="N17" s="4">
        <f t="shared" si="4"/>
        <v>179236</v>
      </c>
      <c r="O17" s="4">
        <v>83200</v>
      </c>
      <c r="P17" s="4">
        <f t="shared" si="0"/>
        <v>96036</v>
      </c>
      <c r="U17" s="8">
        <v>1.0004277159965782</v>
      </c>
      <c r="V17" s="9">
        <f t="shared" si="5"/>
        <v>76.662104362690982</v>
      </c>
      <c r="W17" s="9">
        <f t="shared" si="1"/>
        <v>96112.66210436268</v>
      </c>
      <c r="X17" s="8">
        <v>0.87806530280449802</v>
      </c>
      <c r="Y17" s="10">
        <f>W17*X17</f>
        <v>84393.193754013613</v>
      </c>
      <c r="Z17" s="16"/>
      <c r="AA17" s="49">
        <f t="shared" si="3"/>
        <v>3.2670891665185071E-4</v>
      </c>
    </row>
    <row r="18" spans="2:27" ht="30" customHeight="1" x14ac:dyDescent="0.2">
      <c r="B18" s="1" t="s">
        <v>0</v>
      </c>
      <c r="C18" s="1">
        <v>2011</v>
      </c>
      <c r="D18" s="30" t="s">
        <v>7</v>
      </c>
      <c r="E18" s="36" t="s">
        <v>71</v>
      </c>
      <c r="F18" s="33" t="s">
        <v>60</v>
      </c>
      <c r="G18" s="46">
        <v>1</v>
      </c>
      <c r="H18" s="1">
        <v>498</v>
      </c>
      <c r="I18" s="1" t="s">
        <v>41</v>
      </c>
      <c r="J18" s="1">
        <v>2612</v>
      </c>
      <c r="K18" s="7" t="s">
        <v>40</v>
      </c>
      <c r="L18" s="3">
        <v>94801</v>
      </c>
      <c r="M18" s="4">
        <v>0</v>
      </c>
      <c r="N18" s="4">
        <f t="shared" si="4"/>
        <v>94801</v>
      </c>
      <c r="O18" s="4">
        <v>0</v>
      </c>
      <c r="P18" s="4">
        <f t="shared" si="0"/>
        <v>94801</v>
      </c>
      <c r="U18" s="8">
        <v>1.0004277159965782</v>
      </c>
      <c r="V18" s="9">
        <f t="shared" si="5"/>
        <v>40.547904191610321</v>
      </c>
      <c r="W18" s="9">
        <f t="shared" si="1"/>
        <v>94841.547904191611</v>
      </c>
      <c r="X18" s="8">
        <v>0.87806530280449802</v>
      </c>
      <c r="Y18" s="10">
        <f>W18*X18</f>
        <v>83277.072478941307</v>
      </c>
      <c r="Z18" s="16"/>
      <c r="AA18" s="49">
        <f t="shared" si="3"/>
        <v>3.2238810881877106E-4</v>
      </c>
    </row>
    <row r="19" spans="2:27" ht="30" customHeight="1" x14ac:dyDescent="0.2">
      <c r="B19" s="1" t="s">
        <v>0</v>
      </c>
      <c r="C19" s="1">
        <v>2011</v>
      </c>
      <c r="D19" s="30" t="s">
        <v>29</v>
      </c>
      <c r="E19" s="36" t="s">
        <v>72</v>
      </c>
      <c r="F19" s="34" t="s">
        <v>65</v>
      </c>
      <c r="G19" s="43">
        <v>1</v>
      </c>
      <c r="H19" s="1">
        <v>583</v>
      </c>
      <c r="I19" s="1" t="s">
        <v>36</v>
      </c>
      <c r="J19" s="1">
        <v>2625</v>
      </c>
      <c r="K19" s="7" t="s">
        <v>37</v>
      </c>
      <c r="L19" s="3">
        <v>235654</v>
      </c>
      <c r="M19" s="4">
        <v>0</v>
      </c>
      <c r="N19" s="4">
        <f t="shared" si="4"/>
        <v>235654</v>
      </c>
      <c r="O19" s="4">
        <v>0</v>
      </c>
      <c r="P19" s="4">
        <f t="shared" si="0"/>
        <v>235654</v>
      </c>
      <c r="U19" s="8">
        <v>1.0005222342382312</v>
      </c>
      <c r="V19" s="9">
        <f t="shared" si="5"/>
        <v>123.0665871761275</v>
      </c>
      <c r="W19" s="9">
        <f t="shared" si="1"/>
        <v>235777.06658717612</v>
      </c>
      <c r="X19" s="8">
        <v>0.89533629441624363</v>
      </c>
      <c r="Y19" s="10">
        <f t="shared" ref="Y19" si="8">W19*X19</f>
        <v>211099.76510649419</v>
      </c>
      <c r="AA19" s="49">
        <f t="shared" si="3"/>
        <v>8.1722438144039139E-4</v>
      </c>
    </row>
    <row r="20" spans="2:27" ht="30" customHeight="1" x14ac:dyDescent="0.2">
      <c r="B20" s="1" t="s">
        <v>0</v>
      </c>
      <c r="C20" s="1">
        <v>2011</v>
      </c>
      <c r="D20" s="30" t="s">
        <v>3</v>
      </c>
      <c r="E20" s="35" t="s">
        <v>66</v>
      </c>
      <c r="F20" s="33" t="s">
        <v>73</v>
      </c>
      <c r="G20" s="46">
        <v>1</v>
      </c>
      <c r="H20" s="1">
        <v>492</v>
      </c>
      <c r="I20" s="1" t="s">
        <v>39</v>
      </c>
      <c r="J20" s="1">
        <v>2611</v>
      </c>
      <c r="K20" s="7" t="s">
        <v>38</v>
      </c>
      <c r="L20" s="3">
        <v>1211438</v>
      </c>
      <c r="M20" s="4">
        <v>1291273</v>
      </c>
      <c r="N20" s="4">
        <f t="shared" si="4"/>
        <v>2502711</v>
      </c>
      <c r="O20" s="4">
        <v>1522077</v>
      </c>
      <c r="P20" s="4">
        <f t="shared" si="0"/>
        <v>980634</v>
      </c>
      <c r="U20" s="8">
        <v>1.0071569784371122</v>
      </c>
      <c r="V20" s="9">
        <f t="shared" si="5"/>
        <v>17911.848661323413</v>
      </c>
      <c r="W20" s="9">
        <f t="shared" si="1"/>
        <v>998545.84866132354</v>
      </c>
      <c r="X20" s="8">
        <v>0.92728344016985487</v>
      </c>
      <c r="Y20" s="10">
        <f>W20*X20</f>
        <v>925935.02971399936</v>
      </c>
      <c r="AA20" s="49">
        <f t="shared" si="3"/>
        <v>3.5845453524322034E-3</v>
      </c>
    </row>
    <row r="21" spans="2:27" ht="30" customHeight="1" x14ac:dyDescent="0.2">
      <c r="B21" s="1" t="s">
        <v>0</v>
      </c>
      <c r="C21" s="1">
        <v>2011</v>
      </c>
      <c r="D21" s="30" t="s">
        <v>2</v>
      </c>
      <c r="E21" s="35" t="s">
        <v>89</v>
      </c>
      <c r="F21" s="34" t="s">
        <v>90</v>
      </c>
      <c r="G21" s="43">
        <v>1</v>
      </c>
      <c r="H21" s="1">
        <v>491</v>
      </c>
      <c r="I21" s="1" t="s">
        <v>39</v>
      </c>
      <c r="J21" s="1">
        <v>2611</v>
      </c>
      <c r="K21" s="7" t="s">
        <v>38</v>
      </c>
      <c r="L21" s="3">
        <v>2512732</v>
      </c>
      <c r="M21" s="4">
        <v>3529333</v>
      </c>
      <c r="N21" s="4">
        <f t="shared" si="4"/>
        <v>6042065</v>
      </c>
      <c r="O21" s="4">
        <v>3907792</v>
      </c>
      <c r="P21" s="4">
        <f t="shared" si="0"/>
        <v>2134273</v>
      </c>
      <c r="U21" s="8">
        <v>1.0071569784371122</v>
      </c>
      <c r="V21" s="9">
        <f t="shared" si="5"/>
        <v>43242.928920630082</v>
      </c>
      <c r="W21" s="9">
        <f t="shared" si="1"/>
        <v>2177515.9289206304</v>
      </c>
      <c r="X21" s="8">
        <v>0.92728344016985487</v>
      </c>
      <c r="Y21" s="10">
        <f>W21*X21</f>
        <v>2019174.4615941793</v>
      </c>
      <c r="AA21" s="49">
        <f t="shared" si="3"/>
        <v>7.8167713714134054E-3</v>
      </c>
    </row>
    <row r="22" spans="2:27" ht="30" customHeight="1" x14ac:dyDescent="0.2">
      <c r="B22" s="1" t="s">
        <v>0</v>
      </c>
      <c r="C22" s="1">
        <v>2011</v>
      </c>
      <c r="D22" s="30" t="s">
        <v>26</v>
      </c>
      <c r="E22" s="36" t="s">
        <v>82</v>
      </c>
      <c r="F22" s="34" t="s">
        <v>76</v>
      </c>
      <c r="G22" s="43">
        <v>1</v>
      </c>
      <c r="H22" s="1">
        <v>576</v>
      </c>
      <c r="I22" s="1" t="s">
        <v>45</v>
      </c>
      <c r="J22" s="1">
        <v>2618</v>
      </c>
      <c r="K22" s="7" t="s">
        <v>44</v>
      </c>
      <c r="L22" s="3">
        <v>897761</v>
      </c>
      <c r="M22" s="4">
        <v>370844</v>
      </c>
      <c r="N22" s="4">
        <f t="shared" si="4"/>
        <v>1268605</v>
      </c>
      <c r="O22" s="4">
        <v>222647</v>
      </c>
      <c r="P22" s="4">
        <f t="shared" si="0"/>
        <v>1045958</v>
      </c>
      <c r="U22" s="20">
        <v>1.0006700758243696</v>
      </c>
      <c r="V22" s="9">
        <f t="shared" si="5"/>
        <v>850.06154117442213</v>
      </c>
      <c r="W22" s="9">
        <f t="shared" si="1"/>
        <v>1046808.0615411745</v>
      </c>
      <c r="X22" s="8">
        <v>0.91459207459207459</v>
      </c>
      <c r="Y22" s="10">
        <f>W22*X22</f>
        <v>957402.35670465091</v>
      </c>
      <c r="AA22" s="49">
        <f t="shared" si="3"/>
        <v>3.7063639002763698E-3</v>
      </c>
    </row>
    <row r="23" spans="2:27" ht="30" customHeight="1" x14ac:dyDescent="0.2">
      <c r="B23" s="1" t="s">
        <v>0</v>
      </c>
      <c r="C23" s="1">
        <v>2011</v>
      </c>
      <c r="D23" s="30" t="s">
        <v>28</v>
      </c>
      <c r="E23" s="35" t="s">
        <v>74</v>
      </c>
      <c r="F23" s="33" t="s">
        <v>75</v>
      </c>
      <c r="G23" s="46">
        <v>1</v>
      </c>
      <c r="H23" s="1">
        <v>580</v>
      </c>
      <c r="I23" s="1" t="s">
        <v>45</v>
      </c>
      <c r="J23" s="1">
        <v>2618</v>
      </c>
      <c r="K23" s="7" t="s">
        <v>44</v>
      </c>
      <c r="L23" s="3">
        <v>363360</v>
      </c>
      <c r="M23" s="4">
        <v>512778</v>
      </c>
      <c r="N23" s="4">
        <f t="shared" si="4"/>
        <v>876138</v>
      </c>
      <c r="O23" s="4">
        <v>471917</v>
      </c>
      <c r="P23" s="4">
        <f t="shared" si="0"/>
        <v>404221</v>
      </c>
      <c r="U23" s="20">
        <v>1.0006700758243696</v>
      </c>
      <c r="V23" s="9">
        <f t="shared" si="5"/>
        <v>587.07889261155037</v>
      </c>
      <c r="W23" s="9">
        <f t="shared" si="1"/>
        <v>404808.07889261155</v>
      </c>
      <c r="X23" s="8">
        <v>0.91459207459207459</v>
      </c>
      <c r="Y23" s="10">
        <f>W23*X23</f>
        <v>370234.26068602578</v>
      </c>
      <c r="AA23" s="49">
        <f t="shared" si="3"/>
        <v>1.4332771262182238E-3</v>
      </c>
    </row>
    <row r="24" spans="2:27" ht="30" customHeight="1" x14ac:dyDescent="0.2">
      <c r="B24" s="1" t="s">
        <v>0</v>
      </c>
      <c r="C24" s="1">
        <v>2011</v>
      </c>
      <c r="D24" s="30" t="s">
        <v>5</v>
      </c>
      <c r="E24" s="36" t="s">
        <v>83</v>
      </c>
      <c r="F24" s="34" t="s">
        <v>77</v>
      </c>
      <c r="G24" s="43">
        <v>1</v>
      </c>
      <c r="H24" s="1">
        <v>496</v>
      </c>
      <c r="I24" s="1" t="s">
        <v>39</v>
      </c>
      <c r="J24" s="1">
        <v>2611</v>
      </c>
      <c r="K24" s="7" t="s">
        <v>38</v>
      </c>
      <c r="L24" s="3">
        <v>2381</v>
      </c>
      <c r="M24" s="4">
        <v>0</v>
      </c>
      <c r="N24" s="4">
        <f t="shared" si="4"/>
        <v>2381</v>
      </c>
      <c r="O24" s="4">
        <v>0</v>
      </c>
      <c r="P24" s="4">
        <f t="shared" si="0"/>
        <v>2381</v>
      </c>
      <c r="U24" s="8">
        <v>1.0071569784371122</v>
      </c>
      <c r="V24" s="9">
        <f t="shared" si="5"/>
        <v>17.040765658764055</v>
      </c>
      <c r="W24" s="9">
        <f t="shared" si="1"/>
        <v>2398.040765658764</v>
      </c>
      <c r="X24" s="8">
        <v>0.92728344016985487</v>
      </c>
      <c r="Y24" s="10">
        <f>W24*X24</f>
        <v>2223.6634908476117</v>
      </c>
      <c r="AA24" s="49">
        <f t="shared" si="3"/>
        <v>8.6084038033996665E-6</v>
      </c>
    </row>
    <row r="25" spans="2:27" ht="30" customHeight="1" x14ac:dyDescent="0.2">
      <c r="B25" s="1" t="s">
        <v>0</v>
      </c>
      <c r="C25" s="1">
        <v>2011</v>
      </c>
      <c r="D25" s="30" t="s">
        <v>32</v>
      </c>
      <c r="E25" s="36" t="s">
        <v>84</v>
      </c>
      <c r="F25" s="34" t="s">
        <v>78</v>
      </c>
      <c r="G25" s="43">
        <v>1</v>
      </c>
      <c r="H25" s="1">
        <v>592</v>
      </c>
      <c r="I25" s="1" t="s">
        <v>36</v>
      </c>
      <c r="J25" s="1">
        <v>2625</v>
      </c>
      <c r="K25" s="7" t="s">
        <v>37</v>
      </c>
      <c r="L25" s="3">
        <v>2792773</v>
      </c>
      <c r="M25" s="4">
        <v>1289024</v>
      </c>
      <c r="N25" s="4">
        <f t="shared" si="4"/>
        <v>4081797</v>
      </c>
      <c r="O25" s="4">
        <v>1322911</v>
      </c>
      <c r="P25" s="4">
        <f t="shared" si="0"/>
        <v>2758886</v>
      </c>
      <c r="U25" s="8">
        <v>1.0005222342382312</v>
      </c>
      <c r="V25" s="9">
        <f t="shared" si="5"/>
        <v>2131.654146909264</v>
      </c>
      <c r="W25" s="9">
        <f t="shared" si="1"/>
        <v>2761017.6541469092</v>
      </c>
      <c r="X25" s="8">
        <v>0.89533629441624363</v>
      </c>
      <c r="Y25" s="10">
        <f t="shared" ref="Y25:Y35" si="9">W25*X25</f>
        <v>2472039.3152817236</v>
      </c>
      <c r="AA25" s="49">
        <f t="shared" si="3"/>
        <v>9.5699339092504103E-3</v>
      </c>
    </row>
    <row r="26" spans="2:27" ht="30" customHeight="1" x14ac:dyDescent="0.2">
      <c r="B26" s="1" t="s">
        <v>0</v>
      </c>
      <c r="C26" s="1">
        <v>2011</v>
      </c>
      <c r="D26" s="30" t="s">
        <v>6</v>
      </c>
      <c r="E26" s="37" t="s">
        <v>85</v>
      </c>
      <c r="F26" s="38" t="s">
        <v>79</v>
      </c>
      <c r="G26" s="44">
        <v>1</v>
      </c>
      <c r="H26" s="1">
        <v>497</v>
      </c>
      <c r="I26" s="1" t="s">
        <v>41</v>
      </c>
      <c r="J26" s="1">
        <v>2612</v>
      </c>
      <c r="K26" s="7" t="s">
        <v>40</v>
      </c>
      <c r="L26" s="3">
        <v>15166834</v>
      </c>
      <c r="M26" s="4">
        <v>2387396</v>
      </c>
      <c r="N26" s="4">
        <f t="shared" si="4"/>
        <v>17554230</v>
      </c>
      <c r="O26" s="4">
        <v>2527053</v>
      </c>
      <c r="P26" s="4">
        <f t="shared" si="0"/>
        <v>15027177</v>
      </c>
      <c r="Q26" s="4">
        <v>14460000</v>
      </c>
      <c r="R26" s="5">
        <f>L26/Q26</f>
        <v>1.048882019363762</v>
      </c>
      <c r="S26" s="4">
        <v>12962000</v>
      </c>
      <c r="T26" s="15">
        <f>(SUM(P26,P17,P18))/S26</f>
        <v>1.1740482950162012</v>
      </c>
      <c r="U26" s="22">
        <v>1.0004277159965782</v>
      </c>
      <c r="V26" s="23">
        <f t="shared" si="5"/>
        <v>7508.2249786130069</v>
      </c>
      <c r="W26" s="23">
        <f t="shared" si="1"/>
        <v>15034685.224978615</v>
      </c>
      <c r="X26" s="22">
        <v>0.87806530280449802</v>
      </c>
      <c r="Y26" s="25">
        <f>W26*X26</f>
        <v>13201435.43464116</v>
      </c>
      <c r="Z26" s="27">
        <f>(SUM(Y26,Y17,Y18))/S26</f>
        <v>1.0314076300628077</v>
      </c>
      <c r="AA26" s="49">
        <f t="shared" si="3"/>
        <v>5.1106333073167365E-2</v>
      </c>
    </row>
    <row r="27" spans="2:27" ht="30" customHeight="1" x14ac:dyDescent="0.2">
      <c r="B27" s="1"/>
      <c r="C27" s="1"/>
      <c r="D27" s="30"/>
      <c r="E27" s="37" t="s">
        <v>186</v>
      </c>
      <c r="F27" s="38" t="s">
        <v>197</v>
      </c>
      <c r="G27" s="44">
        <v>1</v>
      </c>
      <c r="H27" s="1"/>
      <c r="I27" s="1"/>
      <c r="J27" s="1"/>
      <c r="K27" s="7"/>
      <c r="L27" s="3"/>
      <c r="R27" s="5"/>
      <c r="T27" s="15"/>
      <c r="U27" s="22"/>
      <c r="V27" s="23"/>
      <c r="W27" s="23"/>
      <c r="X27" s="22"/>
      <c r="Y27" s="25"/>
      <c r="Z27" s="27"/>
      <c r="AA27" s="49"/>
    </row>
    <row r="28" spans="2:27" ht="30" customHeight="1" x14ac:dyDescent="0.2">
      <c r="B28" s="1" t="s">
        <v>0</v>
      </c>
      <c r="C28" s="1">
        <v>2011</v>
      </c>
      <c r="D28" s="42" t="s">
        <v>30</v>
      </c>
      <c r="G28" s="43">
        <v>0</v>
      </c>
      <c r="H28" s="1">
        <v>584</v>
      </c>
      <c r="I28" s="1" t="s">
        <v>36</v>
      </c>
      <c r="J28" s="1">
        <v>2625</v>
      </c>
      <c r="K28" s="7" t="s">
        <v>37</v>
      </c>
      <c r="L28" s="3">
        <v>1384364</v>
      </c>
      <c r="M28" s="4">
        <v>0</v>
      </c>
      <c r="N28" s="4">
        <f t="shared" si="4"/>
        <v>1384364</v>
      </c>
      <c r="O28" s="4">
        <v>0</v>
      </c>
      <c r="P28" s="4">
        <f t="shared" si="0"/>
        <v>1384364</v>
      </c>
      <c r="U28" s="8">
        <v>1.0005222342382312</v>
      </c>
      <c r="V28" s="9">
        <f t="shared" si="5"/>
        <v>722.96227897465167</v>
      </c>
      <c r="W28" s="9">
        <f t="shared" si="1"/>
        <v>1385086.9622789747</v>
      </c>
      <c r="X28" s="8">
        <v>0.89533629441624363</v>
      </c>
      <c r="Y28" s="10">
        <f t="shared" si="9"/>
        <v>1240118.6282511086</v>
      </c>
      <c r="AA28" s="49">
        <f t="shared" si="3"/>
        <v>0</v>
      </c>
    </row>
    <row r="29" spans="2:27" ht="30" customHeight="1" x14ac:dyDescent="0.2">
      <c r="B29" s="1" t="s">
        <v>0</v>
      </c>
      <c r="C29" s="1">
        <v>2011</v>
      </c>
      <c r="D29" s="30" t="s">
        <v>22</v>
      </c>
      <c r="E29" s="36" t="s">
        <v>86</v>
      </c>
      <c r="F29" s="34" t="s">
        <v>80</v>
      </c>
      <c r="G29" s="43">
        <v>1</v>
      </c>
      <c r="H29" s="1">
        <v>571</v>
      </c>
      <c r="I29" s="1" t="s">
        <v>36</v>
      </c>
      <c r="J29" s="1">
        <v>2625</v>
      </c>
      <c r="K29" s="7" t="s">
        <v>37</v>
      </c>
      <c r="L29" s="3">
        <v>39259441</v>
      </c>
      <c r="M29" s="4">
        <v>1097192</v>
      </c>
      <c r="N29" s="4">
        <f t="shared" ref="N29:N37" si="10">L29+M29</f>
        <v>40356633</v>
      </c>
      <c r="O29" s="4">
        <v>1438886</v>
      </c>
      <c r="P29" s="4">
        <f t="shared" si="0"/>
        <v>38917747</v>
      </c>
      <c r="U29" s="8">
        <v>1.0005222342382312</v>
      </c>
      <c r="V29" s="9">
        <f t="shared" si="5"/>
        <v>21075.615492329787</v>
      </c>
      <c r="W29" s="9">
        <f t="shared" si="1"/>
        <v>38938822.615492329</v>
      </c>
      <c r="X29" s="8">
        <v>0.89533629441624363</v>
      </c>
      <c r="Y29" s="10">
        <f t="shared" si="9"/>
        <v>34863341.149486326</v>
      </c>
      <c r="AA29" s="49">
        <f t="shared" si="3"/>
        <v>0.13496543869417038</v>
      </c>
    </row>
    <row r="30" spans="2:27" ht="30" customHeight="1" x14ac:dyDescent="0.2">
      <c r="B30" s="1" t="s">
        <v>0</v>
      </c>
      <c r="C30" s="1">
        <v>2011</v>
      </c>
      <c r="D30" s="30" t="s">
        <v>19</v>
      </c>
      <c r="E30" s="36" t="s">
        <v>87</v>
      </c>
      <c r="F30" s="34" t="s">
        <v>81</v>
      </c>
      <c r="G30" s="43">
        <v>1</v>
      </c>
      <c r="H30" s="1">
        <v>568</v>
      </c>
      <c r="I30" s="1" t="s">
        <v>36</v>
      </c>
      <c r="J30" s="1">
        <v>2625</v>
      </c>
      <c r="K30" s="7" t="s">
        <v>37</v>
      </c>
      <c r="L30" s="3">
        <v>31802253</v>
      </c>
      <c r="M30" s="4">
        <v>2009601</v>
      </c>
      <c r="N30" s="4">
        <f t="shared" si="10"/>
        <v>33811854</v>
      </c>
      <c r="O30" s="4">
        <v>2070678</v>
      </c>
      <c r="P30" s="4">
        <f t="shared" si="0"/>
        <v>31741176</v>
      </c>
      <c r="U30" s="8">
        <v>1.0005222342382312</v>
      </c>
      <c r="V30" s="9">
        <f t="shared" si="5"/>
        <v>17657.707816873448</v>
      </c>
      <c r="W30" s="9">
        <f t="shared" si="1"/>
        <v>31758833.707816876</v>
      </c>
      <c r="X30" s="8">
        <v>0.89533629441624363</v>
      </c>
      <c r="Y30" s="10">
        <f t="shared" si="9"/>
        <v>28434836.486938454</v>
      </c>
      <c r="AA30" s="49">
        <f t="shared" si="3"/>
        <v>0.1100789555482176</v>
      </c>
    </row>
    <row r="31" spans="2:27" ht="30" customHeight="1" x14ac:dyDescent="0.2">
      <c r="B31" s="1" t="s">
        <v>0</v>
      </c>
      <c r="C31" s="1">
        <v>2011</v>
      </c>
      <c r="D31" s="30" t="s">
        <v>1</v>
      </c>
      <c r="E31" s="36" t="s">
        <v>104</v>
      </c>
      <c r="F31" s="34" t="s">
        <v>103</v>
      </c>
      <c r="G31" s="43">
        <v>1</v>
      </c>
      <c r="H31" s="1">
        <v>490</v>
      </c>
      <c r="I31" s="1" t="s">
        <v>39</v>
      </c>
      <c r="J31" s="1">
        <v>2611</v>
      </c>
      <c r="K31" s="7" t="s">
        <v>38</v>
      </c>
      <c r="L31" s="3">
        <v>71241218</v>
      </c>
      <c r="M31" s="4">
        <v>6537979</v>
      </c>
      <c r="N31" s="4">
        <f t="shared" si="10"/>
        <v>77779197</v>
      </c>
      <c r="O31" s="4">
        <v>6869591</v>
      </c>
      <c r="P31" s="4">
        <f t="shared" si="0"/>
        <v>70909606</v>
      </c>
      <c r="Q31" s="4">
        <v>97115000</v>
      </c>
      <c r="R31" s="5">
        <f>L31/Q31</f>
        <v>0.73357584307264578</v>
      </c>
      <c r="S31" s="4">
        <v>91279000</v>
      </c>
      <c r="T31" s="15">
        <f>(SUM(P31,P20,P21,P37,P24))/S31</f>
        <v>1.1073927299817043</v>
      </c>
      <c r="U31" s="22">
        <v>1.0071569784371122</v>
      </c>
      <c r="V31" s="23">
        <f t="shared" si="5"/>
        <v>556664.03578489879</v>
      </c>
      <c r="W31" s="23">
        <f t="shared" si="1"/>
        <v>71466270.0357849</v>
      </c>
      <c r="X31" s="22">
        <v>0.92728344016985487</v>
      </c>
      <c r="Y31" s="25">
        <f>W31*X31</f>
        <v>66269488.734890439</v>
      </c>
      <c r="Z31" s="29">
        <f>(SUM(Y31,Y20,Y21,Y37,Y24))/S31</f>
        <v>1.0354452780396939</v>
      </c>
      <c r="AA31" s="49">
        <f t="shared" si="3"/>
        <v>0.25654714448602556</v>
      </c>
    </row>
    <row r="32" spans="2:27" ht="30" customHeight="1" x14ac:dyDescent="0.2">
      <c r="B32" s="1" t="s">
        <v>0</v>
      </c>
      <c r="C32" s="1">
        <v>2011</v>
      </c>
      <c r="D32" s="30" t="s">
        <v>33</v>
      </c>
      <c r="E32" s="36" t="s">
        <v>102</v>
      </c>
      <c r="F32" s="34" t="s">
        <v>101</v>
      </c>
      <c r="G32" s="43">
        <v>1</v>
      </c>
      <c r="H32" s="1">
        <v>600</v>
      </c>
      <c r="I32" s="1" t="s">
        <v>36</v>
      </c>
      <c r="J32" s="1">
        <v>2625</v>
      </c>
      <c r="K32" s="7" t="s">
        <v>37</v>
      </c>
      <c r="L32" s="3">
        <v>11357439</v>
      </c>
      <c r="M32" s="4">
        <v>261293</v>
      </c>
      <c r="N32" s="4">
        <f t="shared" si="10"/>
        <v>11618732</v>
      </c>
      <c r="O32" s="4">
        <v>267150</v>
      </c>
      <c r="P32" s="4">
        <f t="shared" si="0"/>
        <v>11351582</v>
      </c>
      <c r="U32" s="8">
        <v>1.0005222342382312</v>
      </c>
      <c r="V32" s="9">
        <f t="shared" si="5"/>
        <v>6067.699655232087</v>
      </c>
      <c r="W32" s="9">
        <f t="shared" si="1"/>
        <v>11357649.699655233</v>
      </c>
      <c r="X32" s="8">
        <v>0.89533629441624363</v>
      </c>
      <c r="Y32" s="10">
        <f t="shared" si="9"/>
        <v>10168915.995367078</v>
      </c>
      <c r="AA32" s="49">
        <f t="shared" si="3"/>
        <v>3.9366628759822851E-2</v>
      </c>
    </row>
    <row r="33" spans="2:27" ht="30" customHeight="1" x14ac:dyDescent="0.2">
      <c r="B33" s="1" t="s">
        <v>0</v>
      </c>
      <c r="C33" s="1">
        <v>2011</v>
      </c>
      <c r="D33" s="30" t="s">
        <v>31</v>
      </c>
      <c r="E33" s="36" t="s">
        <v>100</v>
      </c>
      <c r="F33" s="34" t="s">
        <v>99</v>
      </c>
      <c r="G33" s="43">
        <v>1</v>
      </c>
      <c r="H33" s="1">
        <v>587</v>
      </c>
      <c r="I33" s="1" t="s">
        <v>36</v>
      </c>
      <c r="J33" s="1">
        <v>2625</v>
      </c>
      <c r="K33" s="7" t="s">
        <v>37</v>
      </c>
      <c r="L33" s="3">
        <v>4304696</v>
      </c>
      <c r="M33" s="4">
        <v>1395</v>
      </c>
      <c r="N33" s="4">
        <f t="shared" si="10"/>
        <v>4306091</v>
      </c>
      <c r="O33" s="4">
        <v>988</v>
      </c>
      <c r="P33" s="4">
        <f t="shared" si="0"/>
        <v>4305103</v>
      </c>
      <c r="U33" s="8">
        <v>1.0005222342382312</v>
      </c>
      <c r="V33" s="9">
        <f t="shared" si="5"/>
        <v>2248.7881531390854</v>
      </c>
      <c r="W33" s="9">
        <f t="shared" si="1"/>
        <v>4307351.7881531389</v>
      </c>
      <c r="X33" s="8">
        <v>0.89533629441624363</v>
      </c>
      <c r="Y33" s="10">
        <f t="shared" si="9"/>
        <v>3856528.3887522123</v>
      </c>
      <c r="AA33" s="49">
        <f t="shared" si="3"/>
        <v>1.4929666195580149E-2</v>
      </c>
    </row>
    <row r="34" spans="2:27" ht="30" customHeight="1" x14ac:dyDescent="0.2">
      <c r="B34" s="1" t="s">
        <v>0</v>
      </c>
      <c r="C34" s="1">
        <v>2011</v>
      </c>
      <c r="D34" s="30" t="s">
        <v>24</v>
      </c>
      <c r="E34" s="36" t="s">
        <v>96</v>
      </c>
      <c r="F34" s="34" t="s">
        <v>95</v>
      </c>
      <c r="G34" s="43">
        <v>1</v>
      </c>
      <c r="H34" s="1">
        <v>574</v>
      </c>
      <c r="I34" s="1" t="s">
        <v>45</v>
      </c>
      <c r="J34" s="1">
        <v>2618</v>
      </c>
      <c r="K34" s="7" t="s">
        <v>44</v>
      </c>
      <c r="L34" s="3">
        <v>22876015</v>
      </c>
      <c r="M34" s="4">
        <v>2900061</v>
      </c>
      <c r="N34" s="4">
        <f t="shared" si="10"/>
        <v>25776076</v>
      </c>
      <c r="O34" s="4">
        <v>3145843</v>
      </c>
      <c r="P34" s="4">
        <f t="shared" si="0"/>
        <v>22630233</v>
      </c>
      <c r="U34" s="20">
        <v>1.0006700758243696</v>
      </c>
      <c r="V34" s="9">
        <f t="shared" si="5"/>
        <v>17271.925374713985</v>
      </c>
      <c r="W34" s="9">
        <f t="shared" si="1"/>
        <v>22647504.925374713</v>
      </c>
      <c r="X34" s="8">
        <v>0.91459207459207459</v>
      </c>
      <c r="Y34" s="10">
        <f t="shared" si="9"/>
        <v>20713228.514032684</v>
      </c>
      <c r="AA34" s="49">
        <f t="shared" si="3"/>
        <v>8.0186519162986469E-2</v>
      </c>
    </row>
    <row r="35" spans="2:27" ht="30" customHeight="1" x14ac:dyDescent="0.2">
      <c r="B35" s="1" t="s">
        <v>0</v>
      </c>
      <c r="C35" s="1">
        <v>2011</v>
      </c>
      <c r="D35" s="30" t="s">
        <v>25</v>
      </c>
      <c r="E35" s="36" t="s">
        <v>98</v>
      </c>
      <c r="F35" s="34" t="s">
        <v>97</v>
      </c>
      <c r="G35" s="43">
        <v>1</v>
      </c>
      <c r="H35" s="1">
        <v>575</v>
      </c>
      <c r="I35" s="1" t="s">
        <v>45</v>
      </c>
      <c r="J35" s="1">
        <v>2618</v>
      </c>
      <c r="K35" s="7" t="s">
        <v>44</v>
      </c>
      <c r="L35" s="3">
        <v>2103749</v>
      </c>
      <c r="M35" s="4">
        <v>1222175</v>
      </c>
      <c r="N35" s="4">
        <f t="shared" si="10"/>
        <v>3325924</v>
      </c>
      <c r="O35" s="4">
        <v>1233613</v>
      </c>
      <c r="P35" s="4">
        <f t="shared" si="0"/>
        <v>2092311</v>
      </c>
      <c r="U35" s="20">
        <v>1.0006700758243696</v>
      </c>
      <c r="V35" s="9">
        <f t="shared" si="5"/>
        <v>2228.6212660907049</v>
      </c>
      <c r="W35" s="9">
        <f t="shared" si="1"/>
        <v>2094539.6212660908</v>
      </c>
      <c r="X35" s="8">
        <v>0.91459207459207459</v>
      </c>
      <c r="Y35" s="10">
        <f t="shared" si="9"/>
        <v>1915649.337529052</v>
      </c>
      <c r="AA35" s="49">
        <f t="shared" si="3"/>
        <v>7.4159975693441176E-3</v>
      </c>
    </row>
    <row r="36" spans="2:27" ht="30" customHeight="1" x14ac:dyDescent="0.2">
      <c r="B36" s="1" t="s">
        <v>0</v>
      </c>
      <c r="C36" s="1">
        <v>2011</v>
      </c>
      <c r="D36" s="30" t="s">
        <v>16</v>
      </c>
      <c r="E36" s="36" t="s">
        <v>94</v>
      </c>
      <c r="F36" s="34" t="s">
        <v>92</v>
      </c>
      <c r="G36" s="43">
        <v>1</v>
      </c>
      <c r="H36" s="1">
        <v>561</v>
      </c>
      <c r="I36" s="1" t="s">
        <v>48</v>
      </c>
      <c r="J36" s="1">
        <v>2620</v>
      </c>
      <c r="K36" s="7" t="s">
        <v>47</v>
      </c>
      <c r="L36" s="3">
        <v>1295660</v>
      </c>
      <c r="M36" s="4">
        <v>771639</v>
      </c>
      <c r="N36" s="4">
        <f t="shared" si="10"/>
        <v>2067299</v>
      </c>
      <c r="O36" s="4">
        <v>799978</v>
      </c>
      <c r="P36" s="4">
        <f t="shared" si="0"/>
        <v>1267321</v>
      </c>
      <c r="U36" s="8">
        <v>1.0003582945180938</v>
      </c>
      <c r="V36" s="9">
        <f t="shared" si="5"/>
        <v>740.70189896073543</v>
      </c>
      <c r="W36" s="9">
        <f t="shared" si="1"/>
        <v>1268061.7018989606</v>
      </c>
      <c r="X36" s="8">
        <v>0.37756369518747473</v>
      </c>
      <c r="Y36" s="10">
        <f>W36*X36</f>
        <v>478774.06189468963</v>
      </c>
      <c r="AA36" s="49">
        <f t="shared" si="3"/>
        <v>1.8534641020761357E-3</v>
      </c>
    </row>
    <row r="37" spans="2:27" ht="30" customHeight="1" x14ac:dyDescent="0.2">
      <c r="B37" s="11" t="s">
        <v>0</v>
      </c>
      <c r="C37" s="11">
        <v>2011</v>
      </c>
      <c r="D37" s="31" t="s">
        <v>4</v>
      </c>
      <c r="E37" s="41" t="s">
        <v>93</v>
      </c>
      <c r="F37" s="40" t="s">
        <v>91</v>
      </c>
      <c r="G37" s="45">
        <v>1</v>
      </c>
      <c r="H37" s="11">
        <v>495</v>
      </c>
      <c r="I37" s="11" t="s">
        <v>39</v>
      </c>
      <c r="J37" s="11">
        <v>2611</v>
      </c>
      <c r="K37" s="12" t="s">
        <v>38</v>
      </c>
      <c r="L37" s="13">
        <v>27473504</v>
      </c>
      <c r="M37" s="14">
        <v>4186502</v>
      </c>
      <c r="N37" s="14">
        <f t="shared" si="10"/>
        <v>31660006</v>
      </c>
      <c r="O37" s="14">
        <v>4605199</v>
      </c>
      <c r="P37" s="14">
        <f t="shared" si="0"/>
        <v>27054807</v>
      </c>
      <c r="Q37" s="14"/>
      <c r="R37" s="14"/>
      <c r="S37" s="14"/>
      <c r="T37" s="14"/>
      <c r="U37" s="17">
        <v>1.0071569784371122</v>
      </c>
      <c r="V37" s="18">
        <f t="shared" si="5"/>
        <v>226589.98026084161</v>
      </c>
      <c r="W37" s="18">
        <f t="shared" si="1"/>
        <v>27281396.980260842</v>
      </c>
      <c r="X37" s="17">
        <v>0.92728344016985487</v>
      </c>
      <c r="Y37" s="19">
        <f>W37*X37</f>
        <v>25297587.644495763</v>
      </c>
      <c r="Z37" s="14"/>
      <c r="AA37" s="50">
        <f t="shared" si="3"/>
        <v>9.7933815342133398E-2</v>
      </c>
    </row>
    <row r="38" spans="2:27" x14ac:dyDescent="0.2">
      <c r="X38" s="4" t="s">
        <v>107</v>
      </c>
      <c r="Y38" s="4">
        <f t="array" ref="Y38">SUM(IF($G$2:$G$37=1,Y2:Y37))</f>
        <v>258313102.13043597</v>
      </c>
      <c r="Z38"/>
      <c r="AA38" s="48">
        <f>SUM(AA2:AA37)</f>
        <v>1</v>
      </c>
    </row>
    <row r="39" spans="2:27" x14ac:dyDescent="0.2">
      <c r="X39" s="4" t="s">
        <v>52</v>
      </c>
      <c r="Y39" s="4">
        <f>Y40-Y38</f>
        <v>32545048.570709735</v>
      </c>
    </row>
    <row r="40" spans="2:27" x14ac:dyDescent="0.2">
      <c r="X40" s="4" t="s">
        <v>51</v>
      </c>
      <c r="Y40" s="4">
        <f>SUM(Y2:Y37)</f>
        <v>290858150.70114571</v>
      </c>
    </row>
  </sheetData>
  <sortState ref="B2:N97">
    <sortCondition ref="D2:D97"/>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61"/>
  <sheetViews>
    <sheetView workbookViewId="0">
      <selection sqref="A1:B1048576"/>
    </sheetView>
  </sheetViews>
  <sheetFormatPr baseColWidth="10" defaultColWidth="8.83203125" defaultRowHeight="15" x14ac:dyDescent="0.2"/>
  <cols>
    <col min="1" max="1" width="16.6640625" style="2" customWidth="1"/>
    <col min="2" max="2" width="12.1640625" style="35" customWidth="1"/>
  </cols>
  <sheetData>
    <row r="1" spans="1:44" x14ac:dyDescent="0.2">
      <c r="A1" s="54" t="s">
        <v>112</v>
      </c>
      <c r="B1" s="51" t="s">
        <v>113</v>
      </c>
      <c r="C1" s="57" t="s">
        <v>135</v>
      </c>
      <c r="D1" s="57" t="s">
        <v>136</v>
      </c>
      <c r="E1" s="57" t="s">
        <v>137</v>
      </c>
      <c r="F1" s="57" t="s">
        <v>138</v>
      </c>
      <c r="G1" s="57" t="s">
        <v>139</v>
      </c>
      <c r="H1" s="57" t="s">
        <v>140</v>
      </c>
      <c r="I1" s="57" t="s">
        <v>141</v>
      </c>
      <c r="J1" s="57" t="s">
        <v>142</v>
      </c>
      <c r="K1" s="57" t="s">
        <v>143</v>
      </c>
      <c r="L1" s="57" t="s">
        <v>144</v>
      </c>
      <c r="M1" s="57" t="s">
        <v>145</v>
      </c>
      <c r="N1" s="57" t="s">
        <v>146</v>
      </c>
      <c r="O1" s="57" t="s">
        <v>147</v>
      </c>
      <c r="P1" s="57" t="s">
        <v>148</v>
      </c>
      <c r="Q1" s="57" t="s">
        <v>149</v>
      </c>
      <c r="R1" s="57" t="s">
        <v>150</v>
      </c>
      <c r="S1" s="57" t="s">
        <v>151</v>
      </c>
      <c r="T1" s="57" t="s">
        <v>152</v>
      </c>
      <c r="U1" s="57" t="s">
        <v>153</v>
      </c>
      <c r="V1" s="57" t="s">
        <v>154</v>
      </c>
      <c r="W1" s="57" t="s">
        <v>155</v>
      </c>
      <c r="X1" s="57" t="s">
        <v>156</v>
      </c>
      <c r="Y1" s="57" t="s">
        <v>157</v>
      </c>
      <c r="Z1" s="57" t="s">
        <v>158</v>
      </c>
      <c r="AA1" s="57" t="s">
        <v>159</v>
      </c>
      <c r="AB1" s="57" t="s">
        <v>160</v>
      </c>
      <c r="AC1" s="57" t="s">
        <v>161</v>
      </c>
      <c r="AD1" s="57" t="s">
        <v>162</v>
      </c>
      <c r="AE1" s="57" t="s">
        <v>163</v>
      </c>
      <c r="AF1" s="57" t="s">
        <v>164</v>
      </c>
      <c r="AG1" s="57" t="s">
        <v>165</v>
      </c>
      <c r="AH1" s="57" t="s">
        <v>201</v>
      </c>
      <c r="AI1" s="57" t="s">
        <v>166</v>
      </c>
      <c r="AJ1" s="57" t="s">
        <v>167</v>
      </c>
      <c r="AK1" s="57" t="s">
        <v>168</v>
      </c>
      <c r="AL1" s="57" t="s">
        <v>169</v>
      </c>
      <c r="AM1" s="57" t="s">
        <v>170</v>
      </c>
      <c r="AN1" s="57" t="s">
        <v>171</v>
      </c>
      <c r="AO1" s="57" t="s">
        <v>172</v>
      </c>
      <c r="AP1" s="57" t="s">
        <v>173</v>
      </c>
      <c r="AQ1" s="57" t="s">
        <v>174</v>
      </c>
      <c r="AR1" s="57" t="s">
        <v>175</v>
      </c>
    </row>
    <row r="2" spans="1:44" x14ac:dyDescent="0.2">
      <c r="A2" s="30" t="s">
        <v>23</v>
      </c>
      <c r="B2" s="35" t="s">
        <v>176</v>
      </c>
      <c r="C2" s="57">
        <v>74</v>
      </c>
      <c r="D2" s="57" t="s">
        <v>177</v>
      </c>
      <c r="E2" s="57"/>
      <c r="F2" s="57">
        <v>73.23</v>
      </c>
      <c r="G2" s="57">
        <v>160</v>
      </c>
      <c r="H2" s="57">
        <v>2</v>
      </c>
      <c r="I2" s="57">
        <v>14.66</v>
      </c>
      <c r="J2" s="57">
        <v>8.5299999999999994</v>
      </c>
      <c r="K2" s="57">
        <v>6.7</v>
      </c>
      <c r="L2" s="57">
        <v>0.66</v>
      </c>
      <c r="M2" s="57"/>
      <c r="N2" s="57">
        <v>12</v>
      </c>
      <c r="O2" s="57">
        <v>0.55000000000000004</v>
      </c>
      <c r="P2" s="57">
        <v>29</v>
      </c>
      <c r="Q2" s="57">
        <v>52</v>
      </c>
      <c r="R2" s="57">
        <v>485</v>
      </c>
      <c r="S2" s="57">
        <f>R2/1000</f>
        <v>0.48499999999999999</v>
      </c>
      <c r="T2" s="57">
        <v>7</v>
      </c>
      <c r="U2" s="57">
        <v>7.0000002160668373E-3</v>
      </c>
      <c r="V2" s="57">
        <v>0.64</v>
      </c>
      <c r="W2" s="57"/>
      <c r="X2" s="57">
        <v>10</v>
      </c>
      <c r="Y2" s="57">
        <v>6.7000000000000004E-2</v>
      </c>
      <c r="Z2" s="57">
        <v>0.13</v>
      </c>
      <c r="AA2" s="57">
        <v>1.738</v>
      </c>
      <c r="AB2" s="57">
        <v>0.25700000000000001</v>
      </c>
      <c r="AC2" s="57">
        <v>81</v>
      </c>
      <c r="AD2" s="57">
        <v>0</v>
      </c>
      <c r="AE2" s="57">
        <v>7</v>
      </c>
      <c r="AF2" s="57">
        <v>146</v>
      </c>
      <c r="AG2" s="57">
        <v>2.0699999999999998</v>
      </c>
      <c r="AH2" s="57">
        <v>0</v>
      </c>
      <c r="AI2" s="57">
        <v>0</v>
      </c>
      <c r="AJ2" s="57">
        <v>21</v>
      </c>
      <c r="AK2" s="57"/>
      <c r="AL2" s="57">
        <v>2.1259999999999999</v>
      </c>
      <c r="AM2" s="57">
        <v>9.7989999999999995</v>
      </c>
      <c r="AN2" s="57">
        <v>1.8160000000000001</v>
      </c>
      <c r="AO2" s="57">
        <v>0</v>
      </c>
      <c r="AP2" s="57">
        <v>0</v>
      </c>
      <c r="AQ2" s="57"/>
      <c r="AR2" s="57">
        <v>0</v>
      </c>
    </row>
    <row r="3" spans="1:44" x14ac:dyDescent="0.2">
      <c r="A3" s="30" t="s">
        <v>27</v>
      </c>
      <c r="B3" s="36" t="s">
        <v>194</v>
      </c>
      <c r="C3" s="57">
        <v>92</v>
      </c>
      <c r="D3" s="57" t="s">
        <v>195</v>
      </c>
      <c r="E3" s="57"/>
      <c r="F3" s="57">
        <v>21.32</v>
      </c>
      <c r="G3" s="57">
        <v>277</v>
      </c>
      <c r="H3" s="57">
        <v>1.81</v>
      </c>
      <c r="I3" s="57">
        <v>0.15</v>
      </c>
      <c r="J3" s="57">
        <v>74.97</v>
      </c>
      <c r="K3" s="57">
        <v>6.7</v>
      </c>
      <c r="L3" s="57">
        <v>66.47</v>
      </c>
      <c r="M3" s="57"/>
      <c r="N3" s="57">
        <v>64</v>
      </c>
      <c r="O3" s="57">
        <v>0.9</v>
      </c>
      <c r="P3" s="57">
        <v>54</v>
      </c>
      <c r="Q3" s="57">
        <v>62</v>
      </c>
      <c r="R3" s="57">
        <v>696</v>
      </c>
      <c r="S3" s="57">
        <f t="shared" ref="S3:S5" si="0">R3/1000</f>
        <v>0.69599999999999995</v>
      </c>
      <c r="T3" s="57">
        <v>1</v>
      </c>
      <c r="U3" s="57">
        <v>1.0000000474974513E-3</v>
      </c>
      <c r="V3" s="57">
        <v>0.44</v>
      </c>
      <c r="W3" s="57"/>
      <c r="X3" s="57">
        <v>0</v>
      </c>
      <c r="Y3" s="57">
        <v>0.05</v>
      </c>
      <c r="Z3" s="57">
        <v>0.06</v>
      </c>
      <c r="AA3" s="57">
        <v>1.61</v>
      </c>
      <c r="AB3" s="57">
        <v>0.249</v>
      </c>
      <c r="AC3" s="57">
        <v>15</v>
      </c>
      <c r="AD3" s="57"/>
      <c r="AE3" s="57">
        <v>7</v>
      </c>
      <c r="AF3" s="57">
        <v>149</v>
      </c>
      <c r="AG3" s="57"/>
      <c r="AH3" s="57">
        <v>0</v>
      </c>
      <c r="AI3" s="57">
        <v>0</v>
      </c>
      <c r="AJ3" s="57">
        <v>2.7</v>
      </c>
      <c r="AK3" s="57"/>
      <c r="AL3" s="57"/>
      <c r="AM3" s="57"/>
      <c r="AN3" s="57"/>
      <c r="AO3" s="57">
        <v>0</v>
      </c>
      <c r="AP3" s="57">
        <v>0</v>
      </c>
      <c r="AQ3" s="57"/>
      <c r="AR3" s="57">
        <v>0</v>
      </c>
    </row>
    <row r="4" spans="1:44" x14ac:dyDescent="0.2">
      <c r="A4" s="30" t="s">
        <v>20</v>
      </c>
      <c r="B4" s="36" t="s">
        <v>196</v>
      </c>
      <c r="C4" s="57">
        <v>99</v>
      </c>
      <c r="D4" s="57" t="s">
        <v>178</v>
      </c>
      <c r="E4" s="57"/>
      <c r="F4" s="57">
        <v>79.11</v>
      </c>
      <c r="G4" s="57">
        <v>74</v>
      </c>
      <c r="H4" s="57">
        <v>0.75</v>
      </c>
      <c r="I4" s="57">
        <v>0.3</v>
      </c>
      <c r="J4" s="57">
        <v>19.18</v>
      </c>
      <c r="K4" s="57">
        <v>2.9</v>
      </c>
      <c r="L4" s="57">
        <v>16.260000000000002</v>
      </c>
      <c r="M4" s="57"/>
      <c r="N4" s="57">
        <v>35</v>
      </c>
      <c r="O4" s="57">
        <v>0.37</v>
      </c>
      <c r="P4" s="57">
        <v>17</v>
      </c>
      <c r="Q4" s="57">
        <v>14</v>
      </c>
      <c r="R4" s="57">
        <v>232</v>
      </c>
      <c r="S4" s="57">
        <f t="shared" si="0"/>
        <v>0.23200000000000001</v>
      </c>
      <c r="T4" s="57">
        <v>1</v>
      </c>
      <c r="U4" s="57">
        <v>1.0000000474974513E-3</v>
      </c>
      <c r="V4" s="57">
        <v>0.15</v>
      </c>
      <c r="W4" s="57"/>
      <c r="X4" s="57">
        <v>2</v>
      </c>
      <c r="Y4" s="57">
        <v>0.06</v>
      </c>
      <c r="Z4" s="57">
        <v>0.05</v>
      </c>
      <c r="AA4" s="57">
        <v>0.4</v>
      </c>
      <c r="AB4" s="57">
        <v>0.113</v>
      </c>
      <c r="AC4" s="57">
        <v>6</v>
      </c>
      <c r="AD4" s="57">
        <v>0</v>
      </c>
      <c r="AE4" s="57">
        <v>7</v>
      </c>
      <c r="AF4" s="57">
        <v>142</v>
      </c>
      <c r="AG4" s="57">
        <v>0.11</v>
      </c>
      <c r="AH4" s="57">
        <v>0</v>
      </c>
      <c r="AI4" s="57">
        <v>0</v>
      </c>
      <c r="AJ4" s="57">
        <v>4.7</v>
      </c>
      <c r="AK4" s="57"/>
      <c r="AL4" s="57">
        <v>0.06</v>
      </c>
      <c r="AM4" s="57">
        <v>6.6000000000000003E-2</v>
      </c>
      <c r="AN4" s="57">
        <v>0.14399999999999999</v>
      </c>
      <c r="AO4" s="57">
        <v>0</v>
      </c>
      <c r="AP4" s="57">
        <v>0</v>
      </c>
      <c r="AQ4" s="57"/>
      <c r="AR4" s="57">
        <v>0</v>
      </c>
    </row>
    <row r="5" spans="1:44" x14ac:dyDescent="0.2">
      <c r="A5" s="30" t="s">
        <v>21</v>
      </c>
      <c r="B5" s="35" t="s">
        <v>179</v>
      </c>
      <c r="C5" s="57">
        <v>96</v>
      </c>
      <c r="D5" s="57" t="s">
        <v>180</v>
      </c>
      <c r="E5" s="57"/>
      <c r="F5" s="57">
        <v>30.05</v>
      </c>
      <c r="G5" s="57">
        <v>249</v>
      </c>
      <c r="H5" s="57">
        <v>3.3</v>
      </c>
      <c r="I5" s="57">
        <v>0.93</v>
      </c>
      <c r="J5" s="57">
        <v>63.87</v>
      </c>
      <c r="K5" s="57">
        <v>9.8000000000000007</v>
      </c>
      <c r="L5" s="57">
        <v>47.92</v>
      </c>
      <c r="M5" s="57"/>
      <c r="N5" s="57">
        <v>162</v>
      </c>
      <c r="O5" s="57">
        <v>2.0299999999999998</v>
      </c>
      <c r="P5" s="57">
        <v>68</v>
      </c>
      <c r="Q5" s="57">
        <v>67</v>
      </c>
      <c r="R5" s="57">
        <v>680</v>
      </c>
      <c r="S5" s="57">
        <f t="shared" si="0"/>
        <v>0.68</v>
      </c>
      <c r="T5" s="57">
        <v>10</v>
      </c>
      <c r="U5" s="57">
        <v>9.9999997764825821E-3</v>
      </c>
      <c r="V5" s="57">
        <v>0.55000000000000004</v>
      </c>
      <c r="W5" s="57"/>
      <c r="X5" s="57">
        <v>1.2</v>
      </c>
      <c r="Y5" s="57">
        <v>8.5000000000000006E-2</v>
      </c>
      <c r="Z5" s="57">
        <v>8.2000000000000003E-2</v>
      </c>
      <c r="AA5" s="57">
        <v>0.61899999999999999</v>
      </c>
      <c r="AB5" s="57">
        <v>0.106</v>
      </c>
      <c r="AC5" s="57">
        <v>9</v>
      </c>
      <c r="AD5" s="57">
        <v>0</v>
      </c>
      <c r="AE5" s="57">
        <v>0</v>
      </c>
      <c r="AF5" s="57">
        <v>10</v>
      </c>
      <c r="AG5" s="57">
        <v>0.35</v>
      </c>
      <c r="AH5" s="57">
        <v>0</v>
      </c>
      <c r="AI5" s="57">
        <v>0</v>
      </c>
      <c r="AJ5" s="57">
        <v>15.6</v>
      </c>
      <c r="AK5" s="57"/>
      <c r="AL5" s="57">
        <v>0.14399999999999999</v>
      </c>
      <c r="AM5" s="57">
        <v>0.159</v>
      </c>
      <c r="AN5" s="57">
        <v>0.34499999999999997</v>
      </c>
      <c r="AO5" s="57"/>
      <c r="AP5" s="57">
        <v>0</v>
      </c>
      <c r="AQ5" s="57"/>
      <c r="AR5" s="57">
        <v>0</v>
      </c>
    </row>
    <row r="6" spans="1:44" x14ac:dyDescent="0.2">
      <c r="A6" s="42" t="s">
        <v>12</v>
      </c>
    </row>
    <row r="7" spans="1:44" ht="28" x14ac:dyDescent="0.2">
      <c r="A7" s="42" t="s">
        <v>35</v>
      </c>
    </row>
    <row r="8" spans="1:44" ht="28" x14ac:dyDescent="0.2">
      <c r="A8" s="42" t="s">
        <v>34</v>
      </c>
    </row>
    <row r="9" spans="1:44" ht="28" x14ac:dyDescent="0.2">
      <c r="A9" s="30" t="s">
        <v>9</v>
      </c>
      <c r="B9" s="35" t="s">
        <v>105</v>
      </c>
      <c r="C9" s="57">
        <v>50</v>
      </c>
      <c r="D9" s="57" t="s">
        <v>181</v>
      </c>
      <c r="E9" s="57"/>
      <c r="F9" s="57">
        <v>90.89</v>
      </c>
      <c r="G9" s="57">
        <v>32</v>
      </c>
      <c r="H9" s="57">
        <v>0.63</v>
      </c>
      <c r="I9" s="57">
        <v>0.1</v>
      </c>
      <c r="J9" s="57">
        <v>8.08</v>
      </c>
      <c r="K9" s="57">
        <v>1.1000000000000001</v>
      </c>
      <c r="L9" s="57">
        <v>6.98</v>
      </c>
      <c r="M9" s="57"/>
      <c r="N9" s="57">
        <v>12</v>
      </c>
      <c r="O9" s="57">
        <v>0.09</v>
      </c>
      <c r="P9" s="57">
        <v>8</v>
      </c>
      <c r="Q9" s="57">
        <v>8</v>
      </c>
      <c r="R9" s="57">
        <v>139</v>
      </c>
      <c r="S9" s="57">
        <f t="shared" ref="S9:S10" si="1">R9/1000</f>
        <v>0.13900000000000001</v>
      </c>
      <c r="T9" s="57">
        <v>0</v>
      </c>
      <c r="U9" s="57">
        <v>0</v>
      </c>
      <c r="V9" s="57">
        <v>7.0000000000000007E-2</v>
      </c>
      <c r="W9" s="57"/>
      <c r="X9" s="57">
        <v>34.4</v>
      </c>
      <c r="Y9" s="57">
        <v>3.5999999999999997E-2</v>
      </c>
      <c r="Z9" s="57">
        <v>0.02</v>
      </c>
      <c r="AA9" s="57">
        <v>0.25</v>
      </c>
      <c r="AB9" s="57">
        <v>4.2000000000000003E-2</v>
      </c>
      <c r="AC9" s="57">
        <v>10</v>
      </c>
      <c r="AD9" s="57">
        <v>0</v>
      </c>
      <c r="AE9" s="57">
        <v>46</v>
      </c>
      <c r="AF9" s="57">
        <v>927</v>
      </c>
      <c r="AG9" s="57">
        <v>0.13</v>
      </c>
      <c r="AH9" s="57">
        <v>0</v>
      </c>
      <c r="AI9" s="57">
        <v>0</v>
      </c>
      <c r="AJ9" s="57">
        <v>0</v>
      </c>
      <c r="AK9" s="57"/>
      <c r="AL9" s="57">
        <v>1.4E-2</v>
      </c>
      <c r="AM9" s="57">
        <v>1.2999999999999999E-2</v>
      </c>
      <c r="AN9" s="57">
        <v>2.4E-2</v>
      </c>
      <c r="AO9" s="57">
        <v>0</v>
      </c>
      <c r="AP9" s="57">
        <v>0</v>
      </c>
      <c r="AQ9" s="57"/>
      <c r="AR9" s="57">
        <v>0</v>
      </c>
    </row>
    <row r="10" spans="1:44" x14ac:dyDescent="0.2">
      <c r="A10" s="30" t="s">
        <v>15</v>
      </c>
      <c r="B10" s="37" t="s">
        <v>88</v>
      </c>
      <c r="C10" s="57">
        <v>96</v>
      </c>
      <c r="D10" s="57" t="s">
        <v>180</v>
      </c>
      <c r="E10" s="57"/>
      <c r="F10" s="57">
        <v>80.540000000000006</v>
      </c>
      <c r="G10" s="57">
        <v>69</v>
      </c>
      <c r="H10" s="57">
        <v>0.72</v>
      </c>
      <c r="I10" s="57">
        <v>0.16</v>
      </c>
      <c r="J10" s="57">
        <v>18.100000000000001</v>
      </c>
      <c r="K10" s="57">
        <v>0.9</v>
      </c>
      <c r="L10" s="57">
        <v>15.48</v>
      </c>
      <c r="M10" s="57"/>
      <c r="N10" s="57">
        <v>10</v>
      </c>
      <c r="O10" s="57">
        <v>0.36</v>
      </c>
      <c r="P10" s="57">
        <v>7</v>
      </c>
      <c r="Q10" s="57">
        <v>20</v>
      </c>
      <c r="R10" s="57">
        <v>191</v>
      </c>
      <c r="S10" s="57">
        <f t="shared" si="1"/>
        <v>0.191</v>
      </c>
      <c r="T10" s="57">
        <v>2</v>
      </c>
      <c r="U10" s="57">
        <v>2.0000000949949026E-3</v>
      </c>
      <c r="V10" s="57">
        <v>7.0000000000000007E-2</v>
      </c>
      <c r="W10" s="57"/>
      <c r="X10" s="57">
        <v>3.2</v>
      </c>
      <c r="Y10" s="57">
        <v>6.9000000000000006E-2</v>
      </c>
      <c r="Z10" s="57">
        <v>7.0000000000000007E-2</v>
      </c>
      <c r="AA10" s="57">
        <v>0.188</v>
      </c>
      <c r="AB10" s="57">
        <v>8.5999999999999993E-2</v>
      </c>
      <c r="AC10" s="57">
        <v>2</v>
      </c>
      <c r="AD10" s="57">
        <v>0</v>
      </c>
      <c r="AE10" s="57">
        <v>3</v>
      </c>
      <c r="AF10" s="57">
        <v>66</v>
      </c>
      <c r="AG10" s="57">
        <v>0.19</v>
      </c>
      <c r="AH10" s="57">
        <v>0</v>
      </c>
      <c r="AI10" s="57">
        <v>0</v>
      </c>
      <c r="AJ10" s="57">
        <v>14.6</v>
      </c>
      <c r="AK10" s="57"/>
      <c r="AL10" s="57">
        <v>5.3999999999999999E-2</v>
      </c>
      <c r="AM10" s="57">
        <v>7.0000000000000001E-3</v>
      </c>
      <c r="AN10" s="57">
        <v>4.8000000000000001E-2</v>
      </c>
      <c r="AO10" s="57">
        <v>0</v>
      </c>
      <c r="AP10" s="57">
        <v>0</v>
      </c>
      <c r="AQ10" s="57"/>
      <c r="AR10" s="57">
        <v>0</v>
      </c>
    </row>
    <row r="11" spans="1:44" x14ac:dyDescent="0.2">
      <c r="A11" s="42" t="s">
        <v>18</v>
      </c>
    </row>
    <row r="12" spans="1:44" ht="28" x14ac:dyDescent="0.2">
      <c r="A12" s="30" t="s">
        <v>14</v>
      </c>
      <c r="B12" s="36">
        <v>14262</v>
      </c>
      <c r="C12" s="57">
        <v>100</v>
      </c>
      <c r="D12" s="57" t="s">
        <v>182</v>
      </c>
      <c r="E12" s="57"/>
      <c r="F12" s="57">
        <v>57.4</v>
      </c>
      <c r="G12" s="57">
        <v>162</v>
      </c>
      <c r="H12" s="57">
        <v>1.2</v>
      </c>
      <c r="I12" s="57">
        <v>0.1</v>
      </c>
      <c r="J12" s="57">
        <v>40.200000000000003</v>
      </c>
      <c r="K12" s="57">
        <v>0.2</v>
      </c>
      <c r="L12" s="57">
        <v>28.63</v>
      </c>
      <c r="M12" s="57"/>
      <c r="N12" s="57">
        <v>25</v>
      </c>
      <c r="O12" s="57">
        <v>3.94</v>
      </c>
      <c r="P12" s="57">
        <v>20</v>
      </c>
      <c r="Q12" s="57">
        <v>36</v>
      </c>
      <c r="R12" s="57">
        <v>393</v>
      </c>
      <c r="S12" s="57">
        <f t="shared" ref="S12:S27" si="2">R12/1000</f>
        <v>0.39300000000000002</v>
      </c>
      <c r="T12" s="57">
        <v>3</v>
      </c>
      <c r="U12" s="57">
        <v>3.0000000260770321E-3</v>
      </c>
      <c r="V12" s="57">
        <v>0.12</v>
      </c>
      <c r="W12" s="57"/>
      <c r="X12" s="57">
        <v>95.3</v>
      </c>
      <c r="Y12" s="57">
        <v>5.0999999999999997E-2</v>
      </c>
      <c r="Z12" s="57">
        <v>3.4000000000000002E-2</v>
      </c>
      <c r="AA12" s="57">
        <v>0.26300000000000001</v>
      </c>
      <c r="AB12" s="57">
        <v>6.6000000000000003E-2</v>
      </c>
      <c r="AC12" s="57">
        <v>26</v>
      </c>
      <c r="AD12" s="57">
        <v>0</v>
      </c>
      <c r="AE12" s="57">
        <v>7</v>
      </c>
      <c r="AF12" s="57">
        <v>131</v>
      </c>
      <c r="AG12" s="57">
        <v>0.22</v>
      </c>
      <c r="AH12" s="57">
        <v>0</v>
      </c>
      <c r="AI12" s="57">
        <v>0</v>
      </c>
      <c r="AJ12" s="57">
        <v>0.2</v>
      </c>
      <c r="AK12" s="57"/>
      <c r="AL12" s="57">
        <v>7.0000000000000001E-3</v>
      </c>
      <c r="AM12" s="57">
        <v>7.0000000000000001E-3</v>
      </c>
      <c r="AN12" s="57">
        <v>1.4999999999999999E-2</v>
      </c>
      <c r="AO12" s="57">
        <v>0</v>
      </c>
      <c r="AP12" s="57">
        <v>0</v>
      </c>
      <c r="AQ12" s="57"/>
      <c r="AR12" s="57">
        <v>0</v>
      </c>
    </row>
    <row r="13" spans="1:44" ht="28" x14ac:dyDescent="0.2">
      <c r="A13" s="30" t="s">
        <v>13</v>
      </c>
      <c r="B13" s="36">
        <v>14263</v>
      </c>
      <c r="C13" s="57">
        <v>100</v>
      </c>
      <c r="D13" s="57" t="s">
        <v>182</v>
      </c>
      <c r="E13" s="57"/>
      <c r="F13" s="57">
        <v>87.83</v>
      </c>
      <c r="G13" s="57">
        <v>46</v>
      </c>
      <c r="H13" s="57">
        <v>0.34</v>
      </c>
      <c r="I13" s="57">
        <v>0.03</v>
      </c>
      <c r="J13" s="57">
        <v>11.42</v>
      </c>
      <c r="K13" s="57">
        <v>0.1</v>
      </c>
      <c r="L13" s="57">
        <v>8.1300000000000008</v>
      </c>
      <c r="M13" s="57"/>
      <c r="N13" s="57">
        <v>9</v>
      </c>
      <c r="O13" s="57">
        <v>1.1200000000000001</v>
      </c>
      <c r="P13" s="57">
        <v>6</v>
      </c>
      <c r="Q13" s="57">
        <v>10</v>
      </c>
      <c r="R13" s="57">
        <v>112</v>
      </c>
      <c r="S13" s="57">
        <f t="shared" si="2"/>
        <v>0.112</v>
      </c>
      <c r="T13" s="57">
        <v>4</v>
      </c>
      <c r="U13" s="57">
        <v>4.0000001899898052E-3</v>
      </c>
      <c r="V13" s="57">
        <v>0.04</v>
      </c>
      <c r="W13" s="57"/>
      <c r="X13" s="57">
        <v>27.1</v>
      </c>
      <c r="Y13" s="57">
        <v>1.4E-2</v>
      </c>
      <c r="Z13" s="57">
        <v>0.01</v>
      </c>
      <c r="AA13" s="57">
        <v>7.4999999999999997E-2</v>
      </c>
      <c r="AB13" s="57">
        <v>1.9E-2</v>
      </c>
      <c r="AC13" s="57">
        <v>7</v>
      </c>
      <c r="AD13" s="57">
        <v>0</v>
      </c>
      <c r="AE13" s="57">
        <v>2</v>
      </c>
      <c r="AF13" s="57">
        <v>37</v>
      </c>
      <c r="AG13" s="57">
        <v>0.06</v>
      </c>
      <c r="AH13" s="57"/>
      <c r="AI13" s="57"/>
      <c r="AJ13" s="57">
        <v>0.1</v>
      </c>
      <c r="AK13" s="57"/>
      <c r="AL13" s="57">
        <v>2E-3</v>
      </c>
      <c r="AM13" s="57">
        <v>2E-3</v>
      </c>
      <c r="AN13" s="57">
        <v>4.0000000000000001E-3</v>
      </c>
      <c r="AO13" s="57">
        <v>0</v>
      </c>
      <c r="AP13" s="57">
        <v>0</v>
      </c>
      <c r="AQ13" s="57"/>
      <c r="AR13" s="57">
        <v>0</v>
      </c>
    </row>
    <row r="14" spans="1:44" x14ac:dyDescent="0.2">
      <c r="A14" s="30" t="s">
        <v>17</v>
      </c>
      <c r="B14" s="36" t="s">
        <v>67</v>
      </c>
      <c r="C14" s="57">
        <v>100</v>
      </c>
      <c r="D14" s="57" t="s">
        <v>182</v>
      </c>
      <c r="E14" s="57"/>
      <c r="F14" s="57">
        <v>84.51</v>
      </c>
      <c r="G14" s="57">
        <v>60</v>
      </c>
      <c r="H14" s="57">
        <v>0.37</v>
      </c>
      <c r="I14" s="57">
        <v>0.13</v>
      </c>
      <c r="J14" s="57">
        <v>14.77</v>
      </c>
      <c r="K14" s="57">
        <v>0.2</v>
      </c>
      <c r="L14" s="57">
        <v>14.2</v>
      </c>
      <c r="M14" s="57"/>
      <c r="N14" s="57">
        <v>11</v>
      </c>
      <c r="O14" s="57">
        <v>0.25</v>
      </c>
      <c r="P14" s="57">
        <v>10</v>
      </c>
      <c r="Q14" s="57">
        <v>14</v>
      </c>
      <c r="R14" s="57">
        <v>104</v>
      </c>
      <c r="S14" s="57">
        <f t="shared" si="2"/>
        <v>0.104</v>
      </c>
      <c r="T14" s="57">
        <v>5</v>
      </c>
      <c r="U14" s="57">
        <v>4.999999888241291E-3</v>
      </c>
      <c r="V14" s="57">
        <v>7.0000000000000007E-2</v>
      </c>
      <c r="W14" s="57"/>
      <c r="X14" s="57">
        <v>0.1</v>
      </c>
      <c r="Y14" s="57">
        <v>1.7000000000000001E-2</v>
      </c>
      <c r="Z14" s="57">
        <v>1.4999999999999999E-2</v>
      </c>
      <c r="AA14" s="57">
        <v>0.13300000000000001</v>
      </c>
      <c r="AB14" s="57">
        <v>3.2000000000000001E-2</v>
      </c>
      <c r="AC14" s="57">
        <v>0</v>
      </c>
      <c r="AD14" s="57">
        <v>0</v>
      </c>
      <c r="AE14" s="57">
        <v>0</v>
      </c>
      <c r="AF14" s="57">
        <v>8</v>
      </c>
      <c r="AG14" s="57">
        <v>0</v>
      </c>
      <c r="AH14" s="57">
        <v>0</v>
      </c>
      <c r="AI14" s="57">
        <v>0</v>
      </c>
      <c r="AJ14" s="57">
        <v>0.4</v>
      </c>
      <c r="AK14" s="57"/>
      <c r="AL14" s="57">
        <v>2.5000000000000001E-2</v>
      </c>
      <c r="AM14" s="57">
        <v>3.0000000000000001E-3</v>
      </c>
      <c r="AN14" s="57">
        <v>2.1999999999999999E-2</v>
      </c>
      <c r="AO14" s="57">
        <v>0</v>
      </c>
      <c r="AP14" s="57">
        <v>0</v>
      </c>
      <c r="AQ14" s="57"/>
      <c r="AR14" s="57">
        <v>0</v>
      </c>
    </row>
    <row r="15" spans="1:44" x14ac:dyDescent="0.2">
      <c r="A15" s="30" t="s">
        <v>10</v>
      </c>
      <c r="B15" s="36" t="s">
        <v>68</v>
      </c>
      <c r="C15" s="57">
        <v>100</v>
      </c>
      <c r="D15" s="57" t="s">
        <v>182</v>
      </c>
      <c r="E15" s="57"/>
      <c r="F15" s="57">
        <v>90</v>
      </c>
      <c r="G15" s="57">
        <v>39</v>
      </c>
      <c r="H15" s="57">
        <v>0.5</v>
      </c>
      <c r="I15" s="57">
        <v>0.1</v>
      </c>
      <c r="J15" s="57">
        <v>9.1999999999999993</v>
      </c>
      <c r="K15" s="57"/>
      <c r="L15" s="57"/>
      <c r="M15" s="57"/>
      <c r="N15" s="57">
        <v>9</v>
      </c>
      <c r="O15" s="57">
        <v>0.2</v>
      </c>
      <c r="P15" s="57">
        <v>12</v>
      </c>
      <c r="Q15" s="57">
        <v>15</v>
      </c>
      <c r="R15" s="57">
        <v>162</v>
      </c>
      <c r="S15" s="57">
        <f t="shared" si="2"/>
        <v>0.16200000000000001</v>
      </c>
      <c r="T15" s="57">
        <v>1</v>
      </c>
      <c r="U15" s="57">
        <v>1.0000000474974513E-3</v>
      </c>
      <c r="V15" s="57">
        <v>0.05</v>
      </c>
      <c r="W15" s="57"/>
      <c r="X15" s="57">
        <v>38</v>
      </c>
      <c r="Y15" s="57">
        <v>0.04</v>
      </c>
      <c r="Z15" s="57">
        <v>0.02</v>
      </c>
      <c r="AA15" s="57">
        <v>0.2</v>
      </c>
      <c r="AB15" s="57">
        <v>4.3999999999999997E-2</v>
      </c>
      <c r="AC15" s="57">
        <v>10</v>
      </c>
      <c r="AD15" s="57">
        <v>0</v>
      </c>
      <c r="AE15" s="57">
        <v>22</v>
      </c>
      <c r="AF15" s="57">
        <v>440</v>
      </c>
      <c r="AG15" s="57"/>
      <c r="AH15" s="57">
        <v>0</v>
      </c>
      <c r="AI15" s="57">
        <v>0</v>
      </c>
      <c r="AJ15" s="57"/>
      <c r="AK15" s="57"/>
      <c r="AL15" s="57">
        <v>1.4E-2</v>
      </c>
      <c r="AM15" s="57">
        <v>1.2999999999999999E-2</v>
      </c>
      <c r="AN15" s="57">
        <v>2.4E-2</v>
      </c>
      <c r="AO15" s="57">
        <v>0</v>
      </c>
    </row>
    <row r="16" spans="1:44" ht="28" x14ac:dyDescent="0.2">
      <c r="A16" s="30" t="s">
        <v>11</v>
      </c>
      <c r="B16" s="36" t="s">
        <v>69</v>
      </c>
      <c r="C16" s="57">
        <v>100</v>
      </c>
      <c r="D16" s="57" t="s">
        <v>182</v>
      </c>
      <c r="E16" s="57"/>
      <c r="F16" s="57">
        <v>62</v>
      </c>
      <c r="G16" s="57">
        <v>146</v>
      </c>
      <c r="H16" s="57">
        <v>1.97</v>
      </c>
      <c r="I16" s="57">
        <v>0.48</v>
      </c>
      <c r="J16" s="57">
        <v>34.56</v>
      </c>
      <c r="K16" s="57">
        <v>0.4</v>
      </c>
      <c r="L16" s="57">
        <v>34.159999999999997</v>
      </c>
      <c r="M16" s="57"/>
      <c r="N16" s="57">
        <v>27</v>
      </c>
      <c r="O16" s="57">
        <v>0.49</v>
      </c>
      <c r="P16" s="57">
        <v>38</v>
      </c>
      <c r="Q16" s="57">
        <v>49</v>
      </c>
      <c r="R16" s="57">
        <v>484</v>
      </c>
      <c r="S16" s="57">
        <f t="shared" si="2"/>
        <v>0.48399999999999999</v>
      </c>
      <c r="T16" s="57">
        <v>3</v>
      </c>
      <c r="U16" s="57">
        <v>3.0000000260770321E-3</v>
      </c>
      <c r="V16" s="57">
        <v>0.18</v>
      </c>
      <c r="W16" s="57"/>
      <c r="X16" s="57">
        <v>119.8</v>
      </c>
      <c r="Y16" s="57">
        <v>0.14499999999999999</v>
      </c>
      <c r="Z16" s="57">
        <v>7.8E-2</v>
      </c>
      <c r="AA16" s="57">
        <v>0.77200000000000002</v>
      </c>
      <c r="AB16" s="57">
        <v>0.154</v>
      </c>
      <c r="AC16" s="57">
        <v>13</v>
      </c>
      <c r="AD16" s="57">
        <v>0</v>
      </c>
      <c r="AE16" s="57">
        <v>2</v>
      </c>
      <c r="AF16" s="57">
        <v>31</v>
      </c>
      <c r="AG16" s="57">
        <v>0.14000000000000001</v>
      </c>
      <c r="AH16" s="57">
        <v>0</v>
      </c>
      <c r="AI16" s="57">
        <v>0</v>
      </c>
      <c r="AJ16" s="57">
        <v>0.1</v>
      </c>
      <c r="AK16" s="57"/>
      <c r="AL16" s="57">
        <v>6.4000000000000001E-2</v>
      </c>
      <c r="AM16" s="57">
        <v>6.3E-2</v>
      </c>
      <c r="AN16" s="57">
        <v>0.113</v>
      </c>
      <c r="AO16" s="57">
        <v>0</v>
      </c>
      <c r="AP16" s="57">
        <v>0</v>
      </c>
      <c r="AQ16" s="57"/>
      <c r="AR16" s="57">
        <v>0</v>
      </c>
    </row>
    <row r="17" spans="1:44" ht="28" x14ac:dyDescent="0.2">
      <c r="A17" s="30" t="s">
        <v>8</v>
      </c>
      <c r="B17" s="35" t="s">
        <v>70</v>
      </c>
      <c r="C17" s="57">
        <v>100</v>
      </c>
      <c r="D17" s="57" t="s">
        <v>182</v>
      </c>
      <c r="E17" s="57"/>
      <c r="F17" s="57">
        <v>93.64</v>
      </c>
      <c r="G17" s="57">
        <v>17</v>
      </c>
      <c r="H17" s="57">
        <v>0.45</v>
      </c>
      <c r="I17" s="57">
        <v>7.0000000000000007E-2</v>
      </c>
      <c r="J17" s="57">
        <v>5.62</v>
      </c>
      <c r="K17" s="57">
        <v>0.7</v>
      </c>
      <c r="L17" s="57">
        <v>1.53</v>
      </c>
      <c r="M17" s="57"/>
      <c r="N17" s="57">
        <v>10</v>
      </c>
      <c r="O17" s="57">
        <v>0.06</v>
      </c>
      <c r="P17" s="57">
        <v>7</v>
      </c>
      <c r="Q17" s="57">
        <v>9</v>
      </c>
      <c r="R17" s="57">
        <v>109</v>
      </c>
      <c r="S17" s="57">
        <f t="shared" si="2"/>
        <v>0.109</v>
      </c>
      <c r="T17" s="57">
        <v>24</v>
      </c>
      <c r="U17" s="57">
        <v>2.4000000208616257E-2</v>
      </c>
      <c r="V17" s="57">
        <v>0.19</v>
      </c>
      <c r="W17" s="57"/>
      <c r="X17" s="57">
        <v>14.3</v>
      </c>
      <c r="Y17" s="57">
        <v>2.1000000000000001E-2</v>
      </c>
      <c r="Z17" s="57">
        <v>1.7000000000000001E-2</v>
      </c>
      <c r="AA17" s="57">
        <v>0.18</v>
      </c>
      <c r="AB17" s="57">
        <v>3.6999999999999998E-2</v>
      </c>
      <c r="AC17" s="57">
        <v>9</v>
      </c>
      <c r="AD17" s="57">
        <v>0</v>
      </c>
      <c r="AE17" s="57">
        <v>2</v>
      </c>
      <c r="AF17" s="57">
        <v>33</v>
      </c>
      <c r="AG17" s="57">
        <v>0.23</v>
      </c>
      <c r="AH17" s="57">
        <v>0</v>
      </c>
      <c r="AI17" s="57">
        <v>0</v>
      </c>
      <c r="AJ17" s="57">
        <v>0.1</v>
      </c>
      <c r="AK17" s="57"/>
      <c r="AL17" s="57">
        <v>2.7E-2</v>
      </c>
      <c r="AM17" s="57">
        <v>6.0000000000000001E-3</v>
      </c>
      <c r="AN17" s="57">
        <v>1.7000000000000001E-2</v>
      </c>
      <c r="AO17" s="57">
        <v>0</v>
      </c>
      <c r="AP17" s="57">
        <v>0</v>
      </c>
      <c r="AQ17" s="57"/>
      <c r="AR17" s="57">
        <v>0</v>
      </c>
    </row>
    <row r="18" spans="1:44" ht="28" x14ac:dyDescent="0.2">
      <c r="A18" s="30" t="s">
        <v>7</v>
      </c>
      <c r="B18" s="36" t="s">
        <v>71</v>
      </c>
      <c r="C18" s="57">
        <v>100</v>
      </c>
      <c r="D18" s="57" t="s">
        <v>182</v>
      </c>
      <c r="E18" s="57"/>
      <c r="F18" s="57">
        <v>92.39</v>
      </c>
      <c r="G18" s="57">
        <v>22</v>
      </c>
      <c r="H18" s="57">
        <v>0.46</v>
      </c>
      <c r="I18" s="57">
        <v>0.32</v>
      </c>
      <c r="J18" s="57">
        <v>6.5</v>
      </c>
      <c r="K18" s="57">
        <v>0.4</v>
      </c>
      <c r="L18" s="57">
        <v>2.4</v>
      </c>
      <c r="M18" s="57"/>
      <c r="N18" s="57">
        <v>8</v>
      </c>
      <c r="O18" s="57">
        <v>0.12</v>
      </c>
      <c r="P18" s="57">
        <v>8</v>
      </c>
      <c r="Q18" s="57">
        <v>8</v>
      </c>
      <c r="R18" s="57">
        <v>89</v>
      </c>
      <c r="S18" s="57">
        <f t="shared" si="2"/>
        <v>8.8999999999999996E-2</v>
      </c>
      <c r="T18" s="57">
        <v>1</v>
      </c>
      <c r="U18" s="57">
        <v>1.0000000474974513E-3</v>
      </c>
      <c r="V18" s="57">
        <v>0.05</v>
      </c>
      <c r="W18" s="57"/>
      <c r="X18" s="57">
        <v>31.5</v>
      </c>
      <c r="Y18" s="57">
        <v>5.8999999999999997E-2</v>
      </c>
      <c r="Z18" s="57">
        <v>1.2999999999999999E-2</v>
      </c>
      <c r="AA18" s="57">
        <v>0.13700000000000001</v>
      </c>
      <c r="AB18" s="57">
        <v>0.06</v>
      </c>
      <c r="AC18" s="57">
        <v>10</v>
      </c>
      <c r="AD18" s="57">
        <v>0</v>
      </c>
      <c r="AE18" s="57">
        <v>1</v>
      </c>
      <c r="AF18" s="57">
        <v>13</v>
      </c>
      <c r="AG18" s="57">
        <v>0.08</v>
      </c>
      <c r="AH18" s="57">
        <v>0</v>
      </c>
      <c r="AI18" s="57">
        <v>0</v>
      </c>
      <c r="AJ18" s="57">
        <v>0</v>
      </c>
      <c r="AK18" s="57"/>
      <c r="AL18" s="57">
        <v>4.2999999999999997E-2</v>
      </c>
      <c r="AM18" s="57">
        <v>1.2E-2</v>
      </c>
      <c r="AN18" s="57">
        <v>9.7000000000000003E-2</v>
      </c>
      <c r="AO18" s="57">
        <v>0</v>
      </c>
      <c r="AP18" s="57">
        <v>0</v>
      </c>
      <c r="AQ18" s="57"/>
      <c r="AR18" s="57">
        <v>0</v>
      </c>
    </row>
    <row r="19" spans="1:44" x14ac:dyDescent="0.2">
      <c r="A19" s="30" t="s">
        <v>29</v>
      </c>
      <c r="B19" s="36" t="s">
        <v>72</v>
      </c>
      <c r="C19" s="57">
        <v>100</v>
      </c>
      <c r="D19" s="57" t="s">
        <v>182</v>
      </c>
      <c r="E19" s="57"/>
      <c r="F19" s="57">
        <v>86.63</v>
      </c>
      <c r="G19" s="57">
        <v>51</v>
      </c>
      <c r="H19" s="57">
        <v>0.11</v>
      </c>
      <c r="I19" s="57">
        <v>0.06</v>
      </c>
      <c r="J19" s="57">
        <v>13.12</v>
      </c>
      <c r="K19" s="57">
        <v>0.3</v>
      </c>
      <c r="L19" s="57">
        <v>12.45</v>
      </c>
      <c r="M19" s="57"/>
      <c r="N19" s="57">
        <v>17</v>
      </c>
      <c r="O19" s="57">
        <v>0.36</v>
      </c>
      <c r="P19" s="57">
        <v>3</v>
      </c>
      <c r="Q19" s="57">
        <v>2</v>
      </c>
      <c r="R19" s="57">
        <v>24</v>
      </c>
      <c r="S19" s="57">
        <f t="shared" si="2"/>
        <v>2.4E-2</v>
      </c>
      <c r="T19" s="57">
        <v>5</v>
      </c>
      <c r="U19" s="57">
        <v>4.999999888241291E-3</v>
      </c>
      <c r="V19" s="57">
        <v>0.02</v>
      </c>
      <c r="W19" s="57"/>
      <c r="X19" s="57">
        <v>15.2</v>
      </c>
      <c r="Y19" s="57">
        <v>3.0000000000000001E-3</v>
      </c>
      <c r="Z19" s="57">
        <v>3.0000000000000001E-3</v>
      </c>
      <c r="AA19" s="57">
        <v>0.08</v>
      </c>
      <c r="AB19" s="57">
        <v>1.4999999999999999E-2</v>
      </c>
      <c r="AC19" s="57">
        <v>7</v>
      </c>
      <c r="AD19" s="57">
        <v>0</v>
      </c>
      <c r="AE19" s="57">
        <v>35</v>
      </c>
      <c r="AF19" s="57">
        <v>692</v>
      </c>
      <c r="AG19" s="57">
        <v>0.21</v>
      </c>
      <c r="AH19" s="57">
        <v>0</v>
      </c>
      <c r="AI19" s="57">
        <v>0</v>
      </c>
      <c r="AJ19" s="57">
        <v>0.8</v>
      </c>
      <c r="AK19" s="57"/>
      <c r="AL19" s="57">
        <v>1.4E-2</v>
      </c>
      <c r="AM19" s="57">
        <v>2.1999999999999999E-2</v>
      </c>
      <c r="AN19" s="57">
        <v>1.0999999999999999E-2</v>
      </c>
      <c r="AO19" s="57">
        <v>0</v>
      </c>
      <c r="AP19" s="57">
        <v>0</v>
      </c>
      <c r="AQ19" s="57"/>
      <c r="AR19" s="57">
        <v>0</v>
      </c>
    </row>
    <row r="20" spans="1:44" ht="28" x14ac:dyDescent="0.2">
      <c r="A20" s="30" t="s">
        <v>3</v>
      </c>
      <c r="B20" s="35" t="s">
        <v>66</v>
      </c>
      <c r="C20" s="57">
        <v>100</v>
      </c>
      <c r="D20" s="57" t="s">
        <v>182</v>
      </c>
      <c r="E20" s="57"/>
      <c r="F20" s="57">
        <v>60.57</v>
      </c>
      <c r="G20" s="57">
        <v>148</v>
      </c>
      <c r="H20" s="57">
        <v>2.4</v>
      </c>
      <c r="I20" s="57">
        <v>0.25</v>
      </c>
      <c r="J20" s="57">
        <v>35.19</v>
      </c>
      <c r="K20" s="57">
        <v>1</v>
      </c>
      <c r="L20" s="57">
        <v>29.68</v>
      </c>
      <c r="M20" s="57"/>
      <c r="N20" s="57">
        <v>38</v>
      </c>
      <c r="O20" s="57">
        <v>0.33</v>
      </c>
      <c r="P20" s="57">
        <v>35</v>
      </c>
      <c r="Q20" s="57">
        <v>61</v>
      </c>
      <c r="R20" s="57">
        <v>629</v>
      </c>
      <c r="S20" s="57">
        <f t="shared" si="2"/>
        <v>0.629</v>
      </c>
      <c r="T20" s="57">
        <v>7</v>
      </c>
      <c r="U20" s="57">
        <v>7.0000002160668373E-3</v>
      </c>
      <c r="V20" s="57">
        <v>0.16</v>
      </c>
      <c r="W20" s="57"/>
      <c r="X20" s="57">
        <v>144.80000000000001</v>
      </c>
      <c r="Y20" s="57">
        <v>0.27500000000000002</v>
      </c>
      <c r="Z20" s="57">
        <v>0.17499999999999999</v>
      </c>
      <c r="AA20" s="57">
        <v>1.093</v>
      </c>
      <c r="AB20" s="57">
        <v>0.26</v>
      </c>
      <c r="AC20" s="57">
        <v>77</v>
      </c>
      <c r="AD20" s="57">
        <v>0</v>
      </c>
      <c r="AE20" s="57">
        <v>13</v>
      </c>
      <c r="AF20" s="57">
        <v>264</v>
      </c>
      <c r="AG20" s="57">
        <v>0.6</v>
      </c>
      <c r="AH20" s="57">
        <v>0</v>
      </c>
      <c r="AI20" s="57">
        <v>0</v>
      </c>
      <c r="AJ20" s="57">
        <v>0.4</v>
      </c>
      <c r="AK20" s="57"/>
      <c r="AL20" s="57">
        <v>5.8999999999999997E-2</v>
      </c>
      <c r="AM20" s="57">
        <v>0.05</v>
      </c>
      <c r="AN20" s="57">
        <v>6.3E-2</v>
      </c>
      <c r="AO20" s="57">
        <v>0</v>
      </c>
      <c r="AP20" s="57">
        <v>0</v>
      </c>
      <c r="AQ20" s="57"/>
      <c r="AR20" s="57">
        <v>0</v>
      </c>
    </row>
    <row r="21" spans="1:44" ht="28" x14ac:dyDescent="0.2">
      <c r="A21" s="30" t="s">
        <v>2</v>
      </c>
      <c r="B21" s="35" t="s">
        <v>89</v>
      </c>
      <c r="C21" s="57">
        <v>100</v>
      </c>
      <c r="D21" s="57" t="s">
        <v>182</v>
      </c>
      <c r="E21" s="57"/>
      <c r="F21" s="57">
        <v>88.3</v>
      </c>
      <c r="G21" s="57">
        <v>45</v>
      </c>
      <c r="H21" s="57">
        <v>0.7</v>
      </c>
      <c r="I21" s="57">
        <v>0.2</v>
      </c>
      <c r="J21" s="57">
        <v>10.4</v>
      </c>
      <c r="K21" s="57">
        <v>0.2</v>
      </c>
      <c r="L21" s="57">
        <v>8.4</v>
      </c>
      <c r="M21" s="57"/>
      <c r="N21" s="57">
        <v>11</v>
      </c>
      <c r="O21" s="57">
        <v>0.2</v>
      </c>
      <c r="P21" s="57">
        <v>11</v>
      </c>
      <c r="Q21" s="57">
        <v>17</v>
      </c>
      <c r="R21" s="57">
        <v>200</v>
      </c>
      <c r="S21" s="57">
        <f t="shared" si="2"/>
        <v>0.2</v>
      </c>
      <c r="T21" s="57">
        <v>1</v>
      </c>
      <c r="U21" s="57">
        <v>1.0000000474974513E-3</v>
      </c>
      <c r="V21" s="57">
        <v>0.05</v>
      </c>
      <c r="W21" s="57"/>
      <c r="X21" s="57">
        <v>50</v>
      </c>
      <c r="Y21" s="57">
        <v>0.09</v>
      </c>
      <c r="Z21" s="57">
        <v>0.03</v>
      </c>
      <c r="AA21" s="57">
        <v>0.4</v>
      </c>
      <c r="AB21" s="57">
        <v>0.04</v>
      </c>
      <c r="AC21" s="57">
        <v>30</v>
      </c>
      <c r="AD21" s="57">
        <v>0</v>
      </c>
      <c r="AE21" s="57">
        <v>10</v>
      </c>
      <c r="AF21" s="57">
        <v>200</v>
      </c>
      <c r="AG21" s="57">
        <v>0.04</v>
      </c>
      <c r="AH21" s="57">
        <v>0</v>
      </c>
      <c r="AI21" s="57">
        <v>0</v>
      </c>
      <c r="AJ21" s="57">
        <v>0.1</v>
      </c>
      <c r="AK21" s="57"/>
      <c r="AL21" s="57">
        <v>2.4E-2</v>
      </c>
      <c r="AM21" s="57">
        <v>3.5999999999999997E-2</v>
      </c>
      <c r="AN21" s="57">
        <v>0.04</v>
      </c>
      <c r="AO21" s="57">
        <v>0</v>
      </c>
      <c r="AP21" s="57">
        <v>0</v>
      </c>
      <c r="AQ21" s="57"/>
      <c r="AR21" s="57">
        <v>0</v>
      </c>
    </row>
    <row r="22" spans="1:44" x14ac:dyDescent="0.2">
      <c r="A22" s="30" t="s">
        <v>26</v>
      </c>
      <c r="B22" s="36" t="s">
        <v>82</v>
      </c>
      <c r="C22" s="57">
        <v>100</v>
      </c>
      <c r="D22" s="57" t="s">
        <v>182</v>
      </c>
      <c r="E22" s="57"/>
      <c r="F22" s="57">
        <v>86.37</v>
      </c>
      <c r="G22" s="57">
        <v>53</v>
      </c>
      <c r="H22" s="57">
        <v>0.36</v>
      </c>
      <c r="I22" s="57">
        <v>0.12</v>
      </c>
      <c r="J22" s="57">
        <v>12.87</v>
      </c>
      <c r="K22" s="57">
        <v>0.2</v>
      </c>
      <c r="L22" s="57">
        <v>9.98</v>
      </c>
      <c r="M22" s="57"/>
      <c r="N22" s="57">
        <v>13</v>
      </c>
      <c r="O22" s="57">
        <v>0.31</v>
      </c>
      <c r="P22" s="57">
        <v>12</v>
      </c>
      <c r="Q22" s="57">
        <v>8</v>
      </c>
      <c r="R22" s="57">
        <v>130</v>
      </c>
      <c r="S22" s="57">
        <f t="shared" si="2"/>
        <v>0.13</v>
      </c>
      <c r="T22" s="57">
        <v>2</v>
      </c>
      <c r="U22" s="57">
        <v>2.0000000949949026E-3</v>
      </c>
      <c r="V22" s="57">
        <v>0.11</v>
      </c>
      <c r="W22" s="57"/>
      <c r="X22" s="57">
        <v>10</v>
      </c>
      <c r="Y22" s="57">
        <v>5.8000000000000003E-2</v>
      </c>
      <c r="Z22" s="57">
        <v>2.1000000000000001E-2</v>
      </c>
      <c r="AA22" s="57">
        <v>0.19900000000000001</v>
      </c>
      <c r="AB22" s="57">
        <v>0.1</v>
      </c>
      <c r="AC22" s="57">
        <v>18</v>
      </c>
      <c r="AD22" s="57">
        <v>0</v>
      </c>
      <c r="AE22" s="57">
        <v>0</v>
      </c>
      <c r="AF22" s="57">
        <v>5</v>
      </c>
      <c r="AG22" s="57">
        <v>0.02</v>
      </c>
      <c r="AH22" s="57">
        <v>0</v>
      </c>
      <c r="AI22" s="57">
        <v>0</v>
      </c>
      <c r="AJ22" s="57">
        <v>0.3</v>
      </c>
      <c r="AK22" s="57"/>
      <c r="AL22" s="57">
        <v>8.0000000000000002E-3</v>
      </c>
      <c r="AM22" s="57">
        <v>1.4E-2</v>
      </c>
      <c r="AN22" s="57">
        <v>4.2000000000000003E-2</v>
      </c>
      <c r="AO22" s="57">
        <v>0</v>
      </c>
      <c r="AP22" s="57">
        <v>0</v>
      </c>
      <c r="AQ22" s="57"/>
      <c r="AR22" s="57">
        <v>0</v>
      </c>
    </row>
    <row r="23" spans="1:44" ht="28" x14ac:dyDescent="0.2">
      <c r="A23" s="30" t="s">
        <v>28</v>
      </c>
      <c r="B23" s="35" t="s">
        <v>74</v>
      </c>
      <c r="C23" s="57">
        <v>100</v>
      </c>
      <c r="D23" s="57" t="s">
        <v>182</v>
      </c>
      <c r="E23" s="57"/>
      <c r="F23" s="57">
        <v>53.1</v>
      </c>
      <c r="G23" s="57">
        <v>179</v>
      </c>
      <c r="H23" s="57">
        <v>1.3</v>
      </c>
      <c r="I23" s="57">
        <v>0.1</v>
      </c>
      <c r="J23" s="57">
        <v>44.3</v>
      </c>
      <c r="K23" s="57">
        <v>0.7</v>
      </c>
      <c r="L23" s="57">
        <v>43.6</v>
      </c>
      <c r="M23" s="57"/>
      <c r="N23" s="57">
        <v>39</v>
      </c>
      <c r="O23" s="57">
        <v>0.9</v>
      </c>
      <c r="P23" s="57">
        <v>35</v>
      </c>
      <c r="Q23" s="57">
        <v>28</v>
      </c>
      <c r="R23" s="57">
        <v>472</v>
      </c>
      <c r="S23" s="57">
        <f t="shared" si="2"/>
        <v>0.47199999999999998</v>
      </c>
      <c r="T23" s="57">
        <v>3</v>
      </c>
      <c r="U23" s="57">
        <v>3.0000000260770321E-3</v>
      </c>
      <c r="V23" s="57">
        <v>0.4</v>
      </c>
      <c r="W23" s="57"/>
      <c r="X23" s="57">
        <v>42</v>
      </c>
      <c r="Y23" s="57">
        <v>0.23</v>
      </c>
      <c r="Z23" s="57">
        <v>0.06</v>
      </c>
      <c r="AA23" s="57">
        <v>0.9</v>
      </c>
      <c r="AB23" s="57">
        <v>0.255</v>
      </c>
      <c r="AC23" s="57">
        <v>37</v>
      </c>
      <c r="AD23" s="57">
        <v>0</v>
      </c>
      <c r="AE23" s="57">
        <v>3</v>
      </c>
      <c r="AF23" s="57">
        <v>50</v>
      </c>
      <c r="AG23" s="57">
        <v>0.03</v>
      </c>
      <c r="AH23" s="57">
        <v>0</v>
      </c>
      <c r="AI23" s="57">
        <v>0</v>
      </c>
      <c r="AJ23" s="57">
        <v>1</v>
      </c>
      <c r="AK23" s="57"/>
      <c r="AL23" s="57">
        <v>7.0000000000000001E-3</v>
      </c>
      <c r="AM23" s="57">
        <v>1.2E-2</v>
      </c>
      <c r="AN23" s="57">
        <v>3.5000000000000003E-2</v>
      </c>
      <c r="AO23" s="57">
        <v>0</v>
      </c>
      <c r="AP23" s="57">
        <v>0</v>
      </c>
      <c r="AQ23" s="57"/>
      <c r="AR23" s="57">
        <v>0</v>
      </c>
    </row>
    <row r="24" spans="1:44" x14ac:dyDescent="0.2">
      <c r="A24" s="30" t="s">
        <v>5</v>
      </c>
      <c r="B24" s="36" t="s">
        <v>83</v>
      </c>
      <c r="C24" s="57">
        <v>100</v>
      </c>
      <c r="D24" s="57" t="s">
        <v>182</v>
      </c>
      <c r="E24" s="57"/>
      <c r="F24" s="57">
        <v>88.9</v>
      </c>
      <c r="G24" s="57">
        <v>43</v>
      </c>
      <c r="H24" s="57">
        <v>0.5</v>
      </c>
      <c r="I24" s="57">
        <v>0.2</v>
      </c>
      <c r="J24" s="57">
        <v>10.1</v>
      </c>
      <c r="K24" s="57">
        <v>0.2</v>
      </c>
      <c r="L24" s="57">
        <v>9.9</v>
      </c>
      <c r="M24" s="57"/>
      <c r="N24" s="57">
        <v>18</v>
      </c>
      <c r="O24" s="57">
        <v>0.2</v>
      </c>
      <c r="P24" s="57">
        <v>8</v>
      </c>
      <c r="Q24" s="57">
        <v>14</v>
      </c>
      <c r="R24" s="57">
        <v>178</v>
      </c>
      <c r="S24" s="57">
        <f t="shared" si="2"/>
        <v>0.17799999999999999</v>
      </c>
      <c r="T24" s="57">
        <v>1</v>
      </c>
      <c r="U24" s="57">
        <v>1.0000000474974513E-3</v>
      </c>
      <c r="V24" s="57">
        <v>0.03</v>
      </c>
      <c r="W24" s="57"/>
      <c r="X24" s="57">
        <v>31</v>
      </c>
      <c r="Y24" s="57">
        <v>0.06</v>
      </c>
      <c r="Z24" s="57">
        <v>0.02</v>
      </c>
      <c r="AA24" s="57">
        <v>0.1</v>
      </c>
      <c r="AB24" s="57">
        <v>4.2000000000000003E-2</v>
      </c>
      <c r="AC24" s="57">
        <v>5</v>
      </c>
      <c r="AD24" s="57">
        <v>0</v>
      </c>
      <c r="AE24" s="57">
        <v>13</v>
      </c>
      <c r="AF24" s="57">
        <v>253</v>
      </c>
      <c r="AG24" s="57">
        <v>0.13</v>
      </c>
      <c r="AH24" s="57">
        <v>0</v>
      </c>
      <c r="AI24" s="57">
        <v>0</v>
      </c>
      <c r="AJ24" s="57">
        <v>0</v>
      </c>
      <c r="AK24" s="57"/>
      <c r="AL24" s="57">
        <v>2.4E-2</v>
      </c>
      <c r="AM24" s="57">
        <v>3.5999999999999997E-2</v>
      </c>
      <c r="AN24" s="57">
        <v>0.04</v>
      </c>
      <c r="AO24" s="57">
        <v>0</v>
      </c>
      <c r="AP24" s="57">
        <v>0</v>
      </c>
      <c r="AQ24" s="57"/>
      <c r="AR24" s="57">
        <v>0</v>
      </c>
    </row>
    <row r="25" spans="1:44" x14ac:dyDescent="0.2">
      <c r="A25" s="30" t="s">
        <v>32</v>
      </c>
      <c r="B25" s="36" t="s">
        <v>84</v>
      </c>
      <c r="C25" s="57">
        <v>76</v>
      </c>
      <c r="D25" s="57" t="s">
        <v>184</v>
      </c>
      <c r="E25" s="57"/>
      <c r="F25" s="57">
        <v>83.07</v>
      </c>
      <c r="G25" s="57">
        <v>61</v>
      </c>
      <c r="H25" s="57">
        <v>1.1399999999999999</v>
      </c>
      <c r="I25" s="57">
        <v>0.52</v>
      </c>
      <c r="J25" s="57">
        <v>14.66</v>
      </c>
      <c r="K25" s="57">
        <v>3</v>
      </c>
      <c r="L25" s="57">
        <v>8.99</v>
      </c>
      <c r="M25" s="57"/>
      <c r="N25" s="57">
        <v>34</v>
      </c>
      <c r="O25" s="57">
        <v>0.31</v>
      </c>
      <c r="P25" s="57">
        <v>17</v>
      </c>
      <c r="Q25" s="57">
        <v>34</v>
      </c>
      <c r="R25" s="57">
        <v>312</v>
      </c>
      <c r="S25" s="57">
        <f t="shared" si="2"/>
        <v>0.312</v>
      </c>
      <c r="T25" s="57">
        <v>3</v>
      </c>
      <c r="U25" s="57">
        <v>3.0000000260770321E-3</v>
      </c>
      <c r="V25" s="57">
        <v>0.14000000000000001</v>
      </c>
      <c r="W25" s="57"/>
      <c r="X25" s="57">
        <v>92.7</v>
      </c>
      <c r="Y25" s="57">
        <v>2.7E-2</v>
      </c>
      <c r="Z25" s="57">
        <v>2.5000000000000001E-2</v>
      </c>
      <c r="AA25" s="57">
        <v>0.34100000000000003</v>
      </c>
      <c r="AB25" s="57">
        <v>6.3E-2</v>
      </c>
      <c r="AC25" s="57">
        <v>25</v>
      </c>
      <c r="AD25" s="57">
        <v>0</v>
      </c>
      <c r="AE25" s="57">
        <v>4</v>
      </c>
      <c r="AF25" s="57">
        <v>87</v>
      </c>
      <c r="AG25" s="57">
        <v>1.46</v>
      </c>
      <c r="AH25" s="57">
        <v>0</v>
      </c>
      <c r="AI25" s="57">
        <v>0</v>
      </c>
      <c r="AJ25" s="57">
        <v>40.299999999999997</v>
      </c>
      <c r="AK25" s="57"/>
      <c r="AL25" s="57">
        <v>2.9000000000000001E-2</v>
      </c>
      <c r="AM25" s="57">
        <v>4.7E-2</v>
      </c>
      <c r="AN25" s="57">
        <v>0.28699999999999998</v>
      </c>
      <c r="AO25" s="57">
        <v>0</v>
      </c>
      <c r="AP25" s="57">
        <v>0</v>
      </c>
      <c r="AQ25" s="57"/>
      <c r="AR25" s="57">
        <v>0</v>
      </c>
    </row>
    <row r="26" spans="1:44" x14ac:dyDescent="0.2">
      <c r="A26" s="30" t="s">
        <v>6</v>
      </c>
      <c r="B26" s="37" t="s">
        <v>85</v>
      </c>
      <c r="C26" s="57">
        <v>53</v>
      </c>
      <c r="D26" s="57" t="s">
        <v>185</v>
      </c>
      <c r="E26" s="57"/>
      <c r="F26" s="57">
        <v>88.98</v>
      </c>
      <c r="G26" s="57">
        <v>29</v>
      </c>
      <c r="H26" s="57">
        <v>1.1000000000000001</v>
      </c>
      <c r="I26" s="57">
        <v>0.3</v>
      </c>
      <c r="J26" s="57">
        <v>9.32</v>
      </c>
      <c r="K26" s="57">
        <v>2.8</v>
      </c>
      <c r="L26" s="57">
        <v>2.5</v>
      </c>
      <c r="M26" s="57"/>
      <c r="N26" s="57">
        <v>26</v>
      </c>
      <c r="O26" s="57">
        <v>0.6</v>
      </c>
      <c r="P26" s="57">
        <v>8</v>
      </c>
      <c r="Q26" s="57">
        <v>16</v>
      </c>
      <c r="R26" s="57">
        <v>138</v>
      </c>
      <c r="S26" s="57">
        <f t="shared" si="2"/>
        <v>0.13800000000000001</v>
      </c>
      <c r="T26" s="57">
        <v>2</v>
      </c>
      <c r="U26" s="57">
        <v>2.0000000949949026E-3</v>
      </c>
      <c r="V26" s="57">
        <v>0.06</v>
      </c>
      <c r="W26" s="57"/>
      <c r="X26" s="57">
        <v>53</v>
      </c>
      <c r="Y26" s="57">
        <v>0.04</v>
      </c>
      <c r="Z26" s="57">
        <v>0.02</v>
      </c>
      <c r="AA26" s="57">
        <v>0.1</v>
      </c>
      <c r="AB26" s="57">
        <v>0.08</v>
      </c>
      <c r="AC26" s="57">
        <v>11</v>
      </c>
      <c r="AD26" s="57">
        <v>0</v>
      </c>
      <c r="AE26" s="57">
        <v>1</v>
      </c>
      <c r="AF26" s="57">
        <v>22</v>
      </c>
      <c r="AG26" s="57">
        <v>0.15</v>
      </c>
      <c r="AH26" s="57">
        <v>0</v>
      </c>
      <c r="AI26" s="57">
        <v>0</v>
      </c>
      <c r="AJ26" s="57">
        <v>0</v>
      </c>
      <c r="AK26" s="57"/>
      <c r="AL26" s="57">
        <v>3.9E-2</v>
      </c>
      <c r="AM26" s="57">
        <v>1.0999999999999999E-2</v>
      </c>
      <c r="AN26" s="57">
        <v>8.8999999999999996E-2</v>
      </c>
      <c r="AO26" s="57">
        <v>0</v>
      </c>
      <c r="AP26" s="57">
        <v>0</v>
      </c>
      <c r="AQ26" s="57"/>
      <c r="AR26" s="57">
        <v>0</v>
      </c>
    </row>
    <row r="27" spans="1:44" x14ac:dyDescent="0.2">
      <c r="A27" s="30"/>
      <c r="B27" s="37" t="s">
        <v>186</v>
      </c>
      <c r="C27" s="57">
        <v>84</v>
      </c>
      <c r="D27" s="57" t="s">
        <v>187</v>
      </c>
      <c r="E27" s="57"/>
      <c r="F27" s="57">
        <v>88.26</v>
      </c>
      <c r="G27" s="57">
        <v>30</v>
      </c>
      <c r="H27" s="57">
        <v>0.7</v>
      </c>
      <c r="I27" s="57">
        <v>0.2</v>
      </c>
      <c r="J27" s="57">
        <v>10.54</v>
      </c>
      <c r="K27" s="57">
        <v>2.8</v>
      </c>
      <c r="L27" s="57">
        <v>1.69</v>
      </c>
      <c r="M27" s="57"/>
      <c r="N27" s="57">
        <v>33</v>
      </c>
      <c r="O27" s="57">
        <v>0.6</v>
      </c>
      <c r="P27" s="57">
        <v>6</v>
      </c>
      <c r="Q27" s="57">
        <v>18</v>
      </c>
      <c r="R27" s="57">
        <v>102</v>
      </c>
      <c r="S27" s="57">
        <f t="shared" si="2"/>
        <v>0.10199999999999999</v>
      </c>
      <c r="T27" s="57">
        <v>2</v>
      </c>
      <c r="U27" s="57">
        <v>2.0000000949949026E-3</v>
      </c>
      <c r="V27" s="57">
        <v>0.11</v>
      </c>
      <c r="W27" s="57"/>
      <c r="X27" s="57">
        <v>29.1</v>
      </c>
      <c r="Y27" s="57">
        <v>0.03</v>
      </c>
      <c r="Z27" s="57">
        <v>0.02</v>
      </c>
      <c r="AA27" s="57">
        <v>0.2</v>
      </c>
      <c r="AB27" s="57">
        <v>4.2999999999999997E-2</v>
      </c>
      <c r="AC27" s="57">
        <v>8</v>
      </c>
      <c r="AD27" s="57">
        <v>0</v>
      </c>
      <c r="AE27" s="57">
        <v>2</v>
      </c>
      <c r="AF27" s="57">
        <v>50</v>
      </c>
      <c r="AG27" s="57">
        <v>0.22</v>
      </c>
      <c r="AH27" s="57">
        <v>0</v>
      </c>
      <c r="AI27" s="57">
        <v>0</v>
      </c>
      <c r="AJ27" s="57">
        <v>0.6</v>
      </c>
      <c r="AK27" s="57"/>
      <c r="AL27" s="57">
        <v>2.1999999999999999E-2</v>
      </c>
      <c r="AM27" s="57">
        <v>1.9E-2</v>
      </c>
      <c r="AN27" s="57">
        <v>5.5E-2</v>
      </c>
      <c r="AO27" s="57">
        <v>0</v>
      </c>
      <c r="AP27" s="57">
        <v>0</v>
      </c>
      <c r="AQ27" s="57"/>
      <c r="AR27" s="57">
        <v>0</v>
      </c>
    </row>
    <row r="28" spans="1:44" x14ac:dyDescent="0.2">
      <c r="A28" s="42" t="s">
        <v>30</v>
      </c>
    </row>
    <row r="29" spans="1:44" ht="28" x14ac:dyDescent="0.2">
      <c r="A29" s="30" t="s">
        <v>22</v>
      </c>
      <c r="B29" s="36" t="s">
        <v>86</v>
      </c>
      <c r="C29" s="57">
        <v>78</v>
      </c>
      <c r="D29" s="57" t="s">
        <v>183</v>
      </c>
      <c r="E29" s="57"/>
      <c r="F29" s="57">
        <v>80.8</v>
      </c>
      <c r="G29" s="57">
        <v>68</v>
      </c>
      <c r="H29" s="57">
        <v>2.5499999999999998</v>
      </c>
      <c r="I29" s="57">
        <v>0.95</v>
      </c>
      <c r="J29" s="57">
        <v>14.32</v>
      </c>
      <c r="K29" s="57">
        <v>5.4</v>
      </c>
      <c r="L29" s="57">
        <v>8.92</v>
      </c>
      <c r="M29" s="57"/>
      <c r="N29" s="57">
        <v>18</v>
      </c>
      <c r="O29" s="57">
        <v>0.26</v>
      </c>
      <c r="P29" s="57">
        <v>22</v>
      </c>
      <c r="Q29" s="57">
        <v>40</v>
      </c>
      <c r="R29" s="57">
        <v>417</v>
      </c>
      <c r="S29" s="57">
        <f t="shared" ref="S29:S37" si="3">R29/1000</f>
        <v>0.41699999999999998</v>
      </c>
      <c r="T29" s="57">
        <v>2</v>
      </c>
      <c r="U29" s="57">
        <v>2.0000000949949026E-3</v>
      </c>
      <c r="V29" s="57">
        <v>0.23</v>
      </c>
      <c r="W29" s="57"/>
      <c r="X29" s="57">
        <v>228.3</v>
      </c>
      <c r="Y29" s="57">
        <v>6.7000000000000004E-2</v>
      </c>
      <c r="Z29" s="57">
        <v>0.04</v>
      </c>
      <c r="AA29" s="57">
        <v>1.0840000000000001</v>
      </c>
      <c r="AB29" s="57">
        <v>0.11</v>
      </c>
      <c r="AC29" s="57">
        <v>49</v>
      </c>
      <c r="AD29" s="57">
        <v>0</v>
      </c>
      <c r="AE29" s="57">
        <v>31</v>
      </c>
      <c r="AF29" s="57">
        <v>624</v>
      </c>
      <c r="AG29" s="57">
        <v>0.73</v>
      </c>
      <c r="AH29" s="57">
        <v>0</v>
      </c>
      <c r="AI29" s="57">
        <v>0</v>
      </c>
      <c r="AJ29" s="57">
        <v>2.6</v>
      </c>
      <c r="AK29" s="57"/>
      <c r="AL29" s="57">
        <v>0.27200000000000002</v>
      </c>
      <c r="AM29" s="57">
        <v>8.6999999999999994E-2</v>
      </c>
      <c r="AN29" s="57">
        <v>0.40100000000000002</v>
      </c>
      <c r="AO29" s="57">
        <v>0</v>
      </c>
      <c r="AP29" s="57">
        <v>0</v>
      </c>
      <c r="AQ29" s="57"/>
      <c r="AR29" s="57">
        <v>0</v>
      </c>
    </row>
    <row r="30" spans="1:44" ht="28" x14ac:dyDescent="0.2">
      <c r="A30" s="30" t="s">
        <v>19</v>
      </c>
      <c r="B30" s="36" t="s">
        <v>87</v>
      </c>
      <c r="C30" s="57">
        <v>51</v>
      </c>
      <c r="D30" s="57" t="s">
        <v>188</v>
      </c>
      <c r="E30" s="57"/>
      <c r="F30" s="57">
        <v>90.15</v>
      </c>
      <c r="G30" s="57">
        <v>34</v>
      </c>
      <c r="H30" s="57">
        <v>0.84</v>
      </c>
      <c r="I30" s="57">
        <v>0.19</v>
      </c>
      <c r="J30" s="57">
        <v>8.16</v>
      </c>
      <c r="K30" s="57">
        <v>0.9</v>
      </c>
      <c r="L30" s="57">
        <v>7.86</v>
      </c>
      <c r="M30" s="57"/>
      <c r="N30" s="57">
        <v>9</v>
      </c>
      <c r="O30" s="57">
        <v>0.21</v>
      </c>
      <c r="P30" s="57">
        <v>12</v>
      </c>
      <c r="Q30" s="57">
        <v>15</v>
      </c>
      <c r="R30" s="57">
        <v>267</v>
      </c>
      <c r="S30" s="57">
        <f t="shared" si="3"/>
        <v>0.26700000000000002</v>
      </c>
      <c r="T30" s="57">
        <v>16</v>
      </c>
      <c r="U30" s="57">
        <v>1.6000000759959221E-2</v>
      </c>
      <c r="V30" s="57">
        <v>0.18</v>
      </c>
      <c r="W30" s="57"/>
      <c r="X30" s="57">
        <v>36.700000000000003</v>
      </c>
      <c r="Y30" s="57">
        <v>4.1000000000000002E-2</v>
      </c>
      <c r="Z30" s="57">
        <v>1.9E-2</v>
      </c>
      <c r="AA30" s="57">
        <v>0.73399999999999999</v>
      </c>
      <c r="AB30" s="57">
        <v>7.1999999999999995E-2</v>
      </c>
      <c r="AC30" s="57">
        <v>21</v>
      </c>
      <c r="AD30" s="57">
        <v>0</v>
      </c>
      <c r="AE30" s="57">
        <v>169</v>
      </c>
      <c r="AF30" s="57">
        <v>3382</v>
      </c>
      <c r="AG30" s="57">
        <v>0.05</v>
      </c>
      <c r="AH30" s="57">
        <v>0</v>
      </c>
      <c r="AI30" s="57">
        <v>0</v>
      </c>
      <c r="AJ30" s="57">
        <v>2.5</v>
      </c>
      <c r="AK30" s="57"/>
      <c r="AL30" s="57">
        <v>5.0999999999999997E-2</v>
      </c>
      <c r="AM30" s="57">
        <v>3.0000000000000001E-3</v>
      </c>
      <c r="AN30" s="57">
        <v>8.1000000000000003E-2</v>
      </c>
      <c r="AO30" s="57">
        <v>0</v>
      </c>
      <c r="AP30" s="57">
        <v>0</v>
      </c>
      <c r="AQ30" s="57"/>
      <c r="AR30" s="57">
        <v>0</v>
      </c>
    </row>
    <row r="31" spans="1:44" x14ac:dyDescent="0.2">
      <c r="A31" s="30" t="s">
        <v>1</v>
      </c>
      <c r="B31" s="36" t="s">
        <v>104</v>
      </c>
      <c r="C31" s="57">
        <v>73</v>
      </c>
      <c r="D31" s="57" t="s">
        <v>189</v>
      </c>
      <c r="E31" s="57"/>
      <c r="F31" s="57">
        <v>86.75</v>
      </c>
      <c r="G31" s="57">
        <v>47</v>
      </c>
      <c r="H31" s="57">
        <v>0.94</v>
      </c>
      <c r="I31" s="57">
        <v>0.12</v>
      </c>
      <c r="J31" s="57">
        <v>11.75</v>
      </c>
      <c r="K31" s="57">
        <v>2.4</v>
      </c>
      <c r="L31" s="57">
        <v>9.35</v>
      </c>
      <c r="M31" s="57"/>
      <c r="N31" s="57">
        <v>40</v>
      </c>
      <c r="O31" s="57">
        <v>0.1</v>
      </c>
      <c r="P31" s="57">
        <v>10</v>
      </c>
      <c r="Q31" s="57">
        <v>14</v>
      </c>
      <c r="R31" s="57">
        <v>181</v>
      </c>
      <c r="S31" s="57">
        <f t="shared" si="3"/>
        <v>0.18099999999999999</v>
      </c>
      <c r="T31" s="57">
        <v>0</v>
      </c>
      <c r="U31" s="57">
        <v>0</v>
      </c>
      <c r="V31" s="57">
        <v>7.0000000000000007E-2</v>
      </c>
      <c r="W31" s="57"/>
      <c r="X31" s="57">
        <v>53.2</v>
      </c>
      <c r="Y31" s="57">
        <v>8.6999999999999994E-2</v>
      </c>
      <c r="Z31" s="57">
        <v>0.04</v>
      </c>
      <c r="AA31" s="57">
        <v>0.28199999999999997</v>
      </c>
      <c r="AB31" s="57">
        <v>0.06</v>
      </c>
      <c r="AC31" s="57">
        <v>30</v>
      </c>
      <c r="AD31" s="57">
        <v>0</v>
      </c>
      <c r="AE31" s="57">
        <v>11</v>
      </c>
      <c r="AF31" s="57">
        <v>225</v>
      </c>
      <c r="AG31" s="57">
        <v>0.18</v>
      </c>
      <c r="AH31" s="57">
        <v>0</v>
      </c>
      <c r="AI31" s="57">
        <v>0</v>
      </c>
      <c r="AJ31" s="57">
        <v>0</v>
      </c>
      <c r="AK31" s="57"/>
      <c r="AL31" s="57">
        <v>1.4999999999999999E-2</v>
      </c>
      <c r="AM31" s="57">
        <v>2.3E-2</v>
      </c>
      <c r="AN31" s="57">
        <v>2.5000000000000001E-2</v>
      </c>
      <c r="AO31" s="57">
        <v>0</v>
      </c>
      <c r="AP31" s="57">
        <v>0</v>
      </c>
      <c r="AQ31" s="57"/>
      <c r="AR31" s="57">
        <v>0</v>
      </c>
    </row>
    <row r="32" spans="1:44" x14ac:dyDescent="0.2">
      <c r="A32" s="30" t="s">
        <v>33</v>
      </c>
      <c r="B32" s="36" t="s">
        <v>102</v>
      </c>
      <c r="C32" s="57">
        <v>62</v>
      </c>
      <c r="D32" s="57" t="s">
        <v>191</v>
      </c>
      <c r="E32" s="57"/>
      <c r="F32" s="57">
        <v>88.06</v>
      </c>
      <c r="G32" s="57">
        <v>43</v>
      </c>
      <c r="H32" s="57">
        <v>0.47</v>
      </c>
      <c r="I32" s="57">
        <v>0.26</v>
      </c>
      <c r="J32" s="57">
        <v>10.82</v>
      </c>
      <c r="K32" s="57">
        <v>1.7</v>
      </c>
      <c r="L32" s="57">
        <v>7.82</v>
      </c>
      <c r="M32" s="57"/>
      <c r="N32" s="57">
        <v>20</v>
      </c>
      <c r="O32" s="57">
        <v>0.25</v>
      </c>
      <c r="P32" s="57">
        <v>21</v>
      </c>
      <c r="Q32" s="57">
        <v>10</v>
      </c>
      <c r="R32" s="57">
        <v>182</v>
      </c>
      <c r="S32" s="57">
        <f t="shared" si="3"/>
        <v>0.182</v>
      </c>
      <c r="T32" s="57">
        <v>8</v>
      </c>
      <c r="U32" s="57">
        <v>8.0000003799796104E-3</v>
      </c>
      <c r="V32" s="57">
        <v>0.08</v>
      </c>
      <c r="W32" s="57"/>
      <c r="X32" s="57">
        <v>60.9</v>
      </c>
      <c r="Y32" s="57">
        <v>2.3E-2</v>
      </c>
      <c r="Z32" s="57">
        <v>2.7E-2</v>
      </c>
      <c r="AA32" s="57">
        <v>0.35699999999999998</v>
      </c>
      <c r="AB32" s="57">
        <v>3.7999999999999999E-2</v>
      </c>
      <c r="AC32" s="57">
        <v>37</v>
      </c>
      <c r="AD32" s="57">
        <v>0</v>
      </c>
      <c r="AE32" s="57">
        <v>47</v>
      </c>
      <c r="AF32" s="57">
        <v>950</v>
      </c>
      <c r="AG32" s="57">
        <v>0.3</v>
      </c>
      <c r="AH32" s="57">
        <v>0</v>
      </c>
      <c r="AI32" s="57">
        <v>0</v>
      </c>
      <c r="AJ32" s="57">
        <v>2.6</v>
      </c>
      <c r="AK32" s="57"/>
      <c r="AL32" s="57">
        <v>8.1000000000000003E-2</v>
      </c>
      <c r="AM32" s="57">
        <v>7.1999999999999995E-2</v>
      </c>
      <c r="AN32" s="57">
        <v>5.8000000000000003E-2</v>
      </c>
      <c r="AO32" s="57">
        <v>0</v>
      </c>
      <c r="AP32" s="57">
        <v>0</v>
      </c>
      <c r="AQ32" s="57"/>
      <c r="AR32" s="57"/>
    </row>
    <row r="33" spans="1:44" x14ac:dyDescent="0.2">
      <c r="A33" s="30" t="s">
        <v>31</v>
      </c>
      <c r="B33" s="36" t="s">
        <v>100</v>
      </c>
      <c r="C33" s="57">
        <v>82</v>
      </c>
      <c r="D33" s="57" t="s">
        <v>192</v>
      </c>
      <c r="E33" s="57"/>
      <c r="F33" s="57">
        <v>64.400000000000006</v>
      </c>
      <c r="G33" s="57">
        <v>127</v>
      </c>
      <c r="H33" s="57">
        <v>0.8</v>
      </c>
      <c r="I33" s="57">
        <v>0.4</v>
      </c>
      <c r="J33" s="57">
        <v>33.5</v>
      </c>
      <c r="K33" s="57"/>
      <c r="L33" s="57"/>
      <c r="M33" s="57"/>
      <c r="N33" s="57">
        <v>27</v>
      </c>
      <c r="O33" s="57">
        <v>2.5</v>
      </c>
      <c r="P33" s="57"/>
      <c r="Q33" s="57">
        <v>26</v>
      </c>
      <c r="R33" s="57">
        <v>310</v>
      </c>
      <c r="S33" s="57">
        <f t="shared" si="3"/>
        <v>0.31</v>
      </c>
      <c r="T33" s="57">
        <v>1</v>
      </c>
      <c r="U33" s="57">
        <v>1.0000000474974513E-3</v>
      </c>
      <c r="V33" s="57"/>
      <c r="W33" s="57"/>
      <c r="X33" s="57">
        <v>66</v>
      </c>
      <c r="Y33" s="57"/>
      <c r="Z33" s="57"/>
      <c r="AA33" s="57"/>
      <c r="AB33" s="57"/>
      <c r="AC33" s="57"/>
      <c r="AD33" s="57">
        <v>0</v>
      </c>
      <c r="AE33" s="57"/>
      <c r="AF33" s="57"/>
      <c r="AG33" s="57"/>
      <c r="AH33" s="57"/>
      <c r="AI33" s="57"/>
      <c r="AJ33" s="57"/>
      <c r="AK33" s="57"/>
      <c r="AL33" s="57"/>
      <c r="AM33" s="57"/>
      <c r="AN33" s="57"/>
      <c r="AO33" s="57">
        <v>0</v>
      </c>
      <c r="AP33" s="57">
        <v>0</v>
      </c>
      <c r="AQ33" s="57"/>
      <c r="AR33" s="57">
        <v>0</v>
      </c>
    </row>
    <row r="34" spans="1:44" x14ac:dyDescent="0.2">
      <c r="A34" s="30" t="s">
        <v>24</v>
      </c>
      <c r="B34" s="36" t="s">
        <v>96</v>
      </c>
      <c r="C34" s="57">
        <v>51</v>
      </c>
      <c r="D34" s="57" t="s">
        <v>193</v>
      </c>
      <c r="E34" s="57"/>
      <c r="F34" s="57">
        <v>86</v>
      </c>
      <c r="G34" s="57">
        <v>50</v>
      </c>
      <c r="H34" s="57">
        <v>0.54</v>
      </c>
      <c r="I34" s="57">
        <v>0.12</v>
      </c>
      <c r="J34" s="57">
        <v>13.12</v>
      </c>
      <c r="K34" s="57">
        <v>1.4</v>
      </c>
      <c r="L34" s="57">
        <v>9.85</v>
      </c>
      <c r="M34" s="57"/>
      <c r="N34" s="57">
        <v>13</v>
      </c>
      <c r="O34" s="57">
        <v>0.28999999999999998</v>
      </c>
      <c r="P34" s="57">
        <v>12</v>
      </c>
      <c r="Q34" s="57">
        <v>8</v>
      </c>
      <c r="R34" s="57">
        <v>109</v>
      </c>
      <c r="S34" s="57">
        <f t="shared" si="3"/>
        <v>0.109</v>
      </c>
      <c r="T34" s="57">
        <v>1</v>
      </c>
      <c r="U34" s="57">
        <v>1.0000000474974513E-3</v>
      </c>
      <c r="V34" s="57">
        <v>0.12</v>
      </c>
      <c r="W34" s="57"/>
      <c r="X34" s="57">
        <v>47.8</v>
      </c>
      <c r="Y34" s="57">
        <v>7.9000000000000001E-2</v>
      </c>
      <c r="Z34" s="57">
        <v>3.2000000000000001E-2</v>
      </c>
      <c r="AA34" s="57">
        <v>0.5</v>
      </c>
      <c r="AB34" s="57">
        <v>0.112</v>
      </c>
      <c r="AC34" s="57">
        <v>18</v>
      </c>
      <c r="AD34" s="57">
        <v>0</v>
      </c>
      <c r="AE34" s="57">
        <v>3</v>
      </c>
      <c r="AF34" s="57">
        <v>58</v>
      </c>
      <c r="AG34" s="57">
        <v>0.02</v>
      </c>
      <c r="AH34" s="57">
        <v>0</v>
      </c>
      <c r="AI34" s="57">
        <v>0</v>
      </c>
      <c r="AJ34" s="57">
        <v>0.7</v>
      </c>
      <c r="AK34" s="57"/>
      <c r="AL34" s="57">
        <v>8.9999999999999993E-3</v>
      </c>
      <c r="AM34" s="57">
        <v>1.2999999999999999E-2</v>
      </c>
      <c r="AN34" s="57">
        <v>0.04</v>
      </c>
      <c r="AO34" s="57">
        <v>0</v>
      </c>
      <c r="AP34" s="57">
        <v>0</v>
      </c>
      <c r="AQ34" s="57"/>
      <c r="AR34" s="57">
        <v>0</v>
      </c>
    </row>
    <row r="35" spans="1:44" x14ac:dyDescent="0.2">
      <c r="A35" s="30" t="s">
        <v>25</v>
      </c>
      <c r="B35" s="36" t="s">
        <v>98</v>
      </c>
      <c r="C35" s="57">
        <v>100</v>
      </c>
      <c r="D35" s="57" t="s">
        <v>182</v>
      </c>
      <c r="E35" s="57"/>
      <c r="F35" s="57">
        <v>83.51</v>
      </c>
      <c r="G35" s="57">
        <v>60</v>
      </c>
      <c r="H35" s="57">
        <v>0.42</v>
      </c>
      <c r="I35" s="57">
        <v>0.08</v>
      </c>
      <c r="J35" s="57">
        <v>15.7</v>
      </c>
      <c r="K35" s="57">
        <v>0.8</v>
      </c>
      <c r="L35" s="57">
        <v>14.45</v>
      </c>
      <c r="M35" s="57"/>
      <c r="N35" s="57">
        <v>14</v>
      </c>
      <c r="O35" s="57">
        <v>0.28000000000000003</v>
      </c>
      <c r="P35" s="57">
        <v>14</v>
      </c>
      <c r="Q35" s="57">
        <v>6</v>
      </c>
      <c r="R35" s="57">
        <v>122</v>
      </c>
      <c r="S35" s="57">
        <f t="shared" si="3"/>
        <v>0.122</v>
      </c>
      <c r="T35" s="57">
        <v>1</v>
      </c>
      <c r="U35" s="57">
        <v>1.0000000474974513E-3</v>
      </c>
      <c r="V35" s="57">
        <v>0.1</v>
      </c>
      <c r="W35" s="57"/>
      <c r="X35" s="57">
        <v>9.5</v>
      </c>
      <c r="Y35" s="57">
        <v>9.5000000000000001E-2</v>
      </c>
      <c r="Z35" s="57">
        <v>1.9E-2</v>
      </c>
      <c r="AA35" s="57">
        <v>0.28399999999999997</v>
      </c>
      <c r="AB35" s="57">
        <v>7.3999999999999996E-2</v>
      </c>
      <c r="AC35" s="57">
        <v>5</v>
      </c>
      <c r="AD35" s="57">
        <v>0</v>
      </c>
      <c r="AE35" s="57">
        <v>2</v>
      </c>
      <c r="AF35" s="57">
        <v>38</v>
      </c>
      <c r="AG35" s="57">
        <v>0.01</v>
      </c>
      <c r="AH35" s="57">
        <v>0</v>
      </c>
      <c r="AI35" s="57">
        <v>0</v>
      </c>
      <c r="AJ35" s="57">
        <v>0.3</v>
      </c>
      <c r="AK35" s="57"/>
      <c r="AL35" s="57">
        <v>6.0000000000000001E-3</v>
      </c>
      <c r="AM35" s="57">
        <v>0.01</v>
      </c>
      <c r="AN35" s="57">
        <v>2.9000000000000001E-2</v>
      </c>
      <c r="AO35" s="57">
        <v>0</v>
      </c>
      <c r="AP35" s="57">
        <v>0</v>
      </c>
      <c r="AQ35" s="57"/>
      <c r="AR35" s="57">
        <v>0</v>
      </c>
    </row>
    <row r="36" spans="1:44" x14ac:dyDescent="0.2">
      <c r="A36" s="30" t="s">
        <v>16</v>
      </c>
      <c r="B36" s="36" t="s">
        <v>94</v>
      </c>
      <c r="C36" s="57">
        <v>100</v>
      </c>
      <c r="D36" s="57" t="s">
        <v>182</v>
      </c>
      <c r="E36" s="57"/>
      <c r="F36" s="57">
        <v>15.43</v>
      </c>
      <c r="G36" s="57">
        <v>299</v>
      </c>
      <c r="H36" s="57">
        <v>3.07</v>
      </c>
      <c r="I36" s="57">
        <v>0.46</v>
      </c>
      <c r="J36" s="57">
        <v>79.180000000000007</v>
      </c>
      <c r="K36" s="57">
        <v>3.7</v>
      </c>
      <c r="L36" s="57">
        <v>59.19</v>
      </c>
      <c r="M36" s="57"/>
      <c r="N36" s="57">
        <v>50</v>
      </c>
      <c r="O36" s="57">
        <v>1.88</v>
      </c>
      <c r="P36" s="57">
        <v>32</v>
      </c>
      <c r="Q36" s="57">
        <v>101</v>
      </c>
      <c r="R36" s="57">
        <v>749</v>
      </c>
      <c r="S36" s="57">
        <f t="shared" si="3"/>
        <v>0.749</v>
      </c>
      <c r="T36" s="57">
        <v>11</v>
      </c>
      <c r="U36" s="57">
        <v>1.0999999940395355E-2</v>
      </c>
      <c r="V36" s="57">
        <v>0.22</v>
      </c>
      <c r="W36" s="57"/>
      <c r="X36" s="57">
        <v>2.2999999999999998</v>
      </c>
      <c r="Y36" s="57">
        <v>0.106</v>
      </c>
      <c r="Z36" s="57">
        <v>0.125</v>
      </c>
      <c r="AA36" s="57">
        <v>0.76600000000000001</v>
      </c>
      <c r="AB36" s="57">
        <v>0.17399999999999999</v>
      </c>
      <c r="AC36" s="57">
        <v>5</v>
      </c>
      <c r="AD36" s="57">
        <v>0</v>
      </c>
      <c r="AE36" s="57">
        <v>0</v>
      </c>
      <c r="AF36" s="57">
        <v>0</v>
      </c>
      <c r="AG36" s="57">
        <v>0.12</v>
      </c>
      <c r="AH36" s="57">
        <v>0</v>
      </c>
      <c r="AI36" s="57">
        <v>0</v>
      </c>
      <c r="AJ36" s="57">
        <v>3.5</v>
      </c>
      <c r="AK36" s="57"/>
      <c r="AL36" s="57">
        <v>5.8000000000000003E-2</v>
      </c>
      <c r="AM36" s="57">
        <v>5.0999999999999997E-2</v>
      </c>
      <c r="AN36" s="57">
        <v>3.6999999999999998E-2</v>
      </c>
      <c r="AO36" s="57">
        <v>0</v>
      </c>
      <c r="AP36" s="57">
        <v>0</v>
      </c>
    </row>
    <row r="37" spans="1:44" ht="42" x14ac:dyDescent="0.2">
      <c r="A37" s="31" t="s">
        <v>4</v>
      </c>
      <c r="B37" s="41" t="s">
        <v>93</v>
      </c>
      <c r="C37" s="57">
        <v>74</v>
      </c>
      <c r="D37" s="57" t="s">
        <v>190</v>
      </c>
      <c r="E37" s="57"/>
      <c r="F37" s="57">
        <v>85.17</v>
      </c>
      <c r="G37" s="57">
        <v>53</v>
      </c>
      <c r="H37" s="57">
        <v>0.81</v>
      </c>
      <c r="I37" s="57">
        <v>0.31</v>
      </c>
      <c r="J37" s="57">
        <v>13.34</v>
      </c>
      <c r="K37" s="57">
        <v>1.8</v>
      </c>
      <c r="L37" s="57">
        <v>10.58</v>
      </c>
      <c r="M37" s="57"/>
      <c r="N37" s="57">
        <v>37</v>
      </c>
      <c r="O37" s="57">
        <v>0.15</v>
      </c>
      <c r="P37" s="57">
        <v>12</v>
      </c>
      <c r="Q37" s="57">
        <v>20</v>
      </c>
      <c r="R37" s="57">
        <v>166</v>
      </c>
      <c r="S37" s="57">
        <f t="shared" si="3"/>
        <v>0.16600000000000001</v>
      </c>
      <c r="T37" s="57">
        <v>2</v>
      </c>
      <c r="U37" s="57">
        <v>2.0000000949949026E-3</v>
      </c>
      <c r="V37" s="57">
        <v>7.0000000000000007E-2</v>
      </c>
      <c r="W37" s="57"/>
      <c r="X37" s="57">
        <v>26.7</v>
      </c>
      <c r="Y37" s="57">
        <v>5.8000000000000003E-2</v>
      </c>
      <c r="Z37" s="57">
        <v>3.5999999999999997E-2</v>
      </c>
      <c r="AA37" s="57">
        <v>0.376</v>
      </c>
      <c r="AB37" s="57">
        <v>7.8E-2</v>
      </c>
      <c r="AC37" s="57">
        <v>16</v>
      </c>
      <c r="AD37" s="57">
        <v>0</v>
      </c>
      <c r="AE37" s="57">
        <v>34</v>
      </c>
      <c r="AF37" s="57">
        <v>681</v>
      </c>
      <c r="AG37" s="57">
        <v>0.2</v>
      </c>
      <c r="AH37" s="57">
        <v>0</v>
      </c>
      <c r="AI37" s="57">
        <v>0</v>
      </c>
      <c r="AJ37" s="57">
        <v>0</v>
      </c>
      <c r="AK37" s="57"/>
      <c r="AL37" s="57">
        <v>3.9E-2</v>
      </c>
      <c r="AM37" s="57">
        <v>0.06</v>
      </c>
      <c r="AN37" s="57">
        <v>6.5000000000000002E-2</v>
      </c>
      <c r="AO37" s="57">
        <v>0</v>
      </c>
      <c r="AP37" s="57">
        <v>0</v>
      </c>
      <c r="AQ37" s="57"/>
      <c r="AR37" s="57">
        <v>0</v>
      </c>
    </row>
    <row r="60" spans="42:44" x14ac:dyDescent="0.2">
      <c r="AQ60" s="57"/>
      <c r="AR60" s="57"/>
    </row>
    <row r="61" spans="42:44" x14ac:dyDescent="0.2">
      <c r="AP61" s="57"/>
      <c r="AQ61" s="57"/>
      <c r="AR61"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8"/>
  <sheetViews>
    <sheetView topLeftCell="S1" workbookViewId="0">
      <selection activeCell="AN1" sqref="AN1"/>
    </sheetView>
  </sheetViews>
  <sheetFormatPr baseColWidth="10" defaultColWidth="8.83203125" defaultRowHeight="15" x14ac:dyDescent="0.2"/>
  <cols>
    <col min="40" max="40" width="9.1640625" customWidth="1"/>
  </cols>
  <sheetData>
    <row r="1" spans="1:43"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potassium_mg</v>
      </c>
      <c r="R1" t="str">
        <f>FCT!S1</f>
        <v>potassium_g</v>
      </c>
      <c r="S1" t="str">
        <f>FCT!T1</f>
        <v>sodium_mg</v>
      </c>
      <c r="T1" t="str">
        <f>FCT!U1</f>
        <v>sodium_g</v>
      </c>
      <c r="U1" t="str">
        <f>FCT!V1</f>
        <v>zinc_mg</v>
      </c>
      <c r="V1" t="str">
        <f>FCT!W1</f>
        <v>vitamins</v>
      </c>
      <c r="W1" t="str">
        <f>FCT!X1</f>
        <v>vit_c_mg</v>
      </c>
      <c r="X1" t="str">
        <f>FCT!Y1</f>
        <v>thiamin_mg</v>
      </c>
      <c r="Y1" t="str">
        <f>FCT!Z1</f>
        <v>riboflavin_mg</v>
      </c>
      <c r="Z1" t="str">
        <f>FCT!AA1</f>
        <v>niacin_mg</v>
      </c>
      <c r="AA1" t="str">
        <f>FCT!AB1</f>
        <v>vit_b6_mg</v>
      </c>
      <c r="AB1" t="str">
        <f>FCT!AC1</f>
        <v>folate_µg</v>
      </c>
      <c r="AC1" t="str">
        <f>FCT!AD1</f>
        <v>vit_b12_µg</v>
      </c>
      <c r="AD1" t="str">
        <f>FCT!AE1</f>
        <v>vit_a_rae_µg</v>
      </c>
      <c r="AE1" t="str">
        <f>FCT!AF1</f>
        <v>vit_a_IU</v>
      </c>
      <c r="AF1" t="str">
        <f>FCT!AG1</f>
        <v>vit_e_mg</v>
      </c>
      <c r="AG1" t="str">
        <f>FCT!AH1</f>
        <v>vit_d_μg</v>
      </c>
      <c r="AH1" t="str">
        <f>FCT!AI1</f>
        <v>vit_d_IU</v>
      </c>
      <c r="AI1" t="str">
        <f>FCT!AJ1</f>
        <v>vit_k_µg</v>
      </c>
      <c r="AJ1" t="str">
        <f>FCT!AK1</f>
        <v>lipids</v>
      </c>
      <c r="AK1" t="str">
        <f>FCT!AL1</f>
        <v>ft_acds_tot_sat_g</v>
      </c>
      <c r="AL1" t="str">
        <f>FCT!AM1</f>
        <v>ft_acds_mono_unsat_g</v>
      </c>
      <c r="AM1" t="str">
        <f>FCT!AN1</f>
        <v>ft_acds_plyunst_g</v>
      </c>
      <c r="AN1" t="str">
        <f>FCT!AO1</f>
        <v>ft_acds_tot_trans_g</v>
      </c>
      <c r="AO1" t="str">
        <f>FCT!AP1</f>
        <v>cholesterol_mg</v>
      </c>
      <c r="AP1" t="str">
        <f>FCT!AQ1</f>
        <v>other</v>
      </c>
      <c r="AQ1" t="str">
        <f>FCT!AR1</f>
        <v>caffeine_mg</v>
      </c>
    </row>
    <row r="2" spans="1:43" x14ac:dyDescent="0.2">
      <c r="A2" t="str">
        <f>FCT!B2</f>
        <v>09037</v>
      </c>
      <c r="B2" s="58">
        <f>csubf!$AA2*FCT!C2</f>
        <v>1.1201845957317855</v>
      </c>
      <c r="C2" t="str">
        <f>FCT!D2</f>
        <v xml:space="preserve">26% Refuse Description: Seed and skin </v>
      </c>
      <c r="D2" s="58">
        <f>csubf!$AA2*FCT!E2</f>
        <v>0</v>
      </c>
      <c r="E2" s="58">
        <f>csubf!$AA2*FCT!F2</f>
        <v>1.1085286208843061</v>
      </c>
      <c r="F2" s="58">
        <f>csubf!$AA2*FCT!G2</f>
        <v>2.422020747528185</v>
      </c>
      <c r="G2" s="58">
        <f>csubf!$AA2*FCT!H2</f>
        <v>3.0275259344102311E-2</v>
      </c>
      <c r="H2" s="58">
        <f>csubf!$AA2*FCT!I2</f>
        <v>0.22191765099226995</v>
      </c>
      <c r="I2" s="58">
        <f>csubf!$AA2*FCT!J2</f>
        <v>0.12912398110259635</v>
      </c>
      <c r="J2" s="58">
        <f>csubf!$AA2*FCT!K2</f>
        <v>0.10142211880274275</v>
      </c>
      <c r="K2" s="58">
        <f>csubf!$AA2*FCT!L2</f>
        <v>9.9908355835537626E-3</v>
      </c>
      <c r="L2" s="58">
        <f>csubf!$AA2*FCT!M2</f>
        <v>0</v>
      </c>
      <c r="M2" s="58">
        <f>csubf!$AA2*FCT!N2</f>
        <v>0.18165155606461386</v>
      </c>
      <c r="N2" s="58">
        <f>csubf!$AA2*FCT!O2</f>
        <v>8.3256963196281369E-3</v>
      </c>
      <c r="O2" s="58">
        <f>csubf!$AA2*FCT!P2</f>
        <v>0.4389912604894835</v>
      </c>
      <c r="P2" s="58">
        <f>csubf!$AA2*FCT!Q2</f>
        <v>0.78715674294666005</v>
      </c>
      <c r="Q2" s="58">
        <f>csubf!$AA2*FCT!R2</f>
        <v>7.3417503909448101</v>
      </c>
      <c r="R2" s="58">
        <f>csubf!$AA2*FCT!S2</f>
        <v>7.3417503909448106E-3</v>
      </c>
      <c r="S2" s="58">
        <f>csubf!$AA2*FCT!T2</f>
        <v>0.1059634077043581</v>
      </c>
      <c r="T2" s="58">
        <f>csubf!$AA2*FCT!U2</f>
        <v>1.0596341097509785E-4</v>
      </c>
      <c r="U2" s="58">
        <f>csubf!$AA2*FCT!V2</f>
        <v>9.6880829901127407E-3</v>
      </c>
      <c r="V2" s="58">
        <f>csubf!$AA2*FCT!W2</f>
        <v>0</v>
      </c>
      <c r="W2" s="58">
        <f>csubf!$AA2*FCT!X2</f>
        <v>0.15137629672051156</v>
      </c>
      <c r="X2" s="58">
        <f>csubf!$AA2*FCT!Y2</f>
        <v>1.0142211880274274E-3</v>
      </c>
      <c r="Y2" s="58">
        <f>csubf!$AA2*FCT!Z2</f>
        <v>1.9678918573666502E-3</v>
      </c>
      <c r="Z2" s="58">
        <f>csubf!$AA2*FCT!AA2</f>
        <v>2.6309200370024908E-2</v>
      </c>
      <c r="AA2" s="58">
        <f>csubf!$AA2*FCT!AB2</f>
        <v>3.8903708257171472E-3</v>
      </c>
      <c r="AB2" s="58">
        <f>csubf!$AA2*FCT!AC2</f>
        <v>1.2261480034361436</v>
      </c>
      <c r="AC2" s="58">
        <f>csubf!$AA2*FCT!AD2</f>
        <v>0</v>
      </c>
      <c r="AD2" s="58">
        <f>csubf!$AA2*FCT!AE2</f>
        <v>0.1059634077043581</v>
      </c>
      <c r="AE2" s="58">
        <f>csubf!$AA2*FCT!AF2</f>
        <v>2.2100939321194688</v>
      </c>
      <c r="AF2" s="58">
        <f>csubf!$AA2*FCT!AG2</f>
        <v>3.1334893421145892E-2</v>
      </c>
      <c r="AG2" s="58">
        <f>csubf!$AA2*FCT!AH2</f>
        <v>0</v>
      </c>
      <c r="AH2" s="58">
        <f>csubf!$AA2*FCT!AI2</f>
        <v>0</v>
      </c>
      <c r="AI2" s="58">
        <f>csubf!$AA2*FCT!AJ2</f>
        <v>0.31789022311307424</v>
      </c>
      <c r="AJ2" s="58">
        <f>csubf!$AA2*FCT!AK2</f>
        <v>0</v>
      </c>
      <c r="AK2" s="58">
        <f>csubf!$AA2*FCT!AL2</f>
        <v>3.2182600682780754E-2</v>
      </c>
      <c r="AL2" s="58">
        <f>csubf!$AA2*FCT!AM2</f>
        <v>0.14833363315642928</v>
      </c>
      <c r="AM2" s="58">
        <f>csubf!$AA2*FCT!AN2</f>
        <v>2.7489935484444901E-2</v>
      </c>
      <c r="AN2" s="58">
        <f>csubf!$AA2*FCT!AO2</f>
        <v>0</v>
      </c>
      <c r="AO2" s="58">
        <f>csubf!$AA2*FCT!AP2</f>
        <v>0</v>
      </c>
      <c r="AP2" s="58">
        <f>csubf!$AA2*FCT!AQ2</f>
        <v>0</v>
      </c>
      <c r="AQ2" s="58">
        <f>csubf!$AA2*FCT!AR2</f>
        <v>0</v>
      </c>
    </row>
    <row r="3" spans="1:43" x14ac:dyDescent="0.2">
      <c r="A3" t="str">
        <f>FCT!B3</f>
        <v>09421</v>
      </c>
      <c r="B3" s="58">
        <f>csubf!AA3*FCT!C3</f>
        <v>2.2539307341019641</v>
      </c>
      <c r="C3" t="str">
        <f>FCT!D3</f>
        <v xml:space="preserve">8% Refuse Description: Pits </v>
      </c>
      <c r="D3" s="58">
        <f>csubf!$AA3*FCT!E3</f>
        <v>0</v>
      </c>
      <c r="E3" s="58">
        <f>csubf!$AA3*FCT!F3</f>
        <v>0.52232394838102036</v>
      </c>
      <c r="F3" s="58">
        <f>csubf!$AA3*FCT!G3</f>
        <v>6.7862914494156961</v>
      </c>
      <c r="G3" s="58">
        <f>csubf!$AA3*FCT!H3</f>
        <v>4.4343637268745163E-2</v>
      </c>
      <c r="H3" s="58">
        <f>csubf!$AA3*FCT!I3</f>
        <v>3.6748870664705933E-3</v>
      </c>
      <c r="I3" s="58">
        <f>csubf!$AA3*FCT!J3</f>
        <v>1.8367085558220027</v>
      </c>
      <c r="J3" s="58">
        <f>csubf!$AA3*FCT!K3</f>
        <v>0.16414495563568651</v>
      </c>
      <c r="K3" s="58">
        <f>csubf!$AA3*FCT!L3</f>
        <v>1.628464955388669</v>
      </c>
      <c r="L3" s="58">
        <f>csubf!$AA3*FCT!M3</f>
        <v>0</v>
      </c>
      <c r="M3" s="58">
        <f>csubf!$AA3*FCT!N3</f>
        <v>1.5679518150274532</v>
      </c>
      <c r="N3" s="58">
        <f>csubf!$AA3*FCT!O3</f>
        <v>2.2049322398823561E-2</v>
      </c>
      <c r="O3" s="58">
        <f>csubf!$AA3*FCT!P3</f>
        <v>1.3229593439294136</v>
      </c>
      <c r="P3" s="58">
        <f>csubf!$AA3*FCT!Q3</f>
        <v>1.5189533208078452</v>
      </c>
      <c r="Q3" s="58">
        <f>csubf!$AA3*FCT!R3</f>
        <v>17.051475988423554</v>
      </c>
      <c r="R3" s="58">
        <f>csubf!$AA3*FCT!S3</f>
        <v>1.7051475988423551E-2</v>
      </c>
      <c r="S3" s="58">
        <f>csubf!$AA3*FCT!T3</f>
        <v>2.4499247109803956E-2</v>
      </c>
      <c r="T3" s="58">
        <f>csubf!$AA3*FCT!U3</f>
        <v>2.4499248273455753E-5</v>
      </c>
      <c r="U3" s="58">
        <f>csubf!$AA3*FCT!V3</f>
        <v>1.077966872831374E-2</v>
      </c>
      <c r="V3" s="58">
        <f>csubf!$AA3*FCT!W3</f>
        <v>0</v>
      </c>
      <c r="W3" s="58">
        <f>csubf!$AA3*FCT!X3</f>
        <v>0</v>
      </c>
      <c r="X3" s="58">
        <f>csubf!$AA3*FCT!Y3</f>
        <v>1.2249623554901978E-3</v>
      </c>
      <c r="Y3" s="58">
        <f>csubf!$AA3*FCT!Z3</f>
        <v>1.4699548265882374E-3</v>
      </c>
      <c r="Z3" s="58">
        <f>csubf!$AA3*FCT!AA3</f>
        <v>3.9443787846784373E-2</v>
      </c>
      <c r="AA3" s="58">
        <f>csubf!$AA3*FCT!AB3</f>
        <v>6.1003125303411851E-3</v>
      </c>
      <c r="AB3" s="58">
        <f>csubf!$AA3*FCT!AC3</f>
        <v>0.36748870664705935</v>
      </c>
      <c r="AC3" s="58">
        <f>csubf!$AA3*FCT!AD3</f>
        <v>0</v>
      </c>
      <c r="AD3" s="58">
        <f>csubf!$AA3*FCT!AE3</f>
        <v>0.1714947297686277</v>
      </c>
      <c r="AE3" s="58">
        <f>csubf!$AA3*FCT!AF3</f>
        <v>3.6503878193607893</v>
      </c>
      <c r="AF3" s="58">
        <f>csubf!$AA3*FCT!AG3</f>
        <v>0</v>
      </c>
      <c r="AG3" s="58">
        <f>csubf!$AA3*FCT!AH3</f>
        <v>0</v>
      </c>
      <c r="AH3" s="58">
        <f>csubf!$AA3*FCT!AI3</f>
        <v>0</v>
      </c>
      <c r="AI3" s="58">
        <f>csubf!$AA3*FCT!AJ3</f>
        <v>6.6147967196470689E-2</v>
      </c>
      <c r="AJ3" s="58">
        <f>csubf!$AA3*FCT!AK3</f>
        <v>0</v>
      </c>
      <c r="AK3" s="58">
        <f>csubf!$AA3*FCT!AL3</f>
        <v>0</v>
      </c>
      <c r="AL3" s="58">
        <f>csubf!$AA3*FCT!AM3</f>
        <v>0</v>
      </c>
      <c r="AM3" s="58">
        <f>csubf!$AA3*FCT!AN3</f>
        <v>0</v>
      </c>
      <c r="AN3" s="58">
        <f>csubf!$AA3*FCT!AO3</f>
        <v>0</v>
      </c>
      <c r="AO3" s="58">
        <f>csubf!$AA3*FCT!AP3</f>
        <v>0</v>
      </c>
      <c r="AP3" s="58">
        <f>csubf!$AA3*FCT!AQ3</f>
        <v>0</v>
      </c>
      <c r="AQ3" s="58">
        <f>csubf!$AA3*FCT!AR3</f>
        <v>0</v>
      </c>
    </row>
    <row r="4" spans="1:43" x14ac:dyDescent="0.2">
      <c r="A4" t="str">
        <f>FCT!B4</f>
        <v>09089</v>
      </c>
      <c r="B4" s="58">
        <f>csubf!AA4*FCT!C4</f>
        <v>0.37372835873550342</v>
      </c>
      <c r="C4" t="str">
        <f>FCT!D4</f>
        <v xml:space="preserve">1% Refuse Description: Stems </v>
      </c>
      <c r="D4" s="58">
        <f>csubf!$AA4*FCT!E4</f>
        <v>0</v>
      </c>
      <c r="E4" s="58">
        <f>csubf!$AA4*FCT!F4</f>
        <v>0.29864293393500679</v>
      </c>
      <c r="F4" s="58">
        <f>csubf!$AA4*FCT!G4</f>
        <v>0.27935251056997223</v>
      </c>
      <c r="G4" s="58">
        <f>csubf!$AA4*FCT!H4</f>
        <v>2.831275444965935E-3</v>
      </c>
      <c r="H4" s="58">
        <f>csubf!$AA4*FCT!I4</f>
        <v>1.1325101779863739E-3</v>
      </c>
      <c r="I4" s="58">
        <f>csubf!$AA4*FCT!J4</f>
        <v>7.2405150712595512E-2</v>
      </c>
      <c r="J4" s="58">
        <f>csubf!$AA4*FCT!K4</f>
        <v>1.0947598387201614E-2</v>
      </c>
      <c r="K4" s="58">
        <f>csubf!$AA4*FCT!L4</f>
        <v>6.1382051646861474E-2</v>
      </c>
      <c r="L4" s="58">
        <f>csubf!$AA4*FCT!M4</f>
        <v>0</v>
      </c>
      <c r="M4" s="58">
        <f>csubf!$AA4*FCT!N4</f>
        <v>0.13212618743174362</v>
      </c>
      <c r="N4" s="58">
        <f>csubf!$AA4*FCT!O4</f>
        <v>1.3967625528498611E-3</v>
      </c>
      <c r="O4" s="58">
        <f>csubf!$AA4*FCT!P4</f>
        <v>6.4175576752561192E-2</v>
      </c>
      <c r="P4" s="58">
        <f>csubf!$AA4*FCT!Q4</f>
        <v>5.2850474972697452E-2</v>
      </c>
      <c r="Q4" s="58">
        <f>csubf!$AA4*FCT!R4</f>
        <v>0.87580787097612922</v>
      </c>
      <c r="R4" s="58">
        <f>csubf!$AA4*FCT!S4</f>
        <v>8.7580787097612926E-4</v>
      </c>
      <c r="S4" s="58">
        <f>csubf!$AA4*FCT!T4</f>
        <v>3.7750339266212464E-3</v>
      </c>
      <c r="T4" s="58">
        <f>csubf!$AA4*FCT!U4</f>
        <v>3.7750341059257365E-6</v>
      </c>
      <c r="U4" s="58">
        <f>csubf!$AA4*FCT!V4</f>
        <v>5.6625508899318694E-4</v>
      </c>
      <c r="V4" s="58">
        <f>csubf!$AA4*FCT!W4</f>
        <v>0</v>
      </c>
      <c r="W4" s="58">
        <f>csubf!$AA4*FCT!X4</f>
        <v>7.5500678532424929E-3</v>
      </c>
      <c r="X4" s="58">
        <f>csubf!$AA4*FCT!Y4</f>
        <v>2.2650203559727478E-4</v>
      </c>
      <c r="Y4" s="58">
        <f>csubf!$AA4*FCT!Z4</f>
        <v>1.8875169633106233E-4</v>
      </c>
      <c r="Z4" s="58">
        <f>csubf!$AA4*FCT!AA4</f>
        <v>1.5100135706484987E-3</v>
      </c>
      <c r="AA4" s="58">
        <f>csubf!$AA4*FCT!AB4</f>
        <v>4.2657883370820089E-4</v>
      </c>
      <c r="AB4" s="58">
        <f>csubf!$AA4*FCT!AC4</f>
        <v>2.265020355972748E-2</v>
      </c>
      <c r="AC4" s="58">
        <f>csubf!$AA4*FCT!AD4</f>
        <v>0</v>
      </c>
      <c r="AD4" s="58">
        <f>csubf!$AA4*FCT!AE4</f>
        <v>2.6425237486348726E-2</v>
      </c>
      <c r="AE4" s="58">
        <f>csubf!$AA4*FCT!AF4</f>
        <v>0.536054817580217</v>
      </c>
      <c r="AF4" s="58">
        <f>csubf!$AA4*FCT!AG4</f>
        <v>4.1525373192833709E-4</v>
      </c>
      <c r="AG4" s="58">
        <f>csubf!$AA4*FCT!AH4</f>
        <v>0</v>
      </c>
      <c r="AH4" s="58">
        <f>csubf!$AA4*FCT!AI4</f>
        <v>0</v>
      </c>
      <c r="AI4" s="58">
        <f>csubf!$AA4*FCT!AJ4</f>
        <v>1.7742659455119859E-2</v>
      </c>
      <c r="AJ4" s="58">
        <f>csubf!$AA4*FCT!AK4</f>
        <v>0</v>
      </c>
      <c r="AK4" s="58">
        <f>csubf!$AA4*FCT!AL4</f>
        <v>2.2650203559727478E-4</v>
      </c>
      <c r="AL4" s="58">
        <f>csubf!$AA4*FCT!AM4</f>
        <v>2.491522391570023E-4</v>
      </c>
      <c r="AM4" s="58">
        <f>csubf!$AA4*FCT!AN4</f>
        <v>5.4360488543345946E-4</v>
      </c>
      <c r="AN4" s="58">
        <f>csubf!$AA4*FCT!AO4</f>
        <v>0</v>
      </c>
      <c r="AO4" s="58">
        <f>csubf!$AA4*FCT!AP4</f>
        <v>0</v>
      </c>
      <c r="AP4" s="58">
        <f>csubf!$AA4*FCT!AQ4</f>
        <v>0</v>
      </c>
      <c r="AQ4" s="58">
        <f>csubf!$AA4*FCT!AR4</f>
        <v>0</v>
      </c>
    </row>
    <row r="5" spans="1:43" x14ac:dyDescent="0.2">
      <c r="A5" t="str">
        <f>FCT!B5</f>
        <v>09094</v>
      </c>
      <c r="B5" s="58">
        <f>csubf!AA5*FCT!C5</f>
        <v>4.2517627182342241E-2</v>
      </c>
      <c r="C5" t="str">
        <f>FCT!D5</f>
        <v xml:space="preserve">4% Refuse Description: Stems </v>
      </c>
      <c r="D5" s="58">
        <f>csubf!$AA5*FCT!E5</f>
        <v>0</v>
      </c>
      <c r="E5" s="58">
        <f>csubf!$AA5*FCT!F5</f>
        <v>1.3308903091972754E-2</v>
      </c>
      <c r="F5" s="58">
        <f>csubf!$AA5*FCT!G5</f>
        <v>0.11028009550420019</v>
      </c>
      <c r="G5" s="58">
        <f>csubf!$AA5*FCT!H5</f>
        <v>1.4615434343930147E-3</v>
      </c>
      <c r="H5" s="58">
        <f>csubf!$AA5*FCT!I5</f>
        <v>4.1188951332894053E-4</v>
      </c>
      <c r="I5" s="58">
        <f>csubf!$AA5*FCT!J5</f>
        <v>2.8287508834752072E-2</v>
      </c>
      <c r="J5" s="58">
        <f>csubf!$AA5*FCT!K5</f>
        <v>4.3403411081974382E-3</v>
      </c>
      <c r="K5" s="58">
        <f>csubf!$AA5*FCT!L5</f>
        <v>2.1223382235185839E-2</v>
      </c>
      <c r="L5" s="58">
        <f>csubf!$AA5*FCT!M5</f>
        <v>0</v>
      </c>
      <c r="M5" s="58">
        <f>csubf!$AA5*FCT!N5</f>
        <v>7.174849587020253E-2</v>
      </c>
      <c r="N5" s="58">
        <f>csubf!$AA5*FCT!O5</f>
        <v>8.9907065812661199E-4</v>
      </c>
      <c r="O5" s="58">
        <f>csubf!$AA5*FCT!P5</f>
        <v>3.0116652587492423E-2</v>
      </c>
      <c r="P5" s="58">
        <f>csubf!$AA5*FCT!Q5</f>
        <v>2.9673760637676357E-2</v>
      </c>
      <c r="Q5" s="58">
        <f>csubf!$AA5*FCT!R5</f>
        <v>0.30116652587492421</v>
      </c>
      <c r="R5" s="58">
        <f>csubf!$AA5*FCT!S5</f>
        <v>3.0116652587492424E-4</v>
      </c>
      <c r="S5" s="58">
        <f>csubf!$AA5*FCT!T5</f>
        <v>4.4289194981606507E-3</v>
      </c>
      <c r="T5" s="58">
        <f>csubf!$AA5*FCT!U5</f>
        <v>4.4289193991665858E-6</v>
      </c>
      <c r="U5" s="58">
        <f>csubf!$AA5*FCT!V5</f>
        <v>2.4359057239883579E-4</v>
      </c>
      <c r="V5" s="58">
        <f>csubf!$AA5*FCT!W5</f>
        <v>0</v>
      </c>
      <c r="W5" s="58">
        <f>csubf!$AA5*FCT!X5</f>
        <v>5.3147033977927799E-4</v>
      </c>
      <c r="X5" s="58">
        <f>csubf!$AA5*FCT!Y5</f>
        <v>3.764581573436553E-5</v>
      </c>
      <c r="Y5" s="58">
        <f>csubf!$AA5*FCT!Z5</f>
        <v>3.6317139884917334E-5</v>
      </c>
      <c r="Z5" s="58">
        <f>csubf!$AA5*FCT!AA5</f>
        <v>2.7415011693614428E-4</v>
      </c>
      <c r="AA5" s="58">
        <f>csubf!$AA5*FCT!AB5</f>
        <v>4.6946546680502896E-5</v>
      </c>
      <c r="AB5" s="58">
        <f>csubf!$AA5*FCT!AC5</f>
        <v>3.9860275483445855E-3</v>
      </c>
      <c r="AC5" s="58">
        <f>csubf!$AA5*FCT!AD5</f>
        <v>0</v>
      </c>
      <c r="AD5" s="58">
        <f>csubf!$AA5*FCT!AE5</f>
        <v>0</v>
      </c>
      <c r="AE5" s="58">
        <f>csubf!$AA5*FCT!AF5</f>
        <v>4.4289194981606507E-3</v>
      </c>
      <c r="AF5" s="58">
        <f>csubf!$AA5*FCT!AG5</f>
        <v>1.5501218243562276E-4</v>
      </c>
      <c r="AG5" s="58">
        <f>csubf!$AA5*FCT!AH5</f>
        <v>0</v>
      </c>
      <c r="AH5" s="58">
        <f>csubf!$AA5*FCT!AI5</f>
        <v>0</v>
      </c>
      <c r="AI5" s="58">
        <f>csubf!$AA5*FCT!AJ5</f>
        <v>6.9091144171306148E-3</v>
      </c>
      <c r="AJ5" s="58">
        <f>csubf!$AA5*FCT!AK5</f>
        <v>0</v>
      </c>
      <c r="AK5" s="58">
        <f>csubf!$AA5*FCT!AL5</f>
        <v>6.3776440773513358E-5</v>
      </c>
      <c r="AL5" s="58">
        <f>csubf!$AA5*FCT!AM5</f>
        <v>7.0419820020754348E-5</v>
      </c>
      <c r="AM5" s="58">
        <f>csubf!$AA5*FCT!AN5</f>
        <v>1.5279772268654243E-4</v>
      </c>
      <c r="AN5" s="58">
        <f>csubf!$AA5*FCT!AO5</f>
        <v>0</v>
      </c>
      <c r="AO5" s="58">
        <f>csubf!$AA5*FCT!AP5</f>
        <v>0</v>
      </c>
      <c r="AP5" s="58">
        <f>csubf!$AA5*FCT!AQ5</f>
        <v>0</v>
      </c>
      <c r="AQ5" s="58">
        <f>csubf!$AA5*FCT!AR5</f>
        <v>0</v>
      </c>
    </row>
    <row r="6" spans="1:43" x14ac:dyDescent="0.2">
      <c r="A6">
        <f>FCT!B6</f>
        <v>0</v>
      </c>
      <c r="B6" s="58">
        <f>csubf!AA6*FCT!C6</f>
        <v>0</v>
      </c>
      <c r="C6">
        <f>FCT!D6</f>
        <v>0</v>
      </c>
      <c r="D6" s="58">
        <f>csubf!$AA6*FCT!E6</f>
        <v>0</v>
      </c>
      <c r="E6" s="58">
        <f>csubf!$AA6*FCT!F6</f>
        <v>0</v>
      </c>
      <c r="F6" s="58">
        <f>csubf!$AA6*FCT!G6</f>
        <v>0</v>
      </c>
      <c r="G6" s="58">
        <f>csubf!$AA6*FCT!H6</f>
        <v>0</v>
      </c>
      <c r="H6" s="58">
        <f>csubf!$AA6*FCT!I6</f>
        <v>0</v>
      </c>
      <c r="I6" s="58">
        <f>csubf!$AA6*FCT!J6</f>
        <v>0</v>
      </c>
      <c r="J6" s="58">
        <f>csubf!$AA6*FCT!K6</f>
        <v>0</v>
      </c>
      <c r="K6" s="58">
        <f>csubf!$AA6*FCT!L6</f>
        <v>0</v>
      </c>
      <c r="L6" s="58">
        <f>csubf!$AA6*FCT!M6</f>
        <v>0</v>
      </c>
      <c r="M6" s="58">
        <f>csubf!$AA6*FCT!N6</f>
        <v>0</v>
      </c>
      <c r="N6" s="58">
        <f>csubf!$AA6*FCT!O6</f>
        <v>0</v>
      </c>
      <c r="O6" s="58">
        <f>csubf!$AA6*FCT!P6</f>
        <v>0</v>
      </c>
      <c r="P6" s="58">
        <f>csubf!$AA6*FCT!Q6</f>
        <v>0</v>
      </c>
      <c r="Q6" s="58">
        <f>csubf!$AA6*FCT!R6</f>
        <v>0</v>
      </c>
      <c r="R6" s="58">
        <f>csubf!$AA6*FCT!S6</f>
        <v>0</v>
      </c>
      <c r="S6" s="58">
        <f>csubf!$AA6*FCT!T6</f>
        <v>0</v>
      </c>
      <c r="T6" s="58">
        <f>csubf!$AA6*FCT!U6</f>
        <v>0</v>
      </c>
      <c r="U6" s="58">
        <f>csubf!$AA6*FCT!V6</f>
        <v>0</v>
      </c>
      <c r="V6" s="58">
        <f>csubf!$AA6*FCT!W6</f>
        <v>0</v>
      </c>
      <c r="W6" s="58">
        <f>csubf!$AA6*FCT!X6</f>
        <v>0</v>
      </c>
      <c r="X6" s="58">
        <f>csubf!$AA6*FCT!Y6</f>
        <v>0</v>
      </c>
      <c r="Y6" s="58">
        <f>csubf!$AA6*FCT!Z6</f>
        <v>0</v>
      </c>
      <c r="Z6" s="58">
        <f>csubf!$AA6*FCT!AA6</f>
        <v>0</v>
      </c>
      <c r="AA6" s="58">
        <f>csubf!$AA6*FCT!AB6</f>
        <v>0</v>
      </c>
      <c r="AB6" s="58">
        <f>csubf!$AA6*FCT!AC6</f>
        <v>0</v>
      </c>
      <c r="AC6" s="58">
        <f>csubf!$AA6*FCT!AD6</f>
        <v>0</v>
      </c>
      <c r="AD6" s="58">
        <f>csubf!$AA6*FCT!AE6</f>
        <v>0</v>
      </c>
      <c r="AE6" s="58">
        <f>csubf!$AA6*FCT!AF6</f>
        <v>0</v>
      </c>
      <c r="AF6" s="58">
        <f>csubf!$AA6*FCT!AG6</f>
        <v>0</v>
      </c>
      <c r="AG6" s="58">
        <f>csubf!$AA6*FCT!AH6</f>
        <v>0</v>
      </c>
      <c r="AH6" s="58">
        <f>csubf!$AA6*FCT!AI6</f>
        <v>0</v>
      </c>
      <c r="AI6" s="58">
        <f>csubf!$AA6*FCT!AJ6</f>
        <v>0</v>
      </c>
      <c r="AJ6" s="58">
        <f>csubf!$AA6*FCT!AK6</f>
        <v>0</v>
      </c>
      <c r="AK6" s="58">
        <f>csubf!$AA6*FCT!AL6</f>
        <v>0</v>
      </c>
      <c r="AL6" s="58">
        <f>csubf!$AA6*FCT!AM6</f>
        <v>0</v>
      </c>
      <c r="AM6" s="58">
        <f>csubf!$AA6*FCT!AN6</f>
        <v>0</v>
      </c>
      <c r="AN6" s="58">
        <f>csubf!$AA6*FCT!AO6</f>
        <v>0</v>
      </c>
      <c r="AO6" s="58">
        <f>csubf!$AA6*FCT!AP6</f>
        <v>0</v>
      </c>
      <c r="AP6" s="58">
        <f>csubf!$AA6*FCT!AQ6</f>
        <v>0</v>
      </c>
      <c r="AQ6" s="58">
        <f>csubf!$AA6*FCT!AR6</f>
        <v>0</v>
      </c>
    </row>
    <row r="7" spans="1:43" x14ac:dyDescent="0.2">
      <c r="A7">
        <f>FCT!B7</f>
        <v>0</v>
      </c>
      <c r="B7" s="58">
        <f>csubf!AA7*FCT!C7</f>
        <v>0</v>
      </c>
      <c r="C7">
        <f>FCT!D7</f>
        <v>0</v>
      </c>
      <c r="D7" s="58">
        <f>csubf!$AA7*FCT!E7</f>
        <v>0</v>
      </c>
      <c r="E7" s="58">
        <f>csubf!$AA7*FCT!F7</f>
        <v>0</v>
      </c>
      <c r="F7" s="58">
        <f>csubf!$AA7*FCT!G7</f>
        <v>0</v>
      </c>
      <c r="G7" s="58">
        <f>csubf!$AA7*FCT!H7</f>
        <v>0</v>
      </c>
      <c r="H7" s="58">
        <f>csubf!$AA7*FCT!I7</f>
        <v>0</v>
      </c>
      <c r="I7" s="58">
        <f>csubf!$AA7*FCT!J7</f>
        <v>0</v>
      </c>
      <c r="J7" s="58">
        <f>csubf!$AA7*FCT!K7</f>
        <v>0</v>
      </c>
      <c r="K7" s="58">
        <f>csubf!$AA7*FCT!L7</f>
        <v>0</v>
      </c>
      <c r="L7" s="58">
        <f>csubf!$AA7*FCT!M7</f>
        <v>0</v>
      </c>
      <c r="M7" s="58">
        <f>csubf!$AA7*FCT!N7</f>
        <v>0</v>
      </c>
      <c r="N7" s="58">
        <f>csubf!$AA7*FCT!O7</f>
        <v>0</v>
      </c>
      <c r="O7" s="58">
        <f>csubf!$AA7*FCT!P7</f>
        <v>0</v>
      </c>
      <c r="P7" s="58">
        <f>csubf!$AA7*FCT!Q7</f>
        <v>0</v>
      </c>
      <c r="Q7" s="58">
        <f>csubf!$AA7*FCT!R7</f>
        <v>0</v>
      </c>
      <c r="R7" s="58">
        <f>csubf!$AA7*FCT!S7</f>
        <v>0</v>
      </c>
      <c r="S7" s="58">
        <f>csubf!$AA7*FCT!T7</f>
        <v>0</v>
      </c>
      <c r="T7" s="58">
        <f>csubf!$AA7*FCT!U7</f>
        <v>0</v>
      </c>
      <c r="U7" s="58">
        <f>csubf!$AA7*FCT!V7</f>
        <v>0</v>
      </c>
      <c r="V7" s="58">
        <f>csubf!$AA7*FCT!W7</f>
        <v>0</v>
      </c>
      <c r="W7" s="58">
        <f>csubf!$AA7*FCT!X7</f>
        <v>0</v>
      </c>
      <c r="X7" s="58">
        <f>csubf!$AA7*FCT!Y7</f>
        <v>0</v>
      </c>
      <c r="Y7" s="58">
        <f>csubf!$AA7*FCT!Z7</f>
        <v>0</v>
      </c>
      <c r="Z7" s="58">
        <f>csubf!$AA7*FCT!AA7</f>
        <v>0</v>
      </c>
      <c r="AA7" s="58">
        <f>csubf!$AA7*FCT!AB7</f>
        <v>0</v>
      </c>
      <c r="AB7" s="58">
        <f>csubf!$AA7*FCT!AC7</f>
        <v>0</v>
      </c>
      <c r="AC7" s="58">
        <f>csubf!$AA7*FCT!AD7</f>
        <v>0</v>
      </c>
      <c r="AD7" s="58">
        <f>csubf!$AA7*FCT!AE7</f>
        <v>0</v>
      </c>
      <c r="AE7" s="58">
        <f>csubf!$AA7*FCT!AF7</f>
        <v>0</v>
      </c>
      <c r="AF7" s="58">
        <f>csubf!$AA7*FCT!AG7</f>
        <v>0</v>
      </c>
      <c r="AG7" s="58">
        <f>csubf!$AA7*FCT!AH7</f>
        <v>0</v>
      </c>
      <c r="AH7" s="58">
        <f>csubf!$AA7*FCT!AI7</f>
        <v>0</v>
      </c>
      <c r="AI7" s="58">
        <f>csubf!$AA7*FCT!AJ7</f>
        <v>0</v>
      </c>
      <c r="AJ7" s="58">
        <f>csubf!$AA7*FCT!AK7</f>
        <v>0</v>
      </c>
      <c r="AK7" s="58">
        <f>csubf!$AA7*FCT!AL7</f>
        <v>0</v>
      </c>
      <c r="AL7" s="58">
        <f>csubf!$AA7*FCT!AM7</f>
        <v>0</v>
      </c>
      <c r="AM7" s="58">
        <f>csubf!$AA7*FCT!AN7</f>
        <v>0</v>
      </c>
      <c r="AN7" s="58">
        <f>csubf!$AA7*FCT!AO7</f>
        <v>0</v>
      </c>
      <c r="AO7" s="58">
        <f>csubf!$AA7*FCT!AP7</f>
        <v>0</v>
      </c>
      <c r="AP7" s="58">
        <f>csubf!$AA7*FCT!AQ7</f>
        <v>0</v>
      </c>
      <c r="AQ7" s="58">
        <f>csubf!$AA7*FCT!AR7</f>
        <v>0</v>
      </c>
    </row>
    <row r="8" spans="1:43" x14ac:dyDescent="0.2">
      <c r="A8">
        <f>FCT!B8</f>
        <v>0</v>
      </c>
      <c r="B8" s="58">
        <f>csubf!AA8*FCT!C8</f>
        <v>0</v>
      </c>
      <c r="C8">
        <f>FCT!D8</f>
        <v>0</v>
      </c>
      <c r="D8" s="58">
        <f>csubf!$AA8*FCT!E8</f>
        <v>0</v>
      </c>
      <c r="E8" s="58">
        <f>csubf!$AA8*FCT!F8</f>
        <v>0</v>
      </c>
      <c r="F8" s="58">
        <f>csubf!$AA8*FCT!G8</f>
        <v>0</v>
      </c>
      <c r="G8" s="58">
        <f>csubf!$AA8*FCT!H8</f>
        <v>0</v>
      </c>
      <c r="H8" s="58">
        <f>csubf!$AA8*FCT!I8</f>
        <v>0</v>
      </c>
      <c r="I8" s="58">
        <f>csubf!$AA8*FCT!J8</f>
        <v>0</v>
      </c>
      <c r="J8" s="58">
        <f>csubf!$AA8*FCT!K8</f>
        <v>0</v>
      </c>
      <c r="K8" s="58">
        <f>csubf!$AA8*FCT!L8</f>
        <v>0</v>
      </c>
      <c r="L8" s="58">
        <f>csubf!$AA8*FCT!M8</f>
        <v>0</v>
      </c>
      <c r="M8" s="58">
        <f>csubf!$AA8*FCT!N8</f>
        <v>0</v>
      </c>
      <c r="N8" s="58">
        <f>csubf!$AA8*FCT!O8</f>
        <v>0</v>
      </c>
      <c r="O8" s="58">
        <f>csubf!$AA8*FCT!P8</f>
        <v>0</v>
      </c>
      <c r="P8" s="58">
        <f>csubf!$AA8*FCT!Q8</f>
        <v>0</v>
      </c>
      <c r="Q8" s="58">
        <f>csubf!$AA8*FCT!R8</f>
        <v>0</v>
      </c>
      <c r="R8" s="58">
        <f>csubf!$AA8*FCT!S8</f>
        <v>0</v>
      </c>
      <c r="S8" s="58">
        <f>csubf!$AA8*FCT!T8</f>
        <v>0</v>
      </c>
      <c r="T8" s="58">
        <f>csubf!$AA8*FCT!U8</f>
        <v>0</v>
      </c>
      <c r="U8" s="58">
        <f>csubf!$AA8*FCT!V8</f>
        <v>0</v>
      </c>
      <c r="V8" s="58">
        <f>csubf!$AA8*FCT!W8</f>
        <v>0</v>
      </c>
      <c r="W8" s="58">
        <f>csubf!$AA8*FCT!X8</f>
        <v>0</v>
      </c>
      <c r="X8" s="58">
        <f>csubf!$AA8*FCT!Y8</f>
        <v>0</v>
      </c>
      <c r="Y8" s="58">
        <f>csubf!$AA8*FCT!Z8</f>
        <v>0</v>
      </c>
      <c r="Z8" s="58">
        <f>csubf!$AA8*FCT!AA8</f>
        <v>0</v>
      </c>
      <c r="AA8" s="58">
        <f>csubf!$AA8*FCT!AB8</f>
        <v>0</v>
      </c>
      <c r="AB8" s="58">
        <f>csubf!$AA8*FCT!AC8</f>
        <v>0</v>
      </c>
      <c r="AC8" s="58">
        <f>csubf!$AA8*FCT!AD8</f>
        <v>0</v>
      </c>
      <c r="AD8" s="58">
        <f>csubf!$AA8*FCT!AE8</f>
        <v>0</v>
      </c>
      <c r="AE8" s="58">
        <f>csubf!$AA8*FCT!AF8</f>
        <v>0</v>
      </c>
      <c r="AF8" s="58">
        <f>csubf!$AA8*FCT!AG8</f>
        <v>0</v>
      </c>
      <c r="AG8" s="58">
        <f>csubf!$AA8*FCT!AH8</f>
        <v>0</v>
      </c>
      <c r="AH8" s="58">
        <f>csubf!$AA8*FCT!AI8</f>
        <v>0</v>
      </c>
      <c r="AI8" s="58">
        <f>csubf!$AA8*FCT!AJ8</f>
        <v>0</v>
      </c>
      <c r="AJ8" s="58">
        <f>csubf!$AA8*FCT!AK8</f>
        <v>0</v>
      </c>
      <c r="AK8" s="58">
        <f>csubf!$AA8*FCT!AL8</f>
        <v>0</v>
      </c>
      <c r="AL8" s="58">
        <f>csubf!$AA8*FCT!AM8</f>
        <v>0</v>
      </c>
      <c r="AM8" s="58">
        <f>csubf!$AA8*FCT!AN8</f>
        <v>0</v>
      </c>
      <c r="AN8" s="58">
        <f>csubf!$AA8*FCT!AO8</f>
        <v>0</v>
      </c>
      <c r="AO8" s="58">
        <f>csubf!$AA8*FCT!AP8</f>
        <v>0</v>
      </c>
      <c r="AP8" s="58">
        <f>csubf!$AA8*FCT!AQ8</f>
        <v>0</v>
      </c>
      <c r="AQ8" s="58">
        <f>csubf!$AA8*FCT!AR8</f>
        <v>0</v>
      </c>
    </row>
    <row r="9" spans="1:43" x14ac:dyDescent="0.2">
      <c r="A9" t="str">
        <f>FCT!B9</f>
        <v>09111</v>
      </c>
      <c r="B9" s="58">
        <f>csubf!AA9*FCT!C9</f>
        <v>1.3818256113832916</v>
      </c>
      <c r="C9" t="str">
        <f>FCT!D9</f>
        <v>50% Refuse Description: Peel</v>
      </c>
      <c r="D9" s="58">
        <f>csubf!$AA9*FCT!E9</f>
        <v>0</v>
      </c>
      <c r="E9" s="58">
        <f>csubf!$AA9*FCT!F9</f>
        <v>2.5118825963725477</v>
      </c>
      <c r="F9" s="58">
        <f>csubf!$AA9*FCT!G9</f>
        <v>0.88436839128530664</v>
      </c>
      <c r="G9" s="58">
        <f>csubf!$AA9*FCT!H9</f>
        <v>1.7411002703429476E-2</v>
      </c>
      <c r="H9" s="58">
        <f>csubf!$AA9*FCT!I9</f>
        <v>2.7636512227665836E-3</v>
      </c>
      <c r="I9" s="58">
        <f>csubf!$AA9*FCT!J9</f>
        <v>0.22330301879953993</v>
      </c>
      <c r="J9" s="58">
        <f>csubf!$AA9*FCT!K9</f>
        <v>3.0400163450432418E-2</v>
      </c>
      <c r="K9" s="58">
        <f>csubf!$AA9*FCT!L9</f>
        <v>0.19290285534910753</v>
      </c>
      <c r="L9" s="58">
        <f>csubf!$AA9*FCT!M9</f>
        <v>0</v>
      </c>
      <c r="M9" s="58">
        <f>csubf!$AA9*FCT!N9</f>
        <v>0.33163814673198999</v>
      </c>
      <c r="N9" s="58">
        <f>csubf!$AA9*FCT!O9</f>
        <v>2.487286100489925E-3</v>
      </c>
      <c r="O9" s="58">
        <f>csubf!$AA9*FCT!P9</f>
        <v>0.22109209782132666</v>
      </c>
      <c r="P9" s="58">
        <f>csubf!$AA9*FCT!Q9</f>
        <v>0.22109209782132666</v>
      </c>
      <c r="Q9" s="58">
        <f>csubf!$AA9*FCT!R9</f>
        <v>3.8414751996455507</v>
      </c>
      <c r="R9" s="58">
        <f>csubf!$AA9*FCT!S9</f>
        <v>3.841475199645551E-3</v>
      </c>
      <c r="S9" s="58">
        <f>csubf!$AA9*FCT!T9</f>
        <v>0</v>
      </c>
      <c r="T9" s="58">
        <f>csubf!$AA9*FCT!U9</f>
        <v>0</v>
      </c>
      <c r="U9" s="58">
        <f>csubf!$AA9*FCT!V9</f>
        <v>1.9345558559366084E-3</v>
      </c>
      <c r="V9" s="58">
        <f>csubf!$AA9*FCT!W9</f>
        <v>0</v>
      </c>
      <c r="W9" s="58">
        <f>csubf!$AA9*FCT!X9</f>
        <v>0.95069602063170455</v>
      </c>
      <c r="X9" s="58">
        <f>csubf!$AA9*FCT!Y9</f>
        <v>9.9491444019596991E-4</v>
      </c>
      <c r="Y9" s="58">
        <f>csubf!$AA9*FCT!Z9</f>
        <v>5.527302445533167E-4</v>
      </c>
      <c r="Z9" s="58">
        <f>csubf!$AA9*FCT!AA9</f>
        <v>6.9091280569164581E-3</v>
      </c>
      <c r="AA9" s="58">
        <f>csubf!$AA9*FCT!AB9</f>
        <v>1.160733513561965E-3</v>
      </c>
      <c r="AB9" s="58">
        <f>csubf!$AA9*FCT!AC9</f>
        <v>0.27636512227665833</v>
      </c>
      <c r="AC9" s="58">
        <f>csubf!$AA9*FCT!AD9</f>
        <v>0</v>
      </c>
      <c r="AD9" s="58">
        <f>csubf!$AA9*FCT!AE9</f>
        <v>1.2712795624726283</v>
      </c>
      <c r="AE9" s="58">
        <f>csubf!$AA9*FCT!AF9</f>
        <v>25.619046835046227</v>
      </c>
      <c r="AF9" s="58">
        <f>csubf!$AA9*FCT!AG9</f>
        <v>3.5927465895965582E-3</v>
      </c>
      <c r="AG9" s="58">
        <f>csubf!$AA9*FCT!AH9</f>
        <v>0</v>
      </c>
      <c r="AH9" s="58">
        <f>csubf!$AA9*FCT!AI9</f>
        <v>0</v>
      </c>
      <c r="AI9" s="58">
        <f>csubf!$AA9*FCT!AJ9</f>
        <v>0</v>
      </c>
      <c r="AJ9" s="58">
        <f>csubf!$AA9*FCT!AK9</f>
        <v>0</v>
      </c>
      <c r="AK9" s="58">
        <f>csubf!$AA9*FCT!AL9</f>
        <v>3.8691117118732168E-4</v>
      </c>
      <c r="AL9" s="58">
        <f>csubf!$AA9*FCT!AM9</f>
        <v>3.5927465895965581E-4</v>
      </c>
      <c r="AM9" s="58">
        <f>csubf!$AA9*FCT!AN9</f>
        <v>6.6327629346397997E-4</v>
      </c>
      <c r="AN9" s="58">
        <f>csubf!$AA9*FCT!AO9</f>
        <v>0</v>
      </c>
      <c r="AO9" s="58">
        <f>csubf!$AA9*FCT!AP9</f>
        <v>0</v>
      </c>
      <c r="AP9" s="58">
        <f>csubf!$AA9*FCT!AQ9</f>
        <v>0</v>
      </c>
      <c r="AQ9" s="58">
        <f>csubf!$AA9*FCT!AR9</f>
        <v>0</v>
      </c>
    </row>
    <row r="10" spans="1:43" x14ac:dyDescent="0.2">
      <c r="A10" t="str">
        <f>FCT!B10</f>
        <v>09132</v>
      </c>
      <c r="B10" s="58">
        <f>csubf!AA10*FCT!C10</f>
        <v>9.8216697517813927</v>
      </c>
      <c r="C10" t="str">
        <f>FCT!D10</f>
        <v xml:space="preserve">4% Refuse Description: Stems </v>
      </c>
      <c r="D10" s="58">
        <f>csubf!$AA10*FCT!E10</f>
        <v>0</v>
      </c>
      <c r="E10" s="58">
        <f>csubf!$AA10*FCT!F10</f>
        <v>8.2399716855049316</v>
      </c>
      <c r="F10" s="58">
        <f>csubf!$AA10*FCT!G10</f>
        <v>7.0593251340928767</v>
      </c>
      <c r="G10" s="58">
        <f>csubf!$AA10*FCT!H10</f>
        <v>7.3662523138360456E-2</v>
      </c>
      <c r="H10" s="58">
        <f>csubf!$AA10*FCT!I10</f>
        <v>1.6369449586302324E-2</v>
      </c>
      <c r="I10" s="58">
        <f>csubf!$AA10*FCT!J10</f>
        <v>1.8517939844504503</v>
      </c>
      <c r="J10" s="58">
        <f>csubf!$AA10*FCT!K10</f>
        <v>9.2078153922950573E-2</v>
      </c>
      <c r="K10" s="58">
        <f>csubf!$AA10*FCT!L10</f>
        <v>1.5837442474747498</v>
      </c>
      <c r="L10" s="58">
        <f>csubf!$AA10*FCT!M10</f>
        <v>0</v>
      </c>
      <c r="M10" s="58">
        <f>csubf!$AA10*FCT!N10</f>
        <v>1.0230905991438952</v>
      </c>
      <c r="N10" s="58">
        <f>csubf!$AA10*FCT!O10</f>
        <v>3.6831261569180228E-2</v>
      </c>
      <c r="O10" s="58">
        <f>csubf!$AA10*FCT!P10</f>
        <v>0.71616341940072659</v>
      </c>
      <c r="P10" s="58">
        <f>csubf!$AA10*FCT!Q10</f>
        <v>2.0461811982877904</v>
      </c>
      <c r="Q10" s="58">
        <f>csubf!$AA10*FCT!R10</f>
        <v>19.541030443648399</v>
      </c>
      <c r="R10" s="58">
        <f>csubf!$AA10*FCT!S10</f>
        <v>1.9541030443648397E-2</v>
      </c>
      <c r="S10" s="58">
        <f>csubf!$AA10*FCT!T10</f>
        <v>0.20461811982877903</v>
      </c>
      <c r="T10" s="58">
        <f>csubf!$AA10*FCT!U10</f>
        <v>2.0461812954761821E-4</v>
      </c>
      <c r="U10" s="58">
        <f>csubf!$AA10*FCT!V10</f>
        <v>7.1616341940072669E-3</v>
      </c>
      <c r="V10" s="58">
        <f>csubf!$AA10*FCT!W10</f>
        <v>0</v>
      </c>
      <c r="W10" s="58">
        <f>csubf!$AA10*FCT!X10</f>
        <v>0.32738899172604646</v>
      </c>
      <c r="X10" s="58">
        <f>csubf!$AA10*FCT!Y10</f>
        <v>7.0593251340928774E-3</v>
      </c>
      <c r="Y10" s="58">
        <f>csubf!$AA10*FCT!Z10</f>
        <v>7.1616341940072669E-3</v>
      </c>
      <c r="Z10" s="58">
        <f>csubf!$AA10*FCT!AA10</f>
        <v>1.923410326390523E-2</v>
      </c>
      <c r="AA10" s="58">
        <f>csubf!$AA10*FCT!AB10</f>
        <v>8.7985791526374972E-3</v>
      </c>
      <c r="AB10" s="58">
        <f>csubf!$AA10*FCT!AC10</f>
        <v>0.20461811982877903</v>
      </c>
      <c r="AC10" s="58">
        <f>csubf!$AA10*FCT!AD10</f>
        <v>0</v>
      </c>
      <c r="AD10" s="58">
        <f>csubf!$AA10*FCT!AE10</f>
        <v>0.30692717974316852</v>
      </c>
      <c r="AE10" s="58">
        <f>csubf!$AA10*FCT!AF10</f>
        <v>6.7523979543497079</v>
      </c>
      <c r="AF10" s="58">
        <f>csubf!$AA10*FCT!AG10</f>
        <v>1.9438721383734009E-2</v>
      </c>
      <c r="AG10" s="58">
        <f>csubf!$AA10*FCT!AH10</f>
        <v>0</v>
      </c>
      <c r="AH10" s="58">
        <f>csubf!$AA10*FCT!AI10</f>
        <v>0</v>
      </c>
      <c r="AI10" s="58">
        <f>csubf!$AA10*FCT!AJ10</f>
        <v>1.4937122747500868</v>
      </c>
      <c r="AJ10" s="58">
        <f>csubf!$AA10*FCT!AK10</f>
        <v>0</v>
      </c>
      <c r="AK10" s="58">
        <f>csubf!$AA10*FCT!AL10</f>
        <v>5.524689235377034E-3</v>
      </c>
      <c r="AL10" s="58">
        <f>csubf!$AA10*FCT!AM10</f>
        <v>7.1616341940072663E-4</v>
      </c>
      <c r="AM10" s="58">
        <f>csubf!$AA10*FCT!AN10</f>
        <v>4.910834875890697E-3</v>
      </c>
      <c r="AN10" s="58">
        <f>csubf!$AA10*FCT!AO10</f>
        <v>0</v>
      </c>
      <c r="AO10" s="58">
        <f>csubf!$AA10*FCT!AP10</f>
        <v>0</v>
      </c>
      <c r="AP10" s="58">
        <f>csubf!$AA10*FCT!AQ10</f>
        <v>0</v>
      </c>
      <c r="AQ10" s="58">
        <f>csubf!$AA10*FCT!AR10</f>
        <v>0</v>
      </c>
    </row>
    <row r="11" spans="1:43" x14ac:dyDescent="0.2">
      <c r="A11">
        <f>FCT!B11</f>
        <v>0</v>
      </c>
      <c r="B11" s="58">
        <f>csubf!AA11*FCT!C11</f>
        <v>0</v>
      </c>
      <c r="C11">
        <f>FCT!D11</f>
        <v>0</v>
      </c>
      <c r="D11" s="58">
        <f>csubf!$AA11*FCT!E11</f>
        <v>0</v>
      </c>
      <c r="E11" s="58">
        <f>csubf!$AA11*FCT!F11</f>
        <v>0</v>
      </c>
      <c r="F11" s="58">
        <f>csubf!$AA11*FCT!G11</f>
        <v>0</v>
      </c>
      <c r="G11" s="58">
        <f>csubf!$AA11*FCT!H11</f>
        <v>0</v>
      </c>
      <c r="H11" s="58">
        <f>csubf!$AA11*FCT!I11</f>
        <v>0</v>
      </c>
      <c r="I11" s="58">
        <f>csubf!$AA11*FCT!J11</f>
        <v>0</v>
      </c>
      <c r="J11" s="58">
        <f>csubf!$AA11*FCT!K11</f>
        <v>0</v>
      </c>
      <c r="K11" s="58">
        <f>csubf!$AA11*FCT!L11</f>
        <v>0</v>
      </c>
      <c r="L11" s="58">
        <f>csubf!$AA11*FCT!M11</f>
        <v>0</v>
      </c>
      <c r="M11" s="58">
        <f>csubf!$AA11*FCT!N11</f>
        <v>0</v>
      </c>
      <c r="N11" s="58">
        <f>csubf!$AA11*FCT!O11</f>
        <v>0</v>
      </c>
      <c r="O11" s="58">
        <f>csubf!$AA11*FCT!P11</f>
        <v>0</v>
      </c>
      <c r="P11" s="58">
        <f>csubf!$AA11*FCT!Q11</f>
        <v>0</v>
      </c>
      <c r="Q11" s="58">
        <f>csubf!$AA11*FCT!R11</f>
        <v>0</v>
      </c>
      <c r="R11" s="58">
        <f>csubf!$AA11*FCT!S11</f>
        <v>0</v>
      </c>
      <c r="S11" s="58">
        <f>csubf!$AA11*FCT!T11</f>
        <v>0</v>
      </c>
      <c r="T11" s="58">
        <f>csubf!$AA11*FCT!U11</f>
        <v>0</v>
      </c>
      <c r="U11" s="58">
        <f>csubf!$AA11*FCT!V11</f>
        <v>0</v>
      </c>
      <c r="V11" s="58">
        <f>csubf!$AA11*FCT!W11</f>
        <v>0</v>
      </c>
      <c r="W11" s="58">
        <f>csubf!$AA11*FCT!X11</f>
        <v>0</v>
      </c>
      <c r="X11" s="58">
        <f>csubf!$AA11*FCT!Y11</f>
        <v>0</v>
      </c>
      <c r="Y11" s="58">
        <f>csubf!$AA11*FCT!Z11</f>
        <v>0</v>
      </c>
      <c r="Z11" s="58">
        <f>csubf!$AA11*FCT!AA11</f>
        <v>0</v>
      </c>
      <c r="AA11" s="58">
        <f>csubf!$AA11*FCT!AB11</f>
        <v>0</v>
      </c>
      <c r="AB11" s="58">
        <f>csubf!$AA11*FCT!AC11</f>
        <v>0</v>
      </c>
      <c r="AC11" s="58">
        <f>csubf!$AA11*FCT!AD11</f>
        <v>0</v>
      </c>
      <c r="AD11" s="58">
        <f>csubf!$AA11*FCT!AE11</f>
        <v>0</v>
      </c>
      <c r="AE11" s="58">
        <f>csubf!$AA11*FCT!AF11</f>
        <v>0</v>
      </c>
      <c r="AF11" s="58">
        <f>csubf!$AA11*FCT!AG11</f>
        <v>0</v>
      </c>
      <c r="AG11" s="58">
        <f>csubf!$AA11*FCT!AH11</f>
        <v>0</v>
      </c>
      <c r="AH11" s="58">
        <f>csubf!$AA11*FCT!AI11</f>
        <v>0</v>
      </c>
      <c r="AI11" s="58">
        <f>csubf!$AA11*FCT!AJ11</f>
        <v>0</v>
      </c>
      <c r="AJ11" s="58">
        <f>csubf!$AA11*FCT!AK11</f>
        <v>0</v>
      </c>
      <c r="AK11" s="58">
        <f>csubf!$AA11*FCT!AL11</f>
        <v>0</v>
      </c>
      <c r="AL11" s="58">
        <f>csubf!$AA11*FCT!AM11</f>
        <v>0</v>
      </c>
      <c r="AM11" s="58">
        <f>csubf!$AA11*FCT!AN11</f>
        <v>0</v>
      </c>
      <c r="AN11" s="58">
        <f>csubf!$AA11*FCT!AO11</f>
        <v>0</v>
      </c>
      <c r="AO11" s="58">
        <f>csubf!$AA11*FCT!AP11</f>
        <v>0</v>
      </c>
      <c r="AP11" s="58">
        <f>csubf!$AA11*FCT!AQ11</f>
        <v>0</v>
      </c>
      <c r="AQ11" s="58">
        <f>csubf!$AA11*FCT!AR11</f>
        <v>0</v>
      </c>
    </row>
    <row r="12" spans="1:43" x14ac:dyDescent="0.2">
      <c r="A12">
        <f>FCT!B12</f>
        <v>14262</v>
      </c>
      <c r="B12" s="58">
        <f>csubf!AA12*FCT!C12</f>
        <v>4.287391068186229E-2</v>
      </c>
      <c r="C12" t="str">
        <f>FCT!D12</f>
        <v/>
      </c>
      <c r="D12" s="58">
        <f>csubf!$AA12*FCT!E12</f>
        <v>0</v>
      </c>
      <c r="E12" s="58">
        <f>csubf!$AA12*FCT!F12</f>
        <v>2.4609624731388956E-2</v>
      </c>
      <c r="F12" s="58">
        <f>csubf!$AA12*FCT!G12</f>
        <v>6.945573530461692E-2</v>
      </c>
      <c r="G12" s="58">
        <f>csubf!$AA12*FCT!H12</f>
        <v>5.1448692818234748E-4</v>
      </c>
      <c r="H12" s="58">
        <f>csubf!$AA12*FCT!I12</f>
        <v>4.2873910681862299E-5</v>
      </c>
      <c r="I12" s="58">
        <f>csubf!$AA12*FCT!J12</f>
        <v>1.7235312094108644E-2</v>
      </c>
      <c r="J12" s="58">
        <f>csubf!$AA12*FCT!K12</f>
        <v>8.5747821363724597E-5</v>
      </c>
      <c r="K12" s="58">
        <f>csubf!$AA12*FCT!L12</f>
        <v>1.2274800628217173E-2</v>
      </c>
      <c r="L12" s="58">
        <f>csubf!$AA12*FCT!M12</f>
        <v>0</v>
      </c>
      <c r="M12" s="58">
        <f>csubf!$AA12*FCT!N12</f>
        <v>1.0718477670465573E-2</v>
      </c>
      <c r="N12" s="58">
        <f>csubf!$AA12*FCT!O12</f>
        <v>1.6892320808653744E-3</v>
      </c>
      <c r="O12" s="58">
        <f>csubf!$AA12*FCT!P12</f>
        <v>8.574782136372458E-3</v>
      </c>
      <c r="P12" s="58">
        <f>csubf!$AA12*FCT!Q12</f>
        <v>1.5434607845470426E-2</v>
      </c>
      <c r="Q12" s="58">
        <f>csubf!$AA12*FCT!R12</f>
        <v>0.16849446897971881</v>
      </c>
      <c r="R12" s="58">
        <f>csubf!$AA12*FCT!S12</f>
        <v>1.6849446897971882E-4</v>
      </c>
      <c r="S12" s="58">
        <f>csubf!$AA12*FCT!T12</f>
        <v>1.2862173204558687E-3</v>
      </c>
      <c r="T12" s="58">
        <f>csubf!$AA12*FCT!U12</f>
        <v>1.2862173316361122E-6</v>
      </c>
      <c r="U12" s="58">
        <f>csubf!$AA12*FCT!V12</f>
        <v>5.1448692818234748E-5</v>
      </c>
      <c r="V12" s="58">
        <f>csubf!$AA12*FCT!W12</f>
        <v>0</v>
      </c>
      <c r="W12" s="58">
        <f>csubf!$AA12*FCT!X12</f>
        <v>4.0858836879814765E-2</v>
      </c>
      <c r="X12" s="58">
        <f>csubf!$AA12*FCT!Y12</f>
        <v>2.1865694447749768E-5</v>
      </c>
      <c r="Y12" s="58">
        <f>csubf!$AA12*FCT!Z12</f>
        <v>1.4577129631833181E-5</v>
      </c>
      <c r="Z12" s="58">
        <f>csubf!$AA12*FCT!AA12</f>
        <v>1.1275838509329783E-4</v>
      </c>
      <c r="AA12" s="58">
        <f>csubf!$AA12*FCT!AB12</f>
        <v>2.8296781050029115E-5</v>
      </c>
      <c r="AB12" s="58">
        <f>csubf!$AA12*FCT!AC12</f>
        <v>1.1147216777284197E-2</v>
      </c>
      <c r="AC12" s="58">
        <f>csubf!$AA12*FCT!AD12</f>
        <v>0</v>
      </c>
      <c r="AD12" s="58">
        <f>csubf!$AA12*FCT!AE12</f>
        <v>3.0011737477303605E-3</v>
      </c>
      <c r="AE12" s="58">
        <f>csubf!$AA12*FCT!AF12</f>
        <v>5.6164822993239605E-2</v>
      </c>
      <c r="AF12" s="58">
        <f>csubf!$AA12*FCT!AG12</f>
        <v>9.4322603500097046E-5</v>
      </c>
      <c r="AG12" s="58">
        <f>csubf!$AA12*FCT!AH12</f>
        <v>0</v>
      </c>
      <c r="AH12" s="58">
        <f>csubf!$AA12*FCT!AI12</f>
        <v>0</v>
      </c>
      <c r="AI12" s="58">
        <f>csubf!$AA12*FCT!AJ12</f>
        <v>8.5747821363724597E-5</v>
      </c>
      <c r="AJ12" s="58">
        <f>csubf!$AA12*FCT!AK12</f>
        <v>0</v>
      </c>
      <c r="AK12" s="58">
        <f>csubf!$AA12*FCT!AL12</f>
        <v>3.0011737477303604E-6</v>
      </c>
      <c r="AL12" s="58">
        <f>csubf!$AA12*FCT!AM12</f>
        <v>3.0011737477303604E-6</v>
      </c>
      <c r="AM12" s="58">
        <f>csubf!$AA12*FCT!AN12</f>
        <v>6.4310866022793435E-6</v>
      </c>
      <c r="AN12" s="58">
        <f>csubf!$AA12*FCT!AO12</f>
        <v>0</v>
      </c>
      <c r="AO12" s="58">
        <f>csubf!$AA12*FCT!AP12</f>
        <v>0</v>
      </c>
      <c r="AP12" s="58">
        <f>csubf!$AA12*FCT!AQ12</f>
        <v>0</v>
      </c>
      <c r="AQ12" s="58">
        <f>csubf!$AA12*FCT!AR12</f>
        <v>0</v>
      </c>
    </row>
    <row r="13" spans="1:43" x14ac:dyDescent="0.2">
      <c r="A13">
        <f>FCT!B13</f>
        <v>14263</v>
      </c>
      <c r="B13" s="58">
        <f>csubf!AA13*FCT!C13</f>
        <v>9.9633294265604064E-2</v>
      </c>
      <c r="C13" t="str">
        <f>FCT!D13</f>
        <v/>
      </c>
      <c r="D13" s="58">
        <f>csubf!$AA13*FCT!E13</f>
        <v>0</v>
      </c>
      <c r="E13" s="58">
        <f>csubf!$AA13*FCT!F13</f>
        <v>8.7507922353480053E-2</v>
      </c>
      <c r="F13" s="58">
        <f>csubf!$AA13*FCT!G13</f>
        <v>4.5831315362177868E-2</v>
      </c>
      <c r="G13" s="58">
        <f>csubf!$AA13*FCT!H13</f>
        <v>3.3875320050305384E-4</v>
      </c>
      <c r="H13" s="58">
        <f>csubf!$AA13*FCT!I13</f>
        <v>2.9889988279681217E-5</v>
      </c>
      <c r="I13" s="58">
        <f>csubf!$AA13*FCT!J13</f>
        <v>1.1378122205131984E-2</v>
      </c>
      <c r="J13" s="58">
        <f>csubf!$AA13*FCT!K13</f>
        <v>9.9633294265604071E-5</v>
      </c>
      <c r="K13" s="58">
        <f>csubf!$AA13*FCT!L13</f>
        <v>8.1001868237936103E-3</v>
      </c>
      <c r="L13" s="58">
        <f>csubf!$AA13*FCT!M13</f>
        <v>0</v>
      </c>
      <c r="M13" s="58">
        <f>csubf!$AA13*FCT!N13</f>
        <v>8.9669964839043659E-3</v>
      </c>
      <c r="N13" s="58">
        <f>csubf!$AA13*FCT!O13</f>
        <v>1.1158928957747656E-3</v>
      </c>
      <c r="O13" s="58">
        <f>csubf!$AA13*FCT!P13</f>
        <v>5.9779976559362433E-3</v>
      </c>
      <c r="P13" s="58">
        <f>csubf!$AA13*FCT!Q13</f>
        <v>9.9633294265604067E-3</v>
      </c>
      <c r="Q13" s="58">
        <f>csubf!$AA13*FCT!R13</f>
        <v>0.11158928957747655</v>
      </c>
      <c r="R13" s="58">
        <f>csubf!$AA13*FCT!S13</f>
        <v>1.1158928957747656E-4</v>
      </c>
      <c r="S13" s="58">
        <f>csubf!$AA13*FCT!T13</f>
        <v>3.9853317706241625E-3</v>
      </c>
      <c r="T13" s="58">
        <f>csubf!$AA13*FCT!U13</f>
        <v>3.985331959917264E-6</v>
      </c>
      <c r="U13" s="58">
        <f>csubf!$AA13*FCT!V13</f>
        <v>3.9853317706241624E-5</v>
      </c>
      <c r="V13" s="58">
        <f>csubf!$AA13*FCT!W13</f>
        <v>0</v>
      </c>
      <c r="W13" s="58">
        <f>csubf!$AA13*FCT!X13</f>
        <v>2.7000622745978701E-2</v>
      </c>
      <c r="X13" s="58">
        <f>csubf!$AA13*FCT!Y13</f>
        <v>1.394866119718457E-5</v>
      </c>
      <c r="Y13" s="58">
        <f>csubf!$AA13*FCT!Z13</f>
        <v>9.9633294265604061E-6</v>
      </c>
      <c r="Z13" s="58">
        <f>csubf!$AA13*FCT!AA13</f>
        <v>7.472497069920305E-5</v>
      </c>
      <c r="AA13" s="58">
        <f>csubf!$AA13*FCT!AB13</f>
        <v>1.893032591046477E-5</v>
      </c>
      <c r="AB13" s="58">
        <f>csubf!$AA13*FCT!AC13</f>
        <v>6.9743305985922842E-3</v>
      </c>
      <c r="AC13" s="58">
        <f>csubf!$AA13*FCT!AD13</f>
        <v>0</v>
      </c>
      <c r="AD13" s="58">
        <f>csubf!$AA13*FCT!AE13</f>
        <v>1.9926658853120813E-3</v>
      </c>
      <c r="AE13" s="58">
        <f>csubf!$AA13*FCT!AF13</f>
        <v>3.6864318878273503E-2</v>
      </c>
      <c r="AF13" s="58">
        <f>csubf!$AA13*FCT!AG13</f>
        <v>5.9779976559362433E-5</v>
      </c>
      <c r="AG13" s="58">
        <f>csubf!$AA13*FCT!AH13</f>
        <v>0</v>
      </c>
      <c r="AH13" s="58">
        <f>csubf!$AA13*FCT!AI13</f>
        <v>0</v>
      </c>
      <c r="AI13" s="58">
        <f>csubf!$AA13*FCT!AJ13</f>
        <v>9.9633294265604071E-5</v>
      </c>
      <c r="AJ13" s="58">
        <f>csubf!$AA13*FCT!AK13</f>
        <v>0</v>
      </c>
      <c r="AK13" s="58">
        <f>csubf!$AA13*FCT!AL13</f>
        <v>1.9926658853120815E-6</v>
      </c>
      <c r="AL13" s="58">
        <f>csubf!$AA13*FCT!AM13</f>
        <v>1.9926658853120815E-6</v>
      </c>
      <c r="AM13" s="58">
        <f>csubf!$AA13*FCT!AN13</f>
        <v>3.9853317706241629E-6</v>
      </c>
      <c r="AN13" s="58">
        <f>csubf!$AA13*FCT!AO13</f>
        <v>0</v>
      </c>
      <c r="AO13" s="58">
        <f>csubf!$AA13*FCT!AP13</f>
        <v>0</v>
      </c>
      <c r="AP13" s="58">
        <f>csubf!$AA13*FCT!AQ13</f>
        <v>0</v>
      </c>
      <c r="AQ13" s="58">
        <f>csubf!$AA13*FCT!AR13</f>
        <v>0</v>
      </c>
    </row>
    <row r="14" spans="1:43" x14ac:dyDescent="0.2">
      <c r="A14" t="str">
        <f>FCT!B14</f>
        <v>09135</v>
      </c>
      <c r="B14" s="58">
        <f>csubf!AA14*FCT!C14</f>
        <v>0.16477852563952439</v>
      </c>
      <c r="C14" t="str">
        <f>FCT!D14</f>
        <v/>
      </c>
      <c r="D14" s="58">
        <f>csubf!$AA14*FCT!E14</f>
        <v>0</v>
      </c>
      <c r="E14" s="58">
        <f>csubf!$AA14*FCT!F14</f>
        <v>0.13925433201796208</v>
      </c>
      <c r="F14" s="58">
        <f>csubf!$AA14*FCT!G14</f>
        <v>9.8867115383714635E-2</v>
      </c>
      <c r="G14" s="58">
        <f>csubf!$AA14*FCT!H14</f>
        <v>6.0968054486624026E-4</v>
      </c>
      <c r="H14" s="58">
        <f>csubf!$AA14*FCT!I14</f>
        <v>2.1421208333138173E-4</v>
      </c>
      <c r="I14" s="58">
        <f>csubf!$AA14*FCT!J14</f>
        <v>2.4337788236957751E-2</v>
      </c>
      <c r="J14" s="58">
        <f>csubf!$AA14*FCT!K14</f>
        <v>3.2955705127904879E-4</v>
      </c>
      <c r="K14" s="58">
        <f>csubf!$AA14*FCT!L14</f>
        <v>2.3398550640812463E-2</v>
      </c>
      <c r="L14" s="58">
        <f>csubf!$AA14*FCT!M14</f>
        <v>0</v>
      </c>
      <c r="M14" s="58">
        <f>csubf!$AA14*FCT!N14</f>
        <v>1.8125637820347682E-2</v>
      </c>
      <c r="N14" s="58">
        <f>csubf!$AA14*FCT!O14</f>
        <v>4.1194631409881098E-4</v>
      </c>
      <c r="O14" s="58">
        <f>csubf!$AA14*FCT!P14</f>
        <v>1.6477852563952438E-2</v>
      </c>
      <c r="P14" s="58">
        <f>csubf!$AA14*FCT!Q14</f>
        <v>2.3068993589533415E-2</v>
      </c>
      <c r="Q14" s="58">
        <f>csubf!$AA14*FCT!R14</f>
        <v>0.17136966666510536</v>
      </c>
      <c r="R14" s="58">
        <f>csubf!$AA14*FCT!S14</f>
        <v>1.7136966666510535E-4</v>
      </c>
      <c r="S14" s="58">
        <f>csubf!$AA14*FCT!T14</f>
        <v>8.238926281976219E-3</v>
      </c>
      <c r="T14" s="58">
        <f>csubf!$AA14*FCT!U14</f>
        <v>8.238926097821866E-6</v>
      </c>
      <c r="U14" s="58">
        <f>csubf!$AA14*FCT!V14</f>
        <v>1.1534496794766709E-4</v>
      </c>
      <c r="V14" s="58">
        <f>csubf!$AA14*FCT!W14</f>
        <v>0</v>
      </c>
      <c r="W14" s="58">
        <f>csubf!$AA14*FCT!X14</f>
        <v>1.6477852563952439E-4</v>
      </c>
      <c r="X14" s="58">
        <f>csubf!$AA14*FCT!Y14</f>
        <v>2.8012349358719148E-5</v>
      </c>
      <c r="Y14" s="58">
        <f>csubf!$AA14*FCT!Z14</f>
        <v>2.4716778845928657E-5</v>
      </c>
      <c r="Z14" s="58">
        <f>csubf!$AA14*FCT!AA14</f>
        <v>2.1915543910056744E-4</v>
      </c>
      <c r="AA14" s="58">
        <f>csubf!$AA14*FCT!AB14</f>
        <v>5.2729128204647808E-5</v>
      </c>
      <c r="AB14" s="58">
        <f>csubf!$AA14*FCT!AC14</f>
        <v>0</v>
      </c>
      <c r="AC14" s="58">
        <f>csubf!$AA14*FCT!AD14</f>
        <v>0</v>
      </c>
      <c r="AD14" s="58">
        <f>csubf!$AA14*FCT!AE14</f>
        <v>0</v>
      </c>
      <c r="AE14" s="58">
        <f>csubf!$AA14*FCT!AF14</f>
        <v>1.3182282051161951E-2</v>
      </c>
      <c r="AF14" s="58">
        <f>csubf!$AA14*FCT!AG14</f>
        <v>0</v>
      </c>
      <c r="AG14" s="58">
        <f>csubf!$AA14*FCT!AH14</f>
        <v>0</v>
      </c>
      <c r="AH14" s="58">
        <f>csubf!$AA14*FCT!AI14</f>
        <v>0</v>
      </c>
      <c r="AI14" s="58">
        <f>csubf!$AA14*FCT!AJ14</f>
        <v>6.5911410255809757E-4</v>
      </c>
      <c r="AJ14" s="58">
        <f>csubf!$AA14*FCT!AK14</f>
        <v>0</v>
      </c>
      <c r="AK14" s="58">
        <f>csubf!$AA14*FCT!AL14</f>
        <v>4.1194631409881098E-5</v>
      </c>
      <c r="AL14" s="58">
        <f>csubf!$AA14*FCT!AM14</f>
        <v>4.9433557691857322E-6</v>
      </c>
      <c r="AM14" s="58">
        <f>csubf!$AA14*FCT!AN14</f>
        <v>3.6251275640695363E-5</v>
      </c>
      <c r="AN14" s="58">
        <f>csubf!$AA14*FCT!AO14</f>
        <v>0</v>
      </c>
      <c r="AO14" s="58">
        <f>csubf!$AA14*FCT!AP14</f>
        <v>0</v>
      </c>
      <c r="AP14" s="58">
        <f>csubf!$AA14*FCT!AQ14</f>
        <v>0</v>
      </c>
      <c r="AQ14" s="58">
        <f>csubf!$AA14*FCT!AR14</f>
        <v>0</v>
      </c>
    </row>
    <row r="15" spans="1:43" x14ac:dyDescent="0.2">
      <c r="A15" t="str">
        <f>FCT!B15</f>
        <v>09404</v>
      </c>
      <c r="B15" s="58">
        <f>csubf!AA15*FCT!C15</f>
        <v>6.6414791539837578E-2</v>
      </c>
      <c r="C15" t="str">
        <f>FCT!D15</f>
        <v/>
      </c>
      <c r="D15" s="58">
        <f>csubf!$AA15*FCT!E15</f>
        <v>0</v>
      </c>
      <c r="E15" s="58">
        <f>csubf!$AA15*FCT!F15</f>
        <v>5.9773312385853816E-2</v>
      </c>
      <c r="F15" s="58">
        <f>csubf!$AA15*FCT!G15</f>
        <v>2.5901768700536652E-2</v>
      </c>
      <c r="G15" s="58">
        <f>csubf!$AA15*FCT!H15</f>
        <v>3.3207395769918786E-4</v>
      </c>
      <c r="H15" s="58">
        <f>csubf!$AA15*FCT!I15</f>
        <v>6.6414791539837572E-5</v>
      </c>
      <c r="I15" s="58">
        <f>csubf!$AA15*FCT!J15</f>
        <v>6.1101608216650562E-3</v>
      </c>
      <c r="J15" s="58">
        <f>csubf!$AA15*FCT!K15</f>
        <v>0</v>
      </c>
      <c r="K15" s="58">
        <f>csubf!$AA15*FCT!L15</f>
        <v>0</v>
      </c>
      <c r="L15" s="58">
        <f>csubf!$AA15*FCT!M15</f>
        <v>0</v>
      </c>
      <c r="M15" s="58">
        <f>csubf!$AA15*FCT!N15</f>
        <v>5.9773312385853813E-3</v>
      </c>
      <c r="N15" s="58">
        <f>csubf!$AA15*FCT!O15</f>
        <v>1.3282958307967514E-4</v>
      </c>
      <c r="O15" s="58">
        <f>csubf!$AA15*FCT!P15</f>
        <v>7.9697749847805095E-3</v>
      </c>
      <c r="P15" s="58">
        <f>csubf!$AA15*FCT!Q15</f>
        <v>9.962218730975636E-3</v>
      </c>
      <c r="Q15" s="58">
        <f>csubf!$AA15*FCT!R15</f>
        <v>0.10759196229453687</v>
      </c>
      <c r="R15" s="58">
        <f>csubf!$AA15*FCT!S15</f>
        <v>1.0759196229453687E-4</v>
      </c>
      <c r="S15" s="58">
        <f>csubf!$AA15*FCT!T15</f>
        <v>6.6414791539837572E-4</v>
      </c>
      <c r="T15" s="58">
        <f>csubf!$AA15*FCT!U15</f>
        <v>6.6414794694370904E-7</v>
      </c>
      <c r="U15" s="58">
        <f>csubf!$AA15*FCT!V15</f>
        <v>3.3207395769918786E-5</v>
      </c>
      <c r="V15" s="58">
        <f>csubf!$AA15*FCT!W15</f>
        <v>0</v>
      </c>
      <c r="W15" s="58">
        <f>csubf!$AA15*FCT!X15</f>
        <v>2.5237620785138276E-2</v>
      </c>
      <c r="X15" s="58">
        <f>csubf!$AA15*FCT!Y15</f>
        <v>2.656591661593503E-5</v>
      </c>
      <c r="Y15" s="58">
        <f>csubf!$AA15*FCT!Z15</f>
        <v>1.3282958307967515E-5</v>
      </c>
      <c r="Z15" s="58">
        <f>csubf!$AA15*FCT!AA15</f>
        <v>1.3282958307967514E-4</v>
      </c>
      <c r="AA15" s="58">
        <f>csubf!$AA15*FCT!AB15</f>
        <v>2.9222508277528531E-5</v>
      </c>
      <c r="AB15" s="58">
        <f>csubf!$AA15*FCT!AC15</f>
        <v>6.6414791539837568E-3</v>
      </c>
      <c r="AC15" s="58">
        <f>csubf!$AA15*FCT!AD15</f>
        <v>0</v>
      </c>
      <c r="AD15" s="58">
        <f>csubf!$AA15*FCT!AE15</f>
        <v>1.4611254138764266E-2</v>
      </c>
      <c r="AE15" s="58">
        <f>csubf!$AA15*FCT!AF15</f>
        <v>0.29222508277528531</v>
      </c>
      <c r="AF15" s="58">
        <f>csubf!$AA15*FCT!AG15</f>
        <v>0</v>
      </c>
      <c r="AG15" s="58">
        <f>csubf!$AA15*FCT!AH15</f>
        <v>0</v>
      </c>
      <c r="AH15" s="58">
        <f>csubf!$AA15*FCT!AI15</f>
        <v>0</v>
      </c>
      <c r="AI15" s="58">
        <f>csubf!$AA15*FCT!AJ15</f>
        <v>0</v>
      </c>
      <c r="AJ15" s="58">
        <f>csubf!$AA15*FCT!AK15</f>
        <v>0</v>
      </c>
      <c r="AK15" s="58">
        <f>csubf!$AA15*FCT!AL15</f>
        <v>9.2980708155772602E-6</v>
      </c>
      <c r="AL15" s="58">
        <f>csubf!$AA15*FCT!AM15</f>
        <v>8.6339229001788833E-6</v>
      </c>
      <c r="AM15" s="58">
        <f>csubf!$AA15*FCT!AN15</f>
        <v>1.5939549969561016E-5</v>
      </c>
      <c r="AN15" s="58">
        <f>csubf!$AA15*FCT!AO15</f>
        <v>0</v>
      </c>
      <c r="AO15" s="58">
        <f>csubf!$AA15*FCT!AP15</f>
        <v>0</v>
      </c>
      <c r="AP15" s="58">
        <f>csubf!$AA15*FCT!AQ15</f>
        <v>0</v>
      </c>
      <c r="AQ15" s="58">
        <f>csubf!$AA15*FCT!AR15</f>
        <v>0</v>
      </c>
    </row>
    <row r="16" spans="1:43" x14ac:dyDescent="0.2">
      <c r="A16" t="str">
        <f>FCT!B16</f>
        <v>09125</v>
      </c>
      <c r="B16" s="58">
        <f>csubf!AA16*FCT!C16</f>
        <v>4.928355745549251E-2</v>
      </c>
      <c r="C16" t="str">
        <f>FCT!D16</f>
        <v/>
      </c>
      <c r="D16" s="58">
        <f>csubf!$AA16*FCT!E16</f>
        <v>0</v>
      </c>
      <c r="E16" s="58">
        <f>csubf!$AA16*FCT!F16</f>
        <v>3.0555805622405355E-2</v>
      </c>
      <c r="F16" s="58">
        <f>csubf!$AA16*FCT!G16</f>
        <v>7.1953993885019066E-2</v>
      </c>
      <c r="G16" s="58">
        <f>csubf!$AA16*FCT!H16</f>
        <v>9.7088608187320235E-4</v>
      </c>
      <c r="H16" s="58">
        <f>csubf!$AA16*FCT!I16</f>
        <v>2.3656107578636401E-4</v>
      </c>
      <c r="I16" s="58">
        <f>csubf!$AA16*FCT!J16</f>
        <v>1.7032397456618213E-2</v>
      </c>
      <c r="J16" s="58">
        <f>csubf!$AA16*FCT!K16</f>
        <v>1.9713422982197004E-4</v>
      </c>
      <c r="K16" s="58">
        <f>csubf!$AA16*FCT!L16</f>
        <v>1.6835263226796238E-2</v>
      </c>
      <c r="L16" s="58">
        <f>csubf!$AA16*FCT!M16</f>
        <v>0</v>
      </c>
      <c r="M16" s="58">
        <f>csubf!$AA16*FCT!N16</f>
        <v>1.3306560512982978E-2</v>
      </c>
      <c r="N16" s="58">
        <f>csubf!$AA16*FCT!O16</f>
        <v>2.4148943153191329E-4</v>
      </c>
      <c r="O16" s="58">
        <f>csubf!$AA16*FCT!P16</f>
        <v>1.8727751833087152E-2</v>
      </c>
      <c r="P16" s="58">
        <f>csubf!$AA16*FCT!Q16</f>
        <v>2.414894315319133E-2</v>
      </c>
      <c r="Q16" s="58">
        <f>csubf!$AA16*FCT!R16</f>
        <v>0.23853241808458372</v>
      </c>
      <c r="R16" s="58">
        <f>csubf!$AA16*FCT!S16</f>
        <v>2.3853241808458373E-4</v>
      </c>
      <c r="S16" s="58">
        <f>csubf!$AA16*FCT!T16</f>
        <v>1.4785067236647753E-3</v>
      </c>
      <c r="T16" s="58">
        <f>csubf!$AA16*FCT!U16</f>
        <v>1.4785067365164644E-6</v>
      </c>
      <c r="U16" s="58">
        <f>csubf!$AA16*FCT!V16</f>
        <v>8.8710403419886509E-5</v>
      </c>
      <c r="V16" s="58">
        <f>csubf!$AA16*FCT!W16</f>
        <v>0</v>
      </c>
      <c r="W16" s="58">
        <f>csubf!$AA16*FCT!X16</f>
        <v>5.9041701831680025E-2</v>
      </c>
      <c r="X16" s="58">
        <f>csubf!$AA16*FCT!Y16</f>
        <v>7.1461158310464129E-5</v>
      </c>
      <c r="Y16" s="58">
        <f>csubf!$AA16*FCT!Z16</f>
        <v>3.8441174815284156E-5</v>
      </c>
      <c r="Z16" s="58">
        <f>csubf!$AA16*FCT!AA16</f>
        <v>3.8046906355640214E-4</v>
      </c>
      <c r="AA16" s="58">
        <f>csubf!$AA16*FCT!AB16</f>
        <v>7.5896678481458455E-5</v>
      </c>
      <c r="AB16" s="58">
        <f>csubf!$AA16*FCT!AC16</f>
        <v>6.4068624692140263E-3</v>
      </c>
      <c r="AC16" s="58">
        <f>csubf!$AA16*FCT!AD16</f>
        <v>0</v>
      </c>
      <c r="AD16" s="58">
        <f>csubf!$AA16*FCT!AE16</f>
        <v>9.8567114910985015E-4</v>
      </c>
      <c r="AE16" s="58">
        <f>csubf!$AA16*FCT!AF16</f>
        <v>1.5277902811202677E-2</v>
      </c>
      <c r="AF16" s="58">
        <f>csubf!$AA16*FCT!AG16</f>
        <v>6.8996980437689519E-5</v>
      </c>
      <c r="AG16" s="58">
        <f>csubf!$AA16*FCT!AH16</f>
        <v>0</v>
      </c>
      <c r="AH16" s="58">
        <f>csubf!$AA16*FCT!AI16</f>
        <v>0</v>
      </c>
      <c r="AI16" s="58">
        <f>csubf!$AA16*FCT!AJ16</f>
        <v>4.9283557455492509E-5</v>
      </c>
      <c r="AJ16" s="58">
        <f>csubf!$AA16*FCT!AK16</f>
        <v>0</v>
      </c>
      <c r="AK16" s="58">
        <f>csubf!$AA16*FCT!AL16</f>
        <v>3.1541476771515207E-5</v>
      </c>
      <c r="AL16" s="58">
        <f>csubf!$AA16*FCT!AM16</f>
        <v>3.1048641196960278E-5</v>
      </c>
      <c r="AM16" s="58">
        <f>csubf!$AA16*FCT!AN16</f>
        <v>5.5690419924706536E-5</v>
      </c>
      <c r="AN16" s="58">
        <f>csubf!$AA16*FCT!AO16</f>
        <v>0</v>
      </c>
      <c r="AO16" s="58">
        <f>csubf!$AA16*FCT!AP16</f>
        <v>0</v>
      </c>
      <c r="AP16" s="58">
        <f>csubf!$AA16*FCT!AQ16</f>
        <v>0</v>
      </c>
      <c r="AQ16" s="58">
        <f>csubf!$AA16*FCT!AR16</f>
        <v>0</v>
      </c>
    </row>
    <row r="17" spans="1:43" x14ac:dyDescent="0.2">
      <c r="A17" t="str">
        <f>FCT!B17</f>
        <v>09153</v>
      </c>
      <c r="B17" s="58">
        <f>csubf!AA17*FCT!C17</f>
        <v>3.2670891665185074E-2</v>
      </c>
      <c r="C17" t="str">
        <f>FCT!D17</f>
        <v/>
      </c>
      <c r="D17" s="58">
        <f>csubf!$AA17*FCT!E17</f>
        <v>0</v>
      </c>
      <c r="E17" s="58">
        <f>csubf!$AA17*FCT!F17</f>
        <v>3.0593022955279301E-2</v>
      </c>
      <c r="F17" s="58">
        <f>csubf!$AA17*FCT!G17</f>
        <v>5.5540515830814624E-3</v>
      </c>
      <c r="G17" s="58">
        <f>csubf!$AA17*FCT!H17</f>
        <v>1.4701901249333283E-4</v>
      </c>
      <c r="H17" s="58">
        <f>csubf!$AA17*FCT!I17</f>
        <v>2.2869624165629552E-5</v>
      </c>
      <c r="I17" s="58">
        <f>csubf!$AA17*FCT!J17</f>
        <v>1.836104111583401E-3</v>
      </c>
      <c r="J17" s="58">
        <f>csubf!$AA17*FCT!K17</f>
        <v>2.2869624165629547E-4</v>
      </c>
      <c r="K17" s="58">
        <f>csubf!$AA17*FCT!L17</f>
        <v>4.9986464247733157E-4</v>
      </c>
      <c r="L17" s="58">
        <f>csubf!$AA17*FCT!M17</f>
        <v>0</v>
      </c>
      <c r="M17" s="58">
        <f>csubf!$AA17*FCT!N17</f>
        <v>3.2670891665185072E-3</v>
      </c>
      <c r="N17" s="58">
        <f>csubf!$AA17*FCT!O17</f>
        <v>1.9602534999111042E-5</v>
      </c>
      <c r="O17" s="58">
        <f>csubf!$AA17*FCT!P17</f>
        <v>2.2869624165629552E-3</v>
      </c>
      <c r="P17" s="58">
        <f>csubf!$AA17*FCT!Q17</f>
        <v>2.9403802498666563E-3</v>
      </c>
      <c r="Q17" s="58">
        <f>csubf!$AA17*FCT!R17</f>
        <v>3.5611271915051729E-2</v>
      </c>
      <c r="R17" s="58">
        <f>csubf!$AA17*FCT!S17</f>
        <v>3.5611271915051729E-5</v>
      </c>
      <c r="S17" s="58">
        <f>csubf!$AA17*FCT!T17</f>
        <v>7.8410139996444167E-3</v>
      </c>
      <c r="T17" s="58">
        <f>csubf!$AA17*FCT!U17</f>
        <v>7.8410140678012079E-6</v>
      </c>
      <c r="U17" s="58">
        <f>csubf!$AA17*FCT!V17</f>
        <v>6.2074694163851633E-5</v>
      </c>
      <c r="V17" s="58">
        <f>csubf!$AA17*FCT!W17</f>
        <v>0</v>
      </c>
      <c r="W17" s="58">
        <f>csubf!$AA17*FCT!X17</f>
        <v>4.6719375081214652E-3</v>
      </c>
      <c r="X17" s="58">
        <f>csubf!$AA17*FCT!Y17</f>
        <v>6.8608872496888653E-6</v>
      </c>
      <c r="Y17" s="58">
        <f>csubf!$AA17*FCT!Z17</f>
        <v>5.5540515830814627E-6</v>
      </c>
      <c r="Z17" s="58">
        <f>csubf!$AA17*FCT!AA17</f>
        <v>5.8807604997333123E-5</v>
      </c>
      <c r="AA17" s="58">
        <f>csubf!$AA17*FCT!AB17</f>
        <v>1.2088229916118476E-5</v>
      </c>
      <c r="AB17" s="58">
        <f>csubf!$AA17*FCT!AC17</f>
        <v>2.9403802498666563E-3</v>
      </c>
      <c r="AC17" s="58">
        <f>csubf!$AA17*FCT!AD17</f>
        <v>0</v>
      </c>
      <c r="AD17" s="58">
        <f>csubf!$AA17*FCT!AE17</f>
        <v>6.5341783330370143E-4</v>
      </c>
      <c r="AE17" s="58">
        <f>csubf!$AA17*FCT!AF17</f>
        <v>1.0781394249511073E-2</v>
      </c>
      <c r="AF17" s="58">
        <f>csubf!$AA17*FCT!AG17</f>
        <v>7.5143050829925672E-5</v>
      </c>
      <c r="AG17" s="58">
        <f>csubf!$AA17*FCT!AH17</f>
        <v>0</v>
      </c>
      <c r="AH17" s="58">
        <f>csubf!$AA17*FCT!AI17</f>
        <v>0</v>
      </c>
      <c r="AI17" s="58">
        <f>csubf!$AA17*FCT!AJ17</f>
        <v>3.2670891665185071E-5</v>
      </c>
      <c r="AJ17" s="58">
        <f>csubf!$AA17*FCT!AK17</f>
        <v>0</v>
      </c>
      <c r="AK17" s="58">
        <f>csubf!$AA17*FCT!AL17</f>
        <v>8.8211407495999691E-6</v>
      </c>
      <c r="AL17" s="58">
        <f>csubf!$AA17*FCT!AM17</f>
        <v>1.9602534999111043E-6</v>
      </c>
      <c r="AM17" s="58">
        <f>csubf!$AA17*FCT!AN17</f>
        <v>5.5540515830814627E-6</v>
      </c>
      <c r="AN17" s="58">
        <f>csubf!$AA17*FCT!AO17</f>
        <v>0</v>
      </c>
      <c r="AO17" s="58">
        <f>csubf!$AA17*FCT!AP17</f>
        <v>0</v>
      </c>
      <c r="AP17" s="58">
        <f>csubf!$AA17*FCT!AQ17</f>
        <v>0</v>
      </c>
      <c r="AQ17" s="58">
        <f>csubf!$AA17*FCT!AR17</f>
        <v>0</v>
      </c>
    </row>
    <row r="18" spans="1:43" x14ac:dyDescent="0.2">
      <c r="A18" t="str">
        <f>FCT!B18</f>
        <v>09154</v>
      </c>
      <c r="B18" s="58">
        <f>csubf!AA18*FCT!C18</f>
        <v>3.2238810881877106E-2</v>
      </c>
      <c r="C18" t="str">
        <f>FCT!D18</f>
        <v/>
      </c>
      <c r="D18" s="58">
        <f>csubf!$AA18*FCT!E18</f>
        <v>0</v>
      </c>
      <c r="E18" s="58">
        <f>csubf!$AA18*FCT!F18</f>
        <v>2.9785437373766259E-2</v>
      </c>
      <c r="F18" s="58">
        <f>csubf!$AA18*FCT!G18</f>
        <v>7.0925383940129635E-3</v>
      </c>
      <c r="G18" s="58">
        <f>csubf!$AA18*FCT!H18</f>
        <v>1.482985300566347E-4</v>
      </c>
      <c r="H18" s="58">
        <f>csubf!$AA18*FCT!I18</f>
        <v>1.0316419482200674E-4</v>
      </c>
      <c r="I18" s="58">
        <f>csubf!$AA18*FCT!J18</f>
        <v>2.095522707322012E-3</v>
      </c>
      <c r="J18" s="58">
        <f>csubf!$AA18*FCT!K18</f>
        <v>1.2895524352750842E-4</v>
      </c>
      <c r="K18" s="58">
        <f>csubf!$AA18*FCT!L18</f>
        <v>7.7373146116505053E-4</v>
      </c>
      <c r="L18" s="58">
        <f>csubf!$AA18*FCT!M18</f>
        <v>0</v>
      </c>
      <c r="M18" s="58">
        <f>csubf!$AA18*FCT!N18</f>
        <v>2.5791048705501684E-3</v>
      </c>
      <c r="N18" s="58">
        <f>csubf!$AA18*FCT!O18</f>
        <v>3.8686573058252525E-5</v>
      </c>
      <c r="O18" s="58">
        <f>csubf!$AA18*FCT!P18</f>
        <v>2.5791048705501684E-3</v>
      </c>
      <c r="P18" s="58">
        <f>csubf!$AA18*FCT!Q18</f>
        <v>2.5791048705501684E-3</v>
      </c>
      <c r="Q18" s="58">
        <f>csubf!$AA18*FCT!R18</f>
        <v>2.8692541684870624E-2</v>
      </c>
      <c r="R18" s="58">
        <f>csubf!$AA18*FCT!S18</f>
        <v>2.8692541684870623E-5</v>
      </c>
      <c r="S18" s="58">
        <f>csubf!$AA18*FCT!T18</f>
        <v>3.2238810881877106E-4</v>
      </c>
      <c r="T18" s="58">
        <f>csubf!$AA18*FCT!U18</f>
        <v>3.2238812413138454E-7</v>
      </c>
      <c r="U18" s="58">
        <f>csubf!$AA18*FCT!V18</f>
        <v>1.6119405440938553E-5</v>
      </c>
      <c r="V18" s="58">
        <f>csubf!$AA18*FCT!W18</f>
        <v>0</v>
      </c>
      <c r="W18" s="58">
        <f>csubf!$AA18*FCT!X18</f>
        <v>1.0155225427791289E-2</v>
      </c>
      <c r="X18" s="58">
        <f>csubf!$AA18*FCT!Y18</f>
        <v>1.902089842030749E-5</v>
      </c>
      <c r="Y18" s="58">
        <f>csubf!$AA18*FCT!Z18</f>
        <v>4.1910454146440237E-6</v>
      </c>
      <c r="Z18" s="58">
        <f>csubf!$AA18*FCT!AA18</f>
        <v>4.4167170908171641E-5</v>
      </c>
      <c r="AA18" s="58">
        <f>csubf!$AA18*FCT!AB18</f>
        <v>1.9343286529126263E-5</v>
      </c>
      <c r="AB18" s="58">
        <f>csubf!$AA18*FCT!AC18</f>
        <v>3.2238810881877107E-3</v>
      </c>
      <c r="AC18" s="58">
        <f>csubf!$AA18*FCT!AD18</f>
        <v>0</v>
      </c>
      <c r="AD18" s="58">
        <f>csubf!$AA18*FCT!AE18</f>
        <v>3.2238810881877106E-4</v>
      </c>
      <c r="AE18" s="58">
        <f>csubf!$AA18*FCT!AF18</f>
        <v>4.191045414644024E-3</v>
      </c>
      <c r="AF18" s="58">
        <f>csubf!$AA18*FCT!AG18</f>
        <v>2.5791048705501686E-5</v>
      </c>
      <c r="AG18" s="58">
        <f>csubf!$AA18*FCT!AH18</f>
        <v>0</v>
      </c>
      <c r="AH18" s="58">
        <f>csubf!$AA18*FCT!AI18</f>
        <v>0</v>
      </c>
      <c r="AI18" s="58">
        <f>csubf!$AA18*FCT!AJ18</f>
        <v>0</v>
      </c>
      <c r="AJ18" s="58">
        <f>csubf!$AA18*FCT!AK18</f>
        <v>0</v>
      </c>
      <c r="AK18" s="58">
        <f>csubf!$AA18*FCT!AL18</f>
        <v>1.3862688679207154E-5</v>
      </c>
      <c r="AL18" s="58">
        <f>csubf!$AA18*FCT!AM18</f>
        <v>3.8686573058252527E-6</v>
      </c>
      <c r="AM18" s="58">
        <f>csubf!$AA18*FCT!AN18</f>
        <v>3.1271646555420794E-5</v>
      </c>
      <c r="AN18" s="58">
        <f>csubf!$AA18*FCT!AO18</f>
        <v>0</v>
      </c>
      <c r="AO18" s="58">
        <f>csubf!$AA18*FCT!AP18</f>
        <v>0</v>
      </c>
      <c r="AP18" s="58">
        <f>csubf!$AA18*FCT!AQ18</f>
        <v>0</v>
      </c>
      <c r="AQ18" s="58">
        <f>csubf!$AA18*FCT!AR18</f>
        <v>0</v>
      </c>
    </row>
    <row r="19" spans="1:43" x14ac:dyDescent="0.2">
      <c r="A19" t="str">
        <f>FCT!B19</f>
        <v>09436</v>
      </c>
      <c r="B19" s="58">
        <f>csubf!AA19*FCT!C19</f>
        <v>8.1722438144039136E-2</v>
      </c>
      <c r="C19" t="str">
        <f>FCT!D19</f>
        <v/>
      </c>
      <c r="D19" s="58">
        <f>csubf!$AA19*FCT!E19</f>
        <v>0</v>
      </c>
      <c r="E19" s="58">
        <f>csubf!$AA19*FCT!F19</f>
        <v>7.0796148164181102E-2</v>
      </c>
      <c r="F19" s="58">
        <f>csubf!$AA19*FCT!G19</f>
        <v>4.167844345345996E-2</v>
      </c>
      <c r="G19" s="58">
        <f>csubf!$AA19*FCT!H19</f>
        <v>8.9894681958443048E-5</v>
      </c>
      <c r="H19" s="58">
        <f>csubf!$AA19*FCT!I19</f>
        <v>4.9033462886423483E-5</v>
      </c>
      <c r="I19" s="58">
        <f>csubf!$AA19*FCT!J19</f>
        <v>1.0721983884497934E-2</v>
      </c>
      <c r="J19" s="58">
        <f>csubf!$AA19*FCT!K19</f>
        <v>2.4516731443211741E-4</v>
      </c>
      <c r="K19" s="58">
        <f>csubf!$AA19*FCT!L19</f>
        <v>1.0174443548932871E-2</v>
      </c>
      <c r="L19" s="58">
        <f>csubf!$AA19*FCT!M19</f>
        <v>0</v>
      </c>
      <c r="M19" s="58">
        <f>csubf!$AA19*FCT!N19</f>
        <v>1.3892814484486654E-2</v>
      </c>
      <c r="N19" s="58">
        <f>csubf!$AA19*FCT!O19</f>
        <v>2.9420077731854091E-4</v>
      </c>
      <c r="O19" s="58">
        <f>csubf!$AA19*FCT!P19</f>
        <v>2.4516731443211741E-3</v>
      </c>
      <c r="P19" s="58">
        <f>csubf!$AA19*FCT!Q19</f>
        <v>1.6344487628807828E-3</v>
      </c>
      <c r="Q19" s="58">
        <f>csubf!$AA19*FCT!R19</f>
        <v>1.9613385154569393E-2</v>
      </c>
      <c r="R19" s="58">
        <f>csubf!$AA19*FCT!S19</f>
        <v>1.9613385154569394E-5</v>
      </c>
      <c r="S19" s="58">
        <f>csubf!$AA19*FCT!T19</f>
        <v>4.0861219072019566E-3</v>
      </c>
      <c r="T19" s="58">
        <f>csubf!$AA19*FCT!U19</f>
        <v>4.0861218158700153E-6</v>
      </c>
      <c r="U19" s="58">
        <f>csubf!$AA19*FCT!V19</f>
        <v>1.6344487628807828E-5</v>
      </c>
      <c r="V19" s="58">
        <f>csubf!$AA19*FCT!W19</f>
        <v>0</v>
      </c>
      <c r="W19" s="58">
        <f>csubf!$AA19*FCT!X19</f>
        <v>1.2421810597893948E-2</v>
      </c>
      <c r="X19" s="58">
        <f>csubf!$AA19*FCT!Y19</f>
        <v>2.4516731443211743E-6</v>
      </c>
      <c r="Y19" s="58">
        <f>csubf!$AA19*FCT!Z19</f>
        <v>2.4516731443211743E-6</v>
      </c>
      <c r="Z19" s="58">
        <f>csubf!$AA19*FCT!AA19</f>
        <v>6.537795051523131E-5</v>
      </c>
      <c r="AA19" s="58">
        <f>csubf!$AA19*FCT!AB19</f>
        <v>1.2258365721605871E-5</v>
      </c>
      <c r="AB19" s="58">
        <f>csubf!$AA19*FCT!AC19</f>
        <v>5.7205706700827396E-3</v>
      </c>
      <c r="AC19" s="58">
        <f>csubf!$AA19*FCT!AD19</f>
        <v>0</v>
      </c>
      <c r="AD19" s="58">
        <f>csubf!$AA19*FCT!AE19</f>
        <v>2.8602853350413699E-2</v>
      </c>
      <c r="AE19" s="58">
        <f>csubf!$AA19*FCT!AF19</f>
        <v>0.56551927195675089</v>
      </c>
      <c r="AF19" s="58">
        <f>csubf!$AA19*FCT!AG19</f>
        <v>1.7161712010248218E-4</v>
      </c>
      <c r="AG19" s="58">
        <f>csubf!$AA19*FCT!AH19</f>
        <v>0</v>
      </c>
      <c r="AH19" s="58">
        <f>csubf!$AA19*FCT!AI19</f>
        <v>0</v>
      </c>
      <c r="AI19" s="58">
        <f>csubf!$AA19*FCT!AJ19</f>
        <v>6.5377950515231316E-4</v>
      </c>
      <c r="AJ19" s="58">
        <f>csubf!$AA19*FCT!AK19</f>
        <v>0</v>
      </c>
      <c r="AK19" s="58">
        <f>csubf!$AA19*FCT!AL19</f>
        <v>1.1441141340165479E-5</v>
      </c>
      <c r="AL19" s="58">
        <f>csubf!$AA19*FCT!AM19</f>
        <v>1.7978936391688611E-5</v>
      </c>
      <c r="AM19" s="58">
        <f>csubf!$AA19*FCT!AN19</f>
        <v>8.9894681958443055E-6</v>
      </c>
      <c r="AN19" s="58">
        <f>csubf!$AA19*FCT!AO19</f>
        <v>0</v>
      </c>
      <c r="AO19" s="58">
        <f>csubf!$AA19*FCT!AP19</f>
        <v>0</v>
      </c>
      <c r="AP19" s="58">
        <f>csubf!$AA19*FCT!AQ19</f>
        <v>0</v>
      </c>
      <c r="AQ19" s="58">
        <f>csubf!$AA19*FCT!AR19</f>
        <v>0</v>
      </c>
    </row>
    <row r="20" spans="1:43" x14ac:dyDescent="0.2">
      <c r="A20" t="str">
        <f>FCT!B20</f>
        <v>09214</v>
      </c>
      <c r="B20" s="58">
        <f>csubf!AA20*FCT!C20</f>
        <v>0.35845453524322035</v>
      </c>
      <c r="C20" t="str">
        <f>FCT!D20</f>
        <v/>
      </c>
      <c r="D20" s="58">
        <f>csubf!$AA20*FCT!E20</f>
        <v>0</v>
      </c>
      <c r="E20" s="58">
        <f>csubf!$AA20*FCT!F20</f>
        <v>0.21711591199681857</v>
      </c>
      <c r="F20" s="58">
        <f>csubf!$AA20*FCT!G20</f>
        <v>0.53051271215996609</v>
      </c>
      <c r="G20" s="58">
        <f>csubf!$AA20*FCT!H20</f>
        <v>8.6029088458372885E-3</v>
      </c>
      <c r="H20" s="58">
        <f>csubf!$AA20*FCT!I20</f>
        <v>8.9613633810805085E-4</v>
      </c>
      <c r="I20" s="58">
        <f>csubf!$AA20*FCT!J20</f>
        <v>0.12614015095208922</v>
      </c>
      <c r="J20" s="58">
        <f>csubf!$AA20*FCT!K20</f>
        <v>3.5845453524322034E-3</v>
      </c>
      <c r="K20" s="58">
        <f>csubf!$AA20*FCT!L20</f>
        <v>0.1063893060601878</v>
      </c>
      <c r="L20" s="58">
        <f>csubf!$AA20*FCT!M20</f>
        <v>0</v>
      </c>
      <c r="M20" s="58">
        <f>csubf!$AA20*FCT!N20</f>
        <v>0.13621272339242374</v>
      </c>
      <c r="N20" s="58">
        <f>csubf!$AA20*FCT!O20</f>
        <v>1.1828999663026272E-3</v>
      </c>
      <c r="O20" s="58">
        <f>csubf!$AA20*FCT!P20</f>
        <v>0.12545908733512712</v>
      </c>
      <c r="P20" s="58">
        <f>csubf!$AA20*FCT!Q20</f>
        <v>0.21865726649836439</v>
      </c>
      <c r="Q20" s="58">
        <f>csubf!$AA20*FCT!R20</f>
        <v>2.254679026679856</v>
      </c>
      <c r="R20" s="58">
        <f>csubf!$AA20*FCT!S20</f>
        <v>2.2546790266798561E-3</v>
      </c>
      <c r="S20" s="58">
        <f>csubf!$AA20*FCT!T20</f>
        <v>2.5091817467025424E-2</v>
      </c>
      <c r="T20" s="58">
        <f>csubf!$AA20*FCT!U20</f>
        <v>2.5091818241526802E-5</v>
      </c>
      <c r="U20" s="58">
        <f>csubf!$AA20*FCT!V20</f>
        <v>5.7352725638915253E-4</v>
      </c>
      <c r="V20" s="58">
        <f>csubf!$AA20*FCT!W20</f>
        <v>0</v>
      </c>
      <c r="W20" s="58">
        <f>csubf!$AA20*FCT!X20</f>
        <v>0.51904216703218309</v>
      </c>
      <c r="X20" s="58">
        <f>csubf!$AA20*FCT!Y20</f>
        <v>9.8574997191885612E-4</v>
      </c>
      <c r="Y20" s="58">
        <f>csubf!$AA20*FCT!Z20</f>
        <v>6.2729543667563558E-4</v>
      </c>
      <c r="Z20" s="58">
        <f>csubf!$AA20*FCT!AA20</f>
        <v>3.9179080702083985E-3</v>
      </c>
      <c r="AA20" s="58">
        <f>csubf!$AA20*FCT!AB20</f>
        <v>9.3198179163237296E-4</v>
      </c>
      <c r="AB20" s="58">
        <f>csubf!$AA20*FCT!AC20</f>
        <v>0.27600999213727967</v>
      </c>
      <c r="AC20" s="58">
        <f>csubf!$AA20*FCT!AD20</f>
        <v>0</v>
      </c>
      <c r="AD20" s="58">
        <f>csubf!$AA20*FCT!AE20</f>
        <v>4.6599089581618645E-2</v>
      </c>
      <c r="AE20" s="58">
        <f>csubf!$AA20*FCT!AF20</f>
        <v>0.94631997304210169</v>
      </c>
      <c r="AF20" s="58">
        <f>csubf!$AA20*FCT!AG20</f>
        <v>2.1507272114593221E-3</v>
      </c>
      <c r="AG20" s="58">
        <f>csubf!$AA20*FCT!AH20</f>
        <v>0</v>
      </c>
      <c r="AH20" s="58">
        <f>csubf!$AA20*FCT!AI20</f>
        <v>0</v>
      </c>
      <c r="AI20" s="58">
        <f>csubf!$AA20*FCT!AJ20</f>
        <v>1.4338181409728815E-3</v>
      </c>
      <c r="AJ20" s="58">
        <f>csubf!$AA20*FCT!AK20</f>
        <v>0</v>
      </c>
      <c r="AK20" s="58">
        <f>csubf!$AA20*FCT!AL20</f>
        <v>2.114881757935E-4</v>
      </c>
      <c r="AL20" s="58">
        <f>csubf!$AA20*FCT!AM20</f>
        <v>1.7922726762161019E-4</v>
      </c>
      <c r="AM20" s="58">
        <f>csubf!$AA20*FCT!AN20</f>
        <v>2.2582635720322882E-4</v>
      </c>
      <c r="AN20" s="58">
        <f>csubf!$AA20*FCT!AO20</f>
        <v>0</v>
      </c>
      <c r="AO20" s="58">
        <f>csubf!$AA20*FCT!AP20</f>
        <v>0</v>
      </c>
      <c r="AP20" s="58">
        <f>csubf!$AA20*FCT!AQ20</f>
        <v>0</v>
      </c>
      <c r="AQ20" s="58">
        <f>csubf!$AA20*FCT!AR20</f>
        <v>0</v>
      </c>
    </row>
    <row r="21" spans="1:43" x14ac:dyDescent="0.2">
      <c r="A21" t="str">
        <f>FCT!B21</f>
        <v>09206</v>
      </c>
      <c r="B21" s="58">
        <f>csubf!AA21*FCT!C21</f>
        <v>0.78167713714134057</v>
      </c>
      <c r="C21" t="str">
        <f>FCT!D21</f>
        <v/>
      </c>
      <c r="D21" s="58">
        <f>csubf!$AA21*FCT!E21</f>
        <v>0</v>
      </c>
      <c r="E21" s="58">
        <f>csubf!$AA21*FCT!F21</f>
        <v>0.69022091209580372</v>
      </c>
      <c r="F21" s="58">
        <f>csubf!$AA21*FCT!G21</f>
        <v>0.35175471171360323</v>
      </c>
      <c r="G21" s="58">
        <f>csubf!$AA21*FCT!H21</f>
        <v>5.4717399599893838E-3</v>
      </c>
      <c r="H21" s="58">
        <f>csubf!$AA21*FCT!I21</f>
        <v>1.5633542742826811E-3</v>
      </c>
      <c r="I21" s="58">
        <f>csubf!$AA21*FCT!J21</f>
        <v>8.1294422262699423E-2</v>
      </c>
      <c r="J21" s="58">
        <f>csubf!$AA21*FCT!K21</f>
        <v>1.5633542742826811E-3</v>
      </c>
      <c r="K21" s="58">
        <f>csubf!$AA21*FCT!L21</f>
        <v>6.5660879519872609E-2</v>
      </c>
      <c r="L21" s="58">
        <f>csubf!$AA21*FCT!M21</f>
        <v>0</v>
      </c>
      <c r="M21" s="58">
        <f>csubf!$AA21*FCT!N21</f>
        <v>8.5984485085547457E-2</v>
      </c>
      <c r="N21" s="58">
        <f>csubf!$AA21*FCT!O21</f>
        <v>1.5633542742826811E-3</v>
      </c>
      <c r="O21" s="58">
        <f>csubf!$AA21*FCT!P21</f>
        <v>8.5984485085547457E-2</v>
      </c>
      <c r="P21" s="58">
        <f>csubf!$AA21*FCT!Q21</f>
        <v>0.13288511331402789</v>
      </c>
      <c r="Q21" s="58">
        <f>csubf!$AA21*FCT!R21</f>
        <v>1.5633542742826811</v>
      </c>
      <c r="R21" s="58">
        <f>csubf!$AA21*FCT!S21</f>
        <v>1.5633542742826811E-3</v>
      </c>
      <c r="S21" s="58">
        <f>csubf!$AA21*FCT!T21</f>
        <v>7.8167713714134054E-3</v>
      </c>
      <c r="T21" s="58">
        <f>csubf!$AA21*FCT!U21</f>
        <v>7.8167717426901231E-6</v>
      </c>
      <c r="U21" s="58">
        <f>csubf!$AA21*FCT!V21</f>
        <v>3.9083856857067027E-4</v>
      </c>
      <c r="V21" s="58">
        <f>csubf!$AA21*FCT!W21</f>
        <v>0</v>
      </c>
      <c r="W21" s="58">
        <f>csubf!$AA21*FCT!X21</f>
        <v>0.39083856857067029</v>
      </c>
      <c r="X21" s="58">
        <f>csubf!$AA21*FCT!Y21</f>
        <v>7.0350942342720644E-4</v>
      </c>
      <c r="Y21" s="58">
        <f>csubf!$AA21*FCT!Z21</f>
        <v>2.3450314114240216E-4</v>
      </c>
      <c r="Z21" s="58">
        <f>csubf!$AA21*FCT!AA21</f>
        <v>3.1267085485653622E-3</v>
      </c>
      <c r="AA21" s="58">
        <f>csubf!$AA21*FCT!AB21</f>
        <v>3.1267085485653623E-4</v>
      </c>
      <c r="AB21" s="58">
        <f>csubf!$AA21*FCT!AC21</f>
        <v>0.23450314114240217</v>
      </c>
      <c r="AC21" s="58">
        <f>csubf!$AA21*FCT!AD21</f>
        <v>0</v>
      </c>
      <c r="AD21" s="58">
        <f>csubf!$AA21*FCT!AE21</f>
        <v>7.8167713714134057E-2</v>
      </c>
      <c r="AE21" s="58">
        <f>csubf!$AA21*FCT!AF21</f>
        <v>1.5633542742826811</v>
      </c>
      <c r="AF21" s="58">
        <f>csubf!$AA21*FCT!AG21</f>
        <v>3.1267085485653623E-4</v>
      </c>
      <c r="AG21" s="58">
        <f>csubf!$AA21*FCT!AH21</f>
        <v>0</v>
      </c>
      <c r="AH21" s="58">
        <f>csubf!$AA21*FCT!AI21</f>
        <v>0</v>
      </c>
      <c r="AI21" s="58">
        <f>csubf!$AA21*FCT!AJ21</f>
        <v>7.8167713714134054E-4</v>
      </c>
      <c r="AJ21" s="58">
        <f>csubf!$AA21*FCT!AK21</f>
        <v>0</v>
      </c>
      <c r="AK21" s="58">
        <f>csubf!$AA21*FCT!AL21</f>
        <v>1.8760251291392174E-4</v>
      </c>
      <c r="AL21" s="58">
        <f>csubf!$AA21*FCT!AM21</f>
        <v>2.814037693708826E-4</v>
      </c>
      <c r="AM21" s="58">
        <f>csubf!$AA21*FCT!AN21</f>
        <v>3.1267085485653623E-4</v>
      </c>
      <c r="AN21" s="58">
        <f>csubf!$AA21*FCT!AO21</f>
        <v>0</v>
      </c>
      <c r="AO21" s="58">
        <f>csubf!$AA21*FCT!AP21</f>
        <v>0</v>
      </c>
      <c r="AP21" s="58">
        <f>csubf!$AA21*FCT!AQ21</f>
        <v>0</v>
      </c>
      <c r="AQ21" s="58">
        <f>csubf!$AA21*FCT!AR21</f>
        <v>0</v>
      </c>
    </row>
    <row r="22" spans="1:43" x14ac:dyDescent="0.2">
      <c r="A22" t="str">
        <f>FCT!B22</f>
        <v>09273</v>
      </c>
      <c r="B22" s="58">
        <f>csubf!AA22*FCT!C22</f>
        <v>0.37063639002763699</v>
      </c>
      <c r="C22" t="str">
        <f>FCT!D22</f>
        <v/>
      </c>
      <c r="D22" s="58">
        <f>csubf!$AA22*FCT!E22</f>
        <v>0</v>
      </c>
      <c r="E22" s="58">
        <f>csubf!$AA22*FCT!F22</f>
        <v>0.32011865006687007</v>
      </c>
      <c r="F22" s="58">
        <f>csubf!$AA22*FCT!G22</f>
        <v>0.19643728671464761</v>
      </c>
      <c r="G22" s="58">
        <f>csubf!$AA22*FCT!H22</f>
        <v>1.3342910040994931E-3</v>
      </c>
      <c r="H22" s="58">
        <f>csubf!$AA22*FCT!I22</f>
        <v>4.4476366803316436E-4</v>
      </c>
      <c r="I22" s="58">
        <f>csubf!$AA22*FCT!J22</f>
        <v>4.7700903396556874E-2</v>
      </c>
      <c r="J22" s="58">
        <f>csubf!$AA22*FCT!K22</f>
        <v>7.4127278005527402E-4</v>
      </c>
      <c r="K22" s="58">
        <f>csubf!$AA22*FCT!L22</f>
        <v>3.6989511724758173E-2</v>
      </c>
      <c r="L22" s="58">
        <f>csubf!$AA22*FCT!M22</f>
        <v>0</v>
      </c>
      <c r="M22" s="58">
        <f>csubf!$AA22*FCT!N22</f>
        <v>4.8182730703592809E-2</v>
      </c>
      <c r="N22" s="58">
        <f>csubf!$AA22*FCT!O22</f>
        <v>1.1489728090856746E-3</v>
      </c>
      <c r="O22" s="58">
        <f>csubf!$AA22*FCT!P22</f>
        <v>4.4476366803316437E-2</v>
      </c>
      <c r="P22" s="58">
        <f>csubf!$AA22*FCT!Q22</f>
        <v>2.9650911202210958E-2</v>
      </c>
      <c r="Q22" s="58">
        <f>csubf!$AA22*FCT!R22</f>
        <v>0.48182730703592808</v>
      </c>
      <c r="R22" s="58">
        <f>csubf!$AA22*FCT!S22</f>
        <v>4.8182730703592809E-4</v>
      </c>
      <c r="S22" s="58">
        <f>csubf!$AA22*FCT!T22</f>
        <v>7.4127278005527396E-3</v>
      </c>
      <c r="T22" s="58">
        <f>csubf!$AA22*FCT!U22</f>
        <v>7.412728152638417E-6</v>
      </c>
      <c r="U22" s="58">
        <f>csubf!$AA22*FCT!V22</f>
        <v>4.0770002903040069E-4</v>
      </c>
      <c r="V22" s="58">
        <f>csubf!$AA22*FCT!W22</f>
        <v>0</v>
      </c>
      <c r="W22" s="58">
        <f>csubf!$AA22*FCT!X22</f>
        <v>3.7063639002763701E-2</v>
      </c>
      <c r="X22" s="58">
        <f>csubf!$AA22*FCT!Y22</f>
        <v>2.1496910621602946E-4</v>
      </c>
      <c r="Y22" s="58">
        <f>csubf!$AA22*FCT!Z22</f>
        <v>7.7833641905803764E-5</v>
      </c>
      <c r="Z22" s="58">
        <f>csubf!$AA22*FCT!AA22</f>
        <v>7.3756641615499766E-4</v>
      </c>
      <c r="AA22" s="58">
        <f>csubf!$AA22*FCT!AB22</f>
        <v>3.7063639002763701E-4</v>
      </c>
      <c r="AB22" s="58">
        <f>csubf!$AA22*FCT!AC22</f>
        <v>6.671455020497466E-2</v>
      </c>
      <c r="AC22" s="58">
        <f>csubf!$AA22*FCT!AD22</f>
        <v>0</v>
      </c>
      <c r="AD22" s="58">
        <f>csubf!$AA22*FCT!AE22</f>
        <v>0</v>
      </c>
      <c r="AE22" s="58">
        <f>csubf!$AA22*FCT!AF22</f>
        <v>1.8531819501381851E-2</v>
      </c>
      <c r="AF22" s="58">
        <f>csubf!$AA22*FCT!AG22</f>
        <v>7.4127278005527402E-5</v>
      </c>
      <c r="AG22" s="58">
        <f>csubf!$AA22*FCT!AH22</f>
        <v>0</v>
      </c>
      <c r="AH22" s="58">
        <f>csubf!$AA22*FCT!AI22</f>
        <v>0</v>
      </c>
      <c r="AI22" s="58">
        <f>csubf!$AA22*FCT!AJ22</f>
        <v>1.111909170082911E-3</v>
      </c>
      <c r="AJ22" s="58">
        <f>csubf!$AA22*FCT!AK22</f>
        <v>0</v>
      </c>
      <c r="AK22" s="58">
        <f>csubf!$AA22*FCT!AL22</f>
        <v>2.965091120221096E-5</v>
      </c>
      <c r="AL22" s="58">
        <f>csubf!$AA22*FCT!AM22</f>
        <v>5.1889094603869176E-5</v>
      </c>
      <c r="AM22" s="58">
        <f>csubf!$AA22*FCT!AN22</f>
        <v>1.5566728381160753E-4</v>
      </c>
      <c r="AN22" s="58">
        <f>csubf!$AA22*FCT!AO22</f>
        <v>0</v>
      </c>
      <c r="AO22" s="58">
        <f>csubf!$AA22*FCT!AP22</f>
        <v>0</v>
      </c>
      <c r="AP22" s="58">
        <f>csubf!$AA22*FCT!AQ22</f>
        <v>0</v>
      </c>
      <c r="AQ22" s="58">
        <f>csubf!$AA22*FCT!AR22</f>
        <v>0</v>
      </c>
    </row>
    <row r="23" spans="1:43" x14ac:dyDescent="0.2">
      <c r="A23" t="str">
        <f>FCT!B23</f>
        <v>09274</v>
      </c>
      <c r="B23" s="58">
        <f>csubf!AA23*FCT!C23</f>
        <v>0.14332771262182237</v>
      </c>
      <c r="C23" t="str">
        <f>FCT!D23</f>
        <v/>
      </c>
      <c r="D23" s="58">
        <f>csubf!$AA23*FCT!E23</f>
        <v>0</v>
      </c>
      <c r="E23" s="58">
        <f>csubf!$AA23*FCT!F23</f>
        <v>7.6107015402187686E-2</v>
      </c>
      <c r="F23" s="58">
        <f>csubf!$AA23*FCT!G23</f>
        <v>0.25655660559306204</v>
      </c>
      <c r="G23" s="58">
        <f>csubf!$AA23*FCT!H23</f>
        <v>1.8632602640836909E-3</v>
      </c>
      <c r="H23" s="58">
        <f>csubf!$AA23*FCT!I23</f>
        <v>1.4332771262182237E-4</v>
      </c>
      <c r="I23" s="58">
        <f>csubf!$AA23*FCT!J23</f>
        <v>6.3494176691467313E-2</v>
      </c>
      <c r="J23" s="58">
        <f>csubf!$AA23*FCT!K23</f>
        <v>1.0032939883527566E-3</v>
      </c>
      <c r="K23" s="58">
        <f>csubf!$AA23*FCT!L23</f>
        <v>6.2490882703114557E-2</v>
      </c>
      <c r="L23" s="58">
        <f>csubf!$AA23*FCT!M23</f>
        <v>0</v>
      </c>
      <c r="M23" s="58">
        <f>csubf!$AA23*FCT!N23</f>
        <v>5.5897807922510728E-2</v>
      </c>
      <c r="N23" s="58">
        <f>csubf!$AA23*FCT!O23</f>
        <v>1.2899494135964014E-3</v>
      </c>
      <c r="O23" s="58">
        <f>csubf!$AA23*FCT!P23</f>
        <v>5.0164699417637834E-2</v>
      </c>
      <c r="P23" s="58">
        <f>csubf!$AA23*FCT!Q23</f>
        <v>4.0131759534110266E-2</v>
      </c>
      <c r="Q23" s="58">
        <f>csubf!$AA23*FCT!R23</f>
        <v>0.67650680357500159</v>
      </c>
      <c r="R23" s="58">
        <f>csubf!$AA23*FCT!S23</f>
        <v>6.7650680357500157E-4</v>
      </c>
      <c r="S23" s="58">
        <f>csubf!$AA23*FCT!T23</f>
        <v>4.2998313786546715E-3</v>
      </c>
      <c r="T23" s="58">
        <f>csubf!$AA23*FCT!U23</f>
        <v>4.2998314160302852E-6</v>
      </c>
      <c r="U23" s="58">
        <f>csubf!$AA23*FCT!V23</f>
        <v>5.7331085048728948E-4</v>
      </c>
      <c r="V23" s="58">
        <f>csubf!$AA23*FCT!W23</f>
        <v>0</v>
      </c>
      <c r="W23" s="58">
        <f>csubf!$AA23*FCT!X23</f>
        <v>6.0197639301165395E-2</v>
      </c>
      <c r="X23" s="58">
        <f>csubf!$AA23*FCT!Y23</f>
        <v>3.2965373903019149E-4</v>
      </c>
      <c r="Y23" s="58">
        <f>csubf!$AA23*FCT!Z23</f>
        <v>8.5996627573093422E-5</v>
      </c>
      <c r="Z23" s="58">
        <f>csubf!$AA23*FCT!AA23</f>
        <v>1.2899494135964014E-3</v>
      </c>
      <c r="AA23" s="58">
        <f>csubf!$AA23*FCT!AB23</f>
        <v>3.6548566718564704E-4</v>
      </c>
      <c r="AB23" s="58">
        <f>csubf!$AA23*FCT!AC23</f>
        <v>5.3031253670074281E-2</v>
      </c>
      <c r="AC23" s="58">
        <f>csubf!$AA23*FCT!AD23</f>
        <v>0</v>
      </c>
      <c r="AD23" s="58">
        <f>csubf!$AA23*FCT!AE23</f>
        <v>4.2998313786546715E-3</v>
      </c>
      <c r="AE23" s="58">
        <f>csubf!$AA23*FCT!AF23</f>
        <v>7.1663856310911184E-2</v>
      </c>
      <c r="AF23" s="58">
        <f>csubf!$AA23*FCT!AG23</f>
        <v>4.2998313786546711E-5</v>
      </c>
      <c r="AG23" s="58">
        <f>csubf!$AA23*FCT!AH23</f>
        <v>0</v>
      </c>
      <c r="AH23" s="58">
        <f>csubf!$AA23*FCT!AI23</f>
        <v>0</v>
      </c>
      <c r="AI23" s="58">
        <f>csubf!$AA23*FCT!AJ23</f>
        <v>1.4332771262182238E-3</v>
      </c>
      <c r="AJ23" s="58">
        <f>csubf!$AA23*FCT!AK23</f>
        <v>0</v>
      </c>
      <c r="AK23" s="58">
        <f>csubf!$AA23*FCT!AL23</f>
        <v>1.0032939883527567E-5</v>
      </c>
      <c r="AL23" s="58">
        <f>csubf!$AA23*FCT!AM23</f>
        <v>1.7199325514618684E-5</v>
      </c>
      <c r="AM23" s="58">
        <f>csubf!$AA23*FCT!AN23</f>
        <v>5.0164699417637836E-5</v>
      </c>
      <c r="AN23" s="58">
        <f>csubf!$AA23*FCT!AO23</f>
        <v>0</v>
      </c>
      <c r="AO23" s="58">
        <f>csubf!$AA23*FCT!AP23</f>
        <v>0</v>
      </c>
      <c r="AP23" s="58">
        <f>csubf!$AA23*FCT!AQ23</f>
        <v>0</v>
      </c>
      <c r="AQ23" s="58">
        <f>csubf!$AA23*FCT!AR23</f>
        <v>0</v>
      </c>
    </row>
    <row r="24" spans="1:43" x14ac:dyDescent="0.2">
      <c r="A24" t="str">
        <f>FCT!B24</f>
        <v>09221</v>
      </c>
      <c r="B24" s="58">
        <f>csubf!AA24*FCT!C24</f>
        <v>8.6084038033996664E-4</v>
      </c>
      <c r="C24" t="str">
        <f>FCT!D24</f>
        <v/>
      </c>
      <c r="D24" s="58">
        <f>csubf!$AA24*FCT!E24</f>
        <v>0</v>
      </c>
      <c r="E24" s="58">
        <f>csubf!$AA24*FCT!F24</f>
        <v>7.6528709812223041E-4</v>
      </c>
      <c r="F24" s="58">
        <f>csubf!$AA24*FCT!G24</f>
        <v>3.7016136354618565E-4</v>
      </c>
      <c r="G24" s="58">
        <f>csubf!$AA24*FCT!H24</f>
        <v>4.3042019016998333E-6</v>
      </c>
      <c r="H24" s="58">
        <f>csubf!$AA24*FCT!I24</f>
        <v>1.7216807606799333E-6</v>
      </c>
      <c r="I24" s="58">
        <f>csubf!$AA24*FCT!J24</f>
        <v>8.694487841433663E-5</v>
      </c>
      <c r="J24" s="58">
        <f>csubf!$AA24*FCT!K24</f>
        <v>1.7216807606799333E-6</v>
      </c>
      <c r="K24" s="58">
        <f>csubf!$AA24*FCT!L24</f>
        <v>8.52231976536567E-5</v>
      </c>
      <c r="L24" s="58">
        <f>csubf!$AA24*FCT!M24</f>
        <v>0</v>
      </c>
      <c r="M24" s="58">
        <f>csubf!$AA24*FCT!N24</f>
        <v>1.5495126846119399E-4</v>
      </c>
      <c r="N24" s="58">
        <f>csubf!$AA24*FCT!O24</f>
        <v>1.7216807606799333E-6</v>
      </c>
      <c r="O24" s="58">
        <f>csubf!$AA24*FCT!P24</f>
        <v>6.8867230427197332E-5</v>
      </c>
      <c r="P24" s="58">
        <f>csubf!$AA24*FCT!Q24</f>
        <v>1.2051765324759534E-4</v>
      </c>
      <c r="Q24" s="58">
        <f>csubf!$AA24*FCT!R24</f>
        <v>1.5322958770051407E-3</v>
      </c>
      <c r="R24" s="58">
        <f>csubf!$AA24*FCT!S24</f>
        <v>1.5322958770051405E-6</v>
      </c>
      <c r="S24" s="58">
        <f>csubf!$AA24*FCT!T24</f>
        <v>8.6084038033996665E-6</v>
      </c>
      <c r="T24" s="58">
        <f>csubf!$AA24*FCT!U24</f>
        <v>8.608404212276907E-9</v>
      </c>
      <c r="U24" s="58">
        <f>csubf!$AA24*FCT!V24</f>
        <v>2.5825211410198999E-7</v>
      </c>
      <c r="V24" s="58">
        <f>csubf!$AA24*FCT!W24</f>
        <v>0</v>
      </c>
      <c r="W24" s="58">
        <f>csubf!$AA24*FCT!X24</f>
        <v>2.6686051790538964E-4</v>
      </c>
      <c r="X24" s="58">
        <f>csubf!$AA24*FCT!Y24</f>
        <v>5.1650422820397997E-7</v>
      </c>
      <c r="Y24" s="58">
        <f>csubf!$AA24*FCT!Z24</f>
        <v>1.7216807606799334E-7</v>
      </c>
      <c r="Z24" s="58">
        <f>csubf!$AA24*FCT!AA24</f>
        <v>8.6084038033996665E-7</v>
      </c>
      <c r="AA24" s="58">
        <f>csubf!$AA24*FCT!AB24</f>
        <v>3.61552959742786E-7</v>
      </c>
      <c r="AB24" s="58">
        <f>csubf!$AA24*FCT!AC24</f>
        <v>4.3042019016998329E-5</v>
      </c>
      <c r="AC24" s="58">
        <f>csubf!$AA24*FCT!AD24</f>
        <v>0</v>
      </c>
      <c r="AD24" s="58">
        <f>csubf!$AA24*FCT!AE24</f>
        <v>1.1190924944419566E-4</v>
      </c>
      <c r="AE24" s="58">
        <f>csubf!$AA24*FCT!AF24</f>
        <v>2.1779261622601157E-3</v>
      </c>
      <c r="AF24" s="58">
        <f>csubf!$AA24*FCT!AG24</f>
        <v>1.1190924944419567E-6</v>
      </c>
      <c r="AG24" s="58">
        <f>csubf!$AA24*FCT!AH24</f>
        <v>0</v>
      </c>
      <c r="AH24" s="58">
        <f>csubf!$AA24*FCT!AI24</f>
        <v>0</v>
      </c>
      <c r="AI24" s="58">
        <f>csubf!$AA24*FCT!AJ24</f>
        <v>0</v>
      </c>
      <c r="AJ24" s="58">
        <f>csubf!$AA24*FCT!AK24</f>
        <v>0</v>
      </c>
      <c r="AK24" s="58">
        <f>csubf!$AA24*FCT!AL24</f>
        <v>2.06601691281592E-7</v>
      </c>
      <c r="AL24" s="58">
        <f>csubf!$AA24*FCT!AM24</f>
        <v>3.0990253692238799E-7</v>
      </c>
      <c r="AM24" s="58">
        <f>csubf!$AA24*FCT!AN24</f>
        <v>3.4433615213598668E-7</v>
      </c>
      <c r="AN24" s="58">
        <f>csubf!$AA24*FCT!AO24</f>
        <v>0</v>
      </c>
      <c r="AO24" s="58">
        <f>csubf!$AA24*FCT!AP24</f>
        <v>0</v>
      </c>
      <c r="AP24" s="58">
        <f>csubf!$AA24*FCT!AQ24</f>
        <v>0</v>
      </c>
      <c r="AQ24" s="58">
        <f>csubf!$AA24*FCT!AR24</f>
        <v>0</v>
      </c>
    </row>
    <row r="25" spans="1:43" x14ac:dyDescent="0.2">
      <c r="A25" t="str">
        <f>FCT!B25</f>
        <v>09148</v>
      </c>
      <c r="B25" s="58">
        <f>csubf!AA25*FCT!C25</f>
        <v>0.72731497710303117</v>
      </c>
      <c r="C25" t="str">
        <f>FCT!D25</f>
        <v xml:space="preserve">24% Refuse Description: Skin </v>
      </c>
      <c r="D25" s="58">
        <f>csubf!$AA25*FCT!E25</f>
        <v>0</v>
      </c>
      <c r="E25" s="58">
        <f>csubf!$AA25*FCT!F25</f>
        <v>0.79497440984143153</v>
      </c>
      <c r="F25" s="58">
        <f>csubf!$AA25*FCT!G25</f>
        <v>0.58376596846427498</v>
      </c>
      <c r="G25" s="58">
        <f>csubf!$AA25*FCT!H25</f>
        <v>1.0909724656545466E-2</v>
      </c>
      <c r="H25" s="58">
        <f>csubf!$AA25*FCT!I25</f>
        <v>4.9763656328102139E-3</v>
      </c>
      <c r="I25" s="58">
        <f>csubf!$AA25*FCT!J25</f>
        <v>0.14029523110961101</v>
      </c>
      <c r="J25" s="58">
        <f>csubf!$AA25*FCT!K25</f>
        <v>2.8709801727751231E-2</v>
      </c>
      <c r="K25" s="58">
        <f>csubf!$AA25*FCT!L25</f>
        <v>8.6033705844161187E-2</v>
      </c>
      <c r="L25" s="58">
        <f>csubf!$AA25*FCT!M25</f>
        <v>0</v>
      </c>
      <c r="M25" s="58">
        <f>csubf!$AA25*FCT!N25</f>
        <v>0.32537775291451393</v>
      </c>
      <c r="N25" s="58">
        <f>csubf!$AA25*FCT!O25</f>
        <v>2.9666795118676271E-3</v>
      </c>
      <c r="O25" s="58">
        <f>csubf!$AA25*FCT!P25</f>
        <v>0.16268887645725696</v>
      </c>
      <c r="P25" s="58">
        <f>csubf!$AA25*FCT!Q25</f>
        <v>0.32537775291451393</v>
      </c>
      <c r="Q25" s="58">
        <f>csubf!$AA25*FCT!R25</f>
        <v>2.9858193796861281</v>
      </c>
      <c r="R25" s="58">
        <f>csubf!$AA25*FCT!S25</f>
        <v>2.9858193796861278E-3</v>
      </c>
      <c r="S25" s="58">
        <f>csubf!$AA25*FCT!T25</f>
        <v>2.8709801727751231E-2</v>
      </c>
      <c r="T25" s="58">
        <f>csubf!$AA25*FCT!U25</f>
        <v>2.8709801977306703E-5</v>
      </c>
      <c r="U25" s="58">
        <f>csubf!$AA25*FCT!V25</f>
        <v>1.3397907472950576E-3</v>
      </c>
      <c r="V25" s="58">
        <f>csubf!$AA25*FCT!W25</f>
        <v>0</v>
      </c>
      <c r="W25" s="58">
        <f>csubf!$AA25*FCT!X25</f>
        <v>0.88713287338751301</v>
      </c>
      <c r="X25" s="58">
        <f>csubf!$AA25*FCT!Y25</f>
        <v>2.5838821554976106E-4</v>
      </c>
      <c r="Y25" s="58">
        <f>csubf!$AA25*FCT!Z25</f>
        <v>2.3924834773126027E-4</v>
      </c>
      <c r="Z25" s="58">
        <f>csubf!$AA25*FCT!AA25</f>
        <v>3.2633474630543902E-3</v>
      </c>
      <c r="AA25" s="58">
        <f>csubf!$AA25*FCT!AB25</f>
        <v>6.0290583628277582E-4</v>
      </c>
      <c r="AB25" s="58">
        <f>csubf!$AA25*FCT!AC25</f>
        <v>0.23924834773126025</v>
      </c>
      <c r="AC25" s="58">
        <f>csubf!$AA25*FCT!AD25</f>
        <v>0</v>
      </c>
      <c r="AD25" s="58">
        <f>csubf!$AA25*FCT!AE25</f>
        <v>3.8279735637001641E-2</v>
      </c>
      <c r="AE25" s="58">
        <f>csubf!$AA25*FCT!AF25</f>
        <v>0.83258425010478565</v>
      </c>
      <c r="AF25" s="58">
        <f>csubf!$AA25*FCT!AG25</f>
        <v>1.3972103507505598E-2</v>
      </c>
      <c r="AG25" s="58">
        <f>csubf!$AA25*FCT!AH25</f>
        <v>0</v>
      </c>
      <c r="AH25" s="58">
        <f>csubf!$AA25*FCT!AI25</f>
        <v>0</v>
      </c>
      <c r="AI25" s="58">
        <f>csubf!$AA25*FCT!AJ25</f>
        <v>0.38566833654279153</v>
      </c>
      <c r="AJ25" s="58">
        <f>csubf!$AA25*FCT!AK25</f>
        <v>0</v>
      </c>
      <c r="AK25" s="58">
        <f>csubf!$AA25*FCT!AL25</f>
        <v>2.7752808336826192E-4</v>
      </c>
      <c r="AL25" s="58">
        <f>csubf!$AA25*FCT!AM25</f>
        <v>4.4978689373476928E-4</v>
      </c>
      <c r="AM25" s="58">
        <f>csubf!$AA25*FCT!AN25</f>
        <v>2.7465710319548677E-3</v>
      </c>
      <c r="AN25" s="58">
        <f>csubf!$AA25*FCT!AO25</f>
        <v>0</v>
      </c>
      <c r="AO25" s="58">
        <f>csubf!$AA25*FCT!AP25</f>
        <v>0</v>
      </c>
      <c r="AP25" s="58">
        <f>csubf!$AA25*FCT!AQ25</f>
        <v>0</v>
      </c>
      <c r="AQ25" s="58">
        <f>csubf!$AA25*FCT!AR25</f>
        <v>0</v>
      </c>
    </row>
    <row r="26" spans="1:43" x14ac:dyDescent="0.2">
      <c r="A26" t="str">
        <f>FCT!B26</f>
        <v>09150</v>
      </c>
      <c r="B26" s="58">
        <f>csubf!$AA26*0.5*FCT!C26</f>
        <v>1.3543178264389351</v>
      </c>
      <c r="C26" t="str">
        <f>FCT!D26</f>
        <v xml:space="preserve">47% Refuse Description: 45% peel 2% seeds </v>
      </c>
      <c r="D26" s="58">
        <f>csubf!$AA26*FCT!E26</f>
        <v>0</v>
      </c>
      <c r="E26" s="58">
        <f>csubf!$AA26*0.5*FCT!F26</f>
        <v>2.2737207584252164</v>
      </c>
      <c r="F26" s="58">
        <f>csubf!$AA26*0.5*FCT!G26</f>
        <v>0.74104182956092679</v>
      </c>
      <c r="G26" s="58">
        <f>csubf!$AA26*0.5*FCT!H26</f>
        <v>2.8108483190242051E-2</v>
      </c>
      <c r="H26" s="58">
        <f>csubf!$AA26*0.5*FCT!I26</f>
        <v>7.6659499609751042E-3</v>
      </c>
      <c r="I26" s="58">
        <f>csubf!$AA26*0.5*FCT!J26</f>
        <v>0.23815551212095992</v>
      </c>
      <c r="J26" s="58">
        <f>csubf!$AA26*0.5*FCT!K26</f>
        <v>7.1548866302434302E-2</v>
      </c>
      <c r="K26" s="58">
        <f>csubf!$AA26*0.5*FCT!L26</f>
        <v>6.3882916341459206E-2</v>
      </c>
      <c r="L26" s="58">
        <f>csubf!$AA26*0.5*FCT!M26</f>
        <v>0</v>
      </c>
      <c r="M26" s="58">
        <f>csubf!$AA26*0.5*FCT!N26</f>
        <v>0.66438232995117574</v>
      </c>
      <c r="N26" s="58">
        <f>csubf!$AA26*0.5*FCT!O26</f>
        <v>1.5331899921950208E-2</v>
      </c>
      <c r="O26" s="58">
        <f>csubf!$AA26*0.5*FCT!P26</f>
        <v>0.20442533229266946</v>
      </c>
      <c r="P26" s="58">
        <f>csubf!$AA26*0.5*FCT!Q26</f>
        <v>0.40885066458533892</v>
      </c>
      <c r="Q26" s="58">
        <f>csubf!$AA26*0.5*FCT!R26</f>
        <v>3.526336982048548</v>
      </c>
      <c r="R26" s="58">
        <f>csubf!$AA26*0.5*FCT!S26</f>
        <v>3.5263369820485485E-3</v>
      </c>
      <c r="S26" s="58">
        <f>csubf!$AA26*0.5*FCT!T26</f>
        <v>5.1106333073167365E-2</v>
      </c>
      <c r="T26" s="58">
        <f>csubf!$AA26*0.5*FCT!U26</f>
        <v>5.1106335500587932E-5</v>
      </c>
      <c r="U26" s="58">
        <f>csubf!$AA26*0.5*FCT!V26</f>
        <v>1.5331899921950209E-3</v>
      </c>
      <c r="V26" s="58">
        <f>csubf!$AA26*0.5*FCT!W26</f>
        <v>0</v>
      </c>
      <c r="W26" s="58">
        <f>csubf!$AA26*0.5*FCT!X26</f>
        <v>1.3543178264389351</v>
      </c>
      <c r="X26" s="58">
        <f>csubf!$AA26*0.5*FCT!Y26</f>
        <v>1.0221266614633474E-3</v>
      </c>
      <c r="Y26" s="58">
        <f>csubf!$AA26*0.5*FCT!Z26</f>
        <v>5.1106333073167368E-4</v>
      </c>
      <c r="Z26" s="58">
        <f>csubf!$AA26*0.5*FCT!AA26</f>
        <v>2.5553166536583685E-3</v>
      </c>
      <c r="AA26" s="58">
        <f>csubf!$AA26*0.5*FCT!AB26</f>
        <v>2.0442533229266947E-3</v>
      </c>
      <c r="AB26" s="58">
        <f>csubf!$AA26*0.5*FCT!AC26</f>
        <v>0.28108483190242051</v>
      </c>
      <c r="AC26" s="58">
        <f>csubf!$AA26*0.5*FCT!AD26</f>
        <v>0</v>
      </c>
      <c r="AD26" s="58">
        <f>csubf!$AA26*0.5*FCT!AE26</f>
        <v>2.5553166536583682E-2</v>
      </c>
      <c r="AE26" s="58">
        <f>csubf!$AA26*0.5*FCT!AF26</f>
        <v>0.56216966380484101</v>
      </c>
      <c r="AF26" s="58">
        <f>csubf!$AA26*0.5*FCT!AG26</f>
        <v>3.8329749804875521E-3</v>
      </c>
      <c r="AG26" s="58">
        <f>csubf!$AA26*0.5*FCT!AH26</f>
        <v>0</v>
      </c>
      <c r="AH26" s="58">
        <f>csubf!$AA26*0.5*FCT!AI26</f>
        <v>0</v>
      </c>
      <c r="AI26" s="58">
        <f>csubf!$AA26*0.5*FCT!AJ26</f>
        <v>0</v>
      </c>
      <c r="AJ26" s="58">
        <f>csubf!$AA26*0.5*FCT!AK26</f>
        <v>0</v>
      </c>
      <c r="AK26" s="58">
        <f>csubf!$AA26*0.5*FCT!AL26</f>
        <v>9.9657349492676358E-4</v>
      </c>
      <c r="AL26" s="58">
        <f>csubf!$AA26*0.5*FCT!AM26</f>
        <v>2.8108483190242051E-4</v>
      </c>
      <c r="AM26" s="58">
        <f>csubf!$AA26*0.5*FCT!AN26</f>
        <v>2.2742318217559478E-3</v>
      </c>
      <c r="AN26" s="58">
        <f>csubf!$AA26*0.5*FCT!AO26</f>
        <v>0</v>
      </c>
      <c r="AO26" s="58">
        <f>csubf!$AA26*0.5*FCT!AP26</f>
        <v>0</v>
      </c>
      <c r="AP26" s="58">
        <f>csubf!$AA26*0.5*FCT!AQ26</f>
        <v>0</v>
      </c>
      <c r="AQ26" s="58">
        <f>csubf!$AA26*0.5*FCT!AR26</f>
        <v>0</v>
      </c>
    </row>
    <row r="27" spans="1:43" x14ac:dyDescent="0.2">
      <c r="A27" t="str">
        <f>FCT!B27</f>
        <v>09159</v>
      </c>
      <c r="B27" s="58">
        <f>csubf!$AA26*0.5*FCT!C27</f>
        <v>2.1464659890730293</v>
      </c>
      <c r="C27" t="str">
        <f>FCT!D27</f>
        <v xml:space="preserve">16% Refuse Description: Peel and seeds </v>
      </c>
      <c r="D27" s="58">
        <f>csubf!$AA27*FCT!E27</f>
        <v>0</v>
      </c>
      <c r="E27" s="58">
        <f>csubf!$AA26*0.5*FCT!F27</f>
        <v>2.2553224785188761</v>
      </c>
      <c r="F27" s="58">
        <f>csubf!$AA26*0.5*FCT!G27</f>
        <v>0.76659499609751047</v>
      </c>
      <c r="G27" s="58">
        <f>csubf!$AA26*0.5*FCT!H27</f>
        <v>1.7887216575608576E-2</v>
      </c>
      <c r="H27" s="58">
        <f>csubf!$AA26*0.5*FCT!I27</f>
        <v>5.110633307316737E-3</v>
      </c>
      <c r="I27" s="58">
        <f>csubf!$AA26*0.5*FCT!J27</f>
        <v>0.26933037529559201</v>
      </c>
      <c r="J27" s="58">
        <f>csubf!$AA26*0.5*FCT!K27</f>
        <v>7.1548866302434302E-2</v>
      </c>
      <c r="K27" s="58">
        <f>csubf!$AA26*0.5*FCT!L27</f>
        <v>4.3184851446826419E-2</v>
      </c>
      <c r="L27" s="58">
        <f>csubf!$AA26*0.5*FCT!M27</f>
        <v>0</v>
      </c>
      <c r="M27" s="58">
        <f>csubf!$AA26*0.5*FCT!N27</f>
        <v>0.84325449570726152</v>
      </c>
      <c r="N27" s="58">
        <f>csubf!$AA26*0.5*FCT!O27</f>
        <v>1.5331899921950208E-2</v>
      </c>
      <c r="O27" s="58">
        <f>csubf!$AA26*0.5*FCT!P27</f>
        <v>0.15331899921950209</v>
      </c>
      <c r="P27" s="58">
        <f>csubf!$AA26*0.5*FCT!Q27</f>
        <v>0.45995699765850628</v>
      </c>
      <c r="Q27" s="58">
        <f>csubf!$AA26*0.5*FCT!R27</f>
        <v>2.6064229867315358</v>
      </c>
      <c r="R27" s="58">
        <f>csubf!$AA26*0.5*FCT!S27</f>
        <v>2.6064229867315356E-3</v>
      </c>
      <c r="S27" s="58">
        <f>csubf!$AA26*0.5*FCT!T27</f>
        <v>5.1106333073167365E-2</v>
      </c>
      <c r="T27" s="58">
        <f>csubf!$AA26*0.5*FCT!U27</f>
        <v>5.1106335500587932E-5</v>
      </c>
      <c r="U27" s="58">
        <f>csubf!$AA26*0.5*FCT!V27</f>
        <v>2.810848319024205E-3</v>
      </c>
      <c r="V27" s="58">
        <f>csubf!$AA26*0.5*FCT!W27</f>
        <v>0</v>
      </c>
      <c r="W27" s="58">
        <f>csubf!$AA26*0.5*FCT!X27</f>
        <v>0.74359714621458517</v>
      </c>
      <c r="X27" s="58">
        <f>csubf!$AA26*0.5*FCT!Y27</f>
        <v>7.6659499609751046E-4</v>
      </c>
      <c r="Y27" s="58">
        <f>csubf!$AA26*0.5*FCT!Z27</f>
        <v>5.1106333073167368E-4</v>
      </c>
      <c r="Z27" s="58">
        <f>csubf!$AA26*0.5*FCT!AA27</f>
        <v>5.110633307316737E-3</v>
      </c>
      <c r="AA27" s="58">
        <f>csubf!$AA26*0.5*FCT!AB27</f>
        <v>1.0987861610730983E-3</v>
      </c>
      <c r="AB27" s="58">
        <f>csubf!$AA26*0.5*FCT!AC27</f>
        <v>0.20442533229266946</v>
      </c>
      <c r="AC27" s="58">
        <f>csubf!$AA26*0.5*FCT!AD27</f>
        <v>0</v>
      </c>
      <c r="AD27" s="58">
        <f>csubf!$AA26*0.5*FCT!AE27</f>
        <v>5.1106333073167365E-2</v>
      </c>
      <c r="AE27" s="58">
        <f>csubf!$AA26*0.5*FCT!AF27</f>
        <v>1.2776583268291841</v>
      </c>
      <c r="AF27" s="58">
        <f>csubf!$AA26*0.5*FCT!AG27</f>
        <v>5.6216966380484099E-3</v>
      </c>
      <c r="AG27" s="58">
        <f>csubf!$AA26*0.5*FCT!AH27</f>
        <v>0</v>
      </c>
      <c r="AH27" s="58">
        <f>csubf!$AA26*0.5*FCT!AI27</f>
        <v>0</v>
      </c>
      <c r="AI27" s="58">
        <f>csubf!$AA26*0.5*FCT!AJ27</f>
        <v>1.5331899921950208E-2</v>
      </c>
      <c r="AJ27" s="58">
        <f>csubf!$AA26*0.5*FCT!AK27</f>
        <v>0</v>
      </c>
      <c r="AK27" s="58">
        <f>csubf!$AA26*0.5*FCT!AL27</f>
        <v>5.6216966380484101E-4</v>
      </c>
      <c r="AL27" s="58">
        <f>csubf!$AA26*0.5*FCT!AM27</f>
        <v>4.8551016419508996E-4</v>
      </c>
      <c r="AM27" s="58">
        <f>csubf!$AA26*0.5*FCT!AN27</f>
        <v>1.4054241595121025E-3</v>
      </c>
      <c r="AN27" s="58">
        <f>csubf!$AA26*0.5*FCT!AO27</f>
        <v>0</v>
      </c>
      <c r="AO27" s="58">
        <f>csubf!$AA26*0.5*FCT!AP27</f>
        <v>0</v>
      </c>
      <c r="AP27" s="58">
        <f>csubf!$AA26*0.5*FCT!AQ27</f>
        <v>0</v>
      </c>
      <c r="AQ27" s="58">
        <f>csubf!$AA26*0.5*FCT!AR27</f>
        <v>0</v>
      </c>
    </row>
    <row r="28" spans="1:43" x14ac:dyDescent="0.2">
      <c r="A28">
        <f>FCT!B28</f>
        <v>0</v>
      </c>
      <c r="B28" s="58">
        <f>csubf!AA28*FCT!C28</f>
        <v>0</v>
      </c>
      <c r="C28">
        <f>FCT!D28</f>
        <v>0</v>
      </c>
      <c r="D28" s="58">
        <f>csubf!$AA28*FCT!E28</f>
        <v>0</v>
      </c>
      <c r="E28" s="58">
        <f>csubf!$AA28*FCT!F28</f>
        <v>0</v>
      </c>
      <c r="F28" s="58">
        <f>csubf!$AA28*FCT!G28</f>
        <v>0</v>
      </c>
      <c r="G28" s="58">
        <f>csubf!$AA28*FCT!H28</f>
        <v>0</v>
      </c>
      <c r="H28" s="58">
        <f>csubf!$AA28*FCT!I28</f>
        <v>0</v>
      </c>
      <c r="I28" s="58">
        <f>csubf!$AA28*FCT!J28</f>
        <v>0</v>
      </c>
      <c r="J28" s="58">
        <f>csubf!$AA28*FCT!K28</f>
        <v>0</v>
      </c>
      <c r="K28" s="58">
        <f>csubf!$AA28*FCT!L28</f>
        <v>0</v>
      </c>
      <c r="L28" s="58">
        <f>csubf!$AA28*FCT!M28</f>
        <v>0</v>
      </c>
      <c r="M28" s="58">
        <f>csubf!$AA28*FCT!N28</f>
        <v>0</v>
      </c>
      <c r="N28" s="58">
        <f>csubf!$AA28*FCT!O28</f>
        <v>0</v>
      </c>
      <c r="O28" s="58">
        <f>csubf!$AA28*FCT!P28</f>
        <v>0</v>
      </c>
      <c r="P28" s="58">
        <f>csubf!$AA28*FCT!Q28</f>
        <v>0</v>
      </c>
      <c r="Q28" s="58">
        <f>csubf!$AA28*FCT!R28</f>
        <v>0</v>
      </c>
      <c r="R28" s="58">
        <f>csubf!$AA28*FCT!S28</f>
        <v>0</v>
      </c>
      <c r="S28" s="58">
        <f>csubf!$AA28*FCT!T28</f>
        <v>0</v>
      </c>
      <c r="T28" s="58">
        <f>csubf!$AA28*FCT!U28</f>
        <v>0</v>
      </c>
      <c r="U28" s="58">
        <f>csubf!$AA28*FCT!V28</f>
        <v>0</v>
      </c>
      <c r="V28" s="58">
        <f>csubf!$AA28*FCT!W28</f>
        <v>0</v>
      </c>
      <c r="W28" s="58">
        <f>csubf!$AA28*FCT!X28</f>
        <v>0</v>
      </c>
      <c r="X28" s="58">
        <f>csubf!$AA28*FCT!Y28</f>
        <v>0</v>
      </c>
      <c r="Y28" s="58">
        <f>csubf!$AA28*FCT!Z28</f>
        <v>0</v>
      </c>
      <c r="Z28" s="58">
        <f>csubf!$AA28*FCT!AA28</f>
        <v>0</v>
      </c>
      <c r="AA28" s="58">
        <f>csubf!$AA28*FCT!AB28</f>
        <v>0</v>
      </c>
      <c r="AB28" s="58">
        <f>csubf!$AA28*FCT!AC28</f>
        <v>0</v>
      </c>
      <c r="AC28" s="58">
        <f>csubf!$AA28*FCT!AD28</f>
        <v>0</v>
      </c>
      <c r="AD28" s="58">
        <f>csubf!$AA28*FCT!AE28</f>
        <v>0</v>
      </c>
      <c r="AE28" s="58">
        <f>csubf!$AA28*FCT!AF28</f>
        <v>0</v>
      </c>
      <c r="AF28" s="58">
        <f>csubf!$AA28*FCT!AG28</f>
        <v>0</v>
      </c>
      <c r="AG28" s="58">
        <f>csubf!$AA28*FCT!AH28</f>
        <v>0</v>
      </c>
      <c r="AH28" s="58">
        <f>csubf!$AA28*FCT!AI28</f>
        <v>0</v>
      </c>
      <c r="AI28" s="58">
        <f>csubf!$AA28*FCT!AJ28</f>
        <v>0</v>
      </c>
      <c r="AJ28" s="58">
        <f>csubf!$AA28*FCT!AK28</f>
        <v>0</v>
      </c>
      <c r="AK28" s="58">
        <f>csubf!$AA28*FCT!AL28</f>
        <v>0</v>
      </c>
      <c r="AL28" s="58">
        <f>csubf!$AA28*FCT!AM28</f>
        <v>0</v>
      </c>
      <c r="AM28" s="58">
        <f>csubf!$AA28*FCT!AN28</f>
        <v>0</v>
      </c>
      <c r="AN28" s="58">
        <f>csubf!$AA28*FCT!AO28</f>
        <v>0</v>
      </c>
      <c r="AO28" s="58">
        <f>csubf!$AA28*FCT!AP28</f>
        <v>0</v>
      </c>
      <c r="AP28" s="58">
        <f>csubf!$AA28*FCT!AQ28</f>
        <v>0</v>
      </c>
      <c r="AQ28" s="58">
        <f>csubf!$AA28*FCT!AR28</f>
        <v>0</v>
      </c>
    </row>
    <row r="29" spans="1:43" x14ac:dyDescent="0.2">
      <c r="A29" t="str">
        <f>FCT!B29</f>
        <v>09139</v>
      </c>
      <c r="B29" s="58">
        <f>csubf!AA29*FCT!C29</f>
        <v>10.527304218145289</v>
      </c>
      <c r="C29" t="str">
        <f>FCT!D29</f>
        <v xml:space="preserve">22% Refuse Description: Skin </v>
      </c>
      <c r="D29" s="58">
        <f>csubf!$AA29*FCT!E29</f>
        <v>0</v>
      </c>
      <c r="E29" s="58">
        <f>csubf!$AA29*FCT!F29</f>
        <v>10.905207446488966</v>
      </c>
      <c r="F29" s="58">
        <f>csubf!$AA29*FCT!G29</f>
        <v>9.1776498312035866</v>
      </c>
      <c r="G29" s="58">
        <f>csubf!$AA29*FCT!H29</f>
        <v>0.34416186867013443</v>
      </c>
      <c r="H29" s="58">
        <f>csubf!$AA29*FCT!I29</f>
        <v>0.12821716675946185</v>
      </c>
      <c r="I29" s="58">
        <f>csubf!$AA29*FCT!J29</f>
        <v>1.9327050821005198</v>
      </c>
      <c r="J29" s="58">
        <f>csubf!$AA29*FCT!K29</f>
        <v>0.72881336894852011</v>
      </c>
      <c r="K29" s="58">
        <f>csubf!$AA29*FCT!L29</f>
        <v>1.2038917131519997</v>
      </c>
      <c r="L29" s="58">
        <f>csubf!$AA29*FCT!M29</f>
        <v>0</v>
      </c>
      <c r="M29" s="58">
        <f>csubf!$AA29*FCT!N29</f>
        <v>2.4293778964950667</v>
      </c>
      <c r="N29" s="58">
        <f>csubf!$AA29*FCT!O29</f>
        <v>3.5091014060484302E-2</v>
      </c>
      <c r="O29" s="58">
        <f>csubf!$AA29*FCT!P29</f>
        <v>2.9692396512717485</v>
      </c>
      <c r="P29" s="58">
        <f>csubf!$AA29*FCT!Q29</f>
        <v>5.3986175477668148</v>
      </c>
      <c r="Q29" s="58">
        <f>csubf!$AA29*FCT!R29</f>
        <v>56.28058793546905</v>
      </c>
      <c r="R29" s="58">
        <f>csubf!$AA29*FCT!S29</f>
        <v>5.6280587935469049E-2</v>
      </c>
      <c r="S29" s="58">
        <f>csubf!$AA29*FCT!T29</f>
        <v>0.26993087738834076</v>
      </c>
      <c r="T29" s="58">
        <f>csubf!$AA29*FCT!U29</f>
        <v>2.6993089020936948E-4</v>
      </c>
      <c r="U29" s="58">
        <f>csubf!$AA29*FCT!V29</f>
        <v>3.1042050899659189E-2</v>
      </c>
      <c r="V29" s="58">
        <f>csubf!$AA29*FCT!W29</f>
        <v>0</v>
      </c>
      <c r="W29" s="58">
        <f>csubf!$AA29*FCT!X29</f>
        <v>30.8126096538791</v>
      </c>
      <c r="X29" s="58">
        <f>csubf!$AA29*FCT!Y29</f>
        <v>9.0426843925094161E-3</v>
      </c>
      <c r="Y29" s="58">
        <f>csubf!$AA29*FCT!Z29</f>
        <v>5.3986175477668151E-3</v>
      </c>
      <c r="Z29" s="58">
        <f>csubf!$AA29*FCT!AA29</f>
        <v>0.14630253554448069</v>
      </c>
      <c r="AA29" s="58">
        <f>csubf!$AA29*FCT!AB29</f>
        <v>1.4846198256358741E-2</v>
      </c>
      <c r="AB29" s="58">
        <f>csubf!$AA29*FCT!AC29</f>
        <v>6.6133064960143484</v>
      </c>
      <c r="AC29" s="58">
        <f>csubf!$AA29*FCT!AD29</f>
        <v>0</v>
      </c>
      <c r="AD29" s="58">
        <f>csubf!$AA29*FCT!AE29</f>
        <v>4.1839285995192821</v>
      </c>
      <c r="AE29" s="58">
        <f>csubf!$AA29*FCT!AF29</f>
        <v>84.218433745162315</v>
      </c>
      <c r="AF29" s="58">
        <f>csubf!$AA29*FCT!AG29</f>
        <v>9.8524770246744373E-2</v>
      </c>
      <c r="AG29" s="58">
        <f>csubf!$AA29*FCT!AH29</f>
        <v>0</v>
      </c>
      <c r="AH29" s="58">
        <f>csubf!$AA29*FCT!AI29</f>
        <v>0</v>
      </c>
      <c r="AI29" s="58">
        <f>csubf!$AA29*FCT!AJ29</f>
        <v>0.35091014060484299</v>
      </c>
      <c r="AJ29" s="58">
        <f>csubf!$AA29*FCT!AK29</f>
        <v>0</v>
      </c>
      <c r="AK29" s="58">
        <f>csubf!$AA29*FCT!AL29</f>
        <v>3.6710599324814346E-2</v>
      </c>
      <c r="AL29" s="58">
        <f>csubf!$AA29*FCT!AM29</f>
        <v>1.1741993166392822E-2</v>
      </c>
      <c r="AM29" s="58">
        <f>csubf!$AA29*FCT!AN29</f>
        <v>5.4121140916362324E-2</v>
      </c>
      <c r="AN29" s="58">
        <f>csubf!$AA29*FCT!AO29</f>
        <v>0</v>
      </c>
      <c r="AO29" s="58">
        <f>csubf!$AA29*FCT!AP29</f>
        <v>0</v>
      </c>
      <c r="AP29" s="58">
        <f>csubf!$AA29*FCT!AQ29</f>
        <v>0</v>
      </c>
      <c r="AQ29" s="58">
        <f>csubf!$AA29*FCT!AR29</f>
        <v>0</v>
      </c>
    </row>
    <row r="30" spans="1:43" x14ac:dyDescent="0.2">
      <c r="A30" t="str">
        <f>FCT!B30</f>
        <v>09181</v>
      </c>
      <c r="B30" s="58">
        <f>csubf!AA30*FCT!C30</f>
        <v>5.6140267329590978</v>
      </c>
      <c r="C30" t="str">
        <f>FCT!D30</f>
        <v xml:space="preserve">49% Refuse Description: 9% cavity contents  1% cutting loss 39% rind </v>
      </c>
      <c r="D30" s="58">
        <f>csubf!$AA30*FCT!E30</f>
        <v>0</v>
      </c>
      <c r="E30" s="58">
        <f>csubf!$AA30*FCT!F30</f>
        <v>9.9236178426718169</v>
      </c>
      <c r="F30" s="58">
        <f>csubf!$AA30*FCT!G30</f>
        <v>3.7426844886393984</v>
      </c>
      <c r="G30" s="58">
        <f>csubf!$AA30*FCT!H30</f>
        <v>9.2466322660502781E-2</v>
      </c>
      <c r="H30" s="58">
        <f>csubf!$AA30*FCT!I30</f>
        <v>2.0915001554161344E-2</v>
      </c>
      <c r="I30" s="58">
        <f>csubf!$AA30*FCT!J30</f>
        <v>0.89824427727345568</v>
      </c>
      <c r="J30" s="58">
        <f>csubf!$AA30*FCT!K30</f>
        <v>9.9071059993395841E-2</v>
      </c>
      <c r="K30" s="58">
        <f>csubf!$AA30*FCT!L30</f>
        <v>0.86522059060899037</v>
      </c>
      <c r="L30" s="58">
        <f>csubf!$AA30*FCT!M30</f>
        <v>0</v>
      </c>
      <c r="M30" s="58">
        <f>csubf!$AA30*FCT!N30</f>
        <v>0.99071059993395838</v>
      </c>
      <c r="N30" s="58">
        <f>csubf!$AA30*FCT!O30</f>
        <v>2.3116580665125695E-2</v>
      </c>
      <c r="O30" s="58">
        <f>csubf!$AA30*FCT!P30</f>
        <v>1.3209474665786112</v>
      </c>
      <c r="P30" s="58">
        <f>csubf!$AA30*FCT!Q30</f>
        <v>1.6511843332232641</v>
      </c>
      <c r="Q30" s="58">
        <f>csubf!$AA30*FCT!R30</f>
        <v>29.391081131374101</v>
      </c>
      <c r="R30" s="58">
        <f>csubf!$AA30*FCT!S30</f>
        <v>2.9391081131374102E-2</v>
      </c>
      <c r="S30" s="58">
        <f>csubf!$AA30*FCT!T30</f>
        <v>1.7612632887714816</v>
      </c>
      <c r="T30" s="58">
        <f>csubf!$AA30*FCT!U30</f>
        <v>1.7612633724269989E-3</v>
      </c>
      <c r="U30" s="58">
        <f>csubf!$AA30*FCT!V30</f>
        <v>1.9814211998679169E-2</v>
      </c>
      <c r="V30" s="58">
        <f>csubf!$AA30*FCT!W30</f>
        <v>0</v>
      </c>
      <c r="W30" s="58">
        <f>csubf!$AA30*FCT!X30</f>
        <v>4.0398976686195862</v>
      </c>
      <c r="X30" s="58">
        <f>csubf!$AA30*FCT!Y30</f>
        <v>4.5132371774769219E-3</v>
      </c>
      <c r="Y30" s="58">
        <f>csubf!$AA30*FCT!Z30</f>
        <v>2.0915001554161344E-3</v>
      </c>
      <c r="Z30" s="58">
        <f>csubf!$AA30*FCT!AA30</f>
        <v>8.079795337239172E-2</v>
      </c>
      <c r="AA30" s="58">
        <f>csubf!$AA30*FCT!AB30</f>
        <v>7.9256847994716665E-3</v>
      </c>
      <c r="AB30" s="58">
        <f>csubf!$AA30*FCT!AC30</f>
        <v>2.3116580665125697</v>
      </c>
      <c r="AC30" s="58">
        <f>csubf!$AA30*FCT!AD30</f>
        <v>0</v>
      </c>
      <c r="AD30" s="58">
        <f>csubf!$AA30*FCT!AE30</f>
        <v>18.603343487648775</v>
      </c>
      <c r="AE30" s="58">
        <f>csubf!$AA30*FCT!AF30</f>
        <v>372.28702766407196</v>
      </c>
      <c r="AF30" s="58">
        <f>csubf!$AA30*FCT!AG30</f>
        <v>5.5039477774108808E-3</v>
      </c>
      <c r="AG30" s="58">
        <f>csubf!$AA30*FCT!AH30</f>
        <v>0</v>
      </c>
      <c r="AH30" s="58">
        <f>csubf!$AA30*FCT!AI30</f>
        <v>0</v>
      </c>
      <c r="AI30" s="58">
        <f>csubf!$AA30*FCT!AJ30</f>
        <v>0.27519738887054401</v>
      </c>
      <c r="AJ30" s="58">
        <f>csubf!$AA30*FCT!AK30</f>
        <v>0</v>
      </c>
      <c r="AK30" s="58">
        <f>csubf!$AA30*FCT!AL30</f>
        <v>5.6140267329590973E-3</v>
      </c>
      <c r="AL30" s="58">
        <f>csubf!$AA30*FCT!AM30</f>
        <v>3.3023686664465283E-4</v>
      </c>
      <c r="AM30" s="58">
        <f>csubf!$AA30*FCT!AN30</f>
        <v>8.9163953994056255E-3</v>
      </c>
      <c r="AN30" s="58">
        <f>csubf!$AA30*FCT!AO30</f>
        <v>0</v>
      </c>
      <c r="AO30" s="58">
        <f>csubf!$AA30*FCT!AP30</f>
        <v>0</v>
      </c>
      <c r="AP30" s="58">
        <f>csubf!$AA30*FCT!AQ30</f>
        <v>0</v>
      </c>
      <c r="AQ30" s="58">
        <f>csubf!$AA30*FCT!AR30</f>
        <v>0</v>
      </c>
    </row>
    <row r="31" spans="1:43" x14ac:dyDescent="0.2">
      <c r="A31" t="str">
        <f>FCT!B31</f>
        <v>09200</v>
      </c>
      <c r="B31" s="58">
        <f>csubf!AA31*FCT!C31</f>
        <v>18.727941547479865</v>
      </c>
      <c r="C31" t="str">
        <f>FCT!D31</f>
        <v xml:space="preserve">27% Refuse Description: Peel and seeds </v>
      </c>
      <c r="D31" s="58">
        <f>csubf!$AA31*FCT!E31</f>
        <v>0</v>
      </c>
      <c r="E31" s="58">
        <f>csubf!$AA31*FCT!F31</f>
        <v>22.255464784162719</v>
      </c>
      <c r="F31" s="58">
        <f>csubf!$AA31*FCT!G31</f>
        <v>12.057715790843201</v>
      </c>
      <c r="G31" s="58">
        <f>csubf!$AA31*FCT!H31</f>
        <v>0.241154315816864</v>
      </c>
      <c r="H31" s="58">
        <f>csubf!$AA31*FCT!I31</f>
        <v>3.0785657338323065E-2</v>
      </c>
      <c r="I31" s="58">
        <f>csubf!$AA31*FCT!J31</f>
        <v>3.0144289477108002</v>
      </c>
      <c r="J31" s="58">
        <f>csubf!$AA31*FCT!K31</f>
        <v>0.61571314676646127</v>
      </c>
      <c r="K31" s="58">
        <f>csubf!$AA31*FCT!L31</f>
        <v>2.398715800944339</v>
      </c>
      <c r="L31" s="58">
        <f>csubf!$AA31*FCT!M31</f>
        <v>0</v>
      </c>
      <c r="M31" s="58">
        <f>csubf!$AA31*FCT!N31</f>
        <v>10.261885779441023</v>
      </c>
      <c r="N31" s="58">
        <f>csubf!$AA31*FCT!O31</f>
        <v>2.5654714448602556E-2</v>
      </c>
      <c r="O31" s="58">
        <f>csubf!$AA31*FCT!P31</f>
        <v>2.5654714448602558</v>
      </c>
      <c r="P31" s="58">
        <f>csubf!$AA31*FCT!Q31</f>
        <v>3.5916600228043576</v>
      </c>
      <c r="Q31" s="58">
        <f>csubf!$AA31*FCT!R31</f>
        <v>46.435033151970629</v>
      </c>
      <c r="R31" s="58">
        <f>csubf!$AA31*FCT!S31</f>
        <v>4.6435033151970624E-2</v>
      </c>
      <c r="S31" s="58">
        <f>csubf!$AA31*FCT!T31</f>
        <v>0</v>
      </c>
      <c r="T31" s="58">
        <f>csubf!$AA31*FCT!U31</f>
        <v>0</v>
      </c>
      <c r="U31" s="58">
        <f>csubf!$AA31*FCT!V31</f>
        <v>1.7958300114021792E-2</v>
      </c>
      <c r="V31" s="58">
        <f>csubf!$AA31*FCT!W31</f>
        <v>0</v>
      </c>
      <c r="W31" s="58">
        <f>csubf!$AA31*FCT!X31</f>
        <v>13.648308086656561</v>
      </c>
      <c r="X31" s="58">
        <f>csubf!$AA31*FCT!Y31</f>
        <v>2.2319601570284221E-2</v>
      </c>
      <c r="Y31" s="58">
        <f>csubf!$AA31*FCT!Z31</f>
        <v>1.0261885779441022E-2</v>
      </c>
      <c r="Z31" s="58">
        <f>csubf!$AA31*FCT!AA31</f>
        <v>7.23462947450592E-2</v>
      </c>
      <c r="AA31" s="58">
        <f>csubf!$AA31*FCT!AB31</f>
        <v>1.5392828669161533E-2</v>
      </c>
      <c r="AB31" s="58">
        <f>csubf!$AA31*FCT!AC31</f>
        <v>7.6964143345807665</v>
      </c>
      <c r="AC31" s="58">
        <f>csubf!$AA31*FCT!AD31</f>
        <v>0</v>
      </c>
      <c r="AD31" s="58">
        <f>csubf!$AA31*FCT!AE31</f>
        <v>2.822018589346281</v>
      </c>
      <c r="AE31" s="58">
        <f>csubf!$AA31*FCT!AF31</f>
        <v>57.723107509355749</v>
      </c>
      <c r="AF31" s="58">
        <f>csubf!$AA31*FCT!AG31</f>
        <v>4.6178486007484601E-2</v>
      </c>
      <c r="AG31" s="58">
        <f>csubf!$AA31*FCT!AH31</f>
        <v>0</v>
      </c>
      <c r="AH31" s="58">
        <f>csubf!$AA31*FCT!AI31</f>
        <v>0</v>
      </c>
      <c r="AI31" s="58">
        <f>csubf!$AA31*FCT!AJ31</f>
        <v>0</v>
      </c>
      <c r="AJ31" s="58">
        <f>csubf!$AA31*FCT!AK31</f>
        <v>0</v>
      </c>
      <c r="AK31" s="58">
        <f>csubf!$AA31*FCT!AL31</f>
        <v>3.8482071672903831E-3</v>
      </c>
      <c r="AL31" s="58">
        <f>csubf!$AA31*FCT!AM31</f>
        <v>5.9005843231785876E-3</v>
      </c>
      <c r="AM31" s="58">
        <f>csubf!$AA31*FCT!AN31</f>
        <v>6.4136786121506391E-3</v>
      </c>
      <c r="AN31" s="58">
        <f>csubf!$AA31*FCT!AO31</f>
        <v>0</v>
      </c>
      <c r="AO31" s="58">
        <f>csubf!$AA31*FCT!AP31</f>
        <v>0</v>
      </c>
      <c r="AP31" s="58">
        <f>csubf!$AA31*FCT!AQ31</f>
        <v>0</v>
      </c>
      <c r="AQ31" s="58">
        <f>csubf!$AA31*FCT!AR31</f>
        <v>0</v>
      </c>
    </row>
    <row r="32" spans="1:43" x14ac:dyDescent="0.2">
      <c r="A32" t="str">
        <f>FCT!B32</f>
        <v>09226</v>
      </c>
      <c r="B32" s="58">
        <f>csubf!AA32*FCT!C32</f>
        <v>2.4407309831090167</v>
      </c>
      <c r="C32" t="str">
        <f>FCT!D32</f>
        <v xml:space="preserve">38% Refuse Description: Seeds and skin </v>
      </c>
      <c r="D32" s="58">
        <f>csubf!$AA32*FCT!E32</f>
        <v>0</v>
      </c>
      <c r="E32" s="58">
        <f>csubf!$AA32*FCT!F32</f>
        <v>3.4666253285900002</v>
      </c>
      <c r="F32" s="58">
        <f>csubf!$AA32*FCT!G32</f>
        <v>1.6927650366723825</v>
      </c>
      <c r="G32" s="58">
        <f>csubf!$AA32*FCT!H32</f>
        <v>1.850231551711674E-2</v>
      </c>
      <c r="H32" s="58">
        <f>csubf!$AA32*FCT!I32</f>
        <v>1.0235323477553942E-2</v>
      </c>
      <c r="I32" s="58">
        <f>csubf!$AA32*FCT!J32</f>
        <v>0.42594692318128324</v>
      </c>
      <c r="J32" s="58">
        <f>csubf!$AA32*FCT!K32</f>
        <v>6.6923268891698848E-2</v>
      </c>
      <c r="K32" s="58">
        <f>csubf!$AA32*FCT!L32</f>
        <v>0.3078470369018147</v>
      </c>
      <c r="L32" s="58">
        <f>csubf!$AA32*FCT!M32</f>
        <v>0</v>
      </c>
      <c r="M32" s="58">
        <f>csubf!$AA32*FCT!N32</f>
        <v>0.78733257519645705</v>
      </c>
      <c r="N32" s="58">
        <f>csubf!$AA32*FCT!O32</f>
        <v>9.8416571899557128E-3</v>
      </c>
      <c r="O32" s="58">
        <f>csubf!$AA32*FCT!P32</f>
        <v>0.82669920395627983</v>
      </c>
      <c r="P32" s="58">
        <f>csubf!$AA32*FCT!Q32</f>
        <v>0.39366628759822853</v>
      </c>
      <c r="Q32" s="58">
        <f>csubf!$AA32*FCT!R32</f>
        <v>7.1647264342877586</v>
      </c>
      <c r="R32" s="58">
        <f>csubf!$AA32*FCT!S32</f>
        <v>7.1647264342877591E-3</v>
      </c>
      <c r="S32" s="58">
        <f>csubf!$AA32*FCT!T32</f>
        <v>0.31493303007858281</v>
      </c>
      <c r="T32" s="58">
        <f>csubf!$AA32*FCT!U32</f>
        <v>3.1493304503709909E-4</v>
      </c>
      <c r="U32" s="58">
        <f>csubf!$AA32*FCT!V32</f>
        <v>3.1493303007858282E-3</v>
      </c>
      <c r="V32" s="58">
        <f>csubf!$AA32*FCT!W32</f>
        <v>0</v>
      </c>
      <c r="W32" s="58">
        <f>csubf!$AA32*FCT!X32</f>
        <v>2.3974276914732116</v>
      </c>
      <c r="X32" s="58">
        <f>csubf!$AA32*FCT!Y32</f>
        <v>9.0543246147592558E-4</v>
      </c>
      <c r="Y32" s="58">
        <f>csubf!$AA32*FCT!Z32</f>
        <v>1.0628989765152171E-3</v>
      </c>
      <c r="Z32" s="58">
        <f>csubf!$AA32*FCT!AA32</f>
        <v>1.4053886467256757E-2</v>
      </c>
      <c r="AA32" s="58">
        <f>csubf!$AA32*FCT!AB32</f>
        <v>1.4959318928732684E-3</v>
      </c>
      <c r="AB32" s="58">
        <f>csubf!$AA32*FCT!AC32</f>
        <v>1.4565652641134454</v>
      </c>
      <c r="AC32" s="58">
        <f>csubf!$AA32*FCT!AD32</f>
        <v>0</v>
      </c>
      <c r="AD32" s="58">
        <f>csubf!$AA32*FCT!AE32</f>
        <v>1.8502315517116741</v>
      </c>
      <c r="AE32" s="58">
        <f>csubf!$AA32*FCT!AF32</f>
        <v>37.398297321831706</v>
      </c>
      <c r="AF32" s="58">
        <f>csubf!$AA32*FCT!AG32</f>
        <v>1.1809988627946855E-2</v>
      </c>
      <c r="AG32" s="58">
        <f>csubf!$AA32*FCT!AH32</f>
        <v>0</v>
      </c>
      <c r="AH32" s="58">
        <f>csubf!$AA32*FCT!AI32</f>
        <v>0</v>
      </c>
      <c r="AI32" s="58">
        <f>csubf!$AA32*FCT!AJ32</f>
        <v>0.10235323477553941</v>
      </c>
      <c r="AJ32" s="58">
        <f>csubf!$AA32*FCT!AK32</f>
        <v>0</v>
      </c>
      <c r="AK32" s="58">
        <f>csubf!$AA32*FCT!AL32</f>
        <v>3.1886969295456509E-3</v>
      </c>
      <c r="AL32" s="58">
        <f>csubf!$AA32*FCT!AM32</f>
        <v>2.834397270707245E-3</v>
      </c>
      <c r="AM32" s="58">
        <f>csubf!$AA32*FCT!AN32</f>
        <v>2.2832644680697255E-3</v>
      </c>
      <c r="AN32" s="58">
        <f>csubf!$AA32*FCT!AO32</f>
        <v>0</v>
      </c>
      <c r="AO32" s="58">
        <f>csubf!$AA32*FCT!AP32</f>
        <v>0</v>
      </c>
      <c r="AP32" s="58">
        <f>csubf!$AA32*FCT!AQ32</f>
        <v>0</v>
      </c>
      <c r="AQ32" s="58">
        <f>csubf!$AA32*FCT!AR32</f>
        <v>0</v>
      </c>
    </row>
    <row r="33" spans="1:43" x14ac:dyDescent="0.2">
      <c r="A33" t="str">
        <f>FCT!B33</f>
        <v>09265</v>
      </c>
      <c r="B33" s="58">
        <f>csubf!AA33*FCT!C33</f>
        <v>1.2242326280375722</v>
      </c>
      <c r="C33" t="str">
        <f>FCT!D33</f>
        <v xml:space="preserve">18% Refuse Description: 2% calyx  16% seeds </v>
      </c>
      <c r="D33" s="58">
        <f>csubf!$AA33*FCT!E33</f>
        <v>0</v>
      </c>
      <c r="E33" s="58">
        <f>csubf!$AA33*FCT!F33</f>
        <v>0.96147050299536163</v>
      </c>
      <c r="F33" s="58">
        <f>csubf!$AA33*FCT!G33</f>
        <v>1.8960676068386788</v>
      </c>
      <c r="G33" s="58">
        <f>csubf!$AA33*FCT!H33</f>
        <v>1.194373295646412E-2</v>
      </c>
      <c r="H33" s="58">
        <f>csubf!$AA33*FCT!I33</f>
        <v>5.97186647823206E-3</v>
      </c>
      <c r="I33" s="58">
        <f>csubf!$AA33*FCT!J33</f>
        <v>0.50014381755193493</v>
      </c>
      <c r="J33" s="58">
        <f>csubf!$AA33*FCT!K33</f>
        <v>0</v>
      </c>
      <c r="K33" s="58">
        <f>csubf!$AA33*FCT!L33</f>
        <v>0</v>
      </c>
      <c r="L33" s="58">
        <f>csubf!$AA33*FCT!M33</f>
        <v>0</v>
      </c>
      <c r="M33" s="58">
        <f>csubf!$AA33*FCT!N33</f>
        <v>0.40310098728066401</v>
      </c>
      <c r="N33" s="58">
        <f>csubf!$AA33*FCT!O33</f>
        <v>3.7324165488950373E-2</v>
      </c>
      <c r="O33" s="58">
        <f>csubf!$AA33*FCT!P33</f>
        <v>0</v>
      </c>
      <c r="P33" s="58">
        <f>csubf!$AA33*FCT!Q33</f>
        <v>0.38817132108508384</v>
      </c>
      <c r="Q33" s="58">
        <f>csubf!$AA33*FCT!R33</f>
        <v>4.6281965206298459</v>
      </c>
      <c r="R33" s="58">
        <f>csubf!$AA33*FCT!S33</f>
        <v>4.6281965206298459E-3</v>
      </c>
      <c r="S33" s="58">
        <f>csubf!$AA33*FCT!T33</f>
        <v>1.4929666195580149E-2</v>
      </c>
      <c r="T33" s="58">
        <f>csubf!$AA33*FCT!U33</f>
        <v>1.4929666904701241E-5</v>
      </c>
      <c r="U33" s="58">
        <f>csubf!$AA33*FCT!V33</f>
        <v>0</v>
      </c>
      <c r="V33" s="58">
        <f>csubf!$AA33*FCT!W33</f>
        <v>0</v>
      </c>
      <c r="W33" s="58">
        <f>csubf!$AA33*FCT!X33</f>
        <v>0.98535796890828986</v>
      </c>
      <c r="X33" s="58">
        <f>csubf!$AA33*FCT!Y33</f>
        <v>0</v>
      </c>
      <c r="Y33" s="58">
        <f>csubf!$AA33*FCT!Z33</f>
        <v>0</v>
      </c>
      <c r="Z33" s="58">
        <f>csubf!$AA33*FCT!AA33</f>
        <v>0</v>
      </c>
      <c r="AA33" s="58">
        <f>csubf!$AA33*FCT!AB33</f>
        <v>0</v>
      </c>
      <c r="AB33" s="58">
        <f>csubf!$AA33*FCT!AC33</f>
        <v>0</v>
      </c>
      <c r="AC33" s="58">
        <f>csubf!$AA33*FCT!AD33</f>
        <v>0</v>
      </c>
      <c r="AD33" s="58">
        <f>csubf!$AA33*FCT!AE33</f>
        <v>0</v>
      </c>
      <c r="AE33" s="58">
        <f>csubf!$AA33*FCT!AF33</f>
        <v>0</v>
      </c>
      <c r="AF33" s="58">
        <f>csubf!$AA33*FCT!AG33</f>
        <v>0</v>
      </c>
      <c r="AG33" s="58">
        <f>csubf!$AA33*FCT!AH33</f>
        <v>0</v>
      </c>
      <c r="AH33" s="58">
        <f>csubf!$AA33*FCT!AI33</f>
        <v>0</v>
      </c>
      <c r="AI33" s="58">
        <f>csubf!$AA33*FCT!AJ33</f>
        <v>0</v>
      </c>
      <c r="AJ33" s="58">
        <f>csubf!$AA33*FCT!AK33</f>
        <v>0</v>
      </c>
      <c r="AK33" s="58">
        <f>csubf!$AA33*FCT!AL33</f>
        <v>0</v>
      </c>
      <c r="AL33" s="58">
        <f>csubf!$AA33*FCT!AM33</f>
        <v>0</v>
      </c>
      <c r="AM33" s="58">
        <f>csubf!$AA33*FCT!AN33</f>
        <v>0</v>
      </c>
      <c r="AN33" s="58">
        <f>csubf!$AA33*FCT!AO33</f>
        <v>0</v>
      </c>
      <c r="AO33" s="58">
        <f>csubf!$AA33*FCT!AP33</f>
        <v>0</v>
      </c>
      <c r="AP33" s="58">
        <f>csubf!$AA33*FCT!AQ33</f>
        <v>0</v>
      </c>
      <c r="AQ33" s="58">
        <f>csubf!$AA33*FCT!AR33</f>
        <v>0</v>
      </c>
    </row>
    <row r="34" spans="1:43" x14ac:dyDescent="0.2">
      <c r="A34" t="str">
        <f>FCT!B34</f>
        <v>09266</v>
      </c>
      <c r="B34" s="58">
        <f>csubf!AA34*FCT!C34</f>
        <v>4.0895124773123097</v>
      </c>
      <c r="C34" t="str">
        <f>FCT!D34</f>
        <v xml:space="preserve">49% Refuse Description: 8% core 16% crown 26% parings </v>
      </c>
      <c r="D34" s="58">
        <f>csubf!$AA34*FCT!E34</f>
        <v>0</v>
      </c>
      <c r="E34" s="58">
        <f>csubf!$AA34*FCT!F34</f>
        <v>6.8960406480168359</v>
      </c>
      <c r="F34" s="58">
        <f>csubf!$AA34*FCT!G34</f>
        <v>4.0093259581493239</v>
      </c>
      <c r="G34" s="58">
        <f>csubf!$AA34*FCT!H34</f>
        <v>4.3300720348012696E-2</v>
      </c>
      <c r="H34" s="58">
        <f>csubf!$AA34*FCT!I34</f>
        <v>9.6223822995583751E-3</v>
      </c>
      <c r="I34" s="58">
        <f>csubf!$AA34*FCT!J34</f>
        <v>1.0520471314183824</v>
      </c>
      <c r="J34" s="58">
        <f>csubf!$AA34*FCT!K34</f>
        <v>0.11226112682818105</v>
      </c>
      <c r="K34" s="58">
        <f>csubf!$AA34*FCT!L34</f>
        <v>0.78983721375541671</v>
      </c>
      <c r="L34" s="58">
        <f>csubf!$AA34*FCT!M34</f>
        <v>0</v>
      </c>
      <c r="M34" s="58">
        <f>csubf!$AA34*FCT!N34</f>
        <v>1.0424247491188241</v>
      </c>
      <c r="N34" s="58">
        <f>csubf!$AA34*FCT!O34</f>
        <v>2.3254090557266075E-2</v>
      </c>
      <c r="O34" s="58">
        <f>csubf!$AA34*FCT!P34</f>
        <v>0.96223822995583763</v>
      </c>
      <c r="P34" s="58">
        <f>csubf!$AA34*FCT!Q34</f>
        <v>0.64149215330389175</v>
      </c>
      <c r="Q34" s="58">
        <f>csubf!$AA34*FCT!R34</f>
        <v>8.7403305887655254</v>
      </c>
      <c r="R34" s="58">
        <f>csubf!$AA34*FCT!S34</f>
        <v>8.7403305887655252E-3</v>
      </c>
      <c r="S34" s="58">
        <f>csubf!$AA34*FCT!T34</f>
        <v>8.0186519162986469E-2</v>
      </c>
      <c r="T34" s="58">
        <f>csubf!$AA34*FCT!U34</f>
        <v>8.0186522971641762E-5</v>
      </c>
      <c r="U34" s="58">
        <f>csubf!$AA34*FCT!V34</f>
        <v>9.6223822995583751E-3</v>
      </c>
      <c r="V34" s="58">
        <f>csubf!$AA34*FCT!W34</f>
        <v>0</v>
      </c>
      <c r="W34" s="58">
        <f>csubf!$AA34*FCT!X34</f>
        <v>3.8329156159907529</v>
      </c>
      <c r="X34" s="58">
        <f>csubf!$AA34*FCT!Y34</f>
        <v>6.334735013875931E-3</v>
      </c>
      <c r="Y34" s="58">
        <f>csubf!$AA34*FCT!Z34</f>
        <v>2.5659686132155669E-3</v>
      </c>
      <c r="Z34" s="58">
        <f>csubf!$AA34*FCT!AA34</f>
        <v>4.0093259581493235E-2</v>
      </c>
      <c r="AA34" s="58">
        <f>csubf!$AA34*FCT!AB34</f>
        <v>8.9808901462544843E-3</v>
      </c>
      <c r="AB34" s="58">
        <f>csubf!$AA34*FCT!AC34</f>
        <v>1.4433573449337564</v>
      </c>
      <c r="AC34" s="58">
        <f>csubf!$AA34*FCT!AD34</f>
        <v>0</v>
      </c>
      <c r="AD34" s="58">
        <f>csubf!$AA34*FCT!AE34</f>
        <v>0.24055955748895941</v>
      </c>
      <c r="AE34" s="58">
        <f>csubf!$AA34*FCT!AF34</f>
        <v>4.6508181114532157</v>
      </c>
      <c r="AF34" s="58">
        <f>csubf!$AA34*FCT!AG34</f>
        <v>1.6037303832597293E-3</v>
      </c>
      <c r="AG34" s="58">
        <f>csubf!$AA34*FCT!AH34</f>
        <v>0</v>
      </c>
      <c r="AH34" s="58">
        <f>csubf!$AA34*FCT!AI34</f>
        <v>0</v>
      </c>
      <c r="AI34" s="58">
        <f>csubf!$AA34*FCT!AJ34</f>
        <v>5.6130563414090527E-2</v>
      </c>
      <c r="AJ34" s="58">
        <f>csubf!$AA34*FCT!AK34</f>
        <v>0</v>
      </c>
      <c r="AK34" s="58">
        <f>csubf!$AA34*FCT!AL34</f>
        <v>7.216786724668782E-4</v>
      </c>
      <c r="AL34" s="58">
        <f>csubf!$AA34*FCT!AM34</f>
        <v>1.042424749118824E-3</v>
      </c>
      <c r="AM34" s="58">
        <f>csubf!$AA34*FCT!AN34</f>
        <v>3.2074607665194587E-3</v>
      </c>
      <c r="AN34" s="58">
        <f>csubf!$AA34*FCT!AO34</f>
        <v>0</v>
      </c>
      <c r="AO34" s="58">
        <f>csubf!$AA34*FCT!AP34</f>
        <v>0</v>
      </c>
      <c r="AP34" s="58">
        <f>csubf!$AA34*FCT!AQ34</f>
        <v>0</v>
      </c>
      <c r="AQ34" s="58">
        <f>csubf!$AA34*FCT!AR34</f>
        <v>0</v>
      </c>
    </row>
    <row r="35" spans="1:43" x14ac:dyDescent="0.2">
      <c r="A35" t="str">
        <f>FCT!B35</f>
        <v>09268</v>
      </c>
      <c r="B35" s="58">
        <f>csubf!AA35*FCT!C35</f>
        <v>0.74159975693441171</v>
      </c>
      <c r="C35" t="str">
        <f>FCT!D35</f>
        <v/>
      </c>
      <c r="D35" s="58">
        <f>csubf!$AA35*FCT!E35</f>
        <v>0</v>
      </c>
      <c r="E35" s="58">
        <f>csubf!$AA35*FCT!F35</f>
        <v>0.61930995701592728</v>
      </c>
      <c r="F35" s="58">
        <f>csubf!$AA35*FCT!G35</f>
        <v>0.44495985416064704</v>
      </c>
      <c r="G35" s="58">
        <f>csubf!$AA35*FCT!H35</f>
        <v>3.1147189791245291E-3</v>
      </c>
      <c r="H35" s="58">
        <f>csubf!$AA35*FCT!I35</f>
        <v>5.9327980554752945E-4</v>
      </c>
      <c r="I35" s="58">
        <f>csubf!$AA35*FCT!J35</f>
        <v>0.11643116183870264</v>
      </c>
      <c r="J35" s="58">
        <f>csubf!$AA35*FCT!K35</f>
        <v>5.932798055475294E-3</v>
      </c>
      <c r="K35" s="58">
        <f>csubf!$AA35*FCT!L35</f>
        <v>0.1071611648770225</v>
      </c>
      <c r="L35" s="58">
        <f>csubf!$AA35*FCT!M35</f>
        <v>0</v>
      </c>
      <c r="M35" s="58">
        <f>csubf!$AA35*FCT!N35</f>
        <v>0.10382396597081764</v>
      </c>
      <c r="N35" s="58">
        <f>csubf!$AA35*FCT!O35</f>
        <v>2.0764793194163532E-3</v>
      </c>
      <c r="O35" s="58">
        <f>csubf!$AA35*FCT!P35</f>
        <v>0.10382396597081764</v>
      </c>
      <c r="P35" s="58">
        <f>csubf!$AA35*FCT!Q35</f>
        <v>4.4495985416064705E-2</v>
      </c>
      <c r="Q35" s="58">
        <f>csubf!$AA35*FCT!R35</f>
        <v>0.90475170345998235</v>
      </c>
      <c r="R35" s="58">
        <f>csubf!$AA35*FCT!S35</f>
        <v>9.0475170345998229E-4</v>
      </c>
      <c r="S35" s="58">
        <f>csubf!$AA35*FCT!T35</f>
        <v>7.4159975693441176E-3</v>
      </c>
      <c r="T35" s="58">
        <f>csubf!$AA35*FCT!U35</f>
        <v>7.4159979215851009E-6</v>
      </c>
      <c r="U35" s="58">
        <f>csubf!$AA35*FCT!V35</f>
        <v>7.4159975693441176E-4</v>
      </c>
      <c r="V35" s="58">
        <f>csubf!$AA35*FCT!W35</f>
        <v>0</v>
      </c>
      <c r="W35" s="58">
        <f>csubf!$AA35*FCT!X35</f>
        <v>7.0451976908769115E-2</v>
      </c>
      <c r="X35" s="58">
        <f>csubf!$AA35*FCT!Y35</f>
        <v>7.0451976908769112E-4</v>
      </c>
      <c r="Y35" s="58">
        <f>csubf!$AA35*FCT!Z35</f>
        <v>1.4090395381753822E-4</v>
      </c>
      <c r="Z35" s="58">
        <f>csubf!$AA35*FCT!AA35</f>
        <v>2.106143309693729E-3</v>
      </c>
      <c r="AA35" s="58">
        <f>csubf!$AA35*FCT!AB35</f>
        <v>5.4878382013146465E-4</v>
      </c>
      <c r="AB35" s="58">
        <f>csubf!$AA35*FCT!AC35</f>
        <v>3.7079987846720591E-2</v>
      </c>
      <c r="AC35" s="58">
        <f>csubf!$AA35*FCT!AD35</f>
        <v>0</v>
      </c>
      <c r="AD35" s="58">
        <f>csubf!$AA35*FCT!AE35</f>
        <v>1.4831995138688235E-2</v>
      </c>
      <c r="AE35" s="58">
        <f>csubf!$AA35*FCT!AF35</f>
        <v>0.28180790763507646</v>
      </c>
      <c r="AF35" s="58">
        <f>csubf!$AA35*FCT!AG35</f>
        <v>7.4159975693441181E-5</v>
      </c>
      <c r="AG35" s="58">
        <f>csubf!$AA35*FCT!AH35</f>
        <v>0</v>
      </c>
      <c r="AH35" s="58">
        <f>csubf!$AA35*FCT!AI35</f>
        <v>0</v>
      </c>
      <c r="AI35" s="58">
        <f>csubf!$AA35*FCT!AJ35</f>
        <v>2.2247992708032353E-3</v>
      </c>
      <c r="AJ35" s="58">
        <f>csubf!$AA35*FCT!AK35</f>
        <v>0</v>
      </c>
      <c r="AK35" s="58">
        <f>csubf!$AA35*FCT!AL35</f>
        <v>4.4495985416064706E-5</v>
      </c>
      <c r="AL35" s="58">
        <f>csubf!$AA35*FCT!AM35</f>
        <v>7.4159975693441181E-5</v>
      </c>
      <c r="AM35" s="58">
        <f>csubf!$AA35*FCT!AN35</f>
        <v>2.1506392951097943E-4</v>
      </c>
      <c r="AN35" s="58">
        <f>csubf!$AA35*FCT!AO35</f>
        <v>0</v>
      </c>
      <c r="AO35" s="58">
        <f>csubf!$AA35*FCT!AP35</f>
        <v>0</v>
      </c>
      <c r="AP35" s="58">
        <f>csubf!$AA35*FCT!AQ35</f>
        <v>0</v>
      </c>
      <c r="AQ35" s="58">
        <f>csubf!$AA35*FCT!AR35</f>
        <v>0</v>
      </c>
    </row>
    <row r="36" spans="1:43" x14ac:dyDescent="0.2">
      <c r="A36" t="str">
        <f>FCT!B36</f>
        <v>09298</v>
      </c>
      <c r="B36" s="58">
        <f>csubf!AA36*FCT!C36</f>
        <v>0.18534641020761358</v>
      </c>
      <c r="C36" t="str">
        <f>FCT!D36</f>
        <v/>
      </c>
      <c r="D36" s="58">
        <f>csubf!$AA36*FCT!E36</f>
        <v>0</v>
      </c>
      <c r="E36" s="58">
        <f>csubf!$AA36*FCT!F36</f>
        <v>2.8598951095034773E-2</v>
      </c>
      <c r="F36" s="58">
        <f>csubf!$AA36*FCT!G36</f>
        <v>0.55418576652076457</v>
      </c>
      <c r="G36" s="58">
        <f>csubf!$AA36*FCT!H36</f>
        <v>5.690134793373736E-3</v>
      </c>
      <c r="H36" s="58">
        <f>csubf!$AA36*FCT!I36</f>
        <v>8.5259348695502243E-4</v>
      </c>
      <c r="I36" s="58">
        <f>csubf!$AA36*FCT!J36</f>
        <v>0.14675728760238843</v>
      </c>
      <c r="J36" s="58">
        <f>csubf!$AA36*FCT!K36</f>
        <v>6.8578171776817022E-3</v>
      </c>
      <c r="K36" s="58">
        <f>csubf!$AA36*FCT!L36</f>
        <v>0.10970654020188647</v>
      </c>
      <c r="L36" s="58">
        <f>csubf!$AA36*FCT!M36</f>
        <v>0</v>
      </c>
      <c r="M36" s="58">
        <f>csubf!$AA36*FCT!N36</f>
        <v>9.2673205103806791E-2</v>
      </c>
      <c r="N36" s="58">
        <f>csubf!$AA36*FCT!O36</f>
        <v>3.4845125119031348E-3</v>
      </c>
      <c r="O36" s="58">
        <f>csubf!$AA36*FCT!P36</f>
        <v>5.9310851266436343E-2</v>
      </c>
      <c r="P36" s="58">
        <f>csubf!$AA36*FCT!Q36</f>
        <v>0.18719987430968971</v>
      </c>
      <c r="Q36" s="58">
        <f>csubf!$AA36*FCT!R36</f>
        <v>1.3882446124550256</v>
      </c>
      <c r="R36" s="58">
        <f>csubf!$AA36*FCT!S36</f>
        <v>1.3882446124550256E-3</v>
      </c>
      <c r="S36" s="58">
        <f>csubf!$AA36*FCT!T36</f>
        <v>2.0388105122837494E-2</v>
      </c>
      <c r="T36" s="58">
        <f>csubf!$AA36*FCT!U36</f>
        <v>2.0388105012362425E-5</v>
      </c>
      <c r="U36" s="58">
        <f>csubf!$AA36*FCT!V36</f>
        <v>4.0776210245674983E-4</v>
      </c>
      <c r="V36" s="58">
        <f>csubf!$AA36*FCT!W36</f>
        <v>0</v>
      </c>
      <c r="W36" s="58">
        <f>csubf!$AA36*FCT!X36</f>
        <v>4.2629674347751121E-3</v>
      </c>
      <c r="X36" s="58">
        <f>csubf!$AA36*FCT!Y36</f>
        <v>1.9646719482007037E-4</v>
      </c>
      <c r="Y36" s="58">
        <f>csubf!$AA36*FCT!Z36</f>
        <v>2.3168301275951696E-4</v>
      </c>
      <c r="Z36" s="58">
        <f>csubf!$AA36*FCT!AA36</f>
        <v>1.4197535021903201E-3</v>
      </c>
      <c r="AA36" s="58">
        <f>csubf!$AA36*FCT!AB36</f>
        <v>3.225027537612476E-4</v>
      </c>
      <c r="AB36" s="58">
        <f>csubf!$AA36*FCT!AC36</f>
        <v>9.2673205103806777E-3</v>
      </c>
      <c r="AC36" s="58">
        <f>csubf!$AA36*FCT!AD36</f>
        <v>0</v>
      </c>
      <c r="AD36" s="58">
        <f>csubf!$AA36*FCT!AE36</f>
        <v>0</v>
      </c>
      <c r="AE36" s="58">
        <f>csubf!$AA36*FCT!AF36</f>
        <v>0</v>
      </c>
      <c r="AF36" s="58">
        <f>csubf!$AA36*FCT!AG36</f>
        <v>2.2241569224913627E-4</v>
      </c>
      <c r="AG36" s="58">
        <f>csubf!$AA36*FCT!AH36</f>
        <v>0</v>
      </c>
      <c r="AH36" s="58">
        <f>csubf!$AA36*FCT!AI36</f>
        <v>0</v>
      </c>
      <c r="AI36" s="58">
        <f>csubf!$AA36*FCT!AJ36</f>
        <v>6.4871243572664754E-3</v>
      </c>
      <c r="AJ36" s="58">
        <f>csubf!$AA36*FCT!AK36</f>
        <v>0</v>
      </c>
      <c r="AK36" s="58">
        <f>csubf!$AA36*FCT!AL36</f>
        <v>1.0750091792041588E-4</v>
      </c>
      <c r="AL36" s="58">
        <f>csubf!$AA36*FCT!AM36</f>
        <v>9.4526669205882911E-5</v>
      </c>
      <c r="AM36" s="58">
        <f>csubf!$AA36*FCT!AN36</f>
        <v>6.857817177681702E-5</v>
      </c>
      <c r="AN36" s="58">
        <f>csubf!$AA36*FCT!AO36</f>
        <v>0</v>
      </c>
      <c r="AO36" s="58">
        <f>csubf!$AA36*FCT!AP36</f>
        <v>0</v>
      </c>
      <c r="AP36" s="58">
        <f>csubf!$AA36*FCT!AQ36</f>
        <v>0</v>
      </c>
      <c r="AQ36" s="58">
        <f>csubf!$AA36*FCT!AR36</f>
        <v>0</v>
      </c>
    </row>
    <row r="37" spans="1:43" x14ac:dyDescent="0.2">
      <c r="A37" t="str">
        <f>FCT!B37</f>
        <v>09218</v>
      </c>
      <c r="B37" s="58">
        <f>csubf!AA37*FCT!C37</f>
        <v>7.2471023353178712</v>
      </c>
      <c r="C37" t="str">
        <f>FCT!D37</f>
        <v xml:space="preserve">26% Refuse Description: Peel and seeds </v>
      </c>
      <c r="D37" s="58">
        <f>csubf!$AA37*FCT!E37</f>
        <v>0</v>
      </c>
      <c r="E37" s="58">
        <f>csubf!$AA37*FCT!F37</f>
        <v>8.3410230526895024</v>
      </c>
      <c r="F37" s="58">
        <f>csubf!$AA37*FCT!G37</f>
        <v>5.1904922131330702</v>
      </c>
      <c r="G37" s="58">
        <f>csubf!$AA37*FCT!H37</f>
        <v>7.9326390427128052E-2</v>
      </c>
      <c r="H37" s="58">
        <f>csubf!$AA37*FCT!I37</f>
        <v>3.0359482756061353E-2</v>
      </c>
      <c r="I37" s="58">
        <f>csubf!$AA37*FCT!J37</f>
        <v>1.3064370966640595</v>
      </c>
      <c r="J37" s="58">
        <f>csubf!$AA37*FCT!K37</f>
        <v>0.17628086761584011</v>
      </c>
      <c r="K37" s="58">
        <f>csubf!$AA37*FCT!L37</f>
        <v>1.0361397663197713</v>
      </c>
      <c r="L37" s="58">
        <f>csubf!$AA37*FCT!M37</f>
        <v>0</v>
      </c>
      <c r="M37" s="58">
        <f>csubf!$AA37*FCT!N37</f>
        <v>3.6235511676589356</v>
      </c>
      <c r="N37" s="58">
        <f>csubf!$AA37*FCT!O37</f>
        <v>1.4690072301320009E-2</v>
      </c>
      <c r="O37" s="58">
        <f>csubf!$AA37*FCT!P37</f>
        <v>1.1752057841056007</v>
      </c>
      <c r="P37" s="58">
        <f>csubf!$AA37*FCT!Q37</f>
        <v>1.958676306842668</v>
      </c>
      <c r="Q37" s="58">
        <f>csubf!$AA37*FCT!R37</f>
        <v>16.257013346794142</v>
      </c>
      <c r="R37" s="58">
        <f>csubf!$AA37*FCT!S37</f>
        <v>1.6257013346794146E-2</v>
      </c>
      <c r="S37" s="58">
        <f>csubf!$AA37*FCT!T37</f>
        <v>0.1958676306842668</v>
      </c>
      <c r="T37" s="58">
        <f>csubf!$AA37*FCT!U37</f>
        <v>1.9586763998748004E-4</v>
      </c>
      <c r="U37" s="58">
        <f>csubf!$AA37*FCT!V37</f>
        <v>6.8553670739493382E-3</v>
      </c>
      <c r="V37" s="58">
        <f>csubf!$AA37*FCT!W37</f>
        <v>0</v>
      </c>
      <c r="W37" s="58">
        <f>csubf!$AA37*FCT!X37</f>
        <v>2.6148328696349616</v>
      </c>
      <c r="X37" s="58">
        <f>csubf!$AA37*FCT!Y37</f>
        <v>5.6801612898437371E-3</v>
      </c>
      <c r="Y37" s="58">
        <f>csubf!$AA37*FCT!Z37</f>
        <v>3.525617352316802E-3</v>
      </c>
      <c r="Z37" s="58">
        <f>csubf!$AA37*FCT!AA37</f>
        <v>3.6823114568642158E-2</v>
      </c>
      <c r="AA37" s="58">
        <f>csubf!$AA37*FCT!AB37</f>
        <v>7.638837596686405E-3</v>
      </c>
      <c r="AB37" s="58">
        <f>csubf!$AA37*FCT!AC37</f>
        <v>1.5669410454741344</v>
      </c>
      <c r="AC37" s="58">
        <f>csubf!$AA37*FCT!AD37</f>
        <v>0</v>
      </c>
      <c r="AD37" s="58">
        <f>csubf!$AA37*FCT!AE37</f>
        <v>3.3297497216325356</v>
      </c>
      <c r="AE37" s="58">
        <f>csubf!$AA37*FCT!AF37</f>
        <v>66.692928247992839</v>
      </c>
      <c r="AF37" s="58">
        <f>csubf!$AA37*FCT!AG37</f>
        <v>1.9586763068426681E-2</v>
      </c>
      <c r="AG37" s="58">
        <f>csubf!$AA37*FCT!AH37</f>
        <v>0</v>
      </c>
      <c r="AH37" s="58">
        <f>csubf!$AA37*FCT!AI37</f>
        <v>0</v>
      </c>
      <c r="AI37" s="58">
        <f>csubf!$AA37*FCT!AJ37</f>
        <v>0</v>
      </c>
      <c r="AJ37" s="58">
        <f>csubf!$AA37*FCT!AK37</f>
        <v>0</v>
      </c>
      <c r="AK37" s="58">
        <f>csubf!$AA37*FCT!AL37</f>
        <v>3.8194187983432025E-3</v>
      </c>
      <c r="AL37" s="58">
        <f>csubf!$AA37*FCT!AM37</f>
        <v>5.8760289205280038E-3</v>
      </c>
      <c r="AM37" s="58">
        <f>csubf!$AA37*FCT!AN37</f>
        <v>6.365697997238671E-3</v>
      </c>
      <c r="AN37" s="58">
        <f>csubf!$AA37*FCT!AO37</f>
        <v>0</v>
      </c>
      <c r="AO37" s="58">
        <f>csubf!$AA37*FCT!AP37</f>
        <v>0</v>
      </c>
      <c r="AP37" s="58">
        <f>csubf!$AA37*FCT!AQ37</f>
        <v>0</v>
      </c>
      <c r="AQ37" s="58">
        <f>csubf!$AA37*FCT!AR37</f>
        <v>0</v>
      </c>
    </row>
    <row r="38" spans="1:43" x14ac:dyDescent="0.2">
      <c r="A38" s="59" t="s">
        <v>199</v>
      </c>
      <c r="B38" s="60">
        <f>SUM(B2:B37)</f>
        <v>72.244325396722104</v>
      </c>
      <c r="C38" s="60"/>
      <c r="D38" s="60">
        <f t="shared" ref="D38:AQ38" si="0">SUM(D2:D37)</f>
        <v>0</v>
      </c>
      <c r="E38" s="60">
        <f t="shared" si="0"/>
        <v>83.19323823094561</v>
      </c>
      <c r="F38" s="60">
        <f t="shared" si="0"/>
        <v>60.100854108291443</v>
      </c>
      <c r="G38" s="60">
        <f t="shared" si="0"/>
        <v>1.0869787831386575</v>
      </c>
      <c r="H38" s="60">
        <f t="shared" si="0"/>
        <v>0.505390064221381</v>
      </c>
      <c r="I38" s="60">
        <f t="shared" si="0"/>
        <v>14.592009033288734</v>
      </c>
      <c r="J38" s="60">
        <f t="shared" si="0"/>
        <v>2.3952033991893149</v>
      </c>
      <c r="K38" s="60">
        <f t="shared" si="0"/>
        <v>10.853002272249595</v>
      </c>
      <c r="L38" s="60">
        <f t="shared" si="0"/>
        <v>0</v>
      </c>
      <c r="M38" s="60">
        <f t="shared" si="0"/>
        <v>25.27936901566278</v>
      </c>
      <c r="N38" s="60">
        <f t="shared" si="0"/>
        <v>0.28928394383264511</v>
      </c>
      <c r="O38" s="60">
        <f t="shared" si="0"/>
        <v>13.66806756239364</v>
      </c>
      <c r="P38" s="60">
        <f t="shared" si="0"/>
        <v>20.616434437813414</v>
      </c>
      <c r="Q38" s="60">
        <f t="shared" si="0"/>
        <v>235.12064590499202</v>
      </c>
      <c r="R38" s="60">
        <f t="shared" si="0"/>
        <v>0.23512064590499199</v>
      </c>
      <c r="S38" s="60">
        <f t="shared" si="0"/>
        <v>3.2116547213644631</v>
      </c>
      <c r="T38" s="60">
        <f t="shared" si="0"/>
        <v>3.2116548677887202E-3</v>
      </c>
      <c r="U38" s="60">
        <f t="shared" si="0"/>
        <v>0.12801735935580866</v>
      </c>
      <c r="V38" s="60">
        <f t="shared" si="0"/>
        <v>0</v>
      </c>
      <c r="W38" s="60">
        <f t="shared" si="0"/>
        <v>64.015616601545076</v>
      </c>
      <c r="X38" s="60">
        <f t="shared" si="0"/>
        <v>6.4726105695187497E-2</v>
      </c>
      <c r="Y38" s="60">
        <f t="shared" si="0"/>
        <v>3.9056709515717297E-2</v>
      </c>
      <c r="Z38" s="60">
        <f t="shared" si="0"/>
        <v>0.5087139051973083</v>
      </c>
      <c r="AA38" s="60">
        <f t="shared" si="0"/>
        <v>8.3551026218380786E-2</v>
      </c>
      <c r="AB38" s="60">
        <f t="shared" si="0"/>
        <v>24.633961255390144</v>
      </c>
      <c r="AC38" s="60">
        <f t="shared" si="0"/>
        <v>0</v>
      </c>
      <c r="AD38" s="60">
        <f t="shared" si="0"/>
        <v>33.221040823045385</v>
      </c>
      <c r="AE38" s="60">
        <f t="shared" si="0"/>
        <v>668.29349699662566</v>
      </c>
      <c r="AF38" s="60">
        <f t="shared" si="0"/>
        <v>0.26494495774483506</v>
      </c>
      <c r="AG38" s="60">
        <f t="shared" si="0"/>
        <v>0</v>
      </c>
      <c r="AH38" s="60">
        <f t="shared" si="0"/>
        <v>0</v>
      </c>
      <c r="AI38" s="60">
        <f t="shared" si="0"/>
        <v>3.1030466374365866</v>
      </c>
      <c r="AJ38" s="60">
        <f t="shared" si="0"/>
        <v>0</v>
      </c>
      <c r="AK38" s="60">
        <f t="shared" si="0"/>
        <v>9.483550946745524E-2</v>
      </c>
      <c r="AL38" s="60">
        <f t="shared" si="0"/>
        <v>0.17944283409161393</v>
      </c>
      <c r="AM38" s="60">
        <f t="shared" si="0"/>
        <v>0.12268674289786009</v>
      </c>
      <c r="AN38" s="60">
        <f t="shared" si="0"/>
        <v>0</v>
      </c>
      <c r="AO38" s="60">
        <f t="shared" si="0"/>
        <v>0</v>
      </c>
      <c r="AP38" s="60">
        <f t="shared" si="0"/>
        <v>0</v>
      </c>
      <c r="AQ38" s="60">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csubf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2016-06-12T01:45:28Z</dcterms:modified>
</cp:coreProperties>
</file>