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4980" windowHeight="8840"/>
  </bookViews>
  <sheets>
    <sheet name="ctols" sheetId="3" r:id="rId1"/>
    <sheet name="FCT" sheetId="4" r:id="rId2"/>
    <sheet name="Weighted composition" sheetId="5"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14" i="4" l="1"/>
  <c r="S15" i="4"/>
  <c r="S16" i="4"/>
  <c r="S23" i="4"/>
  <c r="S21" i="4"/>
  <c r="S13" i="4"/>
  <c r="S9" i="4"/>
  <c r="S6" i="4"/>
  <c r="S3" i="4"/>
  <c r="S4" i="4"/>
  <c r="S2" i="4"/>
  <c r="C24" i="5"/>
  <c r="C23" i="5"/>
  <c r="C22" i="5"/>
  <c r="C21" i="5"/>
  <c r="C20" i="5"/>
  <c r="C19" i="5"/>
  <c r="C18" i="5"/>
  <c r="C17" i="5"/>
  <c r="C16" i="5"/>
  <c r="C15" i="5"/>
  <c r="C14" i="5"/>
  <c r="C13" i="5"/>
  <c r="C12" i="5"/>
  <c r="C11" i="5"/>
  <c r="C10" i="5"/>
  <c r="C9" i="5"/>
  <c r="C8" i="5"/>
  <c r="C7" i="5"/>
  <c r="C6" i="5"/>
  <c r="C5" i="5"/>
  <c r="C4" i="5"/>
  <c r="C3" i="5"/>
  <c r="C2" i="5"/>
  <c r="B1" i="5"/>
  <c r="C1" i="5"/>
  <c r="D1" i="5"/>
  <c r="E1" i="5"/>
  <c r="F1" i="5"/>
  <c r="G1" i="5"/>
  <c r="H1" i="5"/>
  <c r="I1" i="5"/>
  <c r="J1" i="5"/>
  <c r="L1" i="5"/>
  <c r="M1" i="5"/>
  <c r="N1" i="5"/>
  <c r="O1" i="5"/>
  <c r="P1" i="5"/>
  <c r="Q1" i="5"/>
  <c r="R1" i="5"/>
  <c r="S1" i="5"/>
  <c r="T1" i="5"/>
  <c r="U1" i="5"/>
  <c r="V1" i="5"/>
  <c r="W1" i="5"/>
  <c r="X1" i="5"/>
  <c r="Y1" i="5"/>
  <c r="Z1" i="5"/>
  <c r="AA1" i="5"/>
  <c r="AB1" i="5"/>
  <c r="AC1" i="5"/>
  <c r="AD1" i="5"/>
  <c r="AE1" i="5"/>
  <c r="AG1" i="5"/>
  <c r="AH1" i="5"/>
  <c r="AJ1" i="5"/>
  <c r="AK1" i="5"/>
  <c r="AL1" i="5"/>
  <c r="AM1" i="5"/>
  <c r="AN1" i="5"/>
  <c r="AO1" i="5"/>
  <c r="AP1" i="5"/>
  <c r="AQ1" i="5"/>
  <c r="K1" i="5"/>
  <c r="AF1" i="5"/>
  <c r="AI1" i="5"/>
  <c r="A2" i="5"/>
  <c r="A3" i="5"/>
  <c r="A4" i="5"/>
  <c r="A5" i="5"/>
  <c r="A6" i="5"/>
  <c r="A7" i="5"/>
  <c r="A8" i="5"/>
  <c r="A9" i="5"/>
  <c r="A10" i="5"/>
  <c r="A11" i="5"/>
  <c r="A12" i="5"/>
  <c r="A13" i="5"/>
  <c r="A14" i="5"/>
  <c r="A15" i="5"/>
  <c r="A16" i="5"/>
  <c r="A17" i="5"/>
  <c r="A18" i="5"/>
  <c r="A19" i="5"/>
  <c r="A20" i="5"/>
  <c r="A21" i="5"/>
  <c r="A22" i="5"/>
  <c r="A23" i="5"/>
  <c r="A24" i="5"/>
  <c r="A1" i="5"/>
  <c r="C25" i="5"/>
  <c r="AA3" i="3"/>
  <c r="AA5" i="3"/>
  <c r="AA7" i="3"/>
  <c r="AA8" i="3"/>
  <c r="AA9" i="3"/>
  <c r="AA10" i="3"/>
  <c r="AA11" i="3"/>
  <c r="AA12" i="3"/>
  <c r="AA17" i="3"/>
  <c r="AA18" i="3"/>
  <c r="AA19" i="3"/>
  <c r="AA20" i="3"/>
  <c r="AA22" i="3"/>
  <c r="AA24" i="3"/>
  <c r="AA2" i="3"/>
  <c r="G2" i="5"/>
  <c r="L2" i="5"/>
  <c r="P2" i="5"/>
  <c r="T2" i="5"/>
  <c r="X2" i="5"/>
  <c r="AB2" i="5"/>
  <c r="AG2" i="5"/>
  <c r="AL2" i="5"/>
  <c r="AP2" i="5"/>
  <c r="AI2" i="5"/>
  <c r="E2" i="5"/>
  <c r="V2" i="5"/>
  <c r="AN2" i="5"/>
  <c r="D2" i="5"/>
  <c r="H2" i="5"/>
  <c r="M2" i="5"/>
  <c r="Q2" i="5"/>
  <c r="U2" i="5"/>
  <c r="Y2" i="5"/>
  <c r="AC2" i="5"/>
  <c r="AH2" i="5"/>
  <c r="AM2" i="5"/>
  <c r="AQ2" i="5"/>
  <c r="B2" i="5"/>
  <c r="N2" i="5"/>
  <c r="Z2" i="5"/>
  <c r="AJ2" i="5"/>
  <c r="F2" i="5"/>
  <c r="J2" i="5"/>
  <c r="O2" i="5"/>
  <c r="S2" i="5"/>
  <c r="W2" i="5"/>
  <c r="AA2" i="5"/>
  <c r="AE2" i="5"/>
  <c r="AK2" i="5"/>
  <c r="AO2" i="5"/>
  <c r="AF2" i="5"/>
  <c r="I2" i="5"/>
  <c r="R2" i="5"/>
  <c r="AD2" i="5"/>
  <c r="K2" i="5"/>
  <c r="D7" i="5"/>
  <c r="H7" i="5"/>
  <c r="M7" i="5"/>
  <c r="Q7" i="5"/>
  <c r="U7" i="5"/>
  <c r="Y7" i="5"/>
  <c r="AC7" i="5"/>
  <c r="AH7" i="5"/>
  <c r="AM7" i="5"/>
  <c r="AQ7" i="5"/>
  <c r="E7" i="5"/>
  <c r="I7" i="5"/>
  <c r="N7" i="5"/>
  <c r="R7" i="5"/>
  <c r="V7" i="5"/>
  <c r="Z7" i="5"/>
  <c r="AD7" i="5"/>
  <c r="AJ7" i="5"/>
  <c r="AN7" i="5"/>
  <c r="K7" i="5"/>
  <c r="G7" i="5"/>
  <c r="L7" i="5"/>
  <c r="P7" i="5"/>
  <c r="T7" i="5"/>
  <c r="X7" i="5"/>
  <c r="AB7" i="5"/>
  <c r="AG7" i="5"/>
  <c r="AL7" i="5"/>
  <c r="AP7" i="5"/>
  <c r="AI7" i="5"/>
  <c r="F7" i="5"/>
  <c r="W7" i="5"/>
  <c r="AO7" i="5"/>
  <c r="J7" i="5"/>
  <c r="AA7" i="5"/>
  <c r="AF7" i="5"/>
  <c r="S7" i="5"/>
  <c r="AK7" i="5"/>
  <c r="AE7" i="5"/>
  <c r="O7" i="5"/>
  <c r="B7" i="5"/>
  <c r="E20" i="5"/>
  <c r="I20" i="5"/>
  <c r="N20" i="5"/>
  <c r="R20" i="5"/>
  <c r="V20" i="5"/>
  <c r="Z20" i="5"/>
  <c r="AD20" i="5"/>
  <c r="AJ20" i="5"/>
  <c r="AN20" i="5"/>
  <c r="K20" i="5"/>
  <c r="F20" i="5"/>
  <c r="J20" i="5"/>
  <c r="O20" i="5"/>
  <c r="S20" i="5"/>
  <c r="W20" i="5"/>
  <c r="AA20" i="5"/>
  <c r="AE20" i="5"/>
  <c r="AK20" i="5"/>
  <c r="AO20" i="5"/>
  <c r="AF20" i="5"/>
  <c r="D20" i="5"/>
  <c r="H20" i="5"/>
  <c r="M20" i="5"/>
  <c r="Q20" i="5"/>
  <c r="U20" i="5"/>
  <c r="Y20" i="5"/>
  <c r="AC20" i="5"/>
  <c r="AH20" i="5"/>
  <c r="AM20" i="5"/>
  <c r="AQ20" i="5"/>
  <c r="G20" i="5"/>
  <c r="X20" i="5"/>
  <c r="AP20" i="5"/>
  <c r="B20" i="5"/>
  <c r="L20" i="5"/>
  <c r="AB20" i="5"/>
  <c r="AI20" i="5"/>
  <c r="P20" i="5"/>
  <c r="T20" i="5"/>
  <c r="AL20" i="5"/>
  <c r="AG20" i="5"/>
  <c r="D12" i="5"/>
  <c r="H12" i="5"/>
  <c r="M12" i="5"/>
  <c r="Q12" i="5"/>
  <c r="U12" i="5"/>
  <c r="Y12" i="5"/>
  <c r="AC12" i="5"/>
  <c r="AH12" i="5"/>
  <c r="AM12" i="5"/>
  <c r="AQ12" i="5"/>
  <c r="E12" i="5"/>
  <c r="I12" i="5"/>
  <c r="N12" i="5"/>
  <c r="R12" i="5"/>
  <c r="V12" i="5"/>
  <c r="Z12" i="5"/>
  <c r="AD12" i="5"/>
  <c r="AJ12" i="5"/>
  <c r="AN12" i="5"/>
  <c r="K12" i="5"/>
  <c r="G12" i="5"/>
  <c r="L12" i="5"/>
  <c r="P12" i="5"/>
  <c r="T12" i="5"/>
  <c r="X12" i="5"/>
  <c r="AB12" i="5"/>
  <c r="AG12" i="5"/>
  <c r="AL12" i="5"/>
  <c r="AP12" i="5"/>
  <c r="AI12" i="5"/>
  <c r="J12" i="5"/>
  <c r="AA12" i="5"/>
  <c r="AF12" i="5"/>
  <c r="O12" i="5"/>
  <c r="AE12" i="5"/>
  <c r="F12" i="5"/>
  <c r="W12" i="5"/>
  <c r="AO12" i="5"/>
  <c r="AK12" i="5"/>
  <c r="B12" i="5"/>
  <c r="S12" i="5"/>
  <c r="D8" i="5"/>
  <c r="H8" i="5"/>
  <c r="M8" i="5"/>
  <c r="Q8" i="5"/>
  <c r="U8" i="5"/>
  <c r="Y8" i="5"/>
  <c r="AC8" i="5"/>
  <c r="AH8" i="5"/>
  <c r="AM8" i="5"/>
  <c r="AQ8" i="5"/>
  <c r="E8" i="5"/>
  <c r="I8" i="5"/>
  <c r="N8" i="5"/>
  <c r="R8" i="5"/>
  <c r="V8" i="5"/>
  <c r="Z8" i="5"/>
  <c r="AD8" i="5"/>
  <c r="AJ8" i="5"/>
  <c r="AN8" i="5"/>
  <c r="K8" i="5"/>
  <c r="G8" i="5"/>
  <c r="L8" i="5"/>
  <c r="P8" i="5"/>
  <c r="T8" i="5"/>
  <c r="X8" i="5"/>
  <c r="AB8" i="5"/>
  <c r="AG8" i="5"/>
  <c r="AL8" i="5"/>
  <c r="AP8" i="5"/>
  <c r="AI8" i="5"/>
  <c r="O8" i="5"/>
  <c r="AE8" i="5"/>
  <c r="S8" i="5"/>
  <c r="AK8" i="5"/>
  <c r="J8" i="5"/>
  <c r="AA8" i="5"/>
  <c r="AF8" i="5"/>
  <c r="F8" i="5"/>
  <c r="W8" i="5"/>
  <c r="B8" i="5"/>
  <c r="AO8" i="5"/>
  <c r="D11" i="5"/>
  <c r="H11" i="5"/>
  <c r="M11" i="5"/>
  <c r="Q11" i="5"/>
  <c r="E11" i="5"/>
  <c r="I11" i="5"/>
  <c r="N11" i="5"/>
  <c r="G11" i="5"/>
  <c r="L11" i="5"/>
  <c r="P11" i="5"/>
  <c r="T11" i="5"/>
  <c r="X11" i="5"/>
  <c r="F11" i="5"/>
  <c r="S11" i="5"/>
  <c r="Y11" i="5"/>
  <c r="AC11" i="5"/>
  <c r="AH11" i="5"/>
  <c r="AM11" i="5"/>
  <c r="AQ11" i="5"/>
  <c r="J11" i="5"/>
  <c r="U11" i="5"/>
  <c r="Z11" i="5"/>
  <c r="AD11" i="5"/>
  <c r="AJ11" i="5"/>
  <c r="AN11" i="5"/>
  <c r="K11" i="5"/>
  <c r="R11" i="5"/>
  <c r="W11" i="5"/>
  <c r="AB11" i="5"/>
  <c r="AG11" i="5"/>
  <c r="AL11" i="5"/>
  <c r="AP11" i="5"/>
  <c r="AI11" i="5"/>
  <c r="O11" i="5"/>
  <c r="AK11" i="5"/>
  <c r="V11" i="5"/>
  <c r="AO11" i="5"/>
  <c r="AE11" i="5"/>
  <c r="AA11" i="5"/>
  <c r="B11" i="5"/>
  <c r="AF11" i="5"/>
  <c r="E24" i="5"/>
  <c r="F24" i="5"/>
  <c r="J24" i="5"/>
  <c r="O24" i="5"/>
  <c r="S24" i="5"/>
  <c r="W24" i="5"/>
  <c r="AA24" i="5"/>
  <c r="AE24" i="5"/>
  <c r="AK24" i="5"/>
  <c r="AO24" i="5"/>
  <c r="D24" i="5"/>
  <c r="H24" i="5"/>
  <c r="M24" i="5"/>
  <c r="Q24" i="5"/>
  <c r="U24" i="5"/>
  <c r="Y24" i="5"/>
  <c r="AC24" i="5"/>
  <c r="AH24" i="5"/>
  <c r="AM24" i="5"/>
  <c r="AQ24" i="5"/>
  <c r="G24" i="5"/>
  <c r="P24" i="5"/>
  <c r="X24" i="5"/>
  <c r="AG24" i="5"/>
  <c r="AP24" i="5"/>
  <c r="B24" i="5"/>
  <c r="AF24" i="5"/>
  <c r="I24" i="5"/>
  <c r="R24" i="5"/>
  <c r="Z24" i="5"/>
  <c r="AJ24" i="5"/>
  <c r="K24" i="5"/>
  <c r="L24" i="5"/>
  <c r="AL24" i="5"/>
  <c r="N24" i="5"/>
  <c r="V24" i="5"/>
  <c r="AD24" i="5"/>
  <c r="AN24" i="5"/>
  <c r="AI24" i="5"/>
  <c r="T24" i="5"/>
  <c r="AB24" i="5"/>
  <c r="G18" i="5"/>
  <c r="D18" i="5"/>
  <c r="I18" i="5"/>
  <c r="N18" i="5"/>
  <c r="R18" i="5"/>
  <c r="V18" i="5"/>
  <c r="Z18" i="5"/>
  <c r="AD18" i="5"/>
  <c r="AJ18" i="5"/>
  <c r="AN18" i="5"/>
  <c r="K18" i="5"/>
  <c r="E18" i="5"/>
  <c r="J18" i="5"/>
  <c r="O18" i="5"/>
  <c r="S18" i="5"/>
  <c r="W18" i="5"/>
  <c r="AA18" i="5"/>
  <c r="AE18" i="5"/>
  <c r="AK18" i="5"/>
  <c r="AO18" i="5"/>
  <c r="AF18" i="5"/>
  <c r="H18" i="5"/>
  <c r="M18" i="5"/>
  <c r="Q18" i="5"/>
  <c r="U18" i="5"/>
  <c r="Y18" i="5"/>
  <c r="AC18" i="5"/>
  <c r="AH18" i="5"/>
  <c r="AM18" i="5"/>
  <c r="AQ18" i="5"/>
  <c r="F18" i="5"/>
  <c r="X18" i="5"/>
  <c r="AP18" i="5"/>
  <c r="L18" i="5"/>
  <c r="AB18" i="5"/>
  <c r="AI18" i="5"/>
  <c r="AG18" i="5"/>
  <c r="T18" i="5"/>
  <c r="AL18" i="5"/>
  <c r="P18" i="5"/>
  <c r="B18" i="5"/>
  <c r="D10" i="5"/>
  <c r="H10" i="5"/>
  <c r="M10" i="5"/>
  <c r="Q10" i="5"/>
  <c r="U10" i="5"/>
  <c r="Y10" i="5"/>
  <c r="AC10" i="5"/>
  <c r="AH10" i="5"/>
  <c r="AM10" i="5"/>
  <c r="AQ10" i="5"/>
  <c r="E10" i="5"/>
  <c r="I10" i="5"/>
  <c r="N10" i="5"/>
  <c r="R10" i="5"/>
  <c r="V10" i="5"/>
  <c r="Z10" i="5"/>
  <c r="AD10" i="5"/>
  <c r="AJ10" i="5"/>
  <c r="AN10" i="5"/>
  <c r="K10" i="5"/>
  <c r="G10" i="5"/>
  <c r="L10" i="5"/>
  <c r="P10" i="5"/>
  <c r="T10" i="5"/>
  <c r="X10" i="5"/>
  <c r="AB10" i="5"/>
  <c r="AG10" i="5"/>
  <c r="AL10" i="5"/>
  <c r="AP10" i="5"/>
  <c r="AI10" i="5"/>
  <c r="O10" i="5"/>
  <c r="AE10" i="5"/>
  <c r="S10" i="5"/>
  <c r="AK10" i="5"/>
  <c r="J10" i="5"/>
  <c r="AA10" i="5"/>
  <c r="AF10" i="5"/>
  <c r="F10" i="5"/>
  <c r="AO10" i="5"/>
  <c r="W10" i="5"/>
  <c r="B10" i="5"/>
  <c r="D5" i="5"/>
  <c r="H5" i="5"/>
  <c r="M5" i="5"/>
  <c r="Q5" i="5"/>
  <c r="U5" i="5"/>
  <c r="Y5" i="5"/>
  <c r="AC5" i="5"/>
  <c r="AH5" i="5"/>
  <c r="AM5" i="5"/>
  <c r="AQ5" i="5"/>
  <c r="E5" i="5"/>
  <c r="I5" i="5"/>
  <c r="N5" i="5"/>
  <c r="R5" i="5"/>
  <c r="V5" i="5"/>
  <c r="Z5" i="5"/>
  <c r="AD5" i="5"/>
  <c r="AJ5" i="5"/>
  <c r="AN5" i="5"/>
  <c r="K5" i="5"/>
  <c r="G5" i="5"/>
  <c r="L5" i="5"/>
  <c r="P5" i="5"/>
  <c r="T5" i="5"/>
  <c r="X5" i="5"/>
  <c r="AB5" i="5"/>
  <c r="AG5" i="5"/>
  <c r="AL5" i="5"/>
  <c r="AP5" i="5"/>
  <c r="AI5" i="5"/>
  <c r="F5" i="5"/>
  <c r="W5" i="5"/>
  <c r="AO5" i="5"/>
  <c r="J5" i="5"/>
  <c r="AA5" i="5"/>
  <c r="AF5" i="5"/>
  <c r="S5" i="5"/>
  <c r="AK5" i="5"/>
  <c r="O5" i="5"/>
  <c r="AE5" i="5"/>
  <c r="B5" i="5"/>
  <c r="E19" i="5"/>
  <c r="I19" i="5"/>
  <c r="N19" i="5"/>
  <c r="R19" i="5"/>
  <c r="V19" i="5"/>
  <c r="Z19" i="5"/>
  <c r="AD19" i="5"/>
  <c r="AJ19" i="5"/>
  <c r="AN19" i="5"/>
  <c r="K19" i="5"/>
  <c r="F19" i="5"/>
  <c r="J19" i="5"/>
  <c r="O19" i="5"/>
  <c r="S19" i="5"/>
  <c r="W19" i="5"/>
  <c r="AA19" i="5"/>
  <c r="AE19" i="5"/>
  <c r="AK19" i="5"/>
  <c r="AO19" i="5"/>
  <c r="AF19" i="5"/>
  <c r="D19" i="5"/>
  <c r="H19" i="5"/>
  <c r="M19" i="5"/>
  <c r="Q19" i="5"/>
  <c r="U19" i="5"/>
  <c r="Y19" i="5"/>
  <c r="AC19" i="5"/>
  <c r="AH19" i="5"/>
  <c r="AM19" i="5"/>
  <c r="AQ19" i="5"/>
  <c r="P19" i="5"/>
  <c r="AG19" i="5"/>
  <c r="T19" i="5"/>
  <c r="AL19" i="5"/>
  <c r="X19" i="5"/>
  <c r="L19" i="5"/>
  <c r="AB19" i="5"/>
  <c r="AI19" i="5"/>
  <c r="B19" i="5"/>
  <c r="G19" i="5"/>
  <c r="AP19" i="5"/>
  <c r="E22" i="5"/>
  <c r="I22" i="5"/>
  <c r="N22" i="5"/>
  <c r="R22" i="5"/>
  <c r="V22" i="5"/>
  <c r="Z22" i="5"/>
  <c r="AD22" i="5"/>
  <c r="AJ22" i="5"/>
  <c r="AN22" i="5"/>
  <c r="K22" i="5"/>
  <c r="F22" i="5"/>
  <c r="J22" i="5"/>
  <c r="O22" i="5"/>
  <c r="S22" i="5"/>
  <c r="W22" i="5"/>
  <c r="AA22" i="5"/>
  <c r="AE22" i="5"/>
  <c r="AK22" i="5"/>
  <c r="AO22" i="5"/>
  <c r="AF22" i="5"/>
  <c r="D22" i="5"/>
  <c r="H22" i="5"/>
  <c r="M22" i="5"/>
  <c r="Q22" i="5"/>
  <c r="U22" i="5"/>
  <c r="Y22" i="5"/>
  <c r="AC22" i="5"/>
  <c r="AH22" i="5"/>
  <c r="AM22" i="5"/>
  <c r="AQ22" i="5"/>
  <c r="G22" i="5"/>
  <c r="X22" i="5"/>
  <c r="AP22" i="5"/>
  <c r="L22" i="5"/>
  <c r="AB22" i="5"/>
  <c r="AI22" i="5"/>
  <c r="P22" i="5"/>
  <c r="B22" i="5"/>
  <c r="T22" i="5"/>
  <c r="AL22" i="5"/>
  <c r="AG22" i="5"/>
  <c r="D17" i="5"/>
  <c r="H17" i="5"/>
  <c r="M17" i="5"/>
  <c r="E17" i="5"/>
  <c r="I17" i="5"/>
  <c r="N17" i="5"/>
  <c r="R17" i="5"/>
  <c r="V17" i="5"/>
  <c r="Z17" i="5"/>
  <c r="AD17" i="5"/>
  <c r="AJ17" i="5"/>
  <c r="G17" i="5"/>
  <c r="L17" i="5"/>
  <c r="P17" i="5"/>
  <c r="T17" i="5"/>
  <c r="X17" i="5"/>
  <c r="AB17" i="5"/>
  <c r="AG17" i="5"/>
  <c r="AL17" i="5"/>
  <c r="AP17" i="5"/>
  <c r="AI17" i="5"/>
  <c r="Q17" i="5"/>
  <c r="Y17" i="5"/>
  <c r="AH17" i="5"/>
  <c r="AO17" i="5"/>
  <c r="F17" i="5"/>
  <c r="S17" i="5"/>
  <c r="AA17" i="5"/>
  <c r="AK17" i="5"/>
  <c r="AQ17" i="5"/>
  <c r="O17" i="5"/>
  <c r="W17" i="5"/>
  <c r="AE17" i="5"/>
  <c r="AN17" i="5"/>
  <c r="AF17" i="5"/>
  <c r="U17" i="5"/>
  <c r="AC17" i="5"/>
  <c r="B17" i="5"/>
  <c r="AM17" i="5"/>
  <c r="J17" i="5"/>
  <c r="K17" i="5"/>
  <c r="D9" i="5"/>
  <c r="H9" i="5"/>
  <c r="M9" i="5"/>
  <c r="Q9" i="5"/>
  <c r="U9" i="5"/>
  <c r="Y9" i="5"/>
  <c r="AC9" i="5"/>
  <c r="AH9" i="5"/>
  <c r="AM9" i="5"/>
  <c r="AQ9" i="5"/>
  <c r="E9" i="5"/>
  <c r="I9" i="5"/>
  <c r="N9" i="5"/>
  <c r="R9" i="5"/>
  <c r="V9" i="5"/>
  <c r="Z9" i="5"/>
  <c r="AD9" i="5"/>
  <c r="AJ9" i="5"/>
  <c r="AN9" i="5"/>
  <c r="K9" i="5"/>
  <c r="G9" i="5"/>
  <c r="L9" i="5"/>
  <c r="P9" i="5"/>
  <c r="T9" i="5"/>
  <c r="X9" i="5"/>
  <c r="AB9" i="5"/>
  <c r="AG9" i="5"/>
  <c r="AL9" i="5"/>
  <c r="AP9" i="5"/>
  <c r="AI9" i="5"/>
  <c r="F9" i="5"/>
  <c r="W9" i="5"/>
  <c r="AO9" i="5"/>
  <c r="J9" i="5"/>
  <c r="AA9" i="5"/>
  <c r="AF9" i="5"/>
  <c r="S9" i="5"/>
  <c r="AK9" i="5"/>
  <c r="AE9" i="5"/>
  <c r="O9" i="5"/>
  <c r="B9" i="5"/>
  <c r="D3" i="5"/>
  <c r="H3" i="5"/>
  <c r="M3" i="5"/>
  <c r="Q3" i="5"/>
  <c r="U3" i="5"/>
  <c r="Y3" i="5"/>
  <c r="AC3" i="5"/>
  <c r="AH3" i="5"/>
  <c r="AM3" i="5"/>
  <c r="AQ3" i="5"/>
  <c r="E3" i="5"/>
  <c r="I3" i="5"/>
  <c r="N3" i="5"/>
  <c r="R3" i="5"/>
  <c r="V3" i="5"/>
  <c r="Z3" i="5"/>
  <c r="AD3" i="5"/>
  <c r="AJ3" i="5"/>
  <c r="AN3" i="5"/>
  <c r="K3" i="5"/>
  <c r="G3" i="5"/>
  <c r="L3" i="5"/>
  <c r="P3" i="5"/>
  <c r="T3" i="5"/>
  <c r="X3" i="5"/>
  <c r="AB3" i="5"/>
  <c r="AG3" i="5"/>
  <c r="AL3" i="5"/>
  <c r="AP3" i="5"/>
  <c r="AI3" i="5"/>
  <c r="F3" i="5"/>
  <c r="W3" i="5"/>
  <c r="AO3" i="5"/>
  <c r="J3" i="5"/>
  <c r="AA3" i="5"/>
  <c r="AF3" i="5"/>
  <c r="S3" i="5"/>
  <c r="AK3" i="5"/>
  <c r="O3" i="5"/>
  <c r="AE3" i="5"/>
  <c r="B3" i="5"/>
  <c r="W20" i="3"/>
  <c r="Y20" i="3"/>
  <c r="R3" i="3"/>
  <c r="R4" i="3"/>
  <c r="R5" i="3"/>
  <c r="R6" i="3"/>
  <c r="R8" i="3"/>
  <c r="R9" i="3"/>
  <c r="R10" i="3"/>
  <c r="R14" i="3"/>
  <c r="R21" i="3"/>
  <c r="R2" i="3"/>
  <c r="P23" i="3"/>
  <c r="N3" i="3"/>
  <c r="P3" i="3"/>
  <c r="T3" i="3"/>
  <c r="N4" i="3"/>
  <c r="V4" i="3"/>
  <c r="W4" i="3"/>
  <c r="Y4" i="3"/>
  <c r="N5" i="3"/>
  <c r="V5" i="3"/>
  <c r="W5" i="3"/>
  <c r="Y5" i="3"/>
  <c r="N6" i="3"/>
  <c r="N7" i="3"/>
  <c r="V7" i="3"/>
  <c r="W7" i="3"/>
  <c r="Y7" i="3"/>
  <c r="N8" i="3"/>
  <c r="V8" i="3"/>
  <c r="W8" i="3"/>
  <c r="Y8" i="3"/>
  <c r="N9" i="3"/>
  <c r="V9" i="3"/>
  <c r="W9" i="3"/>
  <c r="Y9" i="3"/>
  <c r="N10" i="3"/>
  <c r="N11" i="3"/>
  <c r="V11" i="3"/>
  <c r="W11" i="3"/>
  <c r="Y11" i="3"/>
  <c r="N12" i="3"/>
  <c r="V12" i="3"/>
  <c r="W12" i="3"/>
  <c r="Y12" i="3"/>
  <c r="N13" i="3"/>
  <c r="V13" i="3"/>
  <c r="W13" i="3"/>
  <c r="Y13" i="3"/>
  <c r="N14" i="3"/>
  <c r="N15" i="3"/>
  <c r="P15" i="3"/>
  <c r="N16" i="3"/>
  <c r="V16" i="3"/>
  <c r="W16" i="3"/>
  <c r="Y16" i="3"/>
  <c r="N17" i="3"/>
  <c r="V17" i="3"/>
  <c r="W17" i="3"/>
  <c r="Y17" i="3"/>
  <c r="N18" i="3"/>
  <c r="N19" i="3"/>
  <c r="V19" i="3"/>
  <c r="W19" i="3"/>
  <c r="Y19" i="3"/>
  <c r="N20" i="3"/>
  <c r="P20" i="3"/>
  <c r="N21" i="3"/>
  <c r="V21" i="3"/>
  <c r="W21" i="3"/>
  <c r="Y21" i="3"/>
  <c r="N22" i="3"/>
  <c r="N23" i="3"/>
  <c r="V23" i="3"/>
  <c r="W23" i="3"/>
  <c r="Y23" i="3"/>
  <c r="N24" i="3"/>
  <c r="V24" i="3"/>
  <c r="W24" i="3"/>
  <c r="Y24" i="3"/>
  <c r="N2" i="3"/>
  <c r="V2" i="3"/>
  <c r="W2" i="3"/>
  <c r="Y2" i="3"/>
  <c r="Z4" i="3"/>
  <c r="P19" i="3"/>
  <c r="P11" i="3"/>
  <c r="V15" i="3"/>
  <c r="W15" i="3"/>
  <c r="Y15" i="3"/>
  <c r="P24" i="3"/>
  <c r="V3" i="3"/>
  <c r="W3" i="3"/>
  <c r="Y3" i="3"/>
  <c r="Y25" i="3" a="1"/>
  <c r="Y25" i="3"/>
  <c r="P5" i="3"/>
  <c r="T5" i="3"/>
  <c r="P16" i="3"/>
  <c r="P9" i="3"/>
  <c r="T9" i="3"/>
  <c r="P4" i="3"/>
  <c r="T4" i="3"/>
  <c r="P21" i="3"/>
  <c r="T21" i="3"/>
  <c r="P8" i="3"/>
  <c r="P2" i="3"/>
  <c r="T2" i="3"/>
  <c r="P12" i="3"/>
  <c r="P7" i="3"/>
  <c r="Z9" i="3"/>
  <c r="Z5" i="3"/>
  <c r="P22" i="3"/>
  <c r="V22" i="3"/>
  <c r="W22" i="3"/>
  <c r="Y22" i="3"/>
  <c r="P18" i="3"/>
  <c r="V18" i="3"/>
  <c r="W18" i="3"/>
  <c r="Y18" i="3"/>
  <c r="P14" i="3"/>
  <c r="T14" i="3"/>
  <c r="V14" i="3"/>
  <c r="W14" i="3"/>
  <c r="Y14" i="3"/>
  <c r="P10" i="3"/>
  <c r="T10" i="3"/>
  <c r="V10" i="3"/>
  <c r="W10" i="3"/>
  <c r="Y10" i="3"/>
  <c r="P6" i="3"/>
  <c r="T6" i="3"/>
  <c r="V6" i="3"/>
  <c r="W6" i="3"/>
  <c r="Y6" i="3"/>
  <c r="Z2" i="3"/>
  <c r="Z21" i="3"/>
  <c r="P13" i="3"/>
  <c r="P17" i="3"/>
  <c r="AA16" i="3"/>
  <c r="AA4" i="3"/>
  <c r="AA21" i="3"/>
  <c r="AA23" i="3"/>
  <c r="AA13" i="3"/>
  <c r="AA14" i="3"/>
  <c r="Z3" i="3"/>
  <c r="AA15" i="3"/>
  <c r="AA6" i="3"/>
  <c r="Y27" i="3"/>
  <c r="Y26" i="3"/>
  <c r="Z8" i="3"/>
  <c r="T8" i="3"/>
  <c r="Z6" i="3"/>
  <c r="Z14" i="3"/>
  <c r="Z10" i="3"/>
  <c r="D15" i="5"/>
  <c r="H15" i="5"/>
  <c r="M15" i="5"/>
  <c r="Q15" i="5"/>
  <c r="U15" i="5"/>
  <c r="Y15" i="5"/>
  <c r="AC15" i="5"/>
  <c r="AH15" i="5"/>
  <c r="AM15" i="5"/>
  <c r="AQ15" i="5"/>
  <c r="E15" i="5"/>
  <c r="I15" i="5"/>
  <c r="N15" i="5"/>
  <c r="R15" i="5"/>
  <c r="V15" i="5"/>
  <c r="Z15" i="5"/>
  <c r="AD15" i="5"/>
  <c r="AJ15" i="5"/>
  <c r="AN15" i="5"/>
  <c r="K15" i="5"/>
  <c r="G15" i="5"/>
  <c r="L15" i="5"/>
  <c r="P15" i="5"/>
  <c r="T15" i="5"/>
  <c r="X15" i="5"/>
  <c r="AB15" i="5"/>
  <c r="AG15" i="5"/>
  <c r="AL15" i="5"/>
  <c r="AP15" i="5"/>
  <c r="AI15" i="5"/>
  <c r="S15" i="5"/>
  <c r="AK15" i="5"/>
  <c r="F15" i="5"/>
  <c r="W15" i="5"/>
  <c r="AO15" i="5"/>
  <c r="O15" i="5"/>
  <c r="AE15" i="5"/>
  <c r="AF15" i="5"/>
  <c r="J15" i="5"/>
  <c r="AA15" i="5"/>
  <c r="B15" i="5"/>
  <c r="E23" i="5"/>
  <c r="I23" i="5"/>
  <c r="N23" i="5"/>
  <c r="R23" i="5"/>
  <c r="V23" i="5"/>
  <c r="Z23" i="5"/>
  <c r="AD23" i="5"/>
  <c r="AJ23" i="5"/>
  <c r="AN23" i="5"/>
  <c r="K23" i="5"/>
  <c r="F23" i="5"/>
  <c r="J23" i="5"/>
  <c r="O23" i="5"/>
  <c r="S23" i="5"/>
  <c r="W23" i="5"/>
  <c r="AA23" i="5"/>
  <c r="AE23" i="5"/>
  <c r="AK23" i="5"/>
  <c r="AO23" i="5"/>
  <c r="AF23" i="5"/>
  <c r="D23" i="5"/>
  <c r="H23" i="5"/>
  <c r="M23" i="5"/>
  <c r="Q23" i="5"/>
  <c r="U23" i="5"/>
  <c r="Y23" i="5"/>
  <c r="AC23" i="5"/>
  <c r="AH23" i="5"/>
  <c r="AM23" i="5"/>
  <c r="AQ23" i="5"/>
  <c r="P23" i="5"/>
  <c r="AG23" i="5"/>
  <c r="AP23" i="5"/>
  <c r="T23" i="5"/>
  <c r="AL23" i="5"/>
  <c r="G23" i="5"/>
  <c r="L23" i="5"/>
  <c r="AB23" i="5"/>
  <c r="AI23" i="5"/>
  <c r="B23" i="5"/>
  <c r="X23" i="5"/>
  <c r="D14" i="5"/>
  <c r="H14" i="5"/>
  <c r="M14" i="5"/>
  <c r="Q14" i="5"/>
  <c r="U14" i="5"/>
  <c r="Y14" i="5"/>
  <c r="AC14" i="5"/>
  <c r="AH14" i="5"/>
  <c r="AM14" i="5"/>
  <c r="AQ14" i="5"/>
  <c r="E14" i="5"/>
  <c r="I14" i="5"/>
  <c r="N14" i="5"/>
  <c r="R14" i="5"/>
  <c r="V14" i="5"/>
  <c r="Z14" i="5"/>
  <c r="AD14" i="5"/>
  <c r="AJ14" i="5"/>
  <c r="AN14" i="5"/>
  <c r="K14" i="5"/>
  <c r="G14" i="5"/>
  <c r="L14" i="5"/>
  <c r="P14" i="5"/>
  <c r="T14" i="5"/>
  <c r="X14" i="5"/>
  <c r="AB14" i="5"/>
  <c r="AG14" i="5"/>
  <c r="AL14" i="5"/>
  <c r="AP14" i="5"/>
  <c r="AI14" i="5"/>
  <c r="J14" i="5"/>
  <c r="AA14" i="5"/>
  <c r="AF14" i="5"/>
  <c r="O14" i="5"/>
  <c r="AE14" i="5"/>
  <c r="F14" i="5"/>
  <c r="W14" i="5"/>
  <c r="AO14" i="5"/>
  <c r="S14" i="5"/>
  <c r="B14" i="5"/>
  <c r="AK14" i="5"/>
  <c r="D4" i="5"/>
  <c r="H4" i="5"/>
  <c r="M4" i="5"/>
  <c r="Q4" i="5"/>
  <c r="U4" i="5"/>
  <c r="Y4" i="5"/>
  <c r="AC4" i="5"/>
  <c r="AH4" i="5"/>
  <c r="AM4" i="5"/>
  <c r="AQ4" i="5"/>
  <c r="E4" i="5"/>
  <c r="I4" i="5"/>
  <c r="N4" i="5"/>
  <c r="R4" i="5"/>
  <c r="V4" i="5"/>
  <c r="Z4" i="5"/>
  <c r="AD4" i="5"/>
  <c r="AJ4" i="5"/>
  <c r="AN4" i="5"/>
  <c r="K4" i="5"/>
  <c r="G4" i="5"/>
  <c r="L4" i="5"/>
  <c r="P4" i="5"/>
  <c r="T4" i="5"/>
  <c r="X4" i="5"/>
  <c r="AB4" i="5"/>
  <c r="AG4" i="5"/>
  <c r="AL4" i="5"/>
  <c r="AP4" i="5"/>
  <c r="AI4" i="5"/>
  <c r="O4" i="5"/>
  <c r="AE4" i="5"/>
  <c r="S4" i="5"/>
  <c r="AK4" i="5"/>
  <c r="J4" i="5"/>
  <c r="AA4" i="5"/>
  <c r="AF4" i="5"/>
  <c r="AO4" i="5"/>
  <c r="W4" i="5"/>
  <c r="F4" i="5"/>
  <c r="B4" i="5"/>
  <c r="E21" i="5"/>
  <c r="I21" i="5"/>
  <c r="N21" i="5"/>
  <c r="R21" i="5"/>
  <c r="V21" i="5"/>
  <c r="Z21" i="5"/>
  <c r="AD21" i="5"/>
  <c r="AJ21" i="5"/>
  <c r="AN21" i="5"/>
  <c r="K21" i="5"/>
  <c r="F21" i="5"/>
  <c r="J21" i="5"/>
  <c r="O21" i="5"/>
  <c r="S21" i="5"/>
  <c r="W21" i="5"/>
  <c r="AA21" i="5"/>
  <c r="AE21" i="5"/>
  <c r="AK21" i="5"/>
  <c r="AO21" i="5"/>
  <c r="AF21" i="5"/>
  <c r="D21" i="5"/>
  <c r="H21" i="5"/>
  <c r="M21" i="5"/>
  <c r="Q21" i="5"/>
  <c r="U21" i="5"/>
  <c r="Y21" i="5"/>
  <c r="AC21" i="5"/>
  <c r="AH21" i="5"/>
  <c r="AM21" i="5"/>
  <c r="AQ21" i="5"/>
  <c r="P21" i="5"/>
  <c r="AG21" i="5"/>
  <c r="AP21" i="5"/>
  <c r="T21" i="5"/>
  <c r="AL21" i="5"/>
  <c r="B21" i="5"/>
  <c r="G21" i="5"/>
  <c r="L21" i="5"/>
  <c r="AB21" i="5"/>
  <c r="AI21" i="5"/>
  <c r="X21" i="5"/>
  <c r="D6" i="5"/>
  <c r="H6" i="5"/>
  <c r="M6" i="5"/>
  <c r="Q6" i="5"/>
  <c r="U6" i="5"/>
  <c r="Y6" i="5"/>
  <c r="AC6" i="5"/>
  <c r="AH6" i="5"/>
  <c r="AM6" i="5"/>
  <c r="AQ6" i="5"/>
  <c r="E6" i="5"/>
  <c r="I6" i="5"/>
  <c r="N6" i="5"/>
  <c r="R6" i="5"/>
  <c r="V6" i="5"/>
  <c r="Z6" i="5"/>
  <c r="AD6" i="5"/>
  <c r="AJ6" i="5"/>
  <c r="AN6" i="5"/>
  <c r="K6" i="5"/>
  <c r="G6" i="5"/>
  <c r="L6" i="5"/>
  <c r="P6" i="5"/>
  <c r="T6" i="5"/>
  <c r="X6" i="5"/>
  <c r="AB6" i="5"/>
  <c r="AG6" i="5"/>
  <c r="AL6" i="5"/>
  <c r="AP6" i="5"/>
  <c r="AI6" i="5"/>
  <c r="O6" i="5"/>
  <c r="AE6" i="5"/>
  <c r="S6" i="5"/>
  <c r="AK6" i="5"/>
  <c r="J6" i="5"/>
  <c r="AA6" i="5"/>
  <c r="AF6" i="5"/>
  <c r="W6" i="5"/>
  <c r="AO6" i="5"/>
  <c r="F6" i="5"/>
  <c r="B6" i="5"/>
  <c r="D13" i="5"/>
  <c r="H13" i="5"/>
  <c r="M13" i="5"/>
  <c r="Q13" i="5"/>
  <c r="U13" i="5"/>
  <c r="Y13" i="5"/>
  <c r="AC13" i="5"/>
  <c r="AH13" i="5"/>
  <c r="AM13" i="5"/>
  <c r="AQ13" i="5"/>
  <c r="E13" i="5"/>
  <c r="I13" i="5"/>
  <c r="N13" i="5"/>
  <c r="R13" i="5"/>
  <c r="V13" i="5"/>
  <c r="Z13" i="5"/>
  <c r="AD13" i="5"/>
  <c r="AJ13" i="5"/>
  <c r="AN13" i="5"/>
  <c r="K13" i="5"/>
  <c r="G13" i="5"/>
  <c r="L13" i="5"/>
  <c r="P13" i="5"/>
  <c r="T13" i="5"/>
  <c r="X13" i="5"/>
  <c r="AB13" i="5"/>
  <c r="AG13" i="5"/>
  <c r="AL13" i="5"/>
  <c r="AP13" i="5"/>
  <c r="AI13" i="5"/>
  <c r="S13" i="5"/>
  <c r="AK13" i="5"/>
  <c r="F13" i="5"/>
  <c r="W13" i="5"/>
  <c r="AO13" i="5"/>
  <c r="O13" i="5"/>
  <c r="AE13" i="5"/>
  <c r="J13" i="5"/>
  <c r="B13" i="5"/>
  <c r="AA13" i="5"/>
  <c r="AF13" i="5"/>
  <c r="D16" i="5"/>
  <c r="H16" i="5"/>
  <c r="M16" i="5"/>
  <c r="Q16" i="5"/>
  <c r="U16" i="5"/>
  <c r="Y16" i="5"/>
  <c r="AC16" i="5"/>
  <c r="AH16" i="5"/>
  <c r="AM16" i="5"/>
  <c r="AQ16" i="5"/>
  <c r="E16" i="5"/>
  <c r="I16" i="5"/>
  <c r="N16" i="5"/>
  <c r="R16" i="5"/>
  <c r="V16" i="5"/>
  <c r="Z16" i="5"/>
  <c r="AD16" i="5"/>
  <c r="AJ16" i="5"/>
  <c r="AN16" i="5"/>
  <c r="K16" i="5"/>
  <c r="G16" i="5"/>
  <c r="L16" i="5"/>
  <c r="P16" i="5"/>
  <c r="T16" i="5"/>
  <c r="X16" i="5"/>
  <c r="AB16" i="5"/>
  <c r="AG16" i="5"/>
  <c r="AL16" i="5"/>
  <c r="AP16" i="5"/>
  <c r="AI16" i="5"/>
  <c r="J16" i="5"/>
  <c r="AA16" i="5"/>
  <c r="AF16" i="5"/>
  <c r="O16" i="5"/>
  <c r="AE16" i="5"/>
  <c r="F16" i="5"/>
  <c r="W16" i="5"/>
  <c r="AO16" i="5"/>
  <c r="B16" i="5"/>
  <c r="S16" i="5"/>
  <c r="AK16" i="5"/>
  <c r="AA25" i="3"/>
  <c r="F25" i="5"/>
  <c r="AL25" i="5"/>
  <c r="Z25" i="5"/>
  <c r="AH25" i="5"/>
  <c r="B25" i="5"/>
  <c r="AF25" i="5"/>
  <c r="S25" i="5"/>
  <c r="AP25" i="5"/>
  <c r="X25" i="5"/>
  <c r="G25" i="5"/>
  <c r="AD25" i="5"/>
  <c r="N25" i="5"/>
  <c r="AM25" i="5"/>
  <c r="U25" i="5"/>
  <c r="D25" i="5"/>
  <c r="AE25" i="5"/>
  <c r="T25" i="5"/>
  <c r="I25" i="5"/>
  <c r="W25" i="5"/>
  <c r="J25" i="5"/>
  <c r="O25" i="5"/>
  <c r="AG25" i="5"/>
  <c r="P25" i="5"/>
  <c r="AN25" i="5"/>
  <c r="V25" i="5"/>
  <c r="E25" i="5"/>
  <c r="AC25" i="5"/>
  <c r="M25" i="5"/>
  <c r="AA25" i="5"/>
  <c r="K25" i="5"/>
  <c r="Q25" i="5"/>
  <c r="AO25" i="5"/>
  <c r="AK25" i="5"/>
  <c r="AI25" i="5"/>
  <c r="AB25" i="5"/>
  <c r="L25" i="5"/>
  <c r="AJ25" i="5"/>
  <c r="R25" i="5"/>
  <c r="AQ25" i="5"/>
  <c r="Y25" i="5"/>
  <c r="H25" i="5"/>
</calcChain>
</file>

<file path=xl/sharedStrings.xml><?xml version="1.0" encoding="utf-8"?>
<sst xmlns="http://schemas.openxmlformats.org/spreadsheetml/2006/main" count="247" uniqueCount="135">
  <si>
    <t>World</t>
  </si>
  <si>
    <t>Soybeans</t>
  </si>
  <si>
    <t>Groundnuts, with shell</t>
  </si>
  <si>
    <t>Coconuts</t>
  </si>
  <si>
    <t>Palm kernels</t>
  </si>
  <si>
    <t>Olives</t>
  </si>
  <si>
    <t>Karite nuts (sheanuts)</t>
  </si>
  <si>
    <t>Castor oil seed</t>
  </si>
  <si>
    <t>Sunflower seed</t>
  </si>
  <si>
    <t>Rapeseed</t>
  </si>
  <si>
    <t>Tung nuts</t>
  </si>
  <si>
    <t>Jojoba seed</t>
  </si>
  <si>
    <t>Safflower seed</t>
  </si>
  <si>
    <t>Sesame seed</t>
  </si>
  <si>
    <t>Mustard seed</t>
  </si>
  <si>
    <t>Poppy seed</t>
  </si>
  <si>
    <t>Melonseed</t>
  </si>
  <si>
    <t>Tallowtree seed</t>
  </si>
  <si>
    <t>Kapok fruit</t>
  </si>
  <si>
    <t>Seed cotton</t>
  </si>
  <si>
    <t>Cottonseed</t>
  </si>
  <si>
    <t>Linseed</t>
  </si>
  <si>
    <t>Hempseed</t>
  </si>
  <si>
    <t>Oilseeds nes</t>
  </si>
  <si>
    <t>Soyabeans</t>
  </si>
  <si>
    <t>Default composition: 236 Soybeans, 239 Soya Sauce, 240 Soya Paste, 241 Soya Curd</t>
  </si>
  <si>
    <t>Groundnuts (Shelled eq)</t>
  </si>
  <si>
    <t>Default composition: 242 Groundnuts, with shell, 243 Groundnuts Shelled, 246 Prepared Groundnuts, 247 Peanut Butter</t>
  </si>
  <si>
    <t>Default composition: 267 Sunflower seed</t>
  </si>
  <si>
    <t>Rape and Mustardseed</t>
  </si>
  <si>
    <t>Not specified</t>
  </si>
  <si>
    <t>Coconuts - Incl Copra</t>
  </si>
  <si>
    <t>Default composition: 249 Coconuts, 250 Coconuts Desiccated, 251 Copra</t>
  </si>
  <si>
    <t>Sesame seeds</t>
  </si>
  <si>
    <t>Default composition: 289 Sesame seed</t>
  </si>
  <si>
    <t>Olives (including preserved)</t>
  </si>
  <si>
    <t>Default composition: 260 Olives, 262 Olives Preserved</t>
  </si>
  <si>
    <t>Default composition: 263 Karite Nuts (Sheanuts), 265 Castor oil seed, 275 Tung Nuts, 277 Jojoba Seeds, 280 Safflower seed, 296 Poppy seed, 299 Melonseed, 305 Tallowtree Seeds, 310 Kapok Fruit, 311 Kapokseed in Shell, 312 Kapokseed Shelled, 333 Linseed, 336 Hempseed, 339 Oilseeds, Nes, 343 Flour of Oilseeds</t>
  </si>
  <si>
    <t>Oilcrops, other</t>
  </si>
  <si>
    <t>-</t>
  </si>
  <si>
    <t>Soybeans, green, raw</t>
  </si>
  <si>
    <t>Peanuts, all types, raw</t>
  </si>
  <si>
    <t>Nuts, coconut meat, raw</t>
  </si>
  <si>
    <t>Olives, ripe, canned (small-extra large)</t>
  </si>
  <si>
    <t>Seeds, sesame seeds, whole, dried</t>
  </si>
  <si>
    <t>Seeds, sunflower seed kernels, dried</t>
  </si>
  <si>
    <t>Seeds, safflower seed kernels, dried</t>
  </si>
  <si>
    <t>Spices, mustard seed, ground</t>
  </si>
  <si>
    <t>Spices, poppy seed</t>
  </si>
  <si>
    <t xml:space="preserve"> Seeds, cottonseed kernels, roasted (glandless)</t>
  </si>
  <si>
    <t>Seeds, hemp seed, hulled</t>
  </si>
  <si>
    <t>02024</t>
  </si>
  <si>
    <t>02033</t>
  </si>
  <si>
    <t>09193</t>
  </si>
  <si>
    <t>Included</t>
  </si>
  <si>
    <t>Other</t>
  </si>
  <si>
    <t>Total</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</si>
  <si>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</si>
  <si>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</si>
  <si>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</si>
  <si>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</si>
  <si>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</si>
  <si>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</si>
  <si>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</si>
  <si>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</si>
  <si>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</si>
  <si>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</si>
  <si>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</si>
  <si>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</si>
  <si>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</si>
  <si>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</si>
  <si>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</si>
  <si>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</si>
  <si>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</si>
  <si>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</si>
  <si>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</si>
  <si>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</si>
  <si>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</si>
  <si>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</si>
  <si>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</si>
  <si>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</si>
  <si>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</si>
  <si>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</si>
  <si>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</si>
  <si>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</si>
  <si>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</si>
  <si>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</si>
  <si>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</si>
  <si>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</si>
  <si>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</si>
  <si>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</si>
  <si>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</si>
  <si>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</si>
  <si>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</si>
  <si>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</si>
  <si>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</si>
  <si>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</si>
  <si>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</si>
  <si>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</si>
  <si>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</si>
  <si>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</si>
  <si>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</si>
  <si>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</si>
  <si>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</si>
  <si>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</si>
  <si>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</si>
  <si>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</si>
  <si>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</si>
  <si>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</si>
  <si>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</si>
  <si>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</si>
  <si>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</si>
  <si>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</si>
  <si>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vit_d_IU</t>
  </si>
  <si>
    <t>lipids</t>
  </si>
  <si>
    <t>ft_acds_tot_sat_g</t>
  </si>
  <si>
    <t>ft_acds_mono_unsat_g</t>
  </si>
  <si>
    <t>ft_acds_plyunst_g</t>
  </si>
  <si>
    <t>ft_acds_tot_trans_g</t>
  </si>
  <si>
    <t>cholesterol_mg</t>
  </si>
  <si>
    <t>other</t>
  </si>
  <si>
    <t>caffeine_mg</t>
  </si>
  <si>
    <t>sugar_g</t>
  </si>
  <si>
    <t>vit_e_mg</t>
  </si>
  <si>
    <t>vit_k_µg</t>
  </si>
  <si>
    <t xml:space="preserve">47% Refuse Description: Pods </t>
  </si>
  <si>
    <t/>
  </si>
  <si>
    <t>refuse = 20% seed, from Australian AUSNUT/NUTTAB documention</t>
  </si>
  <si>
    <t xml:space="preserve">49% Refuse Description: Hulls </t>
  </si>
  <si>
    <t xml:space="preserve">46% Refuse Description: Hulls </t>
  </si>
  <si>
    <t xml:space="preserve">48% Refuse Description: Shells (brown) skin water </t>
  </si>
  <si>
    <t>refuse = 27% shell, from Australian AUSNUT/NUTTAB documention</t>
  </si>
  <si>
    <t>Composite</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</si>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</sst>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8"/>
      <color theme="1"/>
      <name val="Calibri"/>
      <family val="2"/>
      <scheme val="minor"/>
    </font>
    <font>
      <sz val="11"/>
      <color theme="1"/>
      <name val="Calibri"/>
      <family val="2"/>
    </font>
    <font>
      <sz val="11"/>
      <color rgb="FF000000"/>
      <name val="Calibri"/>
      <family val="2"/>
      <scheme val="minor"/>
    </font>
    <font>
      <b/>
      <sz val="14"/>
      <color theme="1"/>
      <name val="Calibri"/>
      <family val="2"/>
      <scheme val="minor"/>
    </font>
    <font>
      <sz val="10"/>
      <name val="Arial"/>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E5FFFF"/>
        <bgColor indexed="64"/>
      </patternFill>
    </fill>
    <fill>
      <patternFill patternType="solid">
        <fgColor theme="0"/>
        <bgColor indexed="64"/>
      </patternFill>
    </fill>
    <fill>
      <patternFill patternType="solid">
        <fgColor rgb="FFFFFF00"/>
        <bgColor indexed="64"/>
      </patternFill>
    </fill>
    <fill>
      <patternFill patternType="solid">
        <fgColor rgb="FFFF7C80"/>
        <bgColor indexed="64"/>
      </patternFill>
    </fill>
    <fill>
      <patternFill patternType="solid">
        <fgColor theme="0"/>
        <bgColor rgb="FF000000"/>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rgb="FFCCCCCC"/>
      </left>
      <right/>
      <top/>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5" fillId="0" borderId="0"/>
  </cellStyleXfs>
  <cellXfs count="62">
    <xf numFmtId="0" fontId="0" fillId="0" borderId="0" xfId="0"/>
    <xf numFmtId="0" fontId="18" fillId="0" borderId="0" xfId="0" applyFont="1" applyAlignment="1">
      <alignment horizontal="center" wrapText="1"/>
    </xf>
    <xf numFmtId="0" fontId="0" fillId="0" borderId="0" xfId="0" applyAlignment="1">
      <alignment horizontal="center"/>
    </xf>
    <xf numFmtId="0" fontId="20" fillId="0" borderId="0" xfId="0" applyFont="1"/>
    <xf numFmtId="0" fontId="20" fillId="34" borderId="11" xfId="0" applyFont="1" applyFill="1" applyBorder="1" applyAlignment="1">
      <alignment horizontal="left" vertical="top" indent="1"/>
    </xf>
    <xf numFmtId="0" fontId="18" fillId="35" borderId="0" xfId="0" applyFont="1" applyFill="1" applyAlignment="1">
      <alignment horizontal="center" vertical="center" wrapText="1"/>
    </xf>
    <xf numFmtId="0" fontId="21" fillId="0" borderId="0" xfId="0" applyFont="1" applyAlignment="1">
      <alignment horizontal="center"/>
    </xf>
    <xf numFmtId="0" fontId="18" fillId="0" borderId="0" xfId="0" applyFont="1" applyAlignment="1">
      <alignment horizontal="center"/>
    </xf>
    <xf numFmtId="3" fontId="18" fillId="0" borderId="0" xfId="0" applyNumberFormat="1" applyFont="1" applyAlignment="1">
      <alignment horizontal="right" wrapText="1"/>
    </xf>
    <xf numFmtId="3" fontId="0" fillId="0" borderId="0" xfId="0" applyNumberFormat="1"/>
    <xf numFmtId="3" fontId="0" fillId="0" borderId="0" xfId="0" applyNumberFormat="1" applyAlignment="1">
      <alignment horizontal="right"/>
    </xf>
    <xf numFmtId="3" fontId="18" fillId="36" borderId="0" xfId="0" applyNumberFormat="1" applyFont="1" applyFill="1" applyAlignment="1">
      <alignment horizontal="right" wrapText="1"/>
    </xf>
    <xf numFmtId="10" fontId="0" fillId="0" borderId="0" xfId="42" applyNumberFormat="1" applyFont="1" applyAlignment="1">
      <alignment horizontal="center" wrapText="1"/>
    </xf>
    <xf numFmtId="9" fontId="0" fillId="37" borderId="0" xfId="42" applyFont="1" applyFill="1" applyAlignment="1">
      <alignment horizontal="center"/>
    </xf>
    <xf numFmtId="3" fontId="0" fillId="35" borderId="0" xfId="0" applyNumberFormat="1" applyFill="1" applyAlignment="1">
      <alignment horizontal="center" wrapText="1"/>
    </xf>
    <xf numFmtId="3" fontId="22" fillId="38" borderId="0" xfId="42" applyNumberFormat="1" applyFont="1" applyFill="1" applyBorder="1" applyAlignment="1">
      <alignment horizontal="center" wrapText="1"/>
    </xf>
    <xf numFmtId="9" fontId="22" fillId="39" borderId="0" xfId="42" applyFont="1" applyFill="1" applyBorder="1" applyAlignment="1">
      <alignment horizontal="center" wrapText="1"/>
    </xf>
    <xf numFmtId="9" fontId="22" fillId="38" borderId="0" xfId="42" applyFont="1" applyFill="1" applyBorder="1" applyAlignment="1">
      <alignment horizontal="center" wrapText="1"/>
    </xf>
    <xf numFmtId="0" fontId="18" fillId="0" borderId="12" xfId="0" applyFont="1" applyBorder="1" applyAlignment="1">
      <alignment horizontal="center" wrapText="1"/>
    </xf>
    <xf numFmtId="0" fontId="20" fillId="0" borderId="12" xfId="0" applyFont="1" applyBorder="1"/>
    <xf numFmtId="3" fontId="18" fillId="0" borderId="12" xfId="0" applyNumberFormat="1" applyFont="1" applyBorder="1" applyAlignment="1">
      <alignment horizontal="right" wrapText="1"/>
    </xf>
    <xf numFmtId="3" fontId="0" fillId="0" borderId="12" xfId="0" applyNumberFormat="1" applyBorder="1" applyAlignment="1">
      <alignment horizontal="right"/>
    </xf>
    <xf numFmtId="3" fontId="0" fillId="0" borderId="12" xfId="0" applyNumberFormat="1" applyBorder="1"/>
    <xf numFmtId="10" fontId="0" fillId="0" borderId="12" xfId="42" applyNumberFormat="1" applyFont="1" applyBorder="1" applyAlignment="1">
      <alignment horizontal="center" wrapText="1"/>
    </xf>
    <xf numFmtId="0" fontId="0" fillId="0" borderId="12" xfId="0" applyBorder="1"/>
    <xf numFmtId="3" fontId="0" fillId="35" borderId="12" xfId="0" applyNumberFormat="1" applyFill="1" applyBorder="1" applyAlignment="1">
      <alignment horizontal="center" wrapText="1"/>
    </xf>
    <xf numFmtId="3" fontId="22" fillId="38" borderId="12" xfId="42" applyNumberFormat="1" applyFont="1" applyFill="1" applyBorder="1" applyAlignment="1">
      <alignment horizontal="center" wrapText="1"/>
    </xf>
    <xf numFmtId="9" fontId="22" fillId="38" borderId="12" xfId="42" applyFont="1" applyFill="1" applyBorder="1" applyAlignment="1">
      <alignment horizontal="center" wrapText="1"/>
    </xf>
    <xf numFmtId="164" fontId="22" fillId="40" borderId="0" xfId="42" applyNumberFormat="1" applyFont="1" applyFill="1" applyBorder="1" applyAlignment="1">
      <alignment horizontal="center" wrapText="1"/>
    </xf>
    <xf numFmtId="3" fontId="0" fillId="41" borderId="0" xfId="0" applyNumberFormat="1" applyFill="1" applyAlignment="1">
      <alignment horizontal="center" wrapText="1"/>
    </xf>
    <xf numFmtId="3" fontId="22" fillId="40" borderId="0" xfId="42" applyNumberFormat="1" applyFont="1" applyFill="1" applyBorder="1" applyAlignment="1">
      <alignment horizontal="center" wrapText="1"/>
    </xf>
    <xf numFmtId="164" fontId="22" fillId="38" borderId="0" xfId="42" applyNumberFormat="1" applyFont="1" applyFill="1" applyBorder="1" applyAlignment="1">
      <alignment horizontal="center" wrapText="1"/>
    </xf>
    <xf numFmtId="0" fontId="0" fillId="35" borderId="0" xfId="0" applyFill="1"/>
    <xf numFmtId="164" fontId="22" fillId="38" borderId="12" xfId="42" applyNumberFormat="1" applyFont="1" applyFill="1" applyBorder="1" applyAlignment="1">
      <alignment horizontal="center" wrapText="1"/>
    </xf>
    <xf numFmtId="3" fontId="16" fillId="35" borderId="10" xfId="0" applyNumberFormat="1" applyFont="1" applyFill="1" applyBorder="1" applyAlignment="1">
      <alignment horizontal="center" vertical="center" wrapText="1"/>
    </xf>
    <xf numFmtId="49" fontId="16" fillId="35" borderId="10" xfId="0" applyNumberFormat="1" applyFont="1" applyFill="1" applyBorder="1" applyAlignment="1">
      <alignment horizontal="center" vertical="center" wrapText="1"/>
    </xf>
    <xf numFmtId="0" fontId="18" fillId="36" borderId="0" xfId="0" applyFont="1" applyFill="1" applyAlignment="1">
      <alignment horizontal="center" wrapText="1"/>
    </xf>
    <xf numFmtId="0" fontId="0" fillId="0" borderId="0" xfId="0" applyFont="1" applyAlignment="1">
      <alignment horizontal="center"/>
    </xf>
    <xf numFmtId="49" fontId="23" fillId="0" borderId="0" xfId="0" applyNumberFormat="1" applyFont="1" applyAlignment="1">
      <alignment horizontal="center"/>
    </xf>
    <xf numFmtId="49" fontId="0" fillId="0" borderId="0" xfId="0" applyNumberFormat="1" applyFont="1" applyAlignment="1">
      <alignment horizontal="center" wrapText="1"/>
    </xf>
    <xf numFmtId="49" fontId="0" fillId="0" borderId="0" xfId="0" applyNumberFormat="1" applyFont="1" applyAlignment="1">
      <alignment horizontal="center"/>
    </xf>
    <xf numFmtId="49" fontId="0" fillId="0" borderId="12" xfId="0" applyNumberFormat="1" applyFont="1" applyBorder="1" applyAlignment="1">
      <alignment horizontal="center" wrapText="1"/>
    </xf>
    <xf numFmtId="0" fontId="18" fillId="0" borderId="0" xfId="0" applyFont="1" applyAlignment="1">
      <alignment horizontal="left" wrapText="1"/>
    </xf>
    <xf numFmtId="0" fontId="0" fillId="0" borderId="0" xfId="0" applyAlignment="1">
      <alignment horizontal="left"/>
    </xf>
    <xf numFmtId="0" fontId="18" fillId="0" borderId="12" xfId="0" applyFont="1" applyBorder="1" applyAlignment="1">
      <alignment horizontal="left" wrapText="1"/>
    </xf>
    <xf numFmtId="3" fontId="0" fillId="0" borderId="0" xfId="0" applyNumberFormat="1" applyAlignment="1">
      <alignment horizontal="center"/>
    </xf>
    <xf numFmtId="0" fontId="18" fillId="36" borderId="12" xfId="0" applyFont="1" applyFill="1" applyBorder="1" applyAlignment="1">
      <alignment horizontal="center" wrapText="1"/>
    </xf>
    <xf numFmtId="9" fontId="0" fillId="0" borderId="0" xfId="0" applyNumberFormat="1" applyAlignment="1">
      <alignment horizontal="center"/>
    </xf>
    <xf numFmtId="9" fontId="0" fillId="0" borderId="0" xfId="42" applyFont="1" applyAlignment="1">
      <alignment horizontal="center"/>
    </xf>
    <xf numFmtId="9" fontId="0" fillId="0" borderId="12" xfId="42" applyFont="1" applyBorder="1" applyAlignment="1">
      <alignment horizontal="center"/>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0" fontId="16" fillId="0" borderId="10" xfId="0" applyFont="1" applyFill="1" applyBorder="1" applyAlignment="1">
      <alignment horizontal="center" vertical="center" wrapText="1"/>
    </xf>
    <xf numFmtId="0" fontId="25" fillId="0" borderId="0" xfId="43"/>
    <xf numFmtId="2" fontId="0" fillId="0" borderId="0" xfId="0" applyNumberFormat="1"/>
    <xf numFmtId="2" fontId="0" fillId="42" borderId="0" xfId="0" applyNumberFormat="1" applyFill="1"/>
    <xf numFmtId="0" fontId="0" fillId="42" borderId="0" xfId="0" applyFill="1"/>
    <xf numFmtId="0" fontId="24" fillId="36" borderId="0" xfId="0" applyFont="1" applyFill="1" applyAlignment="1">
      <alignment horizontal="left" wrapText="1"/>
    </xf>
    <xf numFmtId="0" fontId="0" fillId="0" borderId="0" xfId="0" applyAlignment="1">
      <alignment horizontal="lef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8"/>
  <sheetViews>
    <sheetView showGridLines="0" tabSelected="1" topLeftCell="N1" workbookViewId="0">
      <selection activeCell="AA1" sqref="AA1"/>
    </sheetView>
  </sheetViews>
  <sheetFormatPr baseColWidth="10" defaultColWidth="8.83203125" defaultRowHeight="15" x14ac:dyDescent="0.2"/>
  <cols>
    <col min="1" max="1" width="15.33203125" customWidth="1"/>
    <col min="2" max="2" width="16" style="2" customWidth="1"/>
    <col min="3" max="3" width="13.5" style="2" customWidth="1"/>
    <col min="4" max="4" width="25.5" style="2" customWidth="1"/>
    <col min="5" max="5" width="25.5" style="37" customWidth="1"/>
    <col min="6" max="6" width="25.5" style="2" customWidth="1"/>
    <col min="7" max="7" width="21.5" style="2" customWidth="1"/>
    <col min="8" max="8" width="16.1640625" style="2" customWidth="1"/>
    <col min="9" max="9" width="23.6640625" style="2" customWidth="1"/>
    <col min="10" max="10" width="16" customWidth="1"/>
    <col min="11" max="11" width="20" customWidth="1"/>
    <col min="12" max="12" width="16.6640625" style="2" customWidth="1"/>
    <col min="13" max="17" width="12.33203125" customWidth="1"/>
    <col min="18" max="27" width="13.83203125" customWidth="1"/>
  </cols>
  <sheetData>
    <row r="1" spans="1:27" ht="61.5" customHeight="1" x14ac:dyDescent="0.25">
      <c r="A1" s="60" t="s">
        <v>38</v>
      </c>
      <c r="B1" s="50" t="s">
        <v>59</v>
      </c>
      <c r="C1" s="50" t="s">
        <v>60</v>
      </c>
      <c r="D1" s="50" t="s">
        <v>61</v>
      </c>
      <c r="E1" s="35" t="s">
        <v>62</v>
      </c>
      <c r="F1" s="34" t="s">
        <v>63</v>
      </c>
      <c r="G1" s="34" t="s">
        <v>64</v>
      </c>
      <c r="H1" s="50" t="s">
        <v>65</v>
      </c>
      <c r="I1" s="50" t="s">
        <v>66</v>
      </c>
      <c r="J1" s="50" t="s">
        <v>67</v>
      </c>
      <c r="K1" s="50" t="s">
        <v>68</v>
      </c>
      <c r="L1" s="51" t="s">
        <v>69</v>
      </c>
      <c r="M1" s="51" t="s">
        <v>70</v>
      </c>
      <c r="N1" s="51" t="s">
        <v>71</v>
      </c>
      <c r="O1" s="51" t="s">
        <v>72</v>
      </c>
      <c r="P1" s="52" t="s">
        <v>73</v>
      </c>
      <c r="Q1" s="52" t="s">
        <v>74</v>
      </c>
      <c r="R1" s="52" t="s">
        <v>75</v>
      </c>
      <c r="S1" s="52" t="s">
        <v>76</v>
      </c>
      <c r="T1" s="52" t="s">
        <v>77</v>
      </c>
      <c r="U1" s="53" t="s">
        <v>78</v>
      </c>
      <c r="V1" s="53" t="s">
        <v>79</v>
      </c>
      <c r="W1" s="53" t="s">
        <v>80</v>
      </c>
      <c r="X1" s="53" t="s">
        <v>81</v>
      </c>
      <c r="Y1" s="54" t="s">
        <v>82</v>
      </c>
      <c r="Z1" s="53" t="s">
        <v>83</v>
      </c>
      <c r="AA1" s="55" t="s">
        <v>134</v>
      </c>
    </row>
    <row r="2" spans="1:27" ht="15" customHeight="1" x14ac:dyDescent="0.2">
      <c r="A2" s="61" t="s">
        <v>57</v>
      </c>
      <c r="B2" s="1" t="s">
        <v>0</v>
      </c>
      <c r="C2" s="1">
        <v>2011</v>
      </c>
      <c r="D2" s="1" t="s">
        <v>1</v>
      </c>
      <c r="E2" s="38">
        <v>11450</v>
      </c>
      <c r="F2" s="42" t="s">
        <v>40</v>
      </c>
      <c r="G2" s="1">
        <v>0</v>
      </c>
      <c r="H2" s="1">
        <v>236</v>
      </c>
      <c r="I2" s="1" t="s">
        <v>24</v>
      </c>
      <c r="J2" s="1">
        <v>2555</v>
      </c>
      <c r="K2" s="4" t="s">
        <v>25</v>
      </c>
      <c r="L2" s="8">
        <v>261886302</v>
      </c>
      <c r="M2" s="8">
        <v>91322883</v>
      </c>
      <c r="N2" s="10">
        <f>SUM(L2,M2)</f>
        <v>353209185</v>
      </c>
      <c r="O2" s="8">
        <v>90976626</v>
      </c>
      <c r="P2" s="9">
        <f>N2-SUM(O2)</f>
        <v>262232559</v>
      </c>
      <c r="Q2" s="9">
        <v>261901000</v>
      </c>
      <c r="R2" s="12">
        <f>L2/Q2</f>
        <v>0.99994387955754271</v>
      </c>
      <c r="S2" s="9">
        <v>10107000</v>
      </c>
      <c r="T2" s="13">
        <f>P2/S2</f>
        <v>25.945637577916294</v>
      </c>
      <c r="U2" s="28">
        <v>0.99407429228581623</v>
      </c>
      <c r="V2" s="29">
        <f t="shared" ref="V2:V24" si="0">((U2-1)*N2)</f>
        <v>-2093014.3922750624</v>
      </c>
      <c r="W2" s="29">
        <f>SUM(L2:M2,V2)-SUM(O2)</f>
        <v>260139544.60772496</v>
      </c>
      <c r="X2" s="28">
        <v>3.9031756023526411E-2</v>
      </c>
      <c r="Y2" s="30">
        <f t="shared" ref="Y2:Y24" si="1">W2*X2</f>
        <v>10153703.237199986</v>
      </c>
      <c r="Z2" s="16">
        <f>Y2/S2</f>
        <v>1.0046208803007803</v>
      </c>
      <c r="AA2" s="48">
        <f>IF($G2=1,Y2/$Y$25,0)</f>
        <v>0</v>
      </c>
    </row>
    <row r="3" spans="1:27" ht="15" customHeight="1" x14ac:dyDescent="0.2">
      <c r="A3" s="61" t="s">
        <v>58</v>
      </c>
      <c r="B3" s="1" t="s">
        <v>0</v>
      </c>
      <c r="C3" s="1">
        <v>2011</v>
      </c>
      <c r="D3" s="1" t="s">
        <v>2</v>
      </c>
      <c r="E3" s="39">
        <v>16087</v>
      </c>
      <c r="F3" s="42" t="s">
        <v>41</v>
      </c>
      <c r="G3" s="1">
        <v>0</v>
      </c>
      <c r="H3" s="1">
        <v>242</v>
      </c>
      <c r="I3" s="1" t="s">
        <v>26</v>
      </c>
      <c r="J3" s="1">
        <v>2556</v>
      </c>
      <c r="K3" s="3" t="s">
        <v>27</v>
      </c>
      <c r="L3" s="8">
        <v>40470923</v>
      </c>
      <c r="M3" s="11">
        <v>1657880</v>
      </c>
      <c r="N3" s="10">
        <f t="shared" ref="N3:N24" si="2">SUM(L3,M3)</f>
        <v>42128803</v>
      </c>
      <c r="O3" s="11">
        <v>1687264</v>
      </c>
      <c r="P3" s="9">
        <f t="shared" ref="P3:P24" si="3">N3-SUM(O3)</f>
        <v>40441539</v>
      </c>
      <c r="Q3" s="9">
        <v>28098000</v>
      </c>
      <c r="R3" s="12">
        <f t="shared" ref="R3:R21" si="4">L3/Q3</f>
        <v>1.4403488860417111</v>
      </c>
      <c r="S3" s="9">
        <v>10705000</v>
      </c>
      <c r="T3" s="13">
        <f t="shared" ref="T3:T9" si="5">P3/S3</f>
        <v>3.7778177487155533</v>
      </c>
      <c r="U3" s="28">
        <v>1.0122991144637585</v>
      </c>
      <c r="V3" s="29">
        <f t="shared" si="0"/>
        <v>518146.97031813383</v>
      </c>
      <c r="W3" s="29">
        <f>SUM(L3:M3,V3)-SUM(O3)</f>
        <v>40959685.970318131</v>
      </c>
      <c r="X3" s="28">
        <v>0.3801896508861029</v>
      </c>
      <c r="Y3" s="30">
        <f t="shared" si="1"/>
        <v>15572448.709459657</v>
      </c>
      <c r="Z3" s="16">
        <f>Y3/S3</f>
        <v>1.4546892769229012</v>
      </c>
      <c r="AA3" s="48">
        <f t="shared" ref="AA3:AA24" si="6">IF($G3=1,Y3/$Y$25,0)</f>
        <v>0</v>
      </c>
    </row>
    <row r="4" spans="1:27" ht="15" customHeight="1" x14ac:dyDescent="0.2">
      <c r="B4" s="1" t="s">
        <v>0</v>
      </c>
      <c r="C4" s="1">
        <v>2011</v>
      </c>
      <c r="D4" s="1" t="s">
        <v>3</v>
      </c>
      <c r="E4" s="38">
        <v>12104</v>
      </c>
      <c r="F4" s="42" t="s">
        <v>42</v>
      </c>
      <c r="G4" s="1">
        <v>1</v>
      </c>
      <c r="H4" s="1">
        <v>249</v>
      </c>
      <c r="I4" s="5" t="s">
        <v>31</v>
      </c>
      <c r="J4" s="1">
        <v>2560</v>
      </c>
      <c r="K4" s="3" t="s">
        <v>32</v>
      </c>
      <c r="L4" s="8">
        <v>58933639</v>
      </c>
      <c r="M4" s="8">
        <v>584119</v>
      </c>
      <c r="N4" s="10">
        <f t="shared" si="2"/>
        <v>59517758</v>
      </c>
      <c r="O4" s="8">
        <v>669423</v>
      </c>
      <c r="P4" s="9">
        <f t="shared" si="3"/>
        <v>58848335</v>
      </c>
      <c r="Q4" s="9">
        <v>57233000</v>
      </c>
      <c r="R4" s="12">
        <f t="shared" si="4"/>
        <v>1.0297143081788478</v>
      </c>
      <c r="S4" s="9">
        <v>20485000</v>
      </c>
      <c r="T4" s="13">
        <f t="shared" si="5"/>
        <v>2.8727525018306079</v>
      </c>
      <c r="U4" s="28">
        <v>0.95913365346138457</v>
      </c>
      <c r="V4" s="29">
        <f t="shared" si="0"/>
        <v>-2432273.3236294505</v>
      </c>
      <c r="W4" s="29">
        <f t="shared" ref="W4:W24" si="7">SUM(L4:M4,V4)-SUM(O4)</f>
        <v>56416061.676370546</v>
      </c>
      <c r="X4" s="28">
        <v>0.37452464531227148</v>
      </c>
      <c r="Y4" s="30">
        <f t="shared" si="1"/>
        <v>21129205.489257909</v>
      </c>
      <c r="Z4" s="16">
        <f>Y4/S4</f>
        <v>1.0314476685017286</v>
      </c>
      <c r="AA4" s="48">
        <f t="shared" si="6"/>
        <v>0.82814961512973573</v>
      </c>
    </row>
    <row r="5" spans="1:27" ht="15" customHeight="1" x14ac:dyDescent="0.2">
      <c r="B5" s="1" t="s">
        <v>0</v>
      </c>
      <c r="C5" s="1">
        <v>2011</v>
      </c>
      <c r="D5" s="36" t="s">
        <v>4</v>
      </c>
      <c r="E5" s="39"/>
      <c r="F5" s="42"/>
      <c r="G5" s="1">
        <v>0</v>
      </c>
      <c r="H5" s="1">
        <v>256</v>
      </c>
      <c r="I5" s="1" t="s">
        <v>4</v>
      </c>
      <c r="J5" s="7" t="s">
        <v>30</v>
      </c>
      <c r="K5" s="6" t="s">
        <v>30</v>
      </c>
      <c r="L5" s="8">
        <v>13560895</v>
      </c>
      <c r="M5" s="10" t="s">
        <v>39</v>
      </c>
      <c r="N5" s="10">
        <f t="shared" si="2"/>
        <v>13560895</v>
      </c>
      <c r="O5" s="10" t="s">
        <v>39</v>
      </c>
      <c r="P5" s="9">
        <f t="shared" si="3"/>
        <v>13560895</v>
      </c>
      <c r="Q5" s="9">
        <v>13357000</v>
      </c>
      <c r="R5" s="12">
        <f t="shared" si="4"/>
        <v>1.0152650295725087</v>
      </c>
      <c r="S5" s="9">
        <v>6000</v>
      </c>
      <c r="T5" s="13">
        <f t="shared" si="5"/>
        <v>2260.1491666666666</v>
      </c>
      <c r="U5" s="28">
        <v>1.0006729475100942</v>
      </c>
      <c r="V5" s="29">
        <f t="shared" si="0"/>
        <v>9125.7705248984585</v>
      </c>
      <c r="W5" s="29">
        <f t="shared" si="7"/>
        <v>13570020.770524899</v>
      </c>
      <c r="X5" s="28">
        <v>4.4890019452341763E-4</v>
      </c>
      <c r="Y5" s="30">
        <f t="shared" si="1"/>
        <v>6091.5849635754448</v>
      </c>
      <c r="Z5" s="16">
        <f>Y5/S5</f>
        <v>1.0152641605959074</v>
      </c>
      <c r="AA5" s="48">
        <f t="shared" si="6"/>
        <v>0</v>
      </c>
    </row>
    <row r="6" spans="1:27" ht="15" customHeight="1" x14ac:dyDescent="0.2">
      <c r="B6" s="1" t="s">
        <v>0</v>
      </c>
      <c r="C6" s="1">
        <v>2011</v>
      </c>
      <c r="D6" s="1" t="s">
        <v>5</v>
      </c>
      <c r="E6" s="38" t="s">
        <v>53</v>
      </c>
      <c r="F6" s="42" t="s">
        <v>43</v>
      </c>
      <c r="G6" s="1">
        <v>1</v>
      </c>
      <c r="H6" s="1">
        <v>260</v>
      </c>
      <c r="I6" s="1" t="s">
        <v>35</v>
      </c>
      <c r="J6" s="1">
        <v>2563</v>
      </c>
      <c r="K6" s="3" t="s">
        <v>36</v>
      </c>
      <c r="L6" s="8">
        <v>20415393</v>
      </c>
      <c r="M6" s="8">
        <v>33255</v>
      </c>
      <c r="N6" s="10">
        <f t="shared" si="2"/>
        <v>20448648</v>
      </c>
      <c r="O6" s="8">
        <v>60191</v>
      </c>
      <c r="P6" s="9">
        <f t="shared" si="3"/>
        <v>20388457</v>
      </c>
      <c r="Q6" s="9">
        <v>19108000</v>
      </c>
      <c r="R6" s="12">
        <f t="shared" si="4"/>
        <v>1.0684212371781452</v>
      </c>
      <c r="S6" s="9">
        <v>2628000</v>
      </c>
      <c r="T6" s="13">
        <f t="shared" si="5"/>
        <v>7.7581647640791473</v>
      </c>
      <c r="U6" s="28">
        <v>0.98856290402784686</v>
      </c>
      <c r="V6" s="29">
        <f t="shared" si="0"/>
        <v>-233873.14967677745</v>
      </c>
      <c r="W6" s="29">
        <f t="shared" si="7"/>
        <v>20154583.850323223</v>
      </c>
      <c r="X6" s="28">
        <v>0.13905497645378062</v>
      </c>
      <c r="Y6" s="30">
        <f t="shared" si="1"/>
        <v>2802595.1827424429</v>
      </c>
      <c r="Z6" s="16">
        <f t="shared" ref="Z6:Z14" si="8">Y6/S6</f>
        <v>1.0664365231135629</v>
      </c>
      <c r="AA6" s="48">
        <f t="shared" si="6"/>
        <v>0.10984644562866247</v>
      </c>
    </row>
    <row r="7" spans="1:27" ht="15" customHeight="1" x14ac:dyDescent="0.2">
      <c r="B7" s="1" t="s">
        <v>0</v>
      </c>
      <c r="C7" s="1">
        <v>2011</v>
      </c>
      <c r="D7" s="36" t="s">
        <v>6</v>
      </c>
      <c r="E7" s="39"/>
      <c r="F7" s="42"/>
      <c r="G7" s="1">
        <v>0</v>
      </c>
      <c r="H7" s="1">
        <v>263</v>
      </c>
      <c r="I7" s="1" t="s">
        <v>38</v>
      </c>
      <c r="J7" s="1">
        <v>2570</v>
      </c>
      <c r="K7" s="3" t="s">
        <v>37</v>
      </c>
      <c r="L7" s="8">
        <v>677918</v>
      </c>
      <c r="M7" s="10" t="s">
        <v>39</v>
      </c>
      <c r="N7" s="10">
        <f t="shared" si="2"/>
        <v>677918</v>
      </c>
      <c r="O7" s="10" t="s">
        <v>39</v>
      </c>
      <c r="P7" s="9">
        <f t="shared" si="3"/>
        <v>677918</v>
      </c>
      <c r="Q7" s="9"/>
      <c r="R7" s="12"/>
      <c r="S7" s="9"/>
      <c r="U7" s="31">
        <v>0.93972412924355986</v>
      </c>
      <c r="V7" s="14">
        <f t="shared" si="0"/>
        <v>-40862.097751464389</v>
      </c>
      <c r="W7" s="14">
        <f t="shared" si="7"/>
        <v>637055.90224853565</v>
      </c>
      <c r="X7" s="31">
        <v>9.0009337068160597E-2</v>
      </c>
      <c r="Y7" s="15">
        <f t="shared" si="1"/>
        <v>57340.979436749614</v>
      </c>
      <c r="Z7" s="17"/>
      <c r="AA7" s="48">
        <f t="shared" si="6"/>
        <v>0</v>
      </c>
    </row>
    <row r="8" spans="1:27" ht="15" customHeight="1" x14ac:dyDescent="0.2">
      <c r="B8" s="1" t="s">
        <v>0</v>
      </c>
      <c r="C8" s="1">
        <v>2011</v>
      </c>
      <c r="D8" s="36" t="s">
        <v>7</v>
      </c>
      <c r="E8" s="39"/>
      <c r="F8" s="42"/>
      <c r="G8" s="1">
        <v>0</v>
      </c>
      <c r="H8" s="1">
        <v>265</v>
      </c>
      <c r="I8" s="1" t="s">
        <v>38</v>
      </c>
      <c r="J8" s="1">
        <v>2570</v>
      </c>
      <c r="K8" s="3" t="s">
        <v>37</v>
      </c>
      <c r="L8" s="8">
        <v>2734518</v>
      </c>
      <c r="M8" s="10" t="s">
        <v>39</v>
      </c>
      <c r="N8" s="10">
        <f t="shared" si="2"/>
        <v>2734518</v>
      </c>
      <c r="O8" s="10" t="s">
        <v>39</v>
      </c>
      <c r="P8" s="9">
        <f t="shared" si="3"/>
        <v>2734518</v>
      </c>
      <c r="Q8" s="9">
        <v>12341000</v>
      </c>
      <c r="R8" s="12">
        <f t="shared" si="4"/>
        <v>0.22157993679604571</v>
      </c>
      <c r="S8" s="9">
        <v>964000</v>
      </c>
      <c r="T8" s="13">
        <f>SUM(P8,P7,P11,P12,P13,P16,P17,P18,P19,P22,P23,P24)/S8</f>
        <v>12.569891078838173</v>
      </c>
      <c r="U8" s="28">
        <v>0.93972412924355986</v>
      </c>
      <c r="V8" s="29">
        <f t="shared" si="0"/>
        <v>-164825.4535491592</v>
      </c>
      <c r="W8" s="29">
        <f t="shared" si="7"/>
        <v>2569692.5464508408</v>
      </c>
      <c r="X8" s="28">
        <v>9.0009337068160597E-2</v>
      </c>
      <c r="Y8" s="30">
        <f t="shared" si="1"/>
        <v>231296.32257503367</v>
      </c>
      <c r="Z8" s="16">
        <f>SUM(Y8,Y7,Y11,Y12,Y13,Y16,Y17,Y18,Y19,Y22,Y23,Y24)/S8</f>
        <v>1.0532651869086742</v>
      </c>
      <c r="AA8" s="48">
        <f t="shared" si="6"/>
        <v>0</v>
      </c>
    </row>
    <row r="9" spans="1:27" ht="15" customHeight="1" x14ac:dyDescent="0.2">
      <c r="B9" s="1" t="s">
        <v>0</v>
      </c>
      <c r="C9" s="1">
        <v>2011</v>
      </c>
      <c r="D9" s="1" t="s">
        <v>8</v>
      </c>
      <c r="E9" s="38">
        <v>12036</v>
      </c>
      <c r="F9" s="42" t="s">
        <v>45</v>
      </c>
      <c r="G9" s="1">
        <v>0</v>
      </c>
      <c r="H9" s="1">
        <v>267</v>
      </c>
      <c r="I9" s="1" t="s">
        <v>8</v>
      </c>
      <c r="J9" s="1">
        <v>2557</v>
      </c>
      <c r="K9" s="3" t="s">
        <v>28</v>
      </c>
      <c r="L9" s="8">
        <v>40825232</v>
      </c>
      <c r="M9" s="8">
        <v>4660931</v>
      </c>
      <c r="N9" s="10">
        <f t="shared" si="2"/>
        <v>45486163</v>
      </c>
      <c r="O9" s="8">
        <v>4777309</v>
      </c>
      <c r="P9" s="9">
        <f t="shared" si="3"/>
        <v>40708854</v>
      </c>
      <c r="Q9" s="9">
        <v>40777000</v>
      </c>
      <c r="R9" s="12">
        <f t="shared" si="4"/>
        <v>1.0011828236505873</v>
      </c>
      <c r="S9" s="9">
        <v>713000</v>
      </c>
      <c r="T9" s="13">
        <f t="shared" si="5"/>
        <v>57.095166900420757</v>
      </c>
      <c r="U9" s="28">
        <v>0.91760612999823854</v>
      </c>
      <c r="V9" s="29">
        <f t="shared" si="0"/>
        <v>-3747781.0011009322</v>
      </c>
      <c r="W9" s="29">
        <f t="shared" si="7"/>
        <v>36961072.998899065</v>
      </c>
      <c r="X9" s="28">
        <v>1.9313072214096106E-2</v>
      </c>
      <c r="Y9" s="30">
        <f t="shared" si="1"/>
        <v>713831.87193821534</v>
      </c>
      <c r="Z9" s="16">
        <f t="shared" si="8"/>
        <v>1.0011667208109611</v>
      </c>
      <c r="AA9" s="48">
        <f t="shared" si="6"/>
        <v>0</v>
      </c>
    </row>
    <row r="10" spans="1:27" ht="15" customHeight="1" x14ac:dyDescent="0.2">
      <c r="B10" s="1" t="s">
        <v>0</v>
      </c>
      <c r="C10" s="1">
        <v>2011</v>
      </c>
      <c r="D10" s="36" t="s">
        <v>9</v>
      </c>
      <c r="E10" s="39"/>
      <c r="F10" s="42"/>
      <c r="G10" s="1">
        <v>0</v>
      </c>
      <c r="H10" s="1">
        <v>270</v>
      </c>
      <c r="I10" s="1" t="s">
        <v>29</v>
      </c>
      <c r="J10" s="7" t="s">
        <v>30</v>
      </c>
      <c r="K10" s="6" t="s">
        <v>30</v>
      </c>
      <c r="L10" s="8">
        <v>62746445</v>
      </c>
      <c r="M10" s="8">
        <v>18031502</v>
      </c>
      <c r="N10" s="10">
        <f t="shared" si="2"/>
        <v>80777947</v>
      </c>
      <c r="O10" s="8">
        <v>17123755</v>
      </c>
      <c r="P10" s="9">
        <f t="shared" si="3"/>
        <v>63654192</v>
      </c>
      <c r="Q10" s="9">
        <v>63316000</v>
      </c>
      <c r="R10" s="12">
        <f t="shared" si="4"/>
        <v>0.99100456440710094</v>
      </c>
      <c r="S10" s="9">
        <v>931000</v>
      </c>
      <c r="T10" s="13">
        <f>SUM(P10,P15)/S10</f>
        <v>69.001792696025774</v>
      </c>
      <c r="U10" s="28">
        <v>1.0116736749462156</v>
      </c>
      <c r="V10" s="29">
        <f t="shared" si="0"/>
        <v>942975.49610063387</v>
      </c>
      <c r="W10" s="29">
        <f t="shared" si="7"/>
        <v>64597167.496100634</v>
      </c>
      <c r="X10" s="28">
        <v>1.4282207836038414E-2</v>
      </c>
      <c r="Y10" s="30">
        <f t="shared" si="1"/>
        <v>922590.17179869441</v>
      </c>
      <c r="Z10" s="16">
        <f>SUM(Y10,Y15)/S10</f>
        <v>1.0001185092863907</v>
      </c>
      <c r="AA10" s="48">
        <f t="shared" si="6"/>
        <v>0</v>
      </c>
    </row>
    <row r="11" spans="1:27" ht="15" customHeight="1" x14ac:dyDescent="0.2">
      <c r="B11" s="1" t="s">
        <v>0</v>
      </c>
      <c r="C11" s="1">
        <v>2011</v>
      </c>
      <c r="D11" s="36" t="s">
        <v>10</v>
      </c>
      <c r="E11" s="39"/>
      <c r="F11" s="42"/>
      <c r="G11" s="1">
        <v>0</v>
      </c>
      <c r="H11" s="1">
        <v>275</v>
      </c>
      <c r="I11" s="1" t="s">
        <v>38</v>
      </c>
      <c r="J11" s="1">
        <v>2570</v>
      </c>
      <c r="K11" s="3" t="s">
        <v>37</v>
      </c>
      <c r="L11" s="8">
        <v>500219</v>
      </c>
      <c r="M11" s="10" t="s">
        <v>39</v>
      </c>
      <c r="N11" s="10">
        <f t="shared" si="2"/>
        <v>500219</v>
      </c>
      <c r="O11" s="10" t="s">
        <v>39</v>
      </c>
      <c r="P11" s="9">
        <f t="shared" si="3"/>
        <v>500219</v>
      </c>
      <c r="Q11" s="9"/>
      <c r="R11" s="12"/>
      <c r="S11" s="9"/>
      <c r="U11" s="31">
        <v>0.93972412924355986</v>
      </c>
      <c r="V11" s="14">
        <f t="shared" si="0"/>
        <v>-30151.135793915731</v>
      </c>
      <c r="W11" s="14">
        <f t="shared" si="7"/>
        <v>470067.86420608428</v>
      </c>
      <c r="X11" s="31">
        <v>9.0009337068160597E-2</v>
      </c>
      <c r="Y11" s="15">
        <f t="shared" si="1"/>
        <v>42310.496834235782</v>
      </c>
      <c r="Z11" s="17"/>
      <c r="AA11" s="48">
        <f t="shared" si="6"/>
        <v>0</v>
      </c>
    </row>
    <row r="12" spans="1:27" ht="15" customHeight="1" x14ac:dyDescent="0.2">
      <c r="B12" s="1" t="s">
        <v>0</v>
      </c>
      <c r="C12" s="1">
        <v>2011</v>
      </c>
      <c r="D12" s="36" t="s">
        <v>11</v>
      </c>
      <c r="E12" s="39"/>
      <c r="F12" s="42"/>
      <c r="G12" s="1">
        <v>0</v>
      </c>
      <c r="H12" s="1">
        <v>277</v>
      </c>
      <c r="I12" s="1" t="s">
        <v>38</v>
      </c>
      <c r="J12" s="1">
        <v>2570</v>
      </c>
      <c r="K12" s="3" t="s">
        <v>37</v>
      </c>
      <c r="L12" s="8">
        <v>115</v>
      </c>
      <c r="M12" s="10" t="s">
        <v>39</v>
      </c>
      <c r="N12" s="10">
        <f t="shared" si="2"/>
        <v>115</v>
      </c>
      <c r="O12" s="10" t="s">
        <v>39</v>
      </c>
      <c r="P12" s="9">
        <f t="shared" si="3"/>
        <v>115</v>
      </c>
      <c r="Q12" s="9"/>
      <c r="R12" s="12"/>
      <c r="S12" s="9"/>
      <c r="U12" s="31">
        <v>0.93972412924355986</v>
      </c>
      <c r="V12" s="14">
        <f t="shared" si="0"/>
        <v>-6.9317251369906163</v>
      </c>
      <c r="W12" s="14">
        <f t="shared" si="7"/>
        <v>108.06827486300938</v>
      </c>
      <c r="X12" s="31">
        <v>9.0009337068160597E-2</v>
      </c>
      <c r="Y12" s="15">
        <f t="shared" si="1"/>
        <v>9.7271537785192379</v>
      </c>
      <c r="Z12" s="17"/>
      <c r="AA12" s="48">
        <f t="shared" si="6"/>
        <v>0</v>
      </c>
    </row>
    <row r="13" spans="1:27" ht="15" customHeight="1" x14ac:dyDescent="0.2">
      <c r="B13" s="1" t="s">
        <v>0</v>
      </c>
      <c r="C13" s="1">
        <v>2011</v>
      </c>
      <c r="D13" s="1" t="s">
        <v>12</v>
      </c>
      <c r="E13" s="38">
        <v>12021</v>
      </c>
      <c r="F13" s="42" t="s">
        <v>46</v>
      </c>
      <c r="G13" s="1">
        <v>1</v>
      </c>
      <c r="H13" s="1">
        <v>280</v>
      </c>
      <c r="I13" s="1" t="s">
        <v>38</v>
      </c>
      <c r="J13" s="1">
        <v>2570</v>
      </c>
      <c r="K13" s="3" t="s">
        <v>37</v>
      </c>
      <c r="L13" s="8">
        <v>673027</v>
      </c>
      <c r="M13" s="10" t="s">
        <v>39</v>
      </c>
      <c r="N13" s="10">
        <f t="shared" si="2"/>
        <v>673027</v>
      </c>
      <c r="O13" s="10" t="s">
        <v>39</v>
      </c>
      <c r="P13" s="9">
        <f t="shared" si="3"/>
        <v>673027</v>
      </c>
      <c r="Q13" s="9"/>
      <c r="R13" s="12"/>
      <c r="S13" s="9"/>
      <c r="U13" s="31">
        <v>0.93972412924355986</v>
      </c>
      <c r="V13" s="14">
        <f t="shared" si="0"/>
        <v>-40567.288467594641</v>
      </c>
      <c r="W13" s="14">
        <f t="shared" si="7"/>
        <v>632459.71153240534</v>
      </c>
      <c r="X13" s="31">
        <v>9.0009337068160597E-2</v>
      </c>
      <c r="Y13" s="15">
        <f t="shared" si="1"/>
        <v>56927.279357351894</v>
      </c>
      <c r="Z13" s="17"/>
      <c r="AA13" s="48">
        <f t="shared" si="6"/>
        <v>2.2312388657558416E-3</v>
      </c>
    </row>
    <row r="14" spans="1:27" ht="15" customHeight="1" x14ac:dyDescent="0.2">
      <c r="B14" s="1" t="s">
        <v>0</v>
      </c>
      <c r="C14" s="1">
        <v>2011</v>
      </c>
      <c r="D14" s="1" t="s">
        <v>13</v>
      </c>
      <c r="E14" s="38">
        <v>12023</v>
      </c>
      <c r="F14" s="42" t="s">
        <v>44</v>
      </c>
      <c r="G14" s="1">
        <v>1</v>
      </c>
      <c r="H14" s="1">
        <v>289</v>
      </c>
      <c r="I14" s="1" t="s">
        <v>33</v>
      </c>
      <c r="J14" s="1">
        <v>2561</v>
      </c>
      <c r="K14" s="3" t="s">
        <v>34</v>
      </c>
      <c r="L14" s="8">
        <v>4733914</v>
      </c>
      <c r="M14" s="8">
        <v>1443426</v>
      </c>
      <c r="N14" s="10">
        <f t="shared" si="2"/>
        <v>6177340</v>
      </c>
      <c r="O14" s="8">
        <v>1384448</v>
      </c>
      <c r="P14" s="9">
        <f t="shared" si="3"/>
        <v>4792892</v>
      </c>
      <c r="Q14" s="9">
        <v>4651000</v>
      </c>
      <c r="R14" s="12">
        <f t="shared" si="4"/>
        <v>1.0178271339496883</v>
      </c>
      <c r="S14" s="9">
        <v>1464000</v>
      </c>
      <c r="T14" s="13">
        <f t="shared" ref="T14" si="9">P14/S14</f>
        <v>3.2738333333333332</v>
      </c>
      <c r="U14" s="28">
        <v>0.94119595825741265</v>
      </c>
      <c r="V14" s="29">
        <f t="shared" si="0"/>
        <v>-363252.55921815458</v>
      </c>
      <c r="W14" s="29">
        <f t="shared" si="7"/>
        <v>4429639.4407818457</v>
      </c>
      <c r="X14" s="28">
        <v>0.33936022253129344</v>
      </c>
      <c r="Y14" s="30">
        <f t="shared" si="1"/>
        <v>1503243.4263571214</v>
      </c>
      <c r="Z14" s="16">
        <f t="shared" si="8"/>
        <v>1.0268056190963943</v>
      </c>
      <c r="AA14" s="48">
        <f t="shared" si="6"/>
        <v>5.8918943526620908E-2</v>
      </c>
    </row>
    <row r="15" spans="1:27" ht="15" customHeight="1" x14ac:dyDescent="0.2">
      <c r="B15" s="1" t="s">
        <v>0</v>
      </c>
      <c r="C15" s="1">
        <v>2011</v>
      </c>
      <c r="D15" s="1" t="s">
        <v>14</v>
      </c>
      <c r="E15" s="38" t="s">
        <v>51</v>
      </c>
      <c r="F15" s="42" t="s">
        <v>47</v>
      </c>
      <c r="G15" s="1">
        <v>1</v>
      </c>
      <c r="H15" s="1">
        <v>292</v>
      </c>
      <c r="I15" s="1" t="s">
        <v>29</v>
      </c>
      <c r="J15" s="7" t="s">
        <v>30</v>
      </c>
      <c r="K15" s="6" t="s">
        <v>30</v>
      </c>
      <c r="L15" s="8">
        <v>600158</v>
      </c>
      <c r="M15" s="8">
        <v>263379</v>
      </c>
      <c r="N15" s="10">
        <f t="shared" si="2"/>
        <v>863537</v>
      </c>
      <c r="O15" s="8">
        <v>277060</v>
      </c>
      <c r="P15" s="9">
        <f t="shared" si="3"/>
        <v>586477</v>
      </c>
      <c r="Q15" s="9"/>
      <c r="R15" s="12"/>
      <c r="S15" s="9"/>
      <c r="U15" s="31">
        <v>1.0116736749462156</v>
      </c>
      <c r="V15" s="14">
        <f t="shared" si="0"/>
        <v>10080.650242030206</v>
      </c>
      <c r="W15" s="14">
        <f t="shared" si="7"/>
        <v>596557.65024203015</v>
      </c>
      <c r="X15" s="31">
        <v>1.4282207836038414E-2</v>
      </c>
      <c r="Y15" s="15">
        <f t="shared" si="1"/>
        <v>8520.1603469353868</v>
      </c>
      <c r="Z15" s="17"/>
      <c r="AA15" s="48">
        <f t="shared" si="6"/>
        <v>3.3394381609594506E-4</v>
      </c>
    </row>
    <row r="16" spans="1:27" ht="15" customHeight="1" x14ac:dyDescent="0.2">
      <c r="B16" s="1" t="s">
        <v>0</v>
      </c>
      <c r="C16" s="1">
        <v>2011</v>
      </c>
      <c r="D16" s="1" t="s">
        <v>15</v>
      </c>
      <c r="E16" s="38" t="s">
        <v>52</v>
      </c>
      <c r="F16" s="42" t="s">
        <v>48</v>
      </c>
      <c r="G16" s="1">
        <v>1</v>
      </c>
      <c r="H16" s="1">
        <v>296</v>
      </c>
      <c r="I16" s="1" t="s">
        <v>38</v>
      </c>
      <c r="J16" s="1">
        <v>2570</v>
      </c>
      <c r="K16" s="3" t="s">
        <v>37</v>
      </c>
      <c r="L16" s="8">
        <v>108025</v>
      </c>
      <c r="M16" s="8">
        <v>84112</v>
      </c>
      <c r="N16" s="10">
        <f t="shared" si="2"/>
        <v>192137</v>
      </c>
      <c r="O16" s="8">
        <v>87657</v>
      </c>
      <c r="P16" s="9">
        <f t="shared" si="3"/>
        <v>104480</v>
      </c>
      <c r="Q16" s="9"/>
      <c r="R16" s="12"/>
      <c r="S16" s="9"/>
      <c r="U16" s="31">
        <v>0.93972412924355986</v>
      </c>
      <c r="V16" s="14">
        <f t="shared" si="0"/>
        <v>-11581.22497953014</v>
      </c>
      <c r="W16" s="14">
        <f t="shared" si="7"/>
        <v>92898.775020469853</v>
      </c>
      <c r="X16" s="31">
        <v>9.0009337068160597E-2</v>
      </c>
      <c r="Y16" s="15">
        <f t="shared" si="1"/>
        <v>8361.757154036688</v>
      </c>
      <c r="Z16" s="17"/>
      <c r="AA16" s="48">
        <f t="shared" si="6"/>
        <v>3.2773527487554415E-4</v>
      </c>
    </row>
    <row r="17" spans="2:27" ht="15" customHeight="1" x14ac:dyDescent="0.2">
      <c r="B17" s="1" t="s">
        <v>0</v>
      </c>
      <c r="C17" s="1">
        <v>2011</v>
      </c>
      <c r="D17" s="36" t="s">
        <v>16</v>
      </c>
      <c r="E17" s="39"/>
      <c r="F17" s="42"/>
      <c r="G17" s="1">
        <v>0</v>
      </c>
      <c r="H17" s="1">
        <v>299</v>
      </c>
      <c r="I17" s="1" t="s">
        <v>38</v>
      </c>
      <c r="J17" s="1">
        <v>2570</v>
      </c>
      <c r="K17" s="3" t="s">
        <v>37</v>
      </c>
      <c r="L17" s="8">
        <v>796012</v>
      </c>
      <c r="M17" s="10" t="s">
        <v>39</v>
      </c>
      <c r="N17" s="10">
        <f t="shared" si="2"/>
        <v>796012</v>
      </c>
      <c r="O17" s="10" t="s">
        <v>39</v>
      </c>
      <c r="P17" s="9">
        <f t="shared" si="3"/>
        <v>796012</v>
      </c>
      <c r="Q17" s="9"/>
      <c r="R17" s="12"/>
      <c r="S17" s="9"/>
      <c r="U17" s="31">
        <v>0.93972412924355986</v>
      </c>
      <c r="V17" s="14">
        <f t="shared" si="0"/>
        <v>-47980.316432575433</v>
      </c>
      <c r="W17" s="14">
        <f t="shared" si="7"/>
        <v>748031.68356742454</v>
      </c>
      <c r="X17" s="31">
        <v>9.0009337068160597E-2</v>
      </c>
      <c r="Y17" s="15">
        <f t="shared" si="1"/>
        <v>67329.835943883969</v>
      </c>
      <c r="Z17" s="17"/>
      <c r="AA17" s="48">
        <f t="shared" si="6"/>
        <v>0</v>
      </c>
    </row>
    <row r="18" spans="2:27" ht="15" customHeight="1" x14ac:dyDescent="0.2">
      <c r="B18" s="1" t="s">
        <v>0</v>
      </c>
      <c r="C18" s="1">
        <v>2011</v>
      </c>
      <c r="D18" s="36" t="s">
        <v>17</v>
      </c>
      <c r="E18" s="39"/>
      <c r="F18" s="42"/>
      <c r="G18" s="1">
        <v>0</v>
      </c>
      <c r="H18" s="1">
        <v>305</v>
      </c>
      <c r="I18" s="1" t="s">
        <v>38</v>
      </c>
      <c r="J18" s="1">
        <v>2570</v>
      </c>
      <c r="K18" s="3" t="s">
        <v>37</v>
      </c>
      <c r="L18" s="8">
        <v>950000</v>
      </c>
      <c r="M18" s="10" t="s">
        <v>39</v>
      </c>
      <c r="N18" s="10">
        <f t="shared" si="2"/>
        <v>950000</v>
      </c>
      <c r="O18" s="10" t="s">
        <v>39</v>
      </c>
      <c r="P18" s="9">
        <f t="shared" si="3"/>
        <v>950000</v>
      </c>
      <c r="Q18" s="9"/>
      <c r="R18" s="12"/>
      <c r="S18" s="9"/>
      <c r="U18" s="31">
        <v>0.93972412924355986</v>
      </c>
      <c r="V18" s="14">
        <f t="shared" si="0"/>
        <v>-57262.077218618135</v>
      </c>
      <c r="W18" s="14">
        <f t="shared" si="7"/>
        <v>892737.92278138187</v>
      </c>
      <c r="X18" s="31">
        <v>9.0009337068160597E-2</v>
      </c>
      <c r="Y18" s="15">
        <f t="shared" si="1"/>
        <v>80354.748605158922</v>
      </c>
      <c r="Z18" s="17"/>
      <c r="AA18" s="48">
        <f t="shared" si="6"/>
        <v>0</v>
      </c>
    </row>
    <row r="19" spans="2:27" ht="15" customHeight="1" x14ac:dyDescent="0.2">
      <c r="B19" s="1" t="s">
        <v>0</v>
      </c>
      <c r="C19" s="1">
        <v>2011</v>
      </c>
      <c r="D19" s="36" t="s">
        <v>18</v>
      </c>
      <c r="E19" s="39"/>
      <c r="F19" s="42"/>
      <c r="G19" s="1">
        <v>0</v>
      </c>
      <c r="H19" s="1">
        <v>310</v>
      </c>
      <c r="I19" s="1" t="s">
        <v>38</v>
      </c>
      <c r="J19" s="1">
        <v>2570</v>
      </c>
      <c r="K19" s="3" t="s">
        <v>37</v>
      </c>
      <c r="L19" s="8">
        <v>333000</v>
      </c>
      <c r="M19" s="10" t="s">
        <v>39</v>
      </c>
      <c r="N19" s="10">
        <f t="shared" si="2"/>
        <v>333000</v>
      </c>
      <c r="O19" s="10" t="s">
        <v>39</v>
      </c>
      <c r="P19" s="9">
        <f t="shared" si="3"/>
        <v>333000</v>
      </c>
      <c r="Q19" s="9"/>
      <c r="R19" s="12"/>
      <c r="S19" s="9"/>
      <c r="U19" s="31">
        <v>0.93972412924355986</v>
      </c>
      <c r="V19" s="14">
        <f t="shared" si="0"/>
        <v>-20071.864961894567</v>
      </c>
      <c r="W19" s="14">
        <f t="shared" si="7"/>
        <v>312928.13503810542</v>
      </c>
      <c r="X19" s="31">
        <v>9.0009337068160597E-2</v>
      </c>
      <c r="Y19" s="15">
        <f t="shared" si="1"/>
        <v>28166.453984755706</v>
      </c>
      <c r="Z19" s="17"/>
      <c r="AA19" s="48">
        <f t="shared" si="6"/>
        <v>0</v>
      </c>
    </row>
    <row r="20" spans="2:27" ht="15" customHeight="1" x14ac:dyDescent="0.2">
      <c r="B20" s="1" t="s">
        <v>0</v>
      </c>
      <c r="C20" s="1">
        <v>2011</v>
      </c>
      <c r="D20" s="36" t="s">
        <v>19</v>
      </c>
      <c r="E20" s="40"/>
      <c r="F20" s="43"/>
      <c r="G20" s="2">
        <v>0</v>
      </c>
      <c r="H20" s="1">
        <v>328</v>
      </c>
      <c r="I20" s="7" t="s">
        <v>30</v>
      </c>
      <c r="J20" s="7" t="s">
        <v>30</v>
      </c>
      <c r="K20" s="6" t="s">
        <v>30</v>
      </c>
      <c r="L20" s="8">
        <v>78724186</v>
      </c>
      <c r="M20" s="10" t="s">
        <v>39</v>
      </c>
      <c r="N20" s="10">
        <f t="shared" si="2"/>
        <v>78724186</v>
      </c>
      <c r="O20" s="10" t="s">
        <v>39</v>
      </c>
      <c r="P20" s="9">
        <f t="shared" si="3"/>
        <v>78724186</v>
      </c>
      <c r="Q20" s="9"/>
      <c r="R20" s="12"/>
      <c r="S20" s="9"/>
      <c r="U20" s="32"/>
      <c r="V20" s="14"/>
      <c r="W20" s="14">
        <f>SUM(L20:M20,V20)-SUM(O20)</f>
        <v>78724186</v>
      </c>
      <c r="X20" s="32"/>
      <c r="Y20" s="15">
        <f>W20*X20</f>
        <v>0</v>
      </c>
      <c r="Z20" s="17"/>
      <c r="AA20" s="48">
        <f t="shared" si="6"/>
        <v>0</v>
      </c>
    </row>
    <row r="21" spans="2:27" ht="15" customHeight="1" x14ac:dyDescent="0.2">
      <c r="B21" s="1" t="s">
        <v>0</v>
      </c>
      <c r="C21" s="1">
        <v>2011</v>
      </c>
      <c r="D21" s="1" t="s">
        <v>20</v>
      </c>
      <c r="E21" s="38">
        <v>12160</v>
      </c>
      <c r="F21" s="42" t="s">
        <v>49</v>
      </c>
      <c r="G21" s="1">
        <v>1</v>
      </c>
      <c r="H21" s="1">
        <v>329</v>
      </c>
      <c r="I21" s="1" t="s">
        <v>20</v>
      </c>
      <c r="J21" s="7" t="s">
        <v>30</v>
      </c>
      <c r="K21" s="6" t="s">
        <v>30</v>
      </c>
      <c r="L21" s="8">
        <v>50747719</v>
      </c>
      <c r="M21" s="8">
        <v>1121504</v>
      </c>
      <c r="N21" s="10">
        <f t="shared" si="2"/>
        <v>51869223</v>
      </c>
      <c r="O21" s="8">
        <v>1137201</v>
      </c>
      <c r="P21" s="9">
        <f t="shared" si="3"/>
        <v>50732022</v>
      </c>
      <c r="Q21" s="9">
        <v>48366000</v>
      </c>
      <c r="R21" s="12">
        <f t="shared" si="4"/>
        <v>1.0492436629036928</v>
      </c>
      <c r="S21" s="9">
        <v>0</v>
      </c>
      <c r="T21" s="13" t="e">
        <f t="shared" ref="T21" si="10">P21/S21</f>
        <v>#DIV/0!</v>
      </c>
      <c r="U21" s="28">
        <v>0.99624174092259199</v>
      </c>
      <c r="V21" s="29">
        <f t="shared" si="0"/>
        <v>-194937.97817785037</v>
      </c>
      <c r="W21" s="29">
        <f t="shared" si="7"/>
        <v>50537084.021822147</v>
      </c>
      <c r="X21" s="28">
        <v>0</v>
      </c>
      <c r="Y21" s="30">
        <f t="shared" si="1"/>
        <v>0</v>
      </c>
      <c r="Z21" s="16" t="e">
        <f>Y21/S21</f>
        <v>#DIV/0!</v>
      </c>
      <c r="AA21" s="48">
        <f t="shared" si="6"/>
        <v>0</v>
      </c>
    </row>
    <row r="22" spans="2:27" ht="15" customHeight="1" x14ac:dyDescent="0.2">
      <c r="B22" s="1" t="s">
        <v>0</v>
      </c>
      <c r="C22" s="1">
        <v>2011</v>
      </c>
      <c r="D22" s="36" t="s">
        <v>21</v>
      </c>
      <c r="E22" s="39"/>
      <c r="F22" s="42"/>
      <c r="G22" s="1">
        <v>0</v>
      </c>
      <c r="H22" s="1">
        <v>333</v>
      </c>
      <c r="I22" s="1" t="s">
        <v>38</v>
      </c>
      <c r="J22" s="1">
        <v>2570</v>
      </c>
      <c r="K22" s="3" t="s">
        <v>37</v>
      </c>
      <c r="L22" s="8">
        <v>2113026</v>
      </c>
      <c r="M22" s="8">
        <v>1082467</v>
      </c>
      <c r="N22" s="10">
        <f t="shared" si="2"/>
        <v>3195493</v>
      </c>
      <c r="O22" s="8">
        <v>1018552</v>
      </c>
      <c r="P22" s="9">
        <f t="shared" si="3"/>
        <v>2176941</v>
      </c>
      <c r="Q22" s="9"/>
      <c r="R22" s="12"/>
      <c r="S22" s="9"/>
      <c r="U22" s="31">
        <v>0.93972412924355986</v>
      </c>
      <c r="V22" s="14">
        <f t="shared" si="0"/>
        <v>-192611.12307110918</v>
      </c>
      <c r="W22" s="14">
        <f t="shared" si="7"/>
        <v>1984329.8769288911</v>
      </c>
      <c r="X22" s="31">
        <v>9.0009337068160597E-2</v>
      </c>
      <c r="Y22" s="15">
        <f t="shared" si="1"/>
        <v>178608.2167469142</v>
      </c>
      <c r="Z22" s="17"/>
      <c r="AA22" s="48">
        <f t="shared" si="6"/>
        <v>0</v>
      </c>
    </row>
    <row r="23" spans="2:27" ht="15" customHeight="1" x14ac:dyDescent="0.2">
      <c r="B23" s="1" t="s">
        <v>0</v>
      </c>
      <c r="C23" s="1">
        <v>2011</v>
      </c>
      <c r="D23" s="1" t="s">
        <v>22</v>
      </c>
      <c r="E23" s="38">
        <v>12012</v>
      </c>
      <c r="F23" s="42" t="s">
        <v>50</v>
      </c>
      <c r="G23" s="1">
        <v>1</v>
      </c>
      <c r="H23" s="1">
        <v>336</v>
      </c>
      <c r="I23" s="1" t="s">
        <v>38</v>
      </c>
      <c r="J23" s="1">
        <v>2570</v>
      </c>
      <c r="K23" s="3" t="s">
        <v>37</v>
      </c>
      <c r="L23" s="8">
        <v>57938</v>
      </c>
      <c r="M23" s="10" t="s">
        <v>39</v>
      </c>
      <c r="N23" s="10">
        <f t="shared" si="2"/>
        <v>57938</v>
      </c>
      <c r="O23" s="10" t="s">
        <v>39</v>
      </c>
      <c r="P23" s="9">
        <f t="shared" si="3"/>
        <v>57938</v>
      </c>
      <c r="Q23" s="9"/>
      <c r="R23" s="12"/>
      <c r="S23" s="9"/>
      <c r="U23" s="31">
        <v>0.93972412924355986</v>
      </c>
      <c r="V23" s="14">
        <f t="shared" si="0"/>
        <v>-3492.263399886629</v>
      </c>
      <c r="W23" s="14">
        <f t="shared" si="7"/>
        <v>54445.736600113371</v>
      </c>
      <c r="X23" s="31">
        <v>9.0009337068160597E-2</v>
      </c>
      <c r="Y23" s="15">
        <f t="shared" si="1"/>
        <v>4900.6246575638925</v>
      </c>
      <c r="Z23" s="17"/>
      <c r="AA23" s="48">
        <f t="shared" si="6"/>
        <v>1.9207775825362422E-4</v>
      </c>
    </row>
    <row r="24" spans="2:27" ht="15" customHeight="1" x14ac:dyDescent="0.2">
      <c r="B24" s="18" t="s">
        <v>0</v>
      </c>
      <c r="C24" s="18">
        <v>2011</v>
      </c>
      <c r="D24" s="46" t="s">
        <v>23</v>
      </c>
      <c r="E24" s="41"/>
      <c r="F24" s="44"/>
      <c r="G24" s="18">
        <v>0</v>
      </c>
      <c r="H24" s="18">
        <v>339</v>
      </c>
      <c r="I24" s="18" t="s">
        <v>38</v>
      </c>
      <c r="J24" s="18">
        <v>2570</v>
      </c>
      <c r="K24" s="19" t="s">
        <v>37</v>
      </c>
      <c r="L24" s="20">
        <v>3292613</v>
      </c>
      <c r="M24" s="20">
        <v>481585</v>
      </c>
      <c r="N24" s="21">
        <f t="shared" si="2"/>
        <v>3774198</v>
      </c>
      <c r="O24" s="20">
        <v>660991</v>
      </c>
      <c r="P24" s="22">
        <f t="shared" si="3"/>
        <v>3113207</v>
      </c>
      <c r="Q24" s="22"/>
      <c r="R24" s="23"/>
      <c r="S24" s="22"/>
      <c r="T24" s="24"/>
      <c r="U24" s="33">
        <v>0.93972412924355986</v>
      </c>
      <c r="V24" s="25">
        <f t="shared" si="0"/>
        <v>-227493.07085721486</v>
      </c>
      <c r="W24" s="25">
        <f t="shared" si="7"/>
        <v>2885713.9291427853</v>
      </c>
      <c r="X24" s="33">
        <v>9.0009337068160597E-2</v>
      </c>
      <c r="Y24" s="26">
        <f t="shared" si="1"/>
        <v>259741.19773049906</v>
      </c>
      <c r="Z24" s="27"/>
      <c r="AA24" s="49">
        <f t="shared" si="6"/>
        <v>0</v>
      </c>
    </row>
    <row r="25" spans="2:27" x14ac:dyDescent="0.2">
      <c r="X25" s="45" t="s">
        <v>54</v>
      </c>
      <c r="Y25" s="45">
        <f t="array" ref="Y25">SUM(IF($G$2:$G$24=1,Y2:Y24))</f>
        <v>25513753.919873361</v>
      </c>
      <c r="AA25" s="47">
        <f>SUM(AA2:AA24)</f>
        <v>0.99999999999999989</v>
      </c>
    </row>
    <row r="26" spans="2:27" x14ac:dyDescent="0.2">
      <c r="X26" s="45" t="s">
        <v>55</v>
      </c>
      <c r="Y26" s="45">
        <f>Y27-Y25</f>
        <v>28313823.55437113</v>
      </c>
      <c r="Z26" s="45"/>
    </row>
    <row r="27" spans="2:27" x14ac:dyDescent="0.2">
      <c r="X27" s="45" t="s">
        <v>56</v>
      </c>
      <c r="Y27" s="45">
        <f>SUM(Y2:Y24)</f>
        <v>53827577.47424449</v>
      </c>
      <c r="Z27" s="45"/>
    </row>
    <row r="28" spans="2:27" x14ac:dyDescent="0.2">
      <c r="B28" s="43"/>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4"/>
  <sheetViews>
    <sheetView workbookViewId="0">
      <selection sqref="A1:B1048576"/>
    </sheetView>
  </sheetViews>
  <sheetFormatPr baseColWidth="10" defaultColWidth="8.83203125" defaultRowHeight="15" x14ac:dyDescent="0.2"/>
  <cols>
    <col min="1" max="1" width="25.5" style="2" customWidth="1"/>
    <col min="2" max="2" width="25.5" style="37" customWidth="1"/>
  </cols>
  <sheetData>
    <row r="1" spans="1:44" x14ac:dyDescent="0.2">
      <c r="A1" s="50" t="s">
        <v>61</v>
      </c>
      <c r="B1" s="35" t="s">
        <v>62</v>
      </c>
      <c r="C1" s="56" t="s">
        <v>84</v>
      </c>
      <c r="D1" s="56" t="s">
        <v>85</v>
      </c>
      <c r="E1" s="56" t="s">
        <v>86</v>
      </c>
      <c r="F1" s="56" t="s">
        <v>87</v>
      </c>
      <c r="G1" s="56" t="s">
        <v>88</v>
      </c>
      <c r="H1" s="56" t="s">
        <v>89</v>
      </c>
      <c r="I1" s="56" t="s">
        <v>90</v>
      </c>
      <c r="J1" s="56" t="s">
        <v>91</v>
      </c>
      <c r="K1" s="56" t="s">
        <v>92</v>
      </c>
      <c r="L1" s="56" t="s">
        <v>122</v>
      </c>
      <c r="M1" s="56" t="s">
        <v>93</v>
      </c>
      <c r="N1" s="56" t="s">
        <v>94</v>
      </c>
      <c r="O1" s="56" t="s">
        <v>95</v>
      </c>
      <c r="P1" s="56" t="s">
        <v>96</v>
      </c>
      <c r="Q1" s="56" t="s">
        <v>97</v>
      </c>
      <c r="R1" s="56" t="s">
        <v>98</v>
      </c>
      <c r="S1" s="56" t="s">
        <v>99</v>
      </c>
      <c r="T1" s="56" t="s">
        <v>100</v>
      </c>
      <c r="U1" s="56" t="s">
        <v>101</v>
      </c>
      <c r="V1" s="56" t="s">
        <v>102</v>
      </c>
      <c r="W1" s="56" t="s">
        <v>103</v>
      </c>
      <c r="X1" s="56" t="s">
        <v>104</v>
      </c>
      <c r="Y1" s="56" t="s">
        <v>105</v>
      </c>
      <c r="Z1" s="56" t="s">
        <v>106</v>
      </c>
      <c r="AA1" s="56" t="s">
        <v>107</v>
      </c>
      <c r="AB1" s="56" t="s">
        <v>108</v>
      </c>
      <c r="AC1" s="56" t="s">
        <v>109</v>
      </c>
      <c r="AD1" s="56" t="s">
        <v>110</v>
      </c>
      <c r="AE1" s="56" t="s">
        <v>111</v>
      </c>
      <c r="AF1" s="56" t="s">
        <v>112</v>
      </c>
      <c r="AG1" s="56" t="s">
        <v>123</v>
      </c>
      <c r="AH1" s="56" t="s">
        <v>133</v>
      </c>
      <c r="AI1" s="56" t="s">
        <v>113</v>
      </c>
      <c r="AJ1" s="56" t="s">
        <v>124</v>
      </c>
      <c r="AK1" s="56" t="s">
        <v>114</v>
      </c>
      <c r="AL1" s="56" t="s">
        <v>115</v>
      </c>
      <c r="AM1" s="56" t="s">
        <v>116</v>
      </c>
      <c r="AN1" s="56" t="s">
        <v>117</v>
      </c>
      <c r="AO1" s="56" t="s">
        <v>118</v>
      </c>
      <c r="AP1" s="56" t="s">
        <v>119</v>
      </c>
      <c r="AQ1" s="56" t="s">
        <v>120</v>
      </c>
      <c r="AR1" s="56" t="s">
        <v>121</v>
      </c>
    </row>
    <row r="2" spans="1:44" x14ac:dyDescent="0.2">
      <c r="A2" s="1" t="s">
        <v>1</v>
      </c>
      <c r="B2" s="38">
        <v>11450</v>
      </c>
      <c r="C2" s="56">
        <v>53</v>
      </c>
      <c r="D2" s="56" t="s">
        <v>125</v>
      </c>
      <c r="E2" s="56"/>
      <c r="F2" s="56">
        <v>67.5</v>
      </c>
      <c r="G2" s="56">
        <v>147</v>
      </c>
      <c r="H2" s="56">
        <v>12.95</v>
      </c>
      <c r="I2" s="56">
        <v>6.8</v>
      </c>
      <c r="J2" s="56">
        <v>11.05</v>
      </c>
      <c r="K2" s="56">
        <v>4.2</v>
      </c>
      <c r="L2" s="56"/>
      <c r="M2" s="56"/>
      <c r="N2" s="56">
        <v>197</v>
      </c>
      <c r="O2" s="56">
        <v>3.55</v>
      </c>
      <c r="P2" s="56">
        <v>65</v>
      </c>
      <c r="Q2" s="56">
        <v>194</v>
      </c>
      <c r="R2" s="56">
        <v>620</v>
      </c>
      <c r="S2" s="56">
        <f>R2/1000</f>
        <v>0.62</v>
      </c>
      <c r="T2" s="56">
        <v>15</v>
      </c>
      <c r="U2" s="56">
        <v>1.4999999664723873E-2</v>
      </c>
      <c r="V2" s="56">
        <v>0.99</v>
      </c>
      <c r="W2" s="56"/>
      <c r="X2" s="56">
        <v>29</v>
      </c>
      <c r="Y2" s="56">
        <v>0.435</v>
      </c>
      <c r="Z2" s="56">
        <v>0.17499999999999999</v>
      </c>
      <c r="AA2" s="56">
        <v>1.65</v>
      </c>
      <c r="AB2" s="56">
        <v>6.5000000000000002E-2</v>
      </c>
      <c r="AC2" s="56">
        <v>165</v>
      </c>
      <c r="AD2" s="56">
        <v>0</v>
      </c>
      <c r="AE2" s="56">
        <v>9</v>
      </c>
      <c r="AF2" s="56">
        <v>180</v>
      </c>
      <c r="AG2" s="56"/>
      <c r="AH2" s="56">
        <v>0</v>
      </c>
      <c r="AI2" s="56">
        <v>0</v>
      </c>
      <c r="AJ2" s="56"/>
      <c r="AK2" s="56"/>
      <c r="AL2" s="56">
        <v>0.78600000000000003</v>
      </c>
      <c r="AM2" s="56">
        <v>1.284</v>
      </c>
      <c r="AN2" s="56">
        <v>3.2</v>
      </c>
      <c r="AO2" s="56">
        <v>0</v>
      </c>
      <c r="AP2" s="56">
        <v>0</v>
      </c>
      <c r="AQ2" s="56"/>
      <c r="AR2" s="56">
        <v>0</v>
      </c>
    </row>
    <row r="3" spans="1:44" x14ac:dyDescent="0.2">
      <c r="A3" s="1" t="s">
        <v>2</v>
      </c>
      <c r="B3" s="39">
        <v>16087</v>
      </c>
      <c r="C3" s="56">
        <v>73</v>
      </c>
      <c r="D3" s="56" t="s">
        <v>131</v>
      </c>
      <c r="E3" s="56"/>
      <c r="F3" s="56">
        <v>6.5</v>
      </c>
      <c r="G3" s="56">
        <v>567</v>
      </c>
      <c r="H3" s="56">
        <v>25.8</v>
      </c>
      <c r="I3" s="56">
        <v>49.24</v>
      </c>
      <c r="J3" s="56">
        <v>16.13</v>
      </c>
      <c r="K3" s="56">
        <v>8.5</v>
      </c>
      <c r="L3" s="56">
        <v>4.72</v>
      </c>
      <c r="M3" s="56"/>
      <c r="N3" s="56">
        <v>92</v>
      </c>
      <c r="O3" s="56">
        <v>4.58</v>
      </c>
      <c r="P3" s="56">
        <v>168</v>
      </c>
      <c r="Q3" s="56">
        <v>376</v>
      </c>
      <c r="R3" s="56">
        <v>705</v>
      </c>
      <c r="S3" s="56">
        <f t="shared" ref="S3:S6" si="0">R3/1000</f>
        <v>0.70499999999999996</v>
      </c>
      <c r="T3" s="56">
        <v>18</v>
      </c>
      <c r="U3" s="56">
        <v>1.7999999225139618E-2</v>
      </c>
      <c r="V3" s="56">
        <v>3.27</v>
      </c>
      <c r="W3" s="56"/>
      <c r="X3" s="56">
        <v>0</v>
      </c>
      <c r="Y3" s="56">
        <v>0.64</v>
      </c>
      <c r="Z3" s="56">
        <v>0.13500000000000001</v>
      </c>
      <c r="AA3" s="56">
        <v>12.066000000000001</v>
      </c>
      <c r="AB3" s="56">
        <v>0.34799999999999998</v>
      </c>
      <c r="AC3" s="56">
        <v>240</v>
      </c>
      <c r="AD3" s="56">
        <v>0</v>
      </c>
      <c r="AE3" s="56">
        <v>0</v>
      </c>
      <c r="AF3" s="56">
        <v>0</v>
      </c>
      <c r="AG3" s="56">
        <v>8.33</v>
      </c>
      <c r="AH3" s="56">
        <v>0</v>
      </c>
      <c r="AI3" s="56">
        <v>0</v>
      </c>
      <c r="AJ3" s="56">
        <v>0</v>
      </c>
      <c r="AK3" s="56"/>
      <c r="AL3" s="56">
        <v>6.2789999999999999</v>
      </c>
      <c r="AM3" s="56">
        <v>24.425999999999998</v>
      </c>
      <c r="AN3" s="56">
        <v>15.558</v>
      </c>
      <c r="AO3" s="56">
        <v>0</v>
      </c>
      <c r="AP3" s="56">
        <v>0</v>
      </c>
      <c r="AQ3" s="56"/>
      <c r="AR3" s="56">
        <v>0</v>
      </c>
    </row>
    <row r="4" spans="1:44" x14ac:dyDescent="0.2">
      <c r="A4" s="1" t="s">
        <v>3</v>
      </c>
      <c r="B4" s="38">
        <v>12104</v>
      </c>
      <c r="C4" s="56">
        <v>52</v>
      </c>
      <c r="D4" s="56" t="s">
        <v>130</v>
      </c>
      <c r="E4" s="56"/>
      <c r="F4" s="56">
        <v>46.99</v>
      </c>
      <c r="G4" s="56">
        <v>354</v>
      </c>
      <c r="H4" s="56">
        <v>3.33</v>
      </c>
      <c r="I4" s="56">
        <v>33.49</v>
      </c>
      <c r="J4" s="56">
        <v>15.23</v>
      </c>
      <c r="K4" s="56">
        <v>9</v>
      </c>
      <c r="L4" s="56">
        <v>6.23</v>
      </c>
      <c r="M4" s="56"/>
      <c r="N4" s="56">
        <v>14</v>
      </c>
      <c r="O4" s="56">
        <v>2.4300000000000002</v>
      </c>
      <c r="P4" s="56">
        <v>32</v>
      </c>
      <c r="Q4" s="56">
        <v>113</v>
      </c>
      <c r="R4" s="56">
        <v>356</v>
      </c>
      <c r="S4" s="56">
        <f t="shared" si="0"/>
        <v>0.35599999999999998</v>
      </c>
      <c r="T4" s="56">
        <v>20</v>
      </c>
      <c r="U4" s="56">
        <v>1.9999999552965164E-2</v>
      </c>
      <c r="V4" s="56">
        <v>1.1000000000000001</v>
      </c>
      <c r="W4" s="56"/>
      <c r="X4" s="56">
        <v>3.3</v>
      </c>
      <c r="Y4" s="56">
        <v>6.6000000000000003E-2</v>
      </c>
      <c r="Z4" s="56">
        <v>0.02</v>
      </c>
      <c r="AA4" s="56">
        <v>0.54</v>
      </c>
      <c r="AB4" s="56">
        <v>5.3999999999999999E-2</v>
      </c>
      <c r="AC4" s="56">
        <v>26</v>
      </c>
      <c r="AD4" s="56">
        <v>0</v>
      </c>
      <c r="AE4" s="56">
        <v>0</v>
      </c>
      <c r="AF4" s="56">
        <v>0</v>
      </c>
      <c r="AG4" s="56">
        <v>0.24</v>
      </c>
      <c r="AH4" s="56">
        <v>0</v>
      </c>
      <c r="AI4" s="56">
        <v>0</v>
      </c>
      <c r="AJ4" s="56">
        <v>0.2</v>
      </c>
      <c r="AK4" s="56"/>
      <c r="AL4" s="56">
        <v>29.698</v>
      </c>
      <c r="AM4" s="56">
        <v>1.425</v>
      </c>
      <c r="AN4" s="56">
        <v>0.36599999999999999</v>
      </c>
      <c r="AO4" s="56"/>
      <c r="AP4" s="56">
        <v>0</v>
      </c>
      <c r="AQ4" s="56"/>
      <c r="AR4" s="56">
        <v>0</v>
      </c>
    </row>
    <row r="5" spans="1:44" x14ac:dyDescent="0.2">
      <c r="A5" s="36" t="s">
        <v>4</v>
      </c>
      <c r="B5" s="39"/>
    </row>
    <row r="6" spans="1:44" x14ac:dyDescent="0.2">
      <c r="A6" s="1" t="s">
        <v>5</v>
      </c>
      <c r="B6" s="38" t="s">
        <v>53</v>
      </c>
      <c r="C6" s="56">
        <v>80</v>
      </c>
      <c r="D6" s="56" t="s">
        <v>127</v>
      </c>
      <c r="E6" s="56"/>
      <c r="F6" s="56">
        <v>79.989999999999995</v>
      </c>
      <c r="G6" s="56">
        <v>115</v>
      </c>
      <c r="H6" s="56">
        <v>0.84</v>
      </c>
      <c r="I6" s="56">
        <v>10.68</v>
      </c>
      <c r="J6" s="56">
        <v>6.26</v>
      </c>
      <c r="K6" s="56">
        <v>3.2</v>
      </c>
      <c r="L6" s="56">
        <v>0</v>
      </c>
      <c r="M6" s="56"/>
      <c r="N6" s="56">
        <v>88</v>
      </c>
      <c r="O6" s="56">
        <v>3.3</v>
      </c>
      <c r="P6" s="56">
        <v>4</v>
      </c>
      <c r="Q6" s="56">
        <v>3</v>
      </c>
      <c r="R6" s="56">
        <v>8</v>
      </c>
      <c r="S6" s="56">
        <f t="shared" si="0"/>
        <v>8.0000000000000002E-3</v>
      </c>
      <c r="T6" s="56">
        <v>735</v>
      </c>
      <c r="U6" s="56">
        <v>0.73500001430511475</v>
      </c>
      <c r="V6" s="56">
        <v>0.22</v>
      </c>
      <c r="W6" s="56"/>
      <c r="X6" s="56">
        <v>0.9</v>
      </c>
      <c r="Y6" s="56">
        <v>3.0000000000000001E-3</v>
      </c>
      <c r="Z6" s="56">
        <v>0</v>
      </c>
      <c r="AA6" s="56">
        <v>3.6999999999999998E-2</v>
      </c>
      <c r="AB6" s="56">
        <v>8.9999999999999993E-3</v>
      </c>
      <c r="AC6" s="56">
        <v>0</v>
      </c>
      <c r="AD6" s="56">
        <v>0</v>
      </c>
      <c r="AE6" s="56">
        <v>20</v>
      </c>
      <c r="AF6" s="56">
        <v>403</v>
      </c>
      <c r="AG6" s="56">
        <v>1.65</v>
      </c>
      <c r="AH6" s="56">
        <v>0</v>
      </c>
      <c r="AI6" s="56">
        <v>0</v>
      </c>
      <c r="AJ6" s="56">
        <v>1.4</v>
      </c>
      <c r="AK6" s="56"/>
      <c r="AL6" s="56">
        <v>1.415</v>
      </c>
      <c r="AM6" s="56">
        <v>7.8879999999999999</v>
      </c>
      <c r="AN6" s="56">
        <v>0.91100000000000003</v>
      </c>
      <c r="AO6" s="56">
        <v>0</v>
      </c>
      <c r="AP6" s="56">
        <v>0</v>
      </c>
      <c r="AQ6" s="56"/>
      <c r="AR6" s="56">
        <v>0</v>
      </c>
    </row>
    <row r="7" spans="1:44" x14ac:dyDescent="0.2">
      <c r="A7" s="36" t="s">
        <v>6</v>
      </c>
      <c r="B7" s="39"/>
    </row>
    <row r="8" spans="1:44" x14ac:dyDescent="0.2">
      <c r="A8" s="36" t="s">
        <v>7</v>
      </c>
      <c r="B8" s="39"/>
    </row>
    <row r="9" spans="1:44" x14ac:dyDescent="0.2">
      <c r="A9" s="1" t="s">
        <v>8</v>
      </c>
      <c r="B9" s="38">
        <v>12036</v>
      </c>
      <c r="C9" s="56">
        <v>54</v>
      </c>
      <c r="D9" s="56" t="s">
        <v>129</v>
      </c>
      <c r="E9" s="56"/>
      <c r="F9" s="56">
        <v>4.7300000000000004</v>
      </c>
      <c r="G9" s="56">
        <v>584</v>
      </c>
      <c r="H9" s="56">
        <v>20.78</v>
      </c>
      <c r="I9" s="56">
        <v>51.46</v>
      </c>
      <c r="J9" s="56">
        <v>20</v>
      </c>
      <c r="K9" s="56">
        <v>8.6</v>
      </c>
      <c r="L9" s="56">
        <v>2.62</v>
      </c>
      <c r="M9" s="56"/>
      <c r="N9" s="56">
        <v>78</v>
      </c>
      <c r="O9" s="56">
        <v>5.25</v>
      </c>
      <c r="P9" s="56">
        <v>325</v>
      </c>
      <c r="Q9" s="56">
        <v>660</v>
      </c>
      <c r="R9" s="56">
        <v>645</v>
      </c>
      <c r="S9" s="56">
        <f t="shared" ref="S9" si="1">R9/1000</f>
        <v>0.64500000000000002</v>
      </c>
      <c r="T9" s="56">
        <v>9</v>
      </c>
      <c r="U9" s="56">
        <v>8.999999612569809E-3</v>
      </c>
      <c r="V9" s="56">
        <v>5</v>
      </c>
      <c r="W9" s="56"/>
      <c r="X9" s="56">
        <v>1.4</v>
      </c>
      <c r="Y9" s="56">
        <v>1.48</v>
      </c>
      <c r="Z9" s="56">
        <v>0.35499999999999998</v>
      </c>
      <c r="AA9" s="56">
        <v>8.3350000000000009</v>
      </c>
      <c r="AB9" s="56">
        <v>1.345</v>
      </c>
      <c r="AC9" s="56">
        <v>227</v>
      </c>
      <c r="AD9" s="56">
        <v>0</v>
      </c>
      <c r="AE9" s="56">
        <v>3</v>
      </c>
      <c r="AF9" s="56">
        <v>50</v>
      </c>
      <c r="AG9" s="56">
        <v>35.17</v>
      </c>
      <c r="AH9" s="56">
        <v>0</v>
      </c>
      <c r="AI9" s="56">
        <v>0</v>
      </c>
      <c r="AJ9" s="56">
        <v>0</v>
      </c>
      <c r="AK9" s="56"/>
      <c r="AL9" s="56">
        <v>4.4550000000000001</v>
      </c>
      <c r="AM9" s="56">
        <v>18.527999999999999</v>
      </c>
      <c r="AN9" s="56">
        <v>23.137</v>
      </c>
      <c r="AO9" s="56"/>
      <c r="AP9" s="56">
        <v>0</v>
      </c>
      <c r="AQ9" s="56"/>
      <c r="AR9" s="56">
        <v>0</v>
      </c>
    </row>
    <row r="10" spans="1:44" x14ac:dyDescent="0.2">
      <c r="A10" s="36" t="s">
        <v>9</v>
      </c>
      <c r="B10" s="39"/>
    </row>
    <row r="11" spans="1:44" x14ac:dyDescent="0.2">
      <c r="A11" s="36" t="s">
        <v>10</v>
      </c>
      <c r="B11" s="39"/>
    </row>
    <row r="12" spans="1:44" x14ac:dyDescent="0.2">
      <c r="A12" s="36" t="s">
        <v>11</v>
      </c>
      <c r="B12" s="39"/>
    </row>
    <row r="13" spans="1:44" x14ac:dyDescent="0.2">
      <c r="A13" s="1" t="s">
        <v>12</v>
      </c>
      <c r="B13" s="38">
        <v>12021</v>
      </c>
      <c r="C13" s="56">
        <v>51</v>
      </c>
      <c r="D13" s="56" t="s">
        <v>128</v>
      </c>
      <c r="E13" s="56"/>
      <c r="F13" s="56">
        <v>5.62</v>
      </c>
      <c r="G13" s="56">
        <v>517</v>
      </c>
      <c r="H13" s="56">
        <v>16.18</v>
      </c>
      <c r="I13" s="56">
        <v>38.450000000000003</v>
      </c>
      <c r="J13" s="56">
        <v>34.29</v>
      </c>
      <c r="K13" s="56"/>
      <c r="M13" s="56"/>
      <c r="N13" s="56">
        <v>78</v>
      </c>
      <c r="O13" s="56">
        <v>4.9000000000000004</v>
      </c>
      <c r="P13" s="56">
        <v>353</v>
      </c>
      <c r="Q13" s="56">
        <v>644</v>
      </c>
      <c r="R13" s="56">
        <v>687</v>
      </c>
      <c r="S13" s="56">
        <f t="shared" ref="S13:S16" si="2">R13/1000</f>
        <v>0.68700000000000006</v>
      </c>
      <c r="T13" s="56">
        <v>3</v>
      </c>
      <c r="U13" s="56">
        <v>3.0000000260770321E-3</v>
      </c>
      <c r="V13" s="56">
        <v>5.05</v>
      </c>
      <c r="W13" s="56"/>
      <c r="X13" s="56">
        <v>0</v>
      </c>
      <c r="Y13" s="56">
        <v>1.163</v>
      </c>
      <c r="Z13" s="56">
        <v>0.41499999999999998</v>
      </c>
      <c r="AA13" s="56">
        <v>2.2839999999999998</v>
      </c>
      <c r="AB13" s="56">
        <v>1.17</v>
      </c>
      <c r="AC13" s="56">
        <v>160</v>
      </c>
      <c r="AD13" s="56">
        <v>0</v>
      </c>
      <c r="AE13" s="56">
        <v>3</v>
      </c>
      <c r="AF13" s="56">
        <v>50</v>
      </c>
      <c r="AH13" s="56">
        <v>0</v>
      </c>
      <c r="AI13" s="56">
        <v>0</v>
      </c>
      <c r="AK13" s="56"/>
      <c r="AL13" s="56">
        <v>3.6819999999999999</v>
      </c>
      <c r="AM13" s="56">
        <v>4.8479999999999999</v>
      </c>
      <c r="AN13" s="56">
        <v>28.222999999999999</v>
      </c>
      <c r="AO13" s="56"/>
      <c r="AP13" s="56">
        <v>0</v>
      </c>
    </row>
    <row r="14" spans="1:44" x14ac:dyDescent="0.2">
      <c r="A14" s="1" t="s">
        <v>13</v>
      </c>
      <c r="B14" s="38">
        <v>12023</v>
      </c>
      <c r="C14" s="56">
        <v>100</v>
      </c>
      <c r="D14" s="56" t="s">
        <v>126</v>
      </c>
      <c r="E14" s="56"/>
      <c r="F14" s="56">
        <v>4.6900000000000004</v>
      </c>
      <c r="G14" s="56">
        <v>573</v>
      </c>
      <c r="H14" s="56">
        <v>17.73</v>
      </c>
      <c r="I14" s="56">
        <v>49.67</v>
      </c>
      <c r="J14" s="56">
        <v>23.45</v>
      </c>
      <c r="K14" s="56">
        <v>11.8</v>
      </c>
      <c r="L14" s="56">
        <v>0.3</v>
      </c>
      <c r="M14" s="56"/>
      <c r="N14" s="56">
        <v>975</v>
      </c>
      <c r="O14" s="56">
        <v>14.55</v>
      </c>
      <c r="P14" s="56">
        <v>351</v>
      </c>
      <c r="Q14" s="56">
        <v>629</v>
      </c>
      <c r="R14" s="56">
        <v>468</v>
      </c>
      <c r="S14" s="56">
        <f t="shared" si="2"/>
        <v>0.46800000000000003</v>
      </c>
      <c r="T14" s="56">
        <v>11</v>
      </c>
      <c r="U14" s="56">
        <v>1.0999999940395355E-2</v>
      </c>
      <c r="V14" s="56">
        <v>7.75</v>
      </c>
      <c r="W14" s="56"/>
      <c r="X14" s="56">
        <v>0</v>
      </c>
      <c r="Y14" s="56">
        <v>0.79100000000000004</v>
      </c>
      <c r="Z14" s="56">
        <v>0.247</v>
      </c>
      <c r="AA14" s="56">
        <v>4.5149999999999997</v>
      </c>
      <c r="AB14" s="56">
        <v>0.79</v>
      </c>
      <c r="AC14" s="56">
        <v>97</v>
      </c>
      <c r="AD14" s="56">
        <v>0</v>
      </c>
      <c r="AE14" s="56">
        <v>0</v>
      </c>
      <c r="AF14" s="56">
        <v>9</v>
      </c>
      <c r="AG14" s="56">
        <v>0.25</v>
      </c>
      <c r="AH14" s="56">
        <v>0</v>
      </c>
      <c r="AI14" s="56">
        <v>0</v>
      </c>
      <c r="AJ14" s="56">
        <v>0</v>
      </c>
      <c r="AK14" s="56"/>
      <c r="AL14" s="56">
        <v>6.9569999999999999</v>
      </c>
      <c r="AM14" s="56">
        <v>18.759</v>
      </c>
      <c r="AN14" s="56">
        <v>21.773</v>
      </c>
      <c r="AO14" s="56"/>
      <c r="AP14" s="56">
        <v>0</v>
      </c>
      <c r="AQ14" s="56"/>
      <c r="AR14" s="56">
        <v>0</v>
      </c>
    </row>
    <row r="15" spans="1:44" x14ac:dyDescent="0.2">
      <c r="A15" s="1" t="s">
        <v>14</v>
      </c>
      <c r="B15" s="38" t="s">
        <v>51</v>
      </c>
      <c r="C15" s="56">
        <v>100</v>
      </c>
      <c r="D15" s="56" t="s">
        <v>126</v>
      </c>
      <c r="E15" s="56"/>
      <c r="F15" s="56">
        <v>5.27</v>
      </c>
      <c r="G15" s="56">
        <v>508</v>
      </c>
      <c r="H15" s="56">
        <v>26.08</v>
      </c>
      <c r="I15" s="56">
        <v>36.24</v>
      </c>
      <c r="J15" s="56">
        <v>28.09</v>
      </c>
      <c r="K15" s="56">
        <v>12.2</v>
      </c>
      <c r="L15" s="56">
        <v>6.79</v>
      </c>
      <c r="M15" s="56"/>
      <c r="N15" s="56">
        <v>266</v>
      </c>
      <c r="O15" s="56">
        <v>9.2100000000000009</v>
      </c>
      <c r="P15" s="56">
        <v>370</v>
      </c>
      <c r="Q15" s="56">
        <v>828</v>
      </c>
      <c r="R15" s="56">
        <v>738</v>
      </c>
      <c r="S15" s="56">
        <f t="shared" si="2"/>
        <v>0.73799999999999999</v>
      </c>
      <c r="T15" s="56">
        <v>13</v>
      </c>
      <c r="U15" s="56">
        <v>1.3000000268220901E-2</v>
      </c>
      <c r="V15" s="56">
        <v>6.08</v>
      </c>
      <c r="W15" s="56"/>
      <c r="X15" s="56">
        <v>7.1</v>
      </c>
      <c r="Y15" s="56">
        <v>0.80500000000000005</v>
      </c>
      <c r="Z15" s="56">
        <v>0.26100000000000001</v>
      </c>
      <c r="AA15" s="56">
        <v>4.7329999999999997</v>
      </c>
      <c r="AB15" s="56">
        <v>0.39700000000000002</v>
      </c>
      <c r="AC15" s="56">
        <v>162</v>
      </c>
      <c r="AD15" s="56">
        <v>0</v>
      </c>
      <c r="AE15" s="56">
        <v>2</v>
      </c>
      <c r="AF15" s="56">
        <v>31</v>
      </c>
      <c r="AG15" s="56">
        <v>5.07</v>
      </c>
      <c r="AH15" s="56">
        <v>0</v>
      </c>
      <c r="AI15" s="56">
        <v>0</v>
      </c>
      <c r="AJ15" s="56">
        <v>5.4</v>
      </c>
      <c r="AK15" s="56"/>
      <c r="AL15" s="56">
        <v>1.9890000000000001</v>
      </c>
      <c r="AM15" s="56">
        <v>22.518000000000001</v>
      </c>
      <c r="AN15" s="56">
        <v>10.087999999999999</v>
      </c>
      <c r="AO15" s="56">
        <v>0</v>
      </c>
      <c r="AP15" s="56">
        <v>0</v>
      </c>
      <c r="AQ15" s="56"/>
      <c r="AR15" s="56">
        <v>0</v>
      </c>
    </row>
    <row r="16" spans="1:44" x14ac:dyDescent="0.2">
      <c r="A16" s="1" t="s">
        <v>15</v>
      </c>
      <c r="B16" s="38" t="s">
        <v>52</v>
      </c>
      <c r="C16" s="56">
        <v>100</v>
      </c>
      <c r="D16" s="56" t="s">
        <v>126</v>
      </c>
      <c r="E16" s="56"/>
      <c r="F16" s="56">
        <v>5.95</v>
      </c>
      <c r="G16" s="56">
        <v>525</v>
      </c>
      <c r="H16" s="56">
        <v>17.989999999999998</v>
      </c>
      <c r="I16" s="56">
        <v>41.56</v>
      </c>
      <c r="J16" s="56">
        <v>28.13</v>
      </c>
      <c r="K16" s="56">
        <v>19.5</v>
      </c>
      <c r="L16" s="56">
        <v>2.99</v>
      </c>
      <c r="M16" s="56"/>
      <c r="N16" s="56">
        <v>1438</v>
      </c>
      <c r="O16" s="56">
        <v>9.76</v>
      </c>
      <c r="P16" s="56">
        <v>347</v>
      </c>
      <c r="Q16" s="56">
        <v>870</v>
      </c>
      <c r="R16" s="56">
        <v>719</v>
      </c>
      <c r="S16" s="56">
        <f t="shared" si="2"/>
        <v>0.71899999999999997</v>
      </c>
      <c r="T16" s="56">
        <v>26</v>
      </c>
      <c r="U16" s="56">
        <v>2.6000000536441803E-2</v>
      </c>
      <c r="V16" s="56">
        <v>7.9</v>
      </c>
      <c r="W16" s="56"/>
      <c r="X16" s="56">
        <v>1</v>
      </c>
      <c r="Y16" s="56">
        <v>0.85399999999999998</v>
      </c>
      <c r="Z16" s="56">
        <v>0.1</v>
      </c>
      <c r="AA16" s="56">
        <v>0.89600000000000002</v>
      </c>
      <c r="AB16" s="56">
        <v>0.247</v>
      </c>
      <c r="AC16" s="56">
        <v>82</v>
      </c>
      <c r="AD16" s="56">
        <v>0</v>
      </c>
      <c r="AE16" s="56">
        <v>0</v>
      </c>
      <c r="AF16" s="56">
        <v>0</v>
      </c>
      <c r="AG16" s="56">
        <v>1.77</v>
      </c>
      <c r="AH16" s="56">
        <v>0</v>
      </c>
      <c r="AI16" s="56">
        <v>0</v>
      </c>
      <c r="AJ16" s="56">
        <v>0</v>
      </c>
      <c r="AK16" s="56"/>
      <c r="AL16" s="56">
        <v>4.5170000000000003</v>
      </c>
      <c r="AM16" s="56">
        <v>5.9820000000000002</v>
      </c>
      <c r="AN16" s="56">
        <v>28.568999999999999</v>
      </c>
      <c r="AO16" s="56">
        <v>0</v>
      </c>
      <c r="AP16" s="56">
        <v>0</v>
      </c>
      <c r="AQ16" s="56"/>
      <c r="AR16" s="56">
        <v>0</v>
      </c>
    </row>
    <row r="17" spans="1:44" x14ac:dyDescent="0.2">
      <c r="A17" s="36" t="s">
        <v>16</v>
      </c>
      <c r="B17" s="39"/>
    </row>
    <row r="18" spans="1:44" x14ac:dyDescent="0.2">
      <c r="A18" s="36" t="s">
        <v>17</v>
      </c>
      <c r="B18" s="39"/>
    </row>
    <row r="19" spans="1:44" x14ac:dyDescent="0.2">
      <c r="A19" s="36" t="s">
        <v>18</v>
      </c>
      <c r="B19" s="39"/>
      <c r="AJ19" s="56"/>
    </row>
    <row r="20" spans="1:44" x14ac:dyDescent="0.2">
      <c r="A20" s="36" t="s">
        <v>19</v>
      </c>
      <c r="B20" s="40"/>
      <c r="L20" s="56"/>
      <c r="AG20" s="56"/>
      <c r="AJ20" s="56"/>
      <c r="AQ20" s="56"/>
      <c r="AR20" s="56"/>
    </row>
    <row r="21" spans="1:44" x14ac:dyDescent="0.2">
      <c r="A21" s="1" t="s">
        <v>20</v>
      </c>
      <c r="B21" s="38">
        <v>12160</v>
      </c>
      <c r="C21" s="56">
        <v>100</v>
      </c>
      <c r="D21" s="56" t="s">
        <v>126</v>
      </c>
      <c r="E21" s="56"/>
      <c r="F21" s="56">
        <v>4.6500000000000004</v>
      </c>
      <c r="G21" s="56">
        <v>506</v>
      </c>
      <c r="H21" s="56">
        <v>32.590000000000003</v>
      </c>
      <c r="I21" s="56">
        <v>36.29</v>
      </c>
      <c r="J21" s="56">
        <v>21.9</v>
      </c>
      <c r="K21" s="56">
        <v>5.5</v>
      </c>
      <c r="M21" s="56"/>
      <c r="N21" s="56">
        <v>100</v>
      </c>
      <c r="O21" s="56">
        <v>5.4</v>
      </c>
      <c r="P21" s="56">
        <v>440</v>
      </c>
      <c r="Q21" s="56">
        <v>800</v>
      </c>
      <c r="R21" s="56">
        <v>1350</v>
      </c>
      <c r="S21" s="56">
        <f t="shared" ref="S21" si="3">R21/1000</f>
        <v>1.35</v>
      </c>
      <c r="T21" s="56">
        <v>25</v>
      </c>
      <c r="U21" s="56">
        <v>2.500000037252903E-2</v>
      </c>
      <c r="V21" s="56">
        <v>6</v>
      </c>
      <c r="W21" s="56"/>
      <c r="X21" s="56">
        <v>9</v>
      </c>
      <c r="Y21" s="56">
        <v>0.75</v>
      </c>
      <c r="Z21" s="56">
        <v>0.255</v>
      </c>
      <c r="AA21" s="56">
        <v>3</v>
      </c>
      <c r="AB21" s="56">
        <v>0.78200000000000003</v>
      </c>
      <c r="AC21" s="56">
        <v>233</v>
      </c>
      <c r="AD21" s="56">
        <v>0</v>
      </c>
      <c r="AE21" s="56">
        <v>22</v>
      </c>
      <c r="AF21" s="56">
        <v>442</v>
      </c>
      <c r="AH21" s="56">
        <v>0</v>
      </c>
      <c r="AI21" s="56">
        <v>0</v>
      </c>
      <c r="AK21" s="56"/>
      <c r="AL21" s="56">
        <v>9.6989999999999998</v>
      </c>
      <c r="AM21" s="56">
        <v>6.9189999999999996</v>
      </c>
      <c r="AN21" s="56">
        <v>18.068000000000001</v>
      </c>
      <c r="AO21" s="56"/>
      <c r="AP21" s="56">
        <v>0</v>
      </c>
    </row>
    <row r="22" spans="1:44" x14ac:dyDescent="0.2">
      <c r="A22" s="36" t="s">
        <v>21</v>
      </c>
      <c r="B22" s="39"/>
    </row>
    <row r="23" spans="1:44" x14ac:dyDescent="0.2">
      <c r="A23" s="1" t="s">
        <v>22</v>
      </c>
      <c r="B23" s="38">
        <v>12012</v>
      </c>
      <c r="C23" s="56">
        <v>100</v>
      </c>
      <c r="D23" s="56" t="s">
        <v>126</v>
      </c>
      <c r="E23" s="56"/>
      <c r="F23" s="56">
        <v>4.96</v>
      </c>
      <c r="G23" s="56">
        <v>553</v>
      </c>
      <c r="H23" s="56">
        <v>31.56</v>
      </c>
      <c r="I23" s="56">
        <v>48.75</v>
      </c>
      <c r="J23" s="56">
        <v>8.67</v>
      </c>
      <c r="K23" s="56">
        <v>4</v>
      </c>
      <c r="L23" s="56">
        <v>1.5</v>
      </c>
      <c r="M23" s="56"/>
      <c r="N23" s="56">
        <v>70</v>
      </c>
      <c r="O23" s="56">
        <v>7.95</v>
      </c>
      <c r="P23" s="56">
        <v>700</v>
      </c>
      <c r="Q23" s="56">
        <v>1650</v>
      </c>
      <c r="R23" s="56">
        <v>1200</v>
      </c>
      <c r="S23" s="56">
        <f t="shared" ref="S23" si="4">R23/1000</f>
        <v>1.2</v>
      </c>
      <c r="T23" s="56">
        <v>5</v>
      </c>
      <c r="U23" s="56">
        <v>4.999999888241291E-3</v>
      </c>
      <c r="V23" s="56">
        <v>9.9</v>
      </c>
      <c r="W23" s="56"/>
      <c r="X23" s="56">
        <v>0.5</v>
      </c>
      <c r="Y23" s="56">
        <v>1.2749999999999999</v>
      </c>
      <c r="Z23" s="56">
        <v>0.28499999999999998</v>
      </c>
      <c r="AA23" s="56">
        <v>9.1999999999999993</v>
      </c>
      <c r="AB23" s="56">
        <v>0.6</v>
      </c>
      <c r="AC23" s="56">
        <v>110</v>
      </c>
      <c r="AD23" s="56"/>
      <c r="AE23" s="56">
        <v>1</v>
      </c>
      <c r="AF23" s="56">
        <v>11</v>
      </c>
      <c r="AG23" s="56">
        <v>0.8</v>
      </c>
      <c r="AH23" s="56"/>
      <c r="AI23" s="56"/>
      <c r="AK23" s="56"/>
      <c r="AL23" s="56">
        <v>4.5999999999999996</v>
      </c>
      <c r="AM23" s="56">
        <v>5.4</v>
      </c>
      <c r="AN23" s="56">
        <v>38.1</v>
      </c>
      <c r="AO23" s="56">
        <v>0</v>
      </c>
      <c r="AP23" s="56">
        <v>0</v>
      </c>
      <c r="AQ23" s="56"/>
      <c r="AR23" s="56"/>
    </row>
    <row r="24" spans="1:44" x14ac:dyDescent="0.2">
      <c r="A24" s="46" t="s">
        <v>23</v>
      </c>
      <c r="B24" s="41"/>
      <c r="L24" s="56"/>
      <c r="AG24" s="56"/>
      <c r="AJ24" s="56"/>
      <c r="AQ24" s="56"/>
      <c r="AR24"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5"/>
  <sheetViews>
    <sheetView topLeftCell="AA1" workbookViewId="0">
      <selection activeCell="AM25" sqref="AM25"/>
    </sheetView>
  </sheetViews>
  <sheetFormatPr baseColWidth="10" defaultColWidth="8.83203125" defaultRowHeight="15" x14ac:dyDescent="0.2"/>
  <cols>
    <col min="17" max="17" width="9.5" customWidth="1"/>
  </cols>
  <sheetData>
    <row r="1" spans="1:43" x14ac:dyDescent="0.2">
      <c r="A1" t="str">
        <f>FCT!B1</f>
        <v>usda_code</v>
      </c>
      <c r="B1" t="str">
        <f>FCT!C1</f>
        <v>edible_share</v>
      </c>
      <c r="C1" t="str">
        <f>FCT!D1</f>
        <v>inedible_share</v>
      </c>
      <c r="D1" t="str">
        <f>FCT!E1</f>
        <v>proximates</v>
      </c>
      <c r="E1" t="str">
        <f>FCT!F1</f>
        <v>water_g</v>
      </c>
      <c r="F1" t="str">
        <f>FCT!G1</f>
        <v>energy_kcal</v>
      </c>
      <c r="G1" t="str">
        <f>FCT!H1</f>
        <v>protein_g</v>
      </c>
      <c r="H1" t="str">
        <f>FCT!I1</f>
        <v>fat_g</v>
      </c>
      <c r="I1" t="str">
        <f>FCT!J1</f>
        <v>carbohydrate_g</v>
      </c>
      <c r="J1" t="str">
        <f>FCT!K1</f>
        <v>totalfiber_g</v>
      </c>
      <c r="K1" t="str">
        <f>FCT!L1</f>
        <v>sugar_g</v>
      </c>
      <c r="L1" t="str">
        <f>FCT!M1</f>
        <v>minerals</v>
      </c>
      <c r="M1" t="str">
        <f>FCT!N1</f>
        <v>calcium_mg</v>
      </c>
      <c r="N1" t="str">
        <f>FCT!O1</f>
        <v>iron_mg</v>
      </c>
      <c r="O1" t="str">
        <f>FCT!P1</f>
        <v>magnesium_mg</v>
      </c>
      <c r="P1" t="str">
        <f>FCT!Q1</f>
        <v>phosphorus_mg</v>
      </c>
      <c r="Q1" t="str">
        <f>FCT!R1</f>
        <v>potassium_mg</v>
      </c>
      <c r="R1" t="str">
        <f>FCT!S1</f>
        <v>potassium_g</v>
      </c>
      <c r="S1" t="str">
        <f>FCT!T1</f>
        <v>sodium_mg</v>
      </c>
      <c r="T1" t="str">
        <f>FCT!U1</f>
        <v>sodium_g</v>
      </c>
      <c r="U1" t="str">
        <f>FCT!V1</f>
        <v>zinc_mg</v>
      </c>
      <c r="V1" t="str">
        <f>FCT!W1</f>
        <v>vitamins</v>
      </c>
      <c r="W1" t="str">
        <f>FCT!X1</f>
        <v>vit_c_mg</v>
      </c>
      <c r="X1" t="str">
        <f>FCT!Y1</f>
        <v>thiamin_mg</v>
      </c>
      <c r="Y1" t="str">
        <f>FCT!Z1</f>
        <v>riboflavin_mg</v>
      </c>
      <c r="Z1" t="str">
        <f>FCT!AA1</f>
        <v>niacin_mg</v>
      </c>
      <c r="AA1" t="str">
        <f>FCT!AB1</f>
        <v>vit_b6_mg</v>
      </c>
      <c r="AB1" t="str">
        <f>FCT!AC1</f>
        <v>folate_µg</v>
      </c>
      <c r="AC1" t="str">
        <f>FCT!AD1</f>
        <v>vit_b12_µg</v>
      </c>
      <c r="AD1" t="str">
        <f>FCT!AE1</f>
        <v>vit_a_rae_µg</v>
      </c>
      <c r="AE1" t="str">
        <f>FCT!AF1</f>
        <v>vit_a_IU</v>
      </c>
      <c r="AF1" t="str">
        <f>FCT!AG1</f>
        <v>vit_e_mg</v>
      </c>
      <c r="AG1" t="str">
        <f>FCT!AH1</f>
        <v>vit_d_μg</v>
      </c>
      <c r="AH1" t="str">
        <f>FCT!AI1</f>
        <v>vit_d_IU</v>
      </c>
      <c r="AI1" t="str">
        <f>FCT!AJ1</f>
        <v>vit_k_µg</v>
      </c>
      <c r="AJ1" t="str">
        <f>FCT!AK1</f>
        <v>lipids</v>
      </c>
      <c r="AK1" t="str">
        <f>FCT!AL1</f>
        <v>ft_acds_tot_sat_g</v>
      </c>
      <c r="AL1" t="str">
        <f>FCT!AM1</f>
        <v>ft_acds_mono_unsat_g</v>
      </c>
      <c r="AM1" t="str">
        <f>FCT!AN1</f>
        <v>ft_acds_plyunst_g</v>
      </c>
      <c r="AN1" t="str">
        <f>FCT!AO1</f>
        <v>ft_acds_tot_trans_g</v>
      </c>
      <c r="AO1" t="str">
        <f>FCT!AP1</f>
        <v>cholesterol_mg</v>
      </c>
      <c r="AP1" t="str">
        <f>FCT!AQ1</f>
        <v>other</v>
      </c>
      <c r="AQ1" t="str">
        <f>FCT!AR1</f>
        <v>caffeine_mg</v>
      </c>
    </row>
    <row r="2" spans="1:43" x14ac:dyDescent="0.2">
      <c r="A2">
        <f>FCT!B2</f>
        <v>11450</v>
      </c>
      <c r="B2" s="57">
        <f>ctols!$AA2*FCT!C2</f>
        <v>0</v>
      </c>
      <c r="C2" t="str">
        <f>FCT!D2</f>
        <v xml:space="preserve">47% Refuse Description: Pods </v>
      </c>
      <c r="D2">
        <f>ctols!$AA2*FCT!E2</f>
        <v>0</v>
      </c>
      <c r="E2" s="57">
        <f>ctols!$AA2*FCT!F2</f>
        <v>0</v>
      </c>
      <c r="F2" s="57">
        <f>ctols!$AA2*FCT!G2</f>
        <v>0</v>
      </c>
      <c r="G2" s="57">
        <f>ctols!$AA2*FCT!H2</f>
        <v>0</v>
      </c>
      <c r="H2" s="57">
        <f>ctols!$AA2*FCT!I2</f>
        <v>0</v>
      </c>
      <c r="I2" s="57">
        <f>ctols!$AA2*FCT!J2</f>
        <v>0</v>
      </c>
      <c r="J2" s="57">
        <f>ctols!$AA2*FCT!K2</f>
        <v>0</v>
      </c>
      <c r="K2" s="57">
        <f>ctols!$AA2*FCT!L2</f>
        <v>0</v>
      </c>
      <c r="L2" s="57">
        <f>ctols!$AA2*FCT!M2</f>
        <v>0</v>
      </c>
      <c r="M2" s="57">
        <f>ctols!$AA2*FCT!N2</f>
        <v>0</v>
      </c>
      <c r="N2" s="57">
        <f>ctols!$AA2*FCT!O2</f>
        <v>0</v>
      </c>
      <c r="O2" s="57">
        <f>ctols!$AA2*FCT!P2</f>
        <v>0</v>
      </c>
      <c r="P2" s="57">
        <f>ctols!$AA2*FCT!Q2</f>
        <v>0</v>
      </c>
      <c r="Q2" s="57">
        <f>ctols!$AA2*FCT!R2</f>
        <v>0</v>
      </c>
      <c r="R2" s="57">
        <f>ctols!$AA2*FCT!S2</f>
        <v>0</v>
      </c>
      <c r="S2" s="57">
        <f>ctols!$AA2*FCT!T2</f>
        <v>0</v>
      </c>
      <c r="T2" s="57">
        <f>ctols!$AA2*FCT!U2</f>
        <v>0</v>
      </c>
      <c r="U2" s="57">
        <f>ctols!$AA2*FCT!V2</f>
        <v>0</v>
      </c>
      <c r="V2" s="57">
        <f>ctols!$AA2*FCT!W2</f>
        <v>0</v>
      </c>
      <c r="W2" s="57">
        <f>ctols!$AA2*FCT!X2</f>
        <v>0</v>
      </c>
      <c r="X2" s="57">
        <f>ctols!$AA2*FCT!Y2</f>
        <v>0</v>
      </c>
      <c r="Y2" s="57">
        <f>ctols!$AA2*FCT!Z2</f>
        <v>0</v>
      </c>
      <c r="Z2" s="57">
        <f>ctols!$AA2*FCT!AA2</f>
        <v>0</v>
      </c>
      <c r="AA2" s="57">
        <f>ctols!$AA2*FCT!AB2</f>
        <v>0</v>
      </c>
      <c r="AB2" s="57">
        <f>ctols!$AA2*FCT!AC2</f>
        <v>0</v>
      </c>
      <c r="AC2" s="57">
        <f>ctols!$AA2*FCT!AD2</f>
        <v>0</v>
      </c>
      <c r="AD2" s="57">
        <f>ctols!$AA2*FCT!AE2</f>
        <v>0</v>
      </c>
      <c r="AE2" s="57">
        <f>ctols!$AA2*FCT!AF2</f>
        <v>0</v>
      </c>
      <c r="AF2" s="57">
        <f>ctols!$AA2*FCT!AG2</f>
        <v>0</v>
      </c>
      <c r="AG2" s="57">
        <f>ctols!$AA2*FCT!AH2</f>
        <v>0</v>
      </c>
      <c r="AH2" s="57">
        <f>ctols!$AA2*FCT!AI2</f>
        <v>0</v>
      </c>
      <c r="AI2" s="57">
        <f>ctols!$AA2*FCT!AJ2</f>
        <v>0</v>
      </c>
      <c r="AJ2" s="57">
        <f>ctols!$AA2*FCT!AK2</f>
        <v>0</v>
      </c>
      <c r="AK2" s="57">
        <f>ctols!$AA2*FCT!AL2</f>
        <v>0</v>
      </c>
      <c r="AL2" s="57">
        <f>ctols!$AA2*FCT!AM2</f>
        <v>0</v>
      </c>
      <c r="AM2" s="57">
        <f>ctols!$AA2*FCT!AN2</f>
        <v>0</v>
      </c>
      <c r="AN2" s="57">
        <f>ctols!$AA2*FCT!AO2</f>
        <v>0</v>
      </c>
      <c r="AO2" s="57">
        <f>ctols!$AA2*FCT!AP2</f>
        <v>0</v>
      </c>
      <c r="AP2" s="57">
        <f>ctols!$AA2*FCT!AQ2</f>
        <v>0</v>
      </c>
      <c r="AQ2" s="57">
        <f>ctols!$AA2*FCT!AR2</f>
        <v>0</v>
      </c>
    </row>
    <row r="3" spans="1:43" x14ac:dyDescent="0.2">
      <c r="A3">
        <f>FCT!B3</f>
        <v>16087</v>
      </c>
      <c r="B3" s="57">
        <f>ctols!$AA3*FCT!C3</f>
        <v>0</v>
      </c>
      <c r="C3" t="str">
        <f>FCT!D3</f>
        <v>refuse = 27% shell, from Australian AUSNUT/NUTTAB documention</v>
      </c>
      <c r="D3">
        <f>ctols!$AA3*FCT!E3</f>
        <v>0</v>
      </c>
      <c r="E3" s="57">
        <f>ctols!$AA3*FCT!F3</f>
        <v>0</v>
      </c>
      <c r="F3" s="57">
        <f>ctols!$AA3*FCT!G3</f>
        <v>0</v>
      </c>
      <c r="G3" s="57">
        <f>ctols!$AA3*FCT!H3</f>
        <v>0</v>
      </c>
      <c r="H3" s="57">
        <f>ctols!$AA3*FCT!I3</f>
        <v>0</v>
      </c>
      <c r="I3" s="57">
        <f>ctols!$AA3*FCT!J3</f>
        <v>0</v>
      </c>
      <c r="J3" s="57">
        <f>ctols!$AA3*FCT!K3</f>
        <v>0</v>
      </c>
      <c r="K3" s="57">
        <f>ctols!$AA3*FCT!L3</f>
        <v>0</v>
      </c>
      <c r="L3" s="57">
        <f>ctols!$AA3*FCT!M3</f>
        <v>0</v>
      </c>
      <c r="M3" s="57">
        <f>ctols!$AA3*FCT!N3</f>
        <v>0</v>
      </c>
      <c r="N3" s="57">
        <f>ctols!$AA3*FCT!O3</f>
        <v>0</v>
      </c>
      <c r="O3" s="57">
        <f>ctols!$AA3*FCT!P3</f>
        <v>0</v>
      </c>
      <c r="P3" s="57">
        <f>ctols!$AA3*FCT!Q3</f>
        <v>0</v>
      </c>
      <c r="Q3" s="57">
        <f>ctols!$AA3*FCT!R3</f>
        <v>0</v>
      </c>
      <c r="R3" s="57">
        <f>ctols!$AA3*FCT!S3</f>
        <v>0</v>
      </c>
      <c r="S3" s="57">
        <f>ctols!$AA3*FCT!T3</f>
        <v>0</v>
      </c>
      <c r="T3" s="57">
        <f>ctols!$AA3*FCT!U3</f>
        <v>0</v>
      </c>
      <c r="U3" s="57">
        <f>ctols!$AA3*FCT!V3</f>
        <v>0</v>
      </c>
      <c r="V3" s="57">
        <f>ctols!$AA3*FCT!W3</f>
        <v>0</v>
      </c>
      <c r="W3" s="57">
        <f>ctols!$AA3*FCT!X3</f>
        <v>0</v>
      </c>
      <c r="X3" s="57">
        <f>ctols!$AA3*FCT!Y3</f>
        <v>0</v>
      </c>
      <c r="Y3" s="57">
        <f>ctols!$AA3*FCT!Z3</f>
        <v>0</v>
      </c>
      <c r="Z3" s="57">
        <f>ctols!$AA3*FCT!AA3</f>
        <v>0</v>
      </c>
      <c r="AA3" s="57">
        <f>ctols!$AA3*FCT!AB3</f>
        <v>0</v>
      </c>
      <c r="AB3" s="57">
        <f>ctols!$AA3*FCT!AC3</f>
        <v>0</v>
      </c>
      <c r="AC3" s="57">
        <f>ctols!$AA3*FCT!AD3</f>
        <v>0</v>
      </c>
      <c r="AD3" s="57">
        <f>ctols!$AA3*FCT!AE3</f>
        <v>0</v>
      </c>
      <c r="AE3" s="57">
        <f>ctols!$AA3*FCT!AF3</f>
        <v>0</v>
      </c>
      <c r="AF3" s="57">
        <f>ctols!$AA3*FCT!AG3</f>
        <v>0</v>
      </c>
      <c r="AG3" s="57">
        <f>ctols!$AA3*FCT!AH3</f>
        <v>0</v>
      </c>
      <c r="AH3" s="57">
        <f>ctols!$AA3*FCT!AI3</f>
        <v>0</v>
      </c>
      <c r="AI3" s="57">
        <f>ctols!$AA3*FCT!AJ3</f>
        <v>0</v>
      </c>
      <c r="AJ3" s="57">
        <f>ctols!$AA3*FCT!AK3</f>
        <v>0</v>
      </c>
      <c r="AK3" s="57">
        <f>ctols!$AA3*FCT!AL3</f>
        <v>0</v>
      </c>
      <c r="AL3" s="57">
        <f>ctols!$AA3*FCT!AM3</f>
        <v>0</v>
      </c>
      <c r="AM3" s="57">
        <f>ctols!$AA3*FCT!AN3</f>
        <v>0</v>
      </c>
      <c r="AN3" s="57">
        <f>ctols!$AA3*FCT!AO3</f>
        <v>0</v>
      </c>
      <c r="AO3" s="57">
        <f>ctols!$AA3*FCT!AP3</f>
        <v>0</v>
      </c>
      <c r="AP3" s="57">
        <f>ctols!$AA3*FCT!AQ3</f>
        <v>0</v>
      </c>
      <c r="AQ3" s="57">
        <f>ctols!$AA3*FCT!AR3</f>
        <v>0</v>
      </c>
    </row>
    <row r="4" spans="1:43" x14ac:dyDescent="0.2">
      <c r="A4">
        <f>FCT!B4</f>
        <v>12104</v>
      </c>
      <c r="B4" s="57">
        <f>ctols!$AA4*FCT!C4</f>
        <v>43.063779986746255</v>
      </c>
      <c r="C4" t="str">
        <f>FCT!D4</f>
        <v xml:space="preserve">48% Refuse Description: Shells (brown) skin water </v>
      </c>
      <c r="D4">
        <f>ctols!$AA4*FCT!E4</f>
        <v>0</v>
      </c>
      <c r="E4" s="57">
        <f>ctols!$AA4*FCT!F4</f>
        <v>38.914750414946283</v>
      </c>
      <c r="F4" s="57">
        <f>ctols!$AA4*FCT!G4</f>
        <v>293.16496375592646</v>
      </c>
      <c r="G4" s="57">
        <f>ctols!$AA4*FCT!H4</f>
        <v>2.7577382183820198</v>
      </c>
      <c r="H4" s="57">
        <f>ctols!$AA4*FCT!I4</f>
        <v>27.73473061069485</v>
      </c>
      <c r="I4" s="57">
        <f>ctols!$AA4*FCT!J4</f>
        <v>12.612718638425875</v>
      </c>
      <c r="J4" s="57">
        <f>ctols!$AA4*FCT!K4</f>
        <v>7.4533465361676212</v>
      </c>
      <c r="K4" s="57">
        <f>ctols!$AA4*FCT!L4</f>
        <v>5.1593721022582537</v>
      </c>
      <c r="L4" s="57">
        <f>ctols!$AA4*FCT!M4</f>
        <v>0</v>
      </c>
      <c r="M4" s="57">
        <f>ctols!$AA4*FCT!N4</f>
        <v>11.594094611816301</v>
      </c>
      <c r="N4" s="57">
        <f>ctols!$AA4*FCT!O4</f>
        <v>2.0124035647652581</v>
      </c>
      <c r="O4" s="57">
        <f>ctols!$AA4*FCT!P4</f>
        <v>26.500787684151543</v>
      </c>
      <c r="P4" s="57">
        <f>ctols!$AA4*FCT!Q4</f>
        <v>93.580906509660139</v>
      </c>
      <c r="Q4" s="57">
        <f>ctols!$AA4*FCT!R4</f>
        <v>294.8212629861859</v>
      </c>
      <c r="R4" s="57">
        <f>ctols!$AA4*FCT!S4</f>
        <v>0.29482126298618588</v>
      </c>
      <c r="S4" s="57">
        <f>ctols!$AA4*FCT!T4</f>
        <v>16.562992302594715</v>
      </c>
      <c r="T4" s="57">
        <f>ctols!$AA4*FCT!U4</f>
        <v>1.6562991932382986E-2</v>
      </c>
      <c r="U4" s="57">
        <f>ctols!$AA4*FCT!V4</f>
        <v>0.91096457664270936</v>
      </c>
      <c r="V4" s="57">
        <f>ctols!$AA4*FCT!W4</f>
        <v>0</v>
      </c>
      <c r="W4" s="57">
        <f>ctols!$AA4*FCT!X4</f>
        <v>2.732893729928128</v>
      </c>
      <c r="X4" s="57">
        <f>ctols!$AA4*FCT!Y4</f>
        <v>5.4657874598562563E-2</v>
      </c>
      <c r="Y4" s="57">
        <f>ctols!$AA4*FCT!Z4</f>
        <v>1.6562992302594715E-2</v>
      </c>
      <c r="Z4" s="57">
        <f>ctols!$AA4*FCT!AA4</f>
        <v>0.44720079217005732</v>
      </c>
      <c r="AA4" s="57">
        <f>ctols!$AA4*FCT!AB4</f>
        <v>4.4720079217005729E-2</v>
      </c>
      <c r="AB4" s="57">
        <f>ctols!$AA4*FCT!AC4</f>
        <v>21.531889993373127</v>
      </c>
      <c r="AC4" s="57">
        <f>ctols!$AA4*FCT!AD4</f>
        <v>0</v>
      </c>
      <c r="AD4" s="57">
        <f>ctols!$AA4*FCT!AE4</f>
        <v>0</v>
      </c>
      <c r="AE4" s="57">
        <f>ctols!$AA4*FCT!AF4</f>
        <v>0</v>
      </c>
      <c r="AF4" s="57">
        <f>ctols!$AA4*FCT!AG4</f>
        <v>0.19875590763113657</v>
      </c>
      <c r="AG4" s="57">
        <f>ctols!$AA4*FCT!AH4</f>
        <v>0</v>
      </c>
      <c r="AH4" s="57">
        <f>ctols!$AA4*FCT!AI4</f>
        <v>0</v>
      </c>
      <c r="AI4" s="57">
        <f>ctols!$AA4*FCT!AJ4</f>
        <v>0.16562992302594715</v>
      </c>
      <c r="AJ4" s="57">
        <f>ctols!$AA4*FCT!AK4</f>
        <v>0</v>
      </c>
      <c r="AK4" s="57">
        <f>ctols!$AA4*FCT!AL4</f>
        <v>24.59438727012289</v>
      </c>
      <c r="AL4" s="57">
        <f>ctols!$AA4*FCT!AM4</f>
        <v>1.1801132015598734</v>
      </c>
      <c r="AM4" s="57">
        <f>ctols!$AA4*FCT!AN4</f>
        <v>0.30310275913748325</v>
      </c>
      <c r="AN4" s="57">
        <f>ctols!$AA4*FCT!AO4</f>
        <v>0</v>
      </c>
      <c r="AO4" s="57">
        <f>ctols!$AA4*FCT!AP4</f>
        <v>0</v>
      </c>
      <c r="AP4" s="57">
        <f>ctols!$AA4*FCT!AQ4</f>
        <v>0</v>
      </c>
      <c r="AQ4" s="57">
        <f>ctols!$AA4*FCT!AR4</f>
        <v>0</v>
      </c>
    </row>
    <row r="5" spans="1:43" x14ac:dyDescent="0.2">
      <c r="A5">
        <f>FCT!B5</f>
        <v>0</v>
      </c>
      <c r="B5" s="57">
        <f>ctols!$AA5*FCT!C5</f>
        <v>0</v>
      </c>
      <c r="C5">
        <f>FCT!D5</f>
        <v>0</v>
      </c>
      <c r="D5">
        <f>ctols!$AA5*FCT!E5</f>
        <v>0</v>
      </c>
      <c r="E5" s="57">
        <f>ctols!$AA5*FCT!F5</f>
        <v>0</v>
      </c>
      <c r="F5" s="57">
        <f>ctols!$AA5*FCT!G5</f>
        <v>0</v>
      </c>
      <c r="G5" s="57">
        <f>ctols!$AA5*FCT!H5</f>
        <v>0</v>
      </c>
      <c r="H5" s="57">
        <f>ctols!$AA5*FCT!I5</f>
        <v>0</v>
      </c>
      <c r="I5" s="57">
        <f>ctols!$AA5*FCT!J5</f>
        <v>0</v>
      </c>
      <c r="J5" s="57">
        <f>ctols!$AA5*FCT!K5</f>
        <v>0</v>
      </c>
      <c r="K5" s="57">
        <f>ctols!$AA5*FCT!L5</f>
        <v>0</v>
      </c>
      <c r="L5" s="57">
        <f>ctols!$AA5*FCT!M5</f>
        <v>0</v>
      </c>
      <c r="M5" s="57">
        <f>ctols!$AA5*FCT!N5</f>
        <v>0</v>
      </c>
      <c r="N5" s="57">
        <f>ctols!$AA5*FCT!O5</f>
        <v>0</v>
      </c>
      <c r="O5" s="57">
        <f>ctols!$AA5*FCT!P5</f>
        <v>0</v>
      </c>
      <c r="P5" s="57">
        <f>ctols!$AA5*FCT!Q5</f>
        <v>0</v>
      </c>
      <c r="Q5" s="57">
        <f>ctols!$AA5*FCT!R5</f>
        <v>0</v>
      </c>
      <c r="R5" s="57">
        <f>ctols!$AA5*FCT!S5</f>
        <v>0</v>
      </c>
      <c r="S5" s="57">
        <f>ctols!$AA5*FCT!T5</f>
        <v>0</v>
      </c>
      <c r="T5" s="57">
        <f>ctols!$AA5*FCT!U5</f>
        <v>0</v>
      </c>
      <c r="U5" s="57">
        <f>ctols!$AA5*FCT!V5</f>
        <v>0</v>
      </c>
      <c r="V5" s="57">
        <f>ctols!$AA5*FCT!W5</f>
        <v>0</v>
      </c>
      <c r="W5" s="57">
        <f>ctols!$AA5*FCT!X5</f>
        <v>0</v>
      </c>
      <c r="X5" s="57">
        <f>ctols!$AA5*FCT!Y5</f>
        <v>0</v>
      </c>
      <c r="Y5" s="57">
        <f>ctols!$AA5*FCT!Z5</f>
        <v>0</v>
      </c>
      <c r="Z5" s="57">
        <f>ctols!$AA5*FCT!AA5</f>
        <v>0</v>
      </c>
      <c r="AA5" s="57">
        <f>ctols!$AA5*FCT!AB5</f>
        <v>0</v>
      </c>
      <c r="AB5" s="57">
        <f>ctols!$AA5*FCT!AC5</f>
        <v>0</v>
      </c>
      <c r="AC5" s="57">
        <f>ctols!$AA5*FCT!AD5</f>
        <v>0</v>
      </c>
      <c r="AD5" s="57">
        <f>ctols!$AA5*FCT!AE5</f>
        <v>0</v>
      </c>
      <c r="AE5" s="57">
        <f>ctols!$AA5*FCT!AF5</f>
        <v>0</v>
      </c>
      <c r="AF5" s="57">
        <f>ctols!$AA5*FCT!AG5</f>
        <v>0</v>
      </c>
      <c r="AG5" s="57">
        <f>ctols!$AA5*FCT!AH5</f>
        <v>0</v>
      </c>
      <c r="AH5" s="57">
        <f>ctols!$AA5*FCT!AI5</f>
        <v>0</v>
      </c>
      <c r="AI5" s="57">
        <f>ctols!$AA5*FCT!AJ5</f>
        <v>0</v>
      </c>
      <c r="AJ5" s="57">
        <f>ctols!$AA5*FCT!AK5</f>
        <v>0</v>
      </c>
      <c r="AK5" s="57">
        <f>ctols!$AA5*FCT!AL5</f>
        <v>0</v>
      </c>
      <c r="AL5" s="57">
        <f>ctols!$AA5*FCT!AM5</f>
        <v>0</v>
      </c>
      <c r="AM5" s="57">
        <f>ctols!$AA5*FCT!AN5</f>
        <v>0</v>
      </c>
      <c r="AN5" s="57">
        <f>ctols!$AA5*FCT!AO5</f>
        <v>0</v>
      </c>
      <c r="AO5" s="57">
        <f>ctols!$AA5*FCT!AP5</f>
        <v>0</v>
      </c>
      <c r="AP5" s="57">
        <f>ctols!$AA5*FCT!AQ5</f>
        <v>0</v>
      </c>
      <c r="AQ5" s="57">
        <f>ctols!$AA5*FCT!AR5</f>
        <v>0</v>
      </c>
    </row>
    <row r="6" spans="1:43" x14ac:dyDescent="0.2">
      <c r="A6" t="str">
        <f>FCT!B6</f>
        <v>09193</v>
      </c>
      <c r="B6" s="57">
        <f>ctols!$AA6*FCT!C6</f>
        <v>8.7877156502929985</v>
      </c>
      <c r="C6" t="str">
        <f>FCT!D6</f>
        <v>refuse = 20% seed, from Australian AUSNUT/NUTTAB documention</v>
      </c>
      <c r="D6">
        <f>ctols!$AA6*FCT!E6</f>
        <v>0</v>
      </c>
      <c r="E6" s="57">
        <f>ctols!$AA6*FCT!F6</f>
        <v>8.786617185836711</v>
      </c>
      <c r="F6" s="57">
        <f>ctols!$AA6*FCT!G6</f>
        <v>12.632341247296184</v>
      </c>
      <c r="G6" s="57">
        <f>ctols!$AA6*FCT!H6</f>
        <v>9.2271014328076467E-2</v>
      </c>
      <c r="H6" s="57">
        <f>ctols!$AA6*FCT!I6</f>
        <v>1.1731600393141151</v>
      </c>
      <c r="I6" s="57">
        <f>ctols!$AA6*FCT!J6</f>
        <v>0.68763874963542704</v>
      </c>
      <c r="J6" s="57">
        <f>ctols!$AA6*FCT!K6</f>
        <v>0.35150862601171995</v>
      </c>
      <c r="K6" s="57">
        <f>ctols!$AA6*FCT!L6</f>
        <v>0</v>
      </c>
      <c r="L6" s="57">
        <f>ctols!$AA6*FCT!M6</f>
        <v>0</v>
      </c>
      <c r="M6" s="57">
        <f>ctols!$AA6*FCT!N6</f>
        <v>9.6664872153222969</v>
      </c>
      <c r="N6" s="57">
        <f>ctols!$AA6*FCT!O6</f>
        <v>0.36249327057458613</v>
      </c>
      <c r="O6" s="57">
        <f>ctols!$AA6*FCT!P6</f>
        <v>0.43938578251464988</v>
      </c>
      <c r="P6" s="57">
        <f>ctols!$AA6*FCT!Q6</f>
        <v>0.32953933688598741</v>
      </c>
      <c r="Q6" s="57">
        <f>ctols!$AA6*FCT!R6</f>
        <v>0.87877156502929976</v>
      </c>
      <c r="R6" s="57">
        <f>ctols!$AA6*FCT!S6</f>
        <v>8.787715650292998E-4</v>
      </c>
      <c r="S6" s="57">
        <f>ctols!$AA6*FCT!T6</f>
        <v>80.737137537066914</v>
      </c>
      <c r="T6" s="57">
        <f>ctols!$AA6*FCT!U6</f>
        <v>8.0737139108432929E-2</v>
      </c>
      <c r="U6" s="57">
        <f>ctols!$AA6*FCT!V6</f>
        <v>2.4166218038305744E-2</v>
      </c>
      <c r="V6" s="57">
        <f>ctols!$AA6*FCT!W6</f>
        <v>0</v>
      </c>
      <c r="W6" s="57">
        <f>ctols!$AA6*FCT!X6</f>
        <v>9.8861801065796229E-2</v>
      </c>
      <c r="X6" s="57">
        <f>ctols!$AA6*FCT!Y6</f>
        <v>3.2953933688598743E-4</v>
      </c>
      <c r="Y6" s="57">
        <f>ctols!$AA6*FCT!Z6</f>
        <v>0</v>
      </c>
      <c r="Z6" s="57">
        <f>ctols!$AA6*FCT!AA6</f>
        <v>4.0643184882605109E-3</v>
      </c>
      <c r="AA6" s="57">
        <f>ctols!$AA6*FCT!AB6</f>
        <v>9.8861801065796206E-4</v>
      </c>
      <c r="AB6" s="57">
        <f>ctols!$AA6*FCT!AC6</f>
        <v>0</v>
      </c>
      <c r="AC6" s="57">
        <f>ctols!$AA6*FCT!AD6</f>
        <v>0</v>
      </c>
      <c r="AD6" s="57">
        <f>ctols!$AA6*FCT!AE6</f>
        <v>2.1969289125732496</v>
      </c>
      <c r="AE6" s="57">
        <f>ctols!$AA6*FCT!AF6</f>
        <v>44.268117588350975</v>
      </c>
      <c r="AF6" s="57">
        <f>ctols!$AA6*FCT!AG6</f>
        <v>0.18124663528729307</v>
      </c>
      <c r="AG6" s="57">
        <f>ctols!$AA6*FCT!AH6</f>
        <v>0</v>
      </c>
      <c r="AH6" s="57">
        <f>ctols!$AA6*FCT!AI6</f>
        <v>0</v>
      </c>
      <c r="AI6" s="57">
        <f>ctols!$AA6*FCT!AJ6</f>
        <v>0.15378502388012744</v>
      </c>
      <c r="AJ6" s="57">
        <f>ctols!$AA6*FCT!AK6</f>
        <v>0</v>
      </c>
      <c r="AK6" s="57">
        <f>ctols!$AA6*FCT!AL6</f>
        <v>0.1554327205645574</v>
      </c>
      <c r="AL6" s="57">
        <f>ctols!$AA6*FCT!AM6</f>
        <v>0.86646876311888954</v>
      </c>
      <c r="AM6" s="57">
        <f>ctols!$AA6*FCT!AN6</f>
        <v>0.10007011196771151</v>
      </c>
      <c r="AN6" s="57">
        <f>ctols!$AA6*FCT!AO6</f>
        <v>0</v>
      </c>
      <c r="AO6" s="57">
        <f>ctols!$AA6*FCT!AP6</f>
        <v>0</v>
      </c>
      <c r="AP6" s="57">
        <f>ctols!$AA6*FCT!AQ6</f>
        <v>0</v>
      </c>
      <c r="AQ6" s="57">
        <f>ctols!$AA6*FCT!AR6</f>
        <v>0</v>
      </c>
    </row>
    <row r="7" spans="1:43" x14ac:dyDescent="0.2">
      <c r="A7">
        <f>FCT!B7</f>
        <v>0</v>
      </c>
      <c r="B7" s="57">
        <f>ctols!$AA7*FCT!C7</f>
        <v>0</v>
      </c>
      <c r="C7">
        <f>FCT!D7</f>
        <v>0</v>
      </c>
      <c r="D7">
        <f>ctols!$AA7*FCT!E7</f>
        <v>0</v>
      </c>
      <c r="E7" s="57">
        <f>ctols!$AA7*FCT!F7</f>
        <v>0</v>
      </c>
      <c r="F7" s="57">
        <f>ctols!$AA7*FCT!G7</f>
        <v>0</v>
      </c>
      <c r="G7" s="57">
        <f>ctols!$AA7*FCT!H7</f>
        <v>0</v>
      </c>
      <c r="H7" s="57">
        <f>ctols!$AA7*FCT!I7</f>
        <v>0</v>
      </c>
      <c r="I7" s="57">
        <f>ctols!$AA7*FCT!J7</f>
        <v>0</v>
      </c>
      <c r="J7" s="57">
        <f>ctols!$AA7*FCT!K7</f>
        <v>0</v>
      </c>
      <c r="K7" s="57">
        <f>ctols!$AA7*FCT!L7</f>
        <v>0</v>
      </c>
      <c r="L7" s="57">
        <f>ctols!$AA7*FCT!M7</f>
        <v>0</v>
      </c>
      <c r="M7" s="57">
        <f>ctols!$AA7*FCT!N7</f>
        <v>0</v>
      </c>
      <c r="N7" s="57">
        <f>ctols!$AA7*FCT!O7</f>
        <v>0</v>
      </c>
      <c r="O7" s="57">
        <f>ctols!$AA7*FCT!P7</f>
        <v>0</v>
      </c>
      <c r="P7" s="57">
        <f>ctols!$AA7*FCT!Q7</f>
        <v>0</v>
      </c>
      <c r="Q7" s="57">
        <f>ctols!$AA7*FCT!R7</f>
        <v>0</v>
      </c>
      <c r="R7" s="57">
        <f>ctols!$AA7*FCT!S7</f>
        <v>0</v>
      </c>
      <c r="S7" s="57">
        <f>ctols!$AA7*FCT!T7</f>
        <v>0</v>
      </c>
      <c r="T7" s="57">
        <f>ctols!$AA7*FCT!U7</f>
        <v>0</v>
      </c>
      <c r="U7" s="57">
        <f>ctols!$AA7*FCT!V7</f>
        <v>0</v>
      </c>
      <c r="V7" s="57">
        <f>ctols!$AA7*FCT!W7</f>
        <v>0</v>
      </c>
      <c r="W7" s="57">
        <f>ctols!$AA7*FCT!X7</f>
        <v>0</v>
      </c>
      <c r="X7" s="57">
        <f>ctols!$AA7*FCT!Y7</f>
        <v>0</v>
      </c>
      <c r="Y7" s="57">
        <f>ctols!$AA7*FCT!Z7</f>
        <v>0</v>
      </c>
      <c r="Z7" s="57">
        <f>ctols!$AA7*FCT!AA7</f>
        <v>0</v>
      </c>
      <c r="AA7" s="57">
        <f>ctols!$AA7*FCT!AB7</f>
        <v>0</v>
      </c>
      <c r="AB7" s="57">
        <f>ctols!$AA7*FCT!AC7</f>
        <v>0</v>
      </c>
      <c r="AC7" s="57">
        <f>ctols!$AA7*FCT!AD7</f>
        <v>0</v>
      </c>
      <c r="AD7" s="57">
        <f>ctols!$AA7*FCT!AE7</f>
        <v>0</v>
      </c>
      <c r="AE7" s="57">
        <f>ctols!$AA7*FCT!AF7</f>
        <v>0</v>
      </c>
      <c r="AF7" s="57">
        <f>ctols!$AA7*FCT!AG7</f>
        <v>0</v>
      </c>
      <c r="AG7" s="57">
        <f>ctols!$AA7*FCT!AH7</f>
        <v>0</v>
      </c>
      <c r="AH7" s="57">
        <f>ctols!$AA7*FCT!AI7</f>
        <v>0</v>
      </c>
      <c r="AI7" s="57">
        <f>ctols!$AA7*FCT!AJ7</f>
        <v>0</v>
      </c>
      <c r="AJ7" s="57">
        <f>ctols!$AA7*FCT!AK7</f>
        <v>0</v>
      </c>
      <c r="AK7" s="57">
        <f>ctols!$AA7*FCT!AL7</f>
        <v>0</v>
      </c>
      <c r="AL7" s="57">
        <f>ctols!$AA7*FCT!AM7</f>
        <v>0</v>
      </c>
      <c r="AM7" s="57">
        <f>ctols!$AA7*FCT!AN7</f>
        <v>0</v>
      </c>
      <c r="AN7" s="57">
        <f>ctols!$AA7*FCT!AO7</f>
        <v>0</v>
      </c>
      <c r="AO7" s="57">
        <f>ctols!$AA7*FCT!AP7</f>
        <v>0</v>
      </c>
      <c r="AP7" s="57">
        <f>ctols!$AA7*FCT!AQ7</f>
        <v>0</v>
      </c>
      <c r="AQ7" s="57">
        <f>ctols!$AA7*FCT!AR7</f>
        <v>0</v>
      </c>
    </row>
    <row r="8" spans="1:43" x14ac:dyDescent="0.2">
      <c r="A8">
        <f>FCT!B8</f>
        <v>0</v>
      </c>
      <c r="B8" s="57">
        <f>ctols!$AA8*FCT!C8</f>
        <v>0</v>
      </c>
      <c r="C8">
        <f>FCT!D8</f>
        <v>0</v>
      </c>
      <c r="D8">
        <f>ctols!$AA8*FCT!E8</f>
        <v>0</v>
      </c>
      <c r="E8" s="57">
        <f>ctols!$AA8*FCT!F8</f>
        <v>0</v>
      </c>
      <c r="F8" s="57">
        <f>ctols!$AA8*FCT!G8</f>
        <v>0</v>
      </c>
      <c r="G8" s="57">
        <f>ctols!$AA8*FCT!H8</f>
        <v>0</v>
      </c>
      <c r="H8" s="57">
        <f>ctols!$AA8*FCT!I8</f>
        <v>0</v>
      </c>
      <c r="I8" s="57">
        <f>ctols!$AA8*FCT!J8</f>
        <v>0</v>
      </c>
      <c r="J8" s="57">
        <f>ctols!$AA8*FCT!K8</f>
        <v>0</v>
      </c>
      <c r="K8" s="57">
        <f>ctols!$AA8*FCT!L8</f>
        <v>0</v>
      </c>
      <c r="L8" s="57">
        <f>ctols!$AA8*FCT!M8</f>
        <v>0</v>
      </c>
      <c r="M8" s="57">
        <f>ctols!$AA8*FCT!N8</f>
        <v>0</v>
      </c>
      <c r="N8" s="57">
        <f>ctols!$AA8*FCT!O8</f>
        <v>0</v>
      </c>
      <c r="O8" s="57">
        <f>ctols!$AA8*FCT!P8</f>
        <v>0</v>
      </c>
      <c r="P8" s="57">
        <f>ctols!$AA8*FCT!Q8</f>
        <v>0</v>
      </c>
      <c r="Q8" s="57">
        <f>ctols!$AA8*FCT!R8</f>
        <v>0</v>
      </c>
      <c r="R8" s="57">
        <f>ctols!$AA8*FCT!S8</f>
        <v>0</v>
      </c>
      <c r="S8" s="57">
        <f>ctols!$AA8*FCT!T8</f>
        <v>0</v>
      </c>
      <c r="T8" s="57">
        <f>ctols!$AA8*FCT!U8</f>
        <v>0</v>
      </c>
      <c r="U8" s="57">
        <f>ctols!$AA8*FCT!V8</f>
        <v>0</v>
      </c>
      <c r="V8" s="57">
        <f>ctols!$AA8*FCT!W8</f>
        <v>0</v>
      </c>
      <c r="W8" s="57">
        <f>ctols!$AA8*FCT!X8</f>
        <v>0</v>
      </c>
      <c r="X8" s="57">
        <f>ctols!$AA8*FCT!Y8</f>
        <v>0</v>
      </c>
      <c r="Y8" s="57">
        <f>ctols!$AA8*FCT!Z8</f>
        <v>0</v>
      </c>
      <c r="Z8" s="57">
        <f>ctols!$AA8*FCT!AA8</f>
        <v>0</v>
      </c>
      <c r="AA8" s="57">
        <f>ctols!$AA8*FCT!AB8</f>
        <v>0</v>
      </c>
      <c r="AB8" s="57">
        <f>ctols!$AA8*FCT!AC8</f>
        <v>0</v>
      </c>
      <c r="AC8" s="57">
        <f>ctols!$AA8*FCT!AD8</f>
        <v>0</v>
      </c>
      <c r="AD8" s="57">
        <f>ctols!$AA8*FCT!AE8</f>
        <v>0</v>
      </c>
      <c r="AE8" s="57">
        <f>ctols!$AA8*FCT!AF8</f>
        <v>0</v>
      </c>
      <c r="AF8" s="57">
        <f>ctols!$AA8*FCT!AG8</f>
        <v>0</v>
      </c>
      <c r="AG8" s="57">
        <f>ctols!$AA8*FCT!AH8</f>
        <v>0</v>
      </c>
      <c r="AH8" s="57">
        <f>ctols!$AA8*FCT!AI8</f>
        <v>0</v>
      </c>
      <c r="AI8" s="57">
        <f>ctols!$AA8*FCT!AJ8</f>
        <v>0</v>
      </c>
      <c r="AJ8" s="57">
        <f>ctols!$AA8*FCT!AK8</f>
        <v>0</v>
      </c>
      <c r="AK8" s="57">
        <f>ctols!$AA8*FCT!AL8</f>
        <v>0</v>
      </c>
      <c r="AL8" s="57">
        <f>ctols!$AA8*FCT!AM8</f>
        <v>0</v>
      </c>
      <c r="AM8" s="57">
        <f>ctols!$AA8*FCT!AN8</f>
        <v>0</v>
      </c>
      <c r="AN8" s="57">
        <f>ctols!$AA8*FCT!AO8</f>
        <v>0</v>
      </c>
      <c r="AO8" s="57">
        <f>ctols!$AA8*FCT!AP8</f>
        <v>0</v>
      </c>
      <c r="AP8" s="57">
        <f>ctols!$AA8*FCT!AQ8</f>
        <v>0</v>
      </c>
      <c r="AQ8" s="57">
        <f>ctols!$AA8*FCT!AR8</f>
        <v>0</v>
      </c>
    </row>
    <row r="9" spans="1:43" x14ac:dyDescent="0.2">
      <c r="A9">
        <f>FCT!B9</f>
        <v>12036</v>
      </c>
      <c r="B9" s="57">
        <f>ctols!$AA9*FCT!C9</f>
        <v>0</v>
      </c>
      <c r="C9" t="str">
        <f>FCT!D9</f>
        <v xml:space="preserve">46% Refuse Description: Hulls </v>
      </c>
      <c r="D9">
        <f>ctols!$AA9*FCT!E9</f>
        <v>0</v>
      </c>
      <c r="E9" s="57">
        <f>ctols!$AA9*FCT!F9</f>
        <v>0</v>
      </c>
      <c r="F9" s="57">
        <f>ctols!$AA9*FCT!G9</f>
        <v>0</v>
      </c>
      <c r="G9" s="57">
        <f>ctols!$AA9*FCT!H9</f>
        <v>0</v>
      </c>
      <c r="H9" s="57">
        <f>ctols!$AA9*FCT!I9</f>
        <v>0</v>
      </c>
      <c r="I9" s="57">
        <f>ctols!$AA9*FCT!J9</f>
        <v>0</v>
      </c>
      <c r="J9" s="57">
        <f>ctols!$AA9*FCT!K9</f>
        <v>0</v>
      </c>
      <c r="K9" s="57">
        <f>ctols!$AA9*FCT!L9</f>
        <v>0</v>
      </c>
      <c r="L9" s="57">
        <f>ctols!$AA9*FCT!M9</f>
        <v>0</v>
      </c>
      <c r="M9" s="57">
        <f>ctols!$AA9*FCT!N9</f>
        <v>0</v>
      </c>
      <c r="N9" s="57">
        <f>ctols!$AA9*FCT!O9</f>
        <v>0</v>
      </c>
      <c r="O9" s="57">
        <f>ctols!$AA9*FCT!P9</f>
        <v>0</v>
      </c>
      <c r="P9" s="57">
        <f>ctols!$AA9*FCT!Q9</f>
        <v>0</v>
      </c>
      <c r="Q9" s="57">
        <f>ctols!$AA9*FCT!R9</f>
        <v>0</v>
      </c>
      <c r="R9" s="57">
        <f>ctols!$AA9*FCT!S9</f>
        <v>0</v>
      </c>
      <c r="S9" s="57">
        <f>ctols!$AA9*FCT!T9</f>
        <v>0</v>
      </c>
      <c r="T9" s="57">
        <f>ctols!$AA9*FCT!U9</f>
        <v>0</v>
      </c>
      <c r="U9" s="57">
        <f>ctols!$AA9*FCT!V9</f>
        <v>0</v>
      </c>
      <c r="V9" s="57">
        <f>ctols!$AA9*FCT!W9</f>
        <v>0</v>
      </c>
      <c r="W9" s="57">
        <f>ctols!$AA9*FCT!X9</f>
        <v>0</v>
      </c>
      <c r="X9" s="57">
        <f>ctols!$AA9*FCT!Y9</f>
        <v>0</v>
      </c>
      <c r="Y9" s="57">
        <f>ctols!$AA9*FCT!Z9</f>
        <v>0</v>
      </c>
      <c r="Z9" s="57">
        <f>ctols!$AA9*FCT!AA9</f>
        <v>0</v>
      </c>
      <c r="AA9" s="57">
        <f>ctols!$AA9*FCT!AB9</f>
        <v>0</v>
      </c>
      <c r="AB9" s="57">
        <f>ctols!$AA9*FCT!AC9</f>
        <v>0</v>
      </c>
      <c r="AC9" s="57">
        <f>ctols!$AA9*FCT!AD9</f>
        <v>0</v>
      </c>
      <c r="AD9" s="57">
        <f>ctols!$AA9*FCT!AE9</f>
        <v>0</v>
      </c>
      <c r="AE9" s="57">
        <f>ctols!$AA9*FCT!AF9</f>
        <v>0</v>
      </c>
      <c r="AF9" s="57">
        <f>ctols!$AA9*FCT!AG9</f>
        <v>0</v>
      </c>
      <c r="AG9" s="57">
        <f>ctols!$AA9*FCT!AH9</f>
        <v>0</v>
      </c>
      <c r="AH9" s="57">
        <f>ctols!$AA9*FCT!AI9</f>
        <v>0</v>
      </c>
      <c r="AI9" s="57">
        <f>ctols!$AA9*FCT!AJ9</f>
        <v>0</v>
      </c>
      <c r="AJ9" s="57">
        <f>ctols!$AA9*FCT!AK9</f>
        <v>0</v>
      </c>
      <c r="AK9" s="57">
        <f>ctols!$AA9*FCT!AL9</f>
        <v>0</v>
      </c>
      <c r="AL9" s="57">
        <f>ctols!$AA9*FCT!AM9</f>
        <v>0</v>
      </c>
      <c r="AM9" s="57">
        <f>ctols!$AA9*FCT!AN9</f>
        <v>0</v>
      </c>
      <c r="AN9" s="57">
        <f>ctols!$AA9*FCT!AO9</f>
        <v>0</v>
      </c>
      <c r="AO9" s="57">
        <f>ctols!$AA9*FCT!AP9</f>
        <v>0</v>
      </c>
      <c r="AP9" s="57">
        <f>ctols!$AA9*FCT!AQ9</f>
        <v>0</v>
      </c>
      <c r="AQ9" s="57">
        <f>ctols!$AA9*FCT!AR9</f>
        <v>0</v>
      </c>
    </row>
    <row r="10" spans="1:43" x14ac:dyDescent="0.2">
      <c r="A10">
        <f>FCT!B10</f>
        <v>0</v>
      </c>
      <c r="B10" s="57">
        <f>ctols!$AA10*FCT!C10</f>
        <v>0</v>
      </c>
      <c r="C10">
        <f>FCT!D10</f>
        <v>0</v>
      </c>
      <c r="D10">
        <f>ctols!$AA10*FCT!E10</f>
        <v>0</v>
      </c>
      <c r="E10" s="57">
        <f>ctols!$AA10*FCT!F10</f>
        <v>0</v>
      </c>
      <c r="F10" s="57">
        <f>ctols!$AA10*FCT!G10</f>
        <v>0</v>
      </c>
      <c r="G10" s="57">
        <f>ctols!$AA10*FCT!H10</f>
        <v>0</v>
      </c>
      <c r="H10" s="57">
        <f>ctols!$AA10*FCT!I10</f>
        <v>0</v>
      </c>
      <c r="I10" s="57">
        <f>ctols!$AA10*FCT!J10</f>
        <v>0</v>
      </c>
      <c r="J10" s="57">
        <f>ctols!$AA10*FCT!K10</f>
        <v>0</v>
      </c>
      <c r="K10" s="57">
        <f>ctols!$AA10*FCT!L10</f>
        <v>0</v>
      </c>
      <c r="L10" s="57">
        <f>ctols!$AA10*FCT!M10</f>
        <v>0</v>
      </c>
      <c r="M10" s="57">
        <f>ctols!$AA10*FCT!N10</f>
        <v>0</v>
      </c>
      <c r="N10" s="57">
        <f>ctols!$AA10*FCT!O10</f>
        <v>0</v>
      </c>
      <c r="O10" s="57">
        <f>ctols!$AA10*FCT!P10</f>
        <v>0</v>
      </c>
      <c r="P10" s="57">
        <f>ctols!$AA10*FCT!Q10</f>
        <v>0</v>
      </c>
      <c r="Q10" s="57">
        <f>ctols!$AA10*FCT!R10</f>
        <v>0</v>
      </c>
      <c r="R10" s="57">
        <f>ctols!$AA10*FCT!S10</f>
        <v>0</v>
      </c>
      <c r="S10" s="57">
        <f>ctols!$AA10*FCT!T10</f>
        <v>0</v>
      </c>
      <c r="T10" s="57">
        <f>ctols!$AA10*FCT!U10</f>
        <v>0</v>
      </c>
      <c r="U10" s="57">
        <f>ctols!$AA10*FCT!V10</f>
        <v>0</v>
      </c>
      <c r="V10" s="57">
        <f>ctols!$AA10*FCT!W10</f>
        <v>0</v>
      </c>
      <c r="W10" s="57">
        <f>ctols!$AA10*FCT!X10</f>
        <v>0</v>
      </c>
      <c r="X10" s="57">
        <f>ctols!$AA10*FCT!Y10</f>
        <v>0</v>
      </c>
      <c r="Y10" s="57">
        <f>ctols!$AA10*FCT!Z10</f>
        <v>0</v>
      </c>
      <c r="Z10" s="57">
        <f>ctols!$AA10*FCT!AA10</f>
        <v>0</v>
      </c>
      <c r="AA10" s="57">
        <f>ctols!$AA10*FCT!AB10</f>
        <v>0</v>
      </c>
      <c r="AB10" s="57">
        <f>ctols!$AA10*FCT!AC10</f>
        <v>0</v>
      </c>
      <c r="AC10" s="57">
        <f>ctols!$AA10*FCT!AD10</f>
        <v>0</v>
      </c>
      <c r="AD10" s="57">
        <f>ctols!$AA10*FCT!AE10</f>
        <v>0</v>
      </c>
      <c r="AE10" s="57">
        <f>ctols!$AA10*FCT!AF10</f>
        <v>0</v>
      </c>
      <c r="AF10" s="57">
        <f>ctols!$AA10*FCT!AG10</f>
        <v>0</v>
      </c>
      <c r="AG10" s="57">
        <f>ctols!$AA10*FCT!AH10</f>
        <v>0</v>
      </c>
      <c r="AH10" s="57">
        <f>ctols!$AA10*FCT!AI10</f>
        <v>0</v>
      </c>
      <c r="AI10" s="57">
        <f>ctols!$AA10*FCT!AJ10</f>
        <v>0</v>
      </c>
      <c r="AJ10" s="57">
        <f>ctols!$AA10*FCT!AK10</f>
        <v>0</v>
      </c>
      <c r="AK10" s="57">
        <f>ctols!$AA10*FCT!AL10</f>
        <v>0</v>
      </c>
      <c r="AL10" s="57">
        <f>ctols!$AA10*FCT!AM10</f>
        <v>0</v>
      </c>
      <c r="AM10" s="57">
        <f>ctols!$AA10*FCT!AN10</f>
        <v>0</v>
      </c>
      <c r="AN10" s="57">
        <f>ctols!$AA10*FCT!AO10</f>
        <v>0</v>
      </c>
      <c r="AO10" s="57">
        <f>ctols!$AA10*FCT!AP10</f>
        <v>0</v>
      </c>
      <c r="AP10" s="57">
        <f>ctols!$AA10*FCT!AQ10</f>
        <v>0</v>
      </c>
      <c r="AQ10" s="57">
        <f>ctols!$AA10*FCT!AR10</f>
        <v>0</v>
      </c>
    </row>
    <row r="11" spans="1:43" x14ac:dyDescent="0.2">
      <c r="A11">
        <f>FCT!B11</f>
        <v>0</v>
      </c>
      <c r="B11" s="57">
        <f>ctols!$AA11*FCT!C11</f>
        <v>0</v>
      </c>
      <c r="C11">
        <f>FCT!D11</f>
        <v>0</v>
      </c>
      <c r="D11">
        <f>ctols!$AA11*FCT!E11</f>
        <v>0</v>
      </c>
      <c r="E11" s="57">
        <f>ctols!$AA11*FCT!F11</f>
        <v>0</v>
      </c>
      <c r="F11" s="57">
        <f>ctols!$AA11*FCT!G11</f>
        <v>0</v>
      </c>
      <c r="G11" s="57">
        <f>ctols!$AA11*FCT!H11</f>
        <v>0</v>
      </c>
      <c r="H11" s="57">
        <f>ctols!$AA11*FCT!I11</f>
        <v>0</v>
      </c>
      <c r="I11" s="57">
        <f>ctols!$AA11*FCT!J11</f>
        <v>0</v>
      </c>
      <c r="J11" s="57">
        <f>ctols!$AA11*FCT!K11</f>
        <v>0</v>
      </c>
      <c r="K11" s="57">
        <f>ctols!$AA11*FCT!L11</f>
        <v>0</v>
      </c>
      <c r="L11" s="57">
        <f>ctols!$AA11*FCT!M11</f>
        <v>0</v>
      </c>
      <c r="M11" s="57">
        <f>ctols!$AA11*FCT!N11</f>
        <v>0</v>
      </c>
      <c r="N11" s="57">
        <f>ctols!$AA11*FCT!O11</f>
        <v>0</v>
      </c>
      <c r="O11" s="57">
        <f>ctols!$AA11*FCT!P11</f>
        <v>0</v>
      </c>
      <c r="P11" s="57">
        <f>ctols!$AA11*FCT!Q11</f>
        <v>0</v>
      </c>
      <c r="Q11" s="57">
        <f>ctols!$AA11*FCT!R11</f>
        <v>0</v>
      </c>
      <c r="R11" s="57">
        <f>ctols!$AA11*FCT!S11</f>
        <v>0</v>
      </c>
      <c r="S11" s="57">
        <f>ctols!$AA11*FCT!T11</f>
        <v>0</v>
      </c>
      <c r="T11" s="57">
        <f>ctols!$AA11*FCT!U11</f>
        <v>0</v>
      </c>
      <c r="U11" s="57">
        <f>ctols!$AA11*FCT!V11</f>
        <v>0</v>
      </c>
      <c r="V11" s="57">
        <f>ctols!$AA11*FCT!W11</f>
        <v>0</v>
      </c>
      <c r="W11" s="57">
        <f>ctols!$AA11*FCT!X11</f>
        <v>0</v>
      </c>
      <c r="X11" s="57">
        <f>ctols!$AA11*FCT!Y11</f>
        <v>0</v>
      </c>
      <c r="Y11" s="57">
        <f>ctols!$AA11*FCT!Z11</f>
        <v>0</v>
      </c>
      <c r="Z11" s="57">
        <f>ctols!$AA11*FCT!AA11</f>
        <v>0</v>
      </c>
      <c r="AA11" s="57">
        <f>ctols!$AA11*FCT!AB11</f>
        <v>0</v>
      </c>
      <c r="AB11" s="57">
        <f>ctols!$AA11*FCT!AC11</f>
        <v>0</v>
      </c>
      <c r="AC11" s="57">
        <f>ctols!$AA11*FCT!AD11</f>
        <v>0</v>
      </c>
      <c r="AD11" s="57">
        <f>ctols!$AA11*FCT!AE11</f>
        <v>0</v>
      </c>
      <c r="AE11" s="57">
        <f>ctols!$AA11*FCT!AF11</f>
        <v>0</v>
      </c>
      <c r="AF11" s="57">
        <f>ctols!$AA11*FCT!AG11</f>
        <v>0</v>
      </c>
      <c r="AG11" s="57">
        <f>ctols!$AA11*FCT!AH11</f>
        <v>0</v>
      </c>
      <c r="AH11" s="57">
        <f>ctols!$AA11*FCT!AI11</f>
        <v>0</v>
      </c>
      <c r="AI11" s="57">
        <f>ctols!$AA11*FCT!AJ11</f>
        <v>0</v>
      </c>
      <c r="AJ11" s="57">
        <f>ctols!$AA11*FCT!AK11</f>
        <v>0</v>
      </c>
      <c r="AK11" s="57">
        <f>ctols!$AA11*FCT!AL11</f>
        <v>0</v>
      </c>
      <c r="AL11" s="57">
        <f>ctols!$AA11*FCT!AM11</f>
        <v>0</v>
      </c>
      <c r="AM11" s="57">
        <f>ctols!$AA11*FCT!AN11</f>
        <v>0</v>
      </c>
      <c r="AN11" s="57">
        <f>ctols!$AA11*FCT!AO11</f>
        <v>0</v>
      </c>
      <c r="AO11" s="57">
        <f>ctols!$AA11*FCT!AP11</f>
        <v>0</v>
      </c>
      <c r="AP11" s="57">
        <f>ctols!$AA11*FCT!AQ11</f>
        <v>0</v>
      </c>
      <c r="AQ11" s="57">
        <f>ctols!$AA11*FCT!AR11</f>
        <v>0</v>
      </c>
    </row>
    <row r="12" spans="1:43" x14ac:dyDescent="0.2">
      <c r="A12">
        <f>FCT!B12</f>
        <v>0</v>
      </c>
      <c r="B12" s="57">
        <f>ctols!$AA12*FCT!C12</f>
        <v>0</v>
      </c>
      <c r="C12">
        <f>FCT!D12</f>
        <v>0</v>
      </c>
      <c r="D12">
        <f>ctols!$AA12*FCT!E12</f>
        <v>0</v>
      </c>
      <c r="E12" s="57">
        <f>ctols!$AA12*FCT!F12</f>
        <v>0</v>
      </c>
      <c r="F12" s="57">
        <f>ctols!$AA12*FCT!G12</f>
        <v>0</v>
      </c>
      <c r="G12" s="57">
        <f>ctols!$AA12*FCT!H12</f>
        <v>0</v>
      </c>
      <c r="H12" s="57">
        <f>ctols!$AA12*FCT!I12</f>
        <v>0</v>
      </c>
      <c r="I12" s="57">
        <f>ctols!$AA12*FCT!J12</f>
        <v>0</v>
      </c>
      <c r="J12" s="57">
        <f>ctols!$AA12*FCT!K12</f>
        <v>0</v>
      </c>
      <c r="K12" s="57">
        <f>ctols!$AA12*FCT!L12</f>
        <v>0</v>
      </c>
      <c r="L12" s="57">
        <f>ctols!$AA12*FCT!M12</f>
        <v>0</v>
      </c>
      <c r="M12" s="57">
        <f>ctols!$AA12*FCT!N12</f>
        <v>0</v>
      </c>
      <c r="N12" s="57">
        <f>ctols!$AA12*FCT!O12</f>
        <v>0</v>
      </c>
      <c r="O12" s="57">
        <f>ctols!$AA12*FCT!P12</f>
        <v>0</v>
      </c>
      <c r="P12" s="57">
        <f>ctols!$AA12*FCT!Q12</f>
        <v>0</v>
      </c>
      <c r="Q12" s="57">
        <f>ctols!$AA12*FCT!R12</f>
        <v>0</v>
      </c>
      <c r="R12" s="57">
        <f>ctols!$AA12*FCT!S12</f>
        <v>0</v>
      </c>
      <c r="S12" s="57">
        <f>ctols!$AA12*FCT!T12</f>
        <v>0</v>
      </c>
      <c r="T12" s="57">
        <f>ctols!$AA12*FCT!U12</f>
        <v>0</v>
      </c>
      <c r="U12" s="57">
        <f>ctols!$AA12*FCT!V12</f>
        <v>0</v>
      </c>
      <c r="V12" s="57">
        <f>ctols!$AA12*FCT!W12</f>
        <v>0</v>
      </c>
      <c r="W12" s="57">
        <f>ctols!$AA12*FCT!X12</f>
        <v>0</v>
      </c>
      <c r="X12" s="57">
        <f>ctols!$AA12*FCT!Y12</f>
        <v>0</v>
      </c>
      <c r="Y12" s="57">
        <f>ctols!$AA12*FCT!Z12</f>
        <v>0</v>
      </c>
      <c r="Z12" s="57">
        <f>ctols!$AA12*FCT!AA12</f>
        <v>0</v>
      </c>
      <c r="AA12" s="57">
        <f>ctols!$AA12*FCT!AB12</f>
        <v>0</v>
      </c>
      <c r="AB12" s="57">
        <f>ctols!$AA12*FCT!AC12</f>
        <v>0</v>
      </c>
      <c r="AC12" s="57">
        <f>ctols!$AA12*FCT!AD12</f>
        <v>0</v>
      </c>
      <c r="AD12" s="57">
        <f>ctols!$AA12*FCT!AE12</f>
        <v>0</v>
      </c>
      <c r="AE12" s="57">
        <f>ctols!$AA12*FCT!AF12</f>
        <v>0</v>
      </c>
      <c r="AF12" s="57">
        <f>ctols!$AA12*FCT!AG12</f>
        <v>0</v>
      </c>
      <c r="AG12" s="57">
        <f>ctols!$AA12*FCT!AH12</f>
        <v>0</v>
      </c>
      <c r="AH12" s="57">
        <f>ctols!$AA12*FCT!AI12</f>
        <v>0</v>
      </c>
      <c r="AI12" s="57">
        <f>ctols!$AA12*FCT!AJ12</f>
        <v>0</v>
      </c>
      <c r="AJ12" s="57">
        <f>ctols!$AA12*FCT!AK12</f>
        <v>0</v>
      </c>
      <c r="AK12" s="57">
        <f>ctols!$AA12*FCT!AL12</f>
        <v>0</v>
      </c>
      <c r="AL12" s="57">
        <f>ctols!$AA12*FCT!AM12</f>
        <v>0</v>
      </c>
      <c r="AM12" s="57">
        <f>ctols!$AA12*FCT!AN12</f>
        <v>0</v>
      </c>
      <c r="AN12" s="57">
        <f>ctols!$AA12*FCT!AO12</f>
        <v>0</v>
      </c>
      <c r="AO12" s="57">
        <f>ctols!$AA12*FCT!AP12</f>
        <v>0</v>
      </c>
      <c r="AP12" s="57">
        <f>ctols!$AA12*FCT!AQ12</f>
        <v>0</v>
      </c>
      <c r="AQ12" s="57">
        <f>ctols!$AA12*FCT!AR12</f>
        <v>0</v>
      </c>
    </row>
    <row r="13" spans="1:43" x14ac:dyDescent="0.2">
      <c r="A13">
        <f>FCT!B13</f>
        <v>12021</v>
      </c>
      <c r="B13" s="57">
        <f>ctols!$AA13*FCT!C13</f>
        <v>0.11379318215354792</v>
      </c>
      <c r="C13" t="str">
        <f>FCT!D13</f>
        <v xml:space="preserve">49% Refuse Description: Hulls </v>
      </c>
      <c r="D13">
        <f>ctols!$AA13*FCT!E13</f>
        <v>0</v>
      </c>
      <c r="E13" s="57">
        <f>ctols!$AA13*FCT!F13</f>
        <v>1.253956242554783E-2</v>
      </c>
      <c r="F13" s="57">
        <f>ctols!$AA13*FCT!G13</f>
        <v>1.1535504935957701</v>
      </c>
      <c r="G13" s="57">
        <f>ctols!$AA13*FCT!H13</f>
        <v>3.6101444847929515E-2</v>
      </c>
      <c r="H13" s="57">
        <f>ctols!$AA13*FCT!I13</f>
        <v>8.579113438831211E-2</v>
      </c>
      <c r="I13" s="57">
        <f>ctols!$AA13*FCT!J13</f>
        <v>7.6509180706767807E-2</v>
      </c>
      <c r="J13" s="57">
        <f>ctols!$AA13*FCT!K13</f>
        <v>0</v>
      </c>
      <c r="K13" s="57">
        <f>ctols!$AA13*FCT!L13</f>
        <v>0</v>
      </c>
      <c r="L13" s="57">
        <f>ctols!$AA13*FCT!M13</f>
        <v>0</v>
      </c>
      <c r="M13" s="57">
        <f>ctols!$AA13*FCT!N13</f>
        <v>0.17403663152895565</v>
      </c>
      <c r="N13" s="57">
        <f>ctols!$AA13*FCT!O13</f>
        <v>1.0933070442203624E-2</v>
      </c>
      <c r="O13" s="57">
        <f>ctols!$AA13*FCT!P13</f>
        <v>0.78762731961181209</v>
      </c>
      <c r="P13" s="57">
        <f>ctols!$AA13*FCT!Q13</f>
        <v>1.4369178295467619</v>
      </c>
      <c r="Q13" s="57">
        <f>ctols!$AA13*FCT!R13</f>
        <v>1.5328611007742632</v>
      </c>
      <c r="R13" s="57">
        <f>ctols!$AA13*FCT!S13</f>
        <v>1.5328611007742632E-3</v>
      </c>
      <c r="S13" s="57">
        <f>ctols!$AA13*FCT!T13</f>
        <v>6.6937165972675242E-3</v>
      </c>
      <c r="T13" s="57">
        <f>ctols!$AA13*FCT!U13</f>
        <v>6.6937166554516125E-6</v>
      </c>
      <c r="U13" s="57">
        <f>ctols!$AA13*FCT!V13</f>
        <v>1.1267756272066999E-2</v>
      </c>
      <c r="V13" s="57">
        <f>ctols!$AA13*FCT!W13</f>
        <v>0</v>
      </c>
      <c r="W13" s="57">
        <f>ctols!$AA13*FCT!X13</f>
        <v>0</v>
      </c>
      <c r="X13" s="57">
        <f>ctols!$AA13*FCT!Y13</f>
        <v>2.5949308008740438E-3</v>
      </c>
      <c r="Y13" s="57">
        <f>ctols!$AA13*FCT!Z13</f>
        <v>9.2596412928867421E-4</v>
      </c>
      <c r="Z13" s="57">
        <f>ctols!$AA13*FCT!AA13</f>
        <v>5.0961495693863414E-3</v>
      </c>
      <c r="AA13" s="57">
        <f>ctols!$AA13*FCT!AB13</f>
        <v>2.6105494729343343E-3</v>
      </c>
      <c r="AB13" s="57">
        <f>ctols!$AA13*FCT!AC13</f>
        <v>0.35699821852093466</v>
      </c>
      <c r="AC13" s="57">
        <f>ctols!$AA13*FCT!AD13</f>
        <v>0</v>
      </c>
      <c r="AD13" s="57">
        <f>ctols!$AA13*FCT!AE13</f>
        <v>6.6937165972675242E-3</v>
      </c>
      <c r="AE13" s="57">
        <f>ctols!$AA13*FCT!AF13</f>
        <v>0.11156194328779208</v>
      </c>
      <c r="AF13" s="57">
        <f>ctols!$AA13*FCT!AG13</f>
        <v>0</v>
      </c>
      <c r="AG13" s="57">
        <f>ctols!$AA13*FCT!AH13</f>
        <v>0</v>
      </c>
      <c r="AH13" s="57">
        <f>ctols!$AA13*FCT!AI13</f>
        <v>0</v>
      </c>
      <c r="AI13" s="57">
        <f>ctols!$AA13*FCT!AJ13</f>
        <v>0</v>
      </c>
      <c r="AJ13" s="57">
        <f>ctols!$AA13*FCT!AK13</f>
        <v>0</v>
      </c>
      <c r="AK13" s="57">
        <f>ctols!$AA13*FCT!AL13</f>
        <v>8.2154215037130093E-3</v>
      </c>
      <c r="AL13" s="57">
        <f>ctols!$AA13*FCT!AM13</f>
        <v>1.081704602118432E-2</v>
      </c>
      <c r="AM13" s="57">
        <f>ctols!$AA13*FCT!AN13</f>
        <v>6.2972254508227118E-2</v>
      </c>
      <c r="AN13" s="57">
        <f>ctols!$AA13*FCT!AO13</f>
        <v>0</v>
      </c>
      <c r="AO13" s="57">
        <f>ctols!$AA13*FCT!AP13</f>
        <v>0</v>
      </c>
      <c r="AP13" s="57">
        <f>ctols!$AA13*FCT!AQ13</f>
        <v>0</v>
      </c>
      <c r="AQ13" s="57">
        <f>ctols!$AA13*FCT!AR13</f>
        <v>0</v>
      </c>
    </row>
    <row r="14" spans="1:43" x14ac:dyDescent="0.2">
      <c r="A14">
        <f>FCT!B14</f>
        <v>12023</v>
      </c>
      <c r="B14" s="57">
        <f>ctols!$AA14*FCT!C14</f>
        <v>5.8918943526620904</v>
      </c>
      <c r="C14" t="str">
        <f>FCT!D14</f>
        <v/>
      </c>
      <c r="D14">
        <f>ctols!$AA14*FCT!E14</f>
        <v>0</v>
      </c>
      <c r="E14" s="57">
        <f>ctols!$AA14*FCT!F14</f>
        <v>0.27632984513985209</v>
      </c>
      <c r="F14" s="57">
        <f>ctols!$AA14*FCT!G14</f>
        <v>33.760554640753782</v>
      </c>
      <c r="G14" s="57">
        <f>ctols!$AA14*FCT!H14</f>
        <v>1.0446328687269888</v>
      </c>
      <c r="H14" s="57">
        <f>ctols!$AA14*FCT!I14</f>
        <v>2.9265039249672604</v>
      </c>
      <c r="I14" s="57">
        <f>ctols!$AA14*FCT!J14</f>
        <v>1.3816492256992603</v>
      </c>
      <c r="J14" s="57">
        <f>ctols!$AA14*FCT!K14</f>
        <v>0.69524353361412672</v>
      </c>
      <c r="K14" s="57">
        <f>ctols!$AA14*FCT!L14</f>
        <v>1.7675683057986273E-2</v>
      </c>
      <c r="L14" s="57">
        <f>ctols!$AA14*FCT!M14</f>
        <v>0</v>
      </c>
      <c r="M14" s="57">
        <f>ctols!$AA14*FCT!N14</f>
        <v>57.445969938455384</v>
      </c>
      <c r="N14" s="57">
        <f>ctols!$AA14*FCT!O14</f>
        <v>0.85727062831233425</v>
      </c>
      <c r="O14" s="57">
        <f>ctols!$AA14*FCT!P14</f>
        <v>20.68054917784394</v>
      </c>
      <c r="P14" s="57">
        <f>ctols!$AA14*FCT!Q14</f>
        <v>37.060015478244551</v>
      </c>
      <c r="Q14" s="57">
        <f>ctols!$AA14*FCT!R14</f>
        <v>27.574065570458586</v>
      </c>
      <c r="R14" s="57">
        <f>ctols!$AA14*FCT!S14</f>
        <v>2.7574065570458585E-2</v>
      </c>
      <c r="S14" s="57">
        <f>ctols!$AA14*FCT!T14</f>
        <v>0.64810837879283001</v>
      </c>
      <c r="T14" s="57">
        <f>ctols!$AA14*FCT!U14</f>
        <v>6.4810837528098727E-4</v>
      </c>
      <c r="U14" s="57">
        <f>ctols!$AA14*FCT!V14</f>
        <v>0.45662181233131205</v>
      </c>
      <c r="V14" s="57">
        <f>ctols!$AA14*FCT!W14</f>
        <v>0</v>
      </c>
      <c r="W14" s="57">
        <f>ctols!$AA14*FCT!X14</f>
        <v>0</v>
      </c>
      <c r="X14" s="57">
        <f>ctols!$AA14*FCT!Y14</f>
        <v>4.6604884329557138E-2</v>
      </c>
      <c r="Y14" s="57">
        <f>ctols!$AA14*FCT!Z14</f>
        <v>1.4552979051075363E-2</v>
      </c>
      <c r="Z14" s="57">
        <f>ctols!$AA14*FCT!AA14</f>
        <v>0.26601903002269339</v>
      </c>
      <c r="AA14" s="57">
        <f>ctols!$AA14*FCT!AB14</f>
        <v>4.6545965386030522E-2</v>
      </c>
      <c r="AB14" s="57">
        <f>ctols!$AA14*FCT!AC14</f>
        <v>5.7151375220822285</v>
      </c>
      <c r="AC14" s="57">
        <f>ctols!$AA14*FCT!AD14</f>
        <v>0</v>
      </c>
      <c r="AD14" s="57">
        <f>ctols!$AA14*FCT!AE14</f>
        <v>0</v>
      </c>
      <c r="AE14" s="57">
        <f>ctols!$AA14*FCT!AF14</f>
        <v>0.53027049173958818</v>
      </c>
      <c r="AF14" s="57">
        <f>ctols!$AA14*FCT!AG14</f>
        <v>1.4729735881655227E-2</v>
      </c>
      <c r="AG14" s="57">
        <f>ctols!$AA14*FCT!AH14</f>
        <v>0</v>
      </c>
      <c r="AH14" s="57">
        <f>ctols!$AA14*FCT!AI14</f>
        <v>0</v>
      </c>
      <c r="AI14" s="57">
        <f>ctols!$AA14*FCT!AJ14</f>
        <v>0</v>
      </c>
      <c r="AJ14" s="57">
        <f>ctols!$AA14*FCT!AK14</f>
        <v>0</v>
      </c>
      <c r="AK14" s="57">
        <f>ctols!$AA14*FCT!AL14</f>
        <v>0.40989909011470166</v>
      </c>
      <c r="AL14" s="57">
        <f>ctols!$AA14*FCT!AM14</f>
        <v>1.1052604616158817</v>
      </c>
      <c r="AM14" s="57">
        <f>ctols!$AA14*FCT!AN14</f>
        <v>1.282842157405117</v>
      </c>
      <c r="AN14" s="57">
        <f>ctols!$AA14*FCT!AO14</f>
        <v>0</v>
      </c>
      <c r="AO14" s="57">
        <f>ctols!$AA14*FCT!AP14</f>
        <v>0</v>
      </c>
      <c r="AP14" s="57">
        <f>ctols!$AA14*FCT!AQ14</f>
        <v>0</v>
      </c>
      <c r="AQ14" s="57">
        <f>ctols!$AA14*FCT!AR14</f>
        <v>0</v>
      </c>
    </row>
    <row r="15" spans="1:43" x14ac:dyDescent="0.2">
      <c r="A15" t="str">
        <f>FCT!B15</f>
        <v>02024</v>
      </c>
      <c r="B15" s="57">
        <f>ctols!$AA15*FCT!C15</f>
        <v>3.3394381609594508E-2</v>
      </c>
      <c r="C15" t="str">
        <f>FCT!D15</f>
        <v/>
      </c>
      <c r="D15">
        <f>ctols!$AA15*FCT!E15</f>
        <v>0</v>
      </c>
      <c r="E15" s="57">
        <f>ctols!$AA15*FCT!F15</f>
        <v>1.7598839108256303E-3</v>
      </c>
      <c r="F15" s="57">
        <f>ctols!$AA15*FCT!G15</f>
        <v>0.1696434585767401</v>
      </c>
      <c r="G15" s="57">
        <f>ctols!$AA15*FCT!H15</f>
        <v>8.7092547237822473E-3</v>
      </c>
      <c r="H15" s="57">
        <f>ctols!$AA15*FCT!I15</f>
        <v>1.2102123895317049E-2</v>
      </c>
      <c r="I15" s="57">
        <f>ctols!$AA15*FCT!J15</f>
        <v>9.3804817941350975E-3</v>
      </c>
      <c r="J15" s="57">
        <f>ctols!$AA15*FCT!K15</f>
        <v>4.0741145563705297E-3</v>
      </c>
      <c r="K15" s="57">
        <f>ctols!$AA15*FCT!L15</f>
        <v>2.2674785112914669E-3</v>
      </c>
      <c r="L15" s="57">
        <f>ctols!$AA15*FCT!M15</f>
        <v>0</v>
      </c>
      <c r="M15" s="57">
        <f>ctols!$AA15*FCT!N15</f>
        <v>8.8829055081521391E-2</v>
      </c>
      <c r="N15" s="57">
        <f>ctols!$AA15*FCT!O15</f>
        <v>3.0756225462436541E-3</v>
      </c>
      <c r="O15" s="57">
        <f>ctols!$AA15*FCT!P15</f>
        <v>0.12355921195549967</v>
      </c>
      <c r="P15" s="57">
        <f>ctols!$AA15*FCT!Q15</f>
        <v>0.27650547972744249</v>
      </c>
      <c r="Q15" s="57">
        <f>ctols!$AA15*FCT!R15</f>
        <v>0.24645053627880745</v>
      </c>
      <c r="R15" s="57">
        <f>ctols!$AA15*FCT!S15</f>
        <v>2.4645053627880744E-4</v>
      </c>
      <c r="S15" s="57">
        <f>ctols!$AA15*FCT!T15</f>
        <v>4.3412696092472855E-3</v>
      </c>
      <c r="T15" s="57">
        <f>ctols!$AA15*FCT!U15</f>
        <v>4.3412696988179969E-6</v>
      </c>
      <c r="U15" s="57">
        <f>ctols!$AA15*FCT!V15</f>
        <v>2.0303784018633462E-3</v>
      </c>
      <c r="V15" s="57">
        <f>ctols!$AA15*FCT!W15</f>
        <v>0</v>
      </c>
      <c r="W15" s="57">
        <f>ctols!$AA15*FCT!X15</f>
        <v>2.3710010942812098E-3</v>
      </c>
      <c r="X15" s="57">
        <f>ctols!$AA15*FCT!Y15</f>
        <v>2.6882477195723579E-4</v>
      </c>
      <c r="Y15" s="57">
        <f>ctols!$AA15*FCT!Z15</f>
        <v>8.715933600104167E-5</v>
      </c>
      <c r="Z15" s="57">
        <f>ctols!$AA15*FCT!AA15</f>
        <v>1.5805560815821079E-3</v>
      </c>
      <c r="AA15" s="57">
        <f>ctols!$AA15*FCT!AB15</f>
        <v>1.325756949900902E-4</v>
      </c>
      <c r="AB15" s="57">
        <f>ctols!$AA15*FCT!AC15</f>
        <v>5.40988982075431E-2</v>
      </c>
      <c r="AC15" s="57">
        <f>ctols!$AA15*FCT!AD15</f>
        <v>0</v>
      </c>
      <c r="AD15" s="57">
        <f>ctols!$AA15*FCT!AE15</f>
        <v>6.6788763219189013E-4</v>
      </c>
      <c r="AE15" s="57">
        <f>ctols!$AA15*FCT!AF15</f>
        <v>1.0352258298974296E-2</v>
      </c>
      <c r="AF15" s="57">
        <f>ctols!$AA15*FCT!AG15</f>
        <v>1.6930951476064415E-3</v>
      </c>
      <c r="AG15" s="57">
        <f>ctols!$AA15*FCT!AH15</f>
        <v>0</v>
      </c>
      <c r="AH15" s="57">
        <f>ctols!$AA15*FCT!AI15</f>
        <v>0</v>
      </c>
      <c r="AI15" s="57">
        <f>ctols!$AA15*FCT!AJ15</f>
        <v>1.8032966069181035E-3</v>
      </c>
      <c r="AJ15" s="57">
        <f>ctols!$AA15*FCT!AK15</f>
        <v>0</v>
      </c>
      <c r="AK15" s="57">
        <f>ctols!$AA15*FCT!AL15</f>
        <v>6.6421425021483474E-4</v>
      </c>
      <c r="AL15" s="57">
        <f>ctols!$AA15*FCT!AM15</f>
        <v>7.5197468508484914E-3</v>
      </c>
      <c r="AM15" s="57">
        <f>ctols!$AA15*FCT!AN15</f>
        <v>3.3688252167758934E-3</v>
      </c>
      <c r="AN15" s="57">
        <f>ctols!$AA15*FCT!AO15</f>
        <v>0</v>
      </c>
      <c r="AO15" s="57">
        <f>ctols!$AA15*FCT!AP15</f>
        <v>0</v>
      </c>
      <c r="AP15" s="57">
        <f>ctols!$AA15*FCT!AQ15</f>
        <v>0</v>
      </c>
      <c r="AQ15" s="57">
        <f>ctols!$AA15*FCT!AR15</f>
        <v>0</v>
      </c>
    </row>
    <row r="16" spans="1:43" x14ac:dyDescent="0.2">
      <c r="A16" t="str">
        <f>FCT!B16</f>
        <v>02033</v>
      </c>
      <c r="B16" s="57">
        <f>ctols!$AA16*FCT!C16</f>
        <v>3.2773527487554417E-2</v>
      </c>
      <c r="C16" t="str">
        <f>FCT!D16</f>
        <v/>
      </c>
      <c r="D16">
        <f>ctols!$AA16*FCT!E16</f>
        <v>0</v>
      </c>
      <c r="E16" s="57">
        <f>ctols!$AA16*FCT!F16</f>
        <v>1.9500248855094879E-3</v>
      </c>
      <c r="F16" s="57">
        <f>ctols!$AA16*FCT!G16</f>
        <v>0.17206101930966067</v>
      </c>
      <c r="G16" s="57">
        <f>ctols!$AA16*FCT!H16</f>
        <v>5.895957595011039E-3</v>
      </c>
      <c r="H16" s="57">
        <f>ctols!$AA16*FCT!I16</f>
        <v>1.3620678023827616E-2</v>
      </c>
      <c r="I16" s="57">
        <f>ctols!$AA16*FCT!J16</f>
        <v>9.2191932822490563E-3</v>
      </c>
      <c r="J16" s="57">
        <f>ctols!$AA16*FCT!K16</f>
        <v>6.3908378600731107E-3</v>
      </c>
      <c r="K16" s="57">
        <f>ctols!$AA16*FCT!L16</f>
        <v>9.7992847187787719E-4</v>
      </c>
      <c r="L16" s="57">
        <f>ctols!$AA16*FCT!M16</f>
        <v>0</v>
      </c>
      <c r="M16" s="57">
        <f>ctols!$AA16*FCT!N16</f>
        <v>0.4712833252710325</v>
      </c>
      <c r="N16" s="57">
        <f>ctols!$AA16*FCT!O16</f>
        <v>3.1986962827853108E-3</v>
      </c>
      <c r="O16" s="57">
        <f>ctols!$AA16*FCT!P16</f>
        <v>0.11372414038181382</v>
      </c>
      <c r="P16" s="57">
        <f>ctols!$AA16*FCT!Q16</f>
        <v>0.28512968914172343</v>
      </c>
      <c r="Q16" s="57">
        <f>ctols!$AA16*FCT!R16</f>
        <v>0.23564166263551625</v>
      </c>
      <c r="R16" s="57">
        <f>ctols!$AA16*FCT!S16</f>
        <v>2.3564166263551623E-4</v>
      </c>
      <c r="S16" s="57">
        <f>ctols!$AA16*FCT!T16</f>
        <v>8.5211171467641476E-3</v>
      </c>
      <c r="T16" s="57">
        <f>ctols!$AA16*FCT!U16</f>
        <v>8.5211173225750494E-6</v>
      </c>
      <c r="U16" s="57">
        <f>ctols!$AA16*FCT!V16</f>
        <v>2.5891086715167989E-3</v>
      </c>
      <c r="V16" s="57">
        <f>ctols!$AA16*FCT!W16</f>
        <v>0</v>
      </c>
      <c r="W16" s="57">
        <f>ctols!$AA16*FCT!X16</f>
        <v>3.2773527487554415E-4</v>
      </c>
      <c r="X16" s="57">
        <f>ctols!$AA16*FCT!Y16</f>
        <v>2.7988592474371472E-4</v>
      </c>
      <c r="Y16" s="57">
        <f>ctols!$AA16*FCT!Z16</f>
        <v>3.2773527487554415E-5</v>
      </c>
      <c r="Z16" s="57">
        <f>ctols!$AA16*FCT!AA16</f>
        <v>2.9365080628848759E-4</v>
      </c>
      <c r="AA16" s="57">
        <f>ctols!$AA16*FCT!AB16</f>
        <v>8.0950612894259408E-5</v>
      </c>
      <c r="AB16" s="57">
        <f>ctols!$AA16*FCT!AC16</f>
        <v>2.687429253979462E-2</v>
      </c>
      <c r="AC16" s="57">
        <f>ctols!$AA16*FCT!AD16</f>
        <v>0</v>
      </c>
      <c r="AD16" s="57">
        <f>ctols!$AA16*FCT!AE16</f>
        <v>0</v>
      </c>
      <c r="AE16" s="57">
        <f>ctols!$AA16*FCT!AF16</f>
        <v>0</v>
      </c>
      <c r="AF16" s="57">
        <f>ctols!$AA16*FCT!AG16</f>
        <v>5.8009143652971312E-4</v>
      </c>
      <c r="AG16" s="57">
        <f>ctols!$AA16*FCT!AH16</f>
        <v>0</v>
      </c>
      <c r="AH16" s="57">
        <f>ctols!$AA16*FCT!AI16</f>
        <v>0</v>
      </c>
      <c r="AI16" s="57">
        <f>ctols!$AA16*FCT!AJ16</f>
        <v>0</v>
      </c>
      <c r="AJ16" s="57">
        <f>ctols!$AA16*FCT!AK16</f>
        <v>0</v>
      </c>
      <c r="AK16" s="57">
        <f>ctols!$AA16*FCT!AL16</f>
        <v>1.4803802366128329E-3</v>
      </c>
      <c r="AL16" s="57">
        <f>ctols!$AA16*FCT!AM16</f>
        <v>1.960512414305505E-3</v>
      </c>
      <c r="AM16" s="57">
        <f>ctols!$AA16*FCT!AN16</f>
        <v>9.36306906791942E-3</v>
      </c>
      <c r="AN16" s="57">
        <f>ctols!$AA16*FCT!AO16</f>
        <v>0</v>
      </c>
      <c r="AO16" s="57">
        <f>ctols!$AA16*FCT!AP16</f>
        <v>0</v>
      </c>
      <c r="AP16" s="57">
        <f>ctols!$AA16*FCT!AQ16</f>
        <v>0</v>
      </c>
      <c r="AQ16" s="57">
        <f>ctols!$AA16*FCT!AR16</f>
        <v>0</v>
      </c>
    </row>
    <row r="17" spans="1:43" x14ac:dyDescent="0.2">
      <c r="A17">
        <f>FCT!B17</f>
        <v>0</v>
      </c>
      <c r="B17" s="57">
        <f>ctols!$AA17*FCT!C17</f>
        <v>0</v>
      </c>
      <c r="C17">
        <f>FCT!D17</f>
        <v>0</v>
      </c>
      <c r="D17">
        <f>ctols!$AA17*FCT!E17</f>
        <v>0</v>
      </c>
      <c r="E17" s="57">
        <f>ctols!$AA17*FCT!F17</f>
        <v>0</v>
      </c>
      <c r="F17" s="57">
        <f>ctols!$AA17*FCT!G17</f>
        <v>0</v>
      </c>
      <c r="G17" s="57">
        <f>ctols!$AA17*FCT!H17</f>
        <v>0</v>
      </c>
      <c r="H17" s="57">
        <f>ctols!$AA17*FCT!I17</f>
        <v>0</v>
      </c>
      <c r="I17" s="57">
        <f>ctols!$AA17*FCT!J17</f>
        <v>0</v>
      </c>
      <c r="J17" s="57">
        <f>ctols!$AA17*FCT!K17</f>
        <v>0</v>
      </c>
      <c r="K17" s="57">
        <f>ctols!$AA17*FCT!L17</f>
        <v>0</v>
      </c>
      <c r="L17" s="57">
        <f>ctols!$AA17*FCT!M17</f>
        <v>0</v>
      </c>
      <c r="M17" s="57">
        <f>ctols!$AA17*FCT!N17</f>
        <v>0</v>
      </c>
      <c r="N17" s="57">
        <f>ctols!$AA17*FCT!O17</f>
        <v>0</v>
      </c>
      <c r="O17" s="57">
        <f>ctols!$AA17*FCT!P17</f>
        <v>0</v>
      </c>
      <c r="P17" s="57">
        <f>ctols!$AA17*FCT!Q17</f>
        <v>0</v>
      </c>
      <c r="Q17" s="57">
        <f>ctols!$AA17*FCT!R17</f>
        <v>0</v>
      </c>
      <c r="R17" s="57">
        <f>ctols!$AA17*FCT!S17</f>
        <v>0</v>
      </c>
      <c r="S17" s="57">
        <f>ctols!$AA17*FCT!T17</f>
        <v>0</v>
      </c>
      <c r="T17" s="57">
        <f>ctols!$AA17*FCT!U17</f>
        <v>0</v>
      </c>
      <c r="U17" s="57">
        <f>ctols!$AA17*FCT!V17</f>
        <v>0</v>
      </c>
      <c r="V17" s="57">
        <f>ctols!$AA17*FCT!W17</f>
        <v>0</v>
      </c>
      <c r="W17" s="57">
        <f>ctols!$AA17*FCT!X17</f>
        <v>0</v>
      </c>
      <c r="X17" s="57">
        <f>ctols!$AA17*FCT!Y17</f>
        <v>0</v>
      </c>
      <c r="Y17" s="57">
        <f>ctols!$AA17*FCT!Z17</f>
        <v>0</v>
      </c>
      <c r="Z17" s="57">
        <f>ctols!$AA17*FCT!AA17</f>
        <v>0</v>
      </c>
      <c r="AA17" s="57">
        <f>ctols!$AA17*FCT!AB17</f>
        <v>0</v>
      </c>
      <c r="AB17" s="57">
        <f>ctols!$AA17*FCT!AC17</f>
        <v>0</v>
      </c>
      <c r="AC17" s="57">
        <f>ctols!$AA17*FCT!AD17</f>
        <v>0</v>
      </c>
      <c r="AD17" s="57">
        <f>ctols!$AA17*FCT!AE17</f>
        <v>0</v>
      </c>
      <c r="AE17" s="57">
        <f>ctols!$AA17*FCT!AF17</f>
        <v>0</v>
      </c>
      <c r="AF17" s="57">
        <f>ctols!$AA17*FCT!AG17</f>
        <v>0</v>
      </c>
      <c r="AG17" s="57">
        <f>ctols!$AA17*FCT!AH17</f>
        <v>0</v>
      </c>
      <c r="AH17" s="57">
        <f>ctols!$AA17*FCT!AI17</f>
        <v>0</v>
      </c>
      <c r="AI17" s="57">
        <f>ctols!$AA17*FCT!AJ17</f>
        <v>0</v>
      </c>
      <c r="AJ17" s="57">
        <f>ctols!$AA17*FCT!AK17</f>
        <v>0</v>
      </c>
      <c r="AK17" s="57">
        <f>ctols!$AA17*FCT!AL17</f>
        <v>0</v>
      </c>
      <c r="AL17" s="57">
        <f>ctols!$AA17*FCT!AM17</f>
        <v>0</v>
      </c>
      <c r="AM17" s="57">
        <f>ctols!$AA17*FCT!AN17</f>
        <v>0</v>
      </c>
      <c r="AN17" s="57">
        <f>ctols!$AA17*FCT!AO17</f>
        <v>0</v>
      </c>
      <c r="AO17" s="57">
        <f>ctols!$AA17*FCT!AP17</f>
        <v>0</v>
      </c>
      <c r="AP17" s="57">
        <f>ctols!$AA17*FCT!AQ17</f>
        <v>0</v>
      </c>
      <c r="AQ17" s="57">
        <f>ctols!$AA17*FCT!AR17</f>
        <v>0</v>
      </c>
    </row>
    <row r="18" spans="1:43" x14ac:dyDescent="0.2">
      <c r="A18">
        <f>FCT!B18</f>
        <v>0</v>
      </c>
      <c r="B18" s="57">
        <f>ctols!$AA18*FCT!C18</f>
        <v>0</v>
      </c>
      <c r="C18">
        <f>FCT!D18</f>
        <v>0</v>
      </c>
      <c r="D18">
        <f>ctols!$AA18*FCT!E18</f>
        <v>0</v>
      </c>
      <c r="E18" s="57">
        <f>ctols!$AA18*FCT!F18</f>
        <v>0</v>
      </c>
      <c r="F18" s="57">
        <f>ctols!$AA18*FCT!G18</f>
        <v>0</v>
      </c>
      <c r="G18" s="57">
        <f>ctols!$AA18*FCT!H18</f>
        <v>0</v>
      </c>
      <c r="H18" s="57">
        <f>ctols!$AA18*FCT!I18</f>
        <v>0</v>
      </c>
      <c r="I18" s="57">
        <f>ctols!$AA18*FCT!J18</f>
        <v>0</v>
      </c>
      <c r="J18" s="57">
        <f>ctols!$AA18*FCT!K18</f>
        <v>0</v>
      </c>
      <c r="K18" s="57">
        <f>ctols!$AA18*FCT!L18</f>
        <v>0</v>
      </c>
      <c r="L18" s="57">
        <f>ctols!$AA18*FCT!M18</f>
        <v>0</v>
      </c>
      <c r="M18" s="57">
        <f>ctols!$AA18*FCT!N18</f>
        <v>0</v>
      </c>
      <c r="N18" s="57">
        <f>ctols!$AA18*FCT!O18</f>
        <v>0</v>
      </c>
      <c r="O18" s="57">
        <f>ctols!$AA18*FCT!P18</f>
        <v>0</v>
      </c>
      <c r="P18" s="57">
        <f>ctols!$AA18*FCT!Q18</f>
        <v>0</v>
      </c>
      <c r="Q18" s="57">
        <f>ctols!$AA18*FCT!R18</f>
        <v>0</v>
      </c>
      <c r="R18" s="57">
        <f>ctols!$AA18*FCT!S18</f>
        <v>0</v>
      </c>
      <c r="S18" s="57">
        <f>ctols!$AA18*FCT!T18</f>
        <v>0</v>
      </c>
      <c r="T18" s="57">
        <f>ctols!$AA18*FCT!U18</f>
        <v>0</v>
      </c>
      <c r="U18" s="57">
        <f>ctols!$AA18*FCT!V18</f>
        <v>0</v>
      </c>
      <c r="V18" s="57">
        <f>ctols!$AA18*FCT!W18</f>
        <v>0</v>
      </c>
      <c r="W18" s="57">
        <f>ctols!$AA18*FCT!X18</f>
        <v>0</v>
      </c>
      <c r="X18" s="57">
        <f>ctols!$AA18*FCT!Y18</f>
        <v>0</v>
      </c>
      <c r="Y18" s="57">
        <f>ctols!$AA18*FCT!Z18</f>
        <v>0</v>
      </c>
      <c r="Z18" s="57">
        <f>ctols!$AA18*FCT!AA18</f>
        <v>0</v>
      </c>
      <c r="AA18" s="57">
        <f>ctols!$AA18*FCT!AB18</f>
        <v>0</v>
      </c>
      <c r="AB18" s="57">
        <f>ctols!$AA18*FCT!AC18</f>
        <v>0</v>
      </c>
      <c r="AC18" s="57">
        <f>ctols!$AA18*FCT!AD18</f>
        <v>0</v>
      </c>
      <c r="AD18" s="57">
        <f>ctols!$AA18*FCT!AE18</f>
        <v>0</v>
      </c>
      <c r="AE18" s="57">
        <f>ctols!$AA18*FCT!AF18</f>
        <v>0</v>
      </c>
      <c r="AF18" s="57">
        <f>ctols!$AA18*FCT!AG18</f>
        <v>0</v>
      </c>
      <c r="AG18" s="57">
        <f>ctols!$AA18*FCT!AH18</f>
        <v>0</v>
      </c>
      <c r="AH18" s="57">
        <f>ctols!$AA18*FCT!AI18</f>
        <v>0</v>
      </c>
      <c r="AI18" s="57">
        <f>ctols!$AA18*FCT!AJ18</f>
        <v>0</v>
      </c>
      <c r="AJ18" s="57">
        <f>ctols!$AA18*FCT!AK18</f>
        <v>0</v>
      </c>
      <c r="AK18" s="57">
        <f>ctols!$AA18*FCT!AL18</f>
        <v>0</v>
      </c>
      <c r="AL18" s="57">
        <f>ctols!$AA18*FCT!AM18</f>
        <v>0</v>
      </c>
      <c r="AM18" s="57">
        <f>ctols!$AA18*FCT!AN18</f>
        <v>0</v>
      </c>
      <c r="AN18" s="57">
        <f>ctols!$AA18*FCT!AO18</f>
        <v>0</v>
      </c>
      <c r="AO18" s="57">
        <f>ctols!$AA18*FCT!AP18</f>
        <v>0</v>
      </c>
      <c r="AP18" s="57">
        <f>ctols!$AA18*FCT!AQ18</f>
        <v>0</v>
      </c>
      <c r="AQ18" s="57">
        <f>ctols!$AA18*FCT!AR18</f>
        <v>0</v>
      </c>
    </row>
    <row r="19" spans="1:43" x14ac:dyDescent="0.2">
      <c r="A19">
        <f>FCT!B19</f>
        <v>0</v>
      </c>
      <c r="B19" s="57">
        <f>ctols!$AA19*FCT!C19</f>
        <v>0</v>
      </c>
      <c r="C19">
        <f>FCT!D19</f>
        <v>0</v>
      </c>
      <c r="D19">
        <f>ctols!$AA19*FCT!E19</f>
        <v>0</v>
      </c>
      <c r="E19" s="57">
        <f>ctols!$AA19*FCT!F19</f>
        <v>0</v>
      </c>
      <c r="F19" s="57">
        <f>ctols!$AA19*FCT!G19</f>
        <v>0</v>
      </c>
      <c r="G19" s="57">
        <f>ctols!$AA19*FCT!H19</f>
        <v>0</v>
      </c>
      <c r="H19" s="57">
        <f>ctols!$AA19*FCT!I19</f>
        <v>0</v>
      </c>
      <c r="I19" s="57">
        <f>ctols!$AA19*FCT!J19</f>
        <v>0</v>
      </c>
      <c r="J19" s="57">
        <f>ctols!$AA19*FCT!K19</f>
        <v>0</v>
      </c>
      <c r="K19" s="57">
        <f>ctols!$AA19*FCT!L19</f>
        <v>0</v>
      </c>
      <c r="L19" s="57">
        <f>ctols!$AA19*FCT!M19</f>
        <v>0</v>
      </c>
      <c r="M19" s="57">
        <f>ctols!$AA19*FCT!N19</f>
        <v>0</v>
      </c>
      <c r="N19" s="57">
        <f>ctols!$AA19*FCT!O19</f>
        <v>0</v>
      </c>
      <c r="O19" s="57">
        <f>ctols!$AA19*FCT!P19</f>
        <v>0</v>
      </c>
      <c r="P19" s="57">
        <f>ctols!$AA19*FCT!Q19</f>
        <v>0</v>
      </c>
      <c r="Q19" s="57">
        <f>ctols!$AA19*FCT!R19</f>
        <v>0</v>
      </c>
      <c r="R19" s="57">
        <f>ctols!$AA19*FCT!S19</f>
        <v>0</v>
      </c>
      <c r="S19" s="57">
        <f>ctols!$AA19*FCT!T19</f>
        <v>0</v>
      </c>
      <c r="T19" s="57">
        <f>ctols!$AA19*FCT!U19</f>
        <v>0</v>
      </c>
      <c r="U19" s="57">
        <f>ctols!$AA19*FCT!V19</f>
        <v>0</v>
      </c>
      <c r="V19" s="57">
        <f>ctols!$AA19*FCT!W19</f>
        <v>0</v>
      </c>
      <c r="W19" s="57">
        <f>ctols!$AA19*FCT!X19</f>
        <v>0</v>
      </c>
      <c r="X19" s="57">
        <f>ctols!$AA19*FCT!Y19</f>
        <v>0</v>
      </c>
      <c r="Y19" s="57">
        <f>ctols!$AA19*FCT!Z19</f>
        <v>0</v>
      </c>
      <c r="Z19" s="57">
        <f>ctols!$AA19*FCT!AA19</f>
        <v>0</v>
      </c>
      <c r="AA19" s="57">
        <f>ctols!$AA19*FCT!AB19</f>
        <v>0</v>
      </c>
      <c r="AB19" s="57">
        <f>ctols!$AA19*FCT!AC19</f>
        <v>0</v>
      </c>
      <c r="AC19" s="57">
        <f>ctols!$AA19*FCT!AD19</f>
        <v>0</v>
      </c>
      <c r="AD19" s="57">
        <f>ctols!$AA19*FCT!AE19</f>
        <v>0</v>
      </c>
      <c r="AE19" s="57">
        <f>ctols!$AA19*FCT!AF19</f>
        <v>0</v>
      </c>
      <c r="AF19" s="57">
        <f>ctols!$AA19*FCT!AG19</f>
        <v>0</v>
      </c>
      <c r="AG19" s="57">
        <f>ctols!$AA19*FCT!AH19</f>
        <v>0</v>
      </c>
      <c r="AH19" s="57">
        <f>ctols!$AA19*FCT!AI19</f>
        <v>0</v>
      </c>
      <c r="AI19" s="57">
        <f>ctols!$AA19*FCT!AJ19</f>
        <v>0</v>
      </c>
      <c r="AJ19" s="57">
        <f>ctols!$AA19*FCT!AK19</f>
        <v>0</v>
      </c>
      <c r="AK19" s="57">
        <f>ctols!$AA19*FCT!AL19</f>
        <v>0</v>
      </c>
      <c r="AL19" s="57">
        <f>ctols!$AA19*FCT!AM19</f>
        <v>0</v>
      </c>
      <c r="AM19" s="57">
        <f>ctols!$AA19*FCT!AN19</f>
        <v>0</v>
      </c>
      <c r="AN19" s="57">
        <f>ctols!$AA19*FCT!AO19</f>
        <v>0</v>
      </c>
      <c r="AO19" s="57">
        <f>ctols!$AA19*FCT!AP19</f>
        <v>0</v>
      </c>
      <c r="AP19" s="57">
        <f>ctols!$AA19*FCT!AQ19</f>
        <v>0</v>
      </c>
      <c r="AQ19" s="57">
        <f>ctols!$AA19*FCT!AR19</f>
        <v>0</v>
      </c>
    </row>
    <row r="20" spans="1:43" x14ac:dyDescent="0.2">
      <c r="A20">
        <f>FCT!B20</f>
        <v>0</v>
      </c>
      <c r="B20" s="57">
        <f>ctols!$AA20*FCT!C20</f>
        <v>0</v>
      </c>
      <c r="C20">
        <f>FCT!D20</f>
        <v>0</v>
      </c>
      <c r="D20">
        <f>ctols!$AA20*FCT!E20</f>
        <v>0</v>
      </c>
      <c r="E20" s="57">
        <f>ctols!$AA20*FCT!F20</f>
        <v>0</v>
      </c>
      <c r="F20" s="57">
        <f>ctols!$AA20*FCT!G20</f>
        <v>0</v>
      </c>
      <c r="G20" s="57">
        <f>ctols!$AA20*FCT!H20</f>
        <v>0</v>
      </c>
      <c r="H20" s="57">
        <f>ctols!$AA20*FCT!I20</f>
        <v>0</v>
      </c>
      <c r="I20" s="57">
        <f>ctols!$AA20*FCT!J20</f>
        <v>0</v>
      </c>
      <c r="J20" s="57">
        <f>ctols!$AA20*FCT!K20</f>
        <v>0</v>
      </c>
      <c r="K20" s="57">
        <f>ctols!$AA20*FCT!L20</f>
        <v>0</v>
      </c>
      <c r="L20" s="57">
        <f>ctols!$AA20*FCT!M20</f>
        <v>0</v>
      </c>
      <c r="M20" s="57">
        <f>ctols!$AA20*FCT!N20</f>
        <v>0</v>
      </c>
      <c r="N20" s="57">
        <f>ctols!$AA20*FCT!O20</f>
        <v>0</v>
      </c>
      <c r="O20" s="57">
        <f>ctols!$AA20*FCT!P20</f>
        <v>0</v>
      </c>
      <c r="P20" s="57">
        <f>ctols!$AA20*FCT!Q20</f>
        <v>0</v>
      </c>
      <c r="Q20" s="57">
        <f>ctols!$AA20*FCT!R20</f>
        <v>0</v>
      </c>
      <c r="R20" s="57">
        <f>ctols!$AA20*FCT!S20</f>
        <v>0</v>
      </c>
      <c r="S20" s="57">
        <f>ctols!$AA20*FCT!T20</f>
        <v>0</v>
      </c>
      <c r="T20" s="57">
        <f>ctols!$AA20*FCT!U20</f>
        <v>0</v>
      </c>
      <c r="U20" s="57">
        <f>ctols!$AA20*FCT!V20</f>
        <v>0</v>
      </c>
      <c r="V20" s="57">
        <f>ctols!$AA20*FCT!W20</f>
        <v>0</v>
      </c>
      <c r="W20" s="57">
        <f>ctols!$AA20*FCT!X20</f>
        <v>0</v>
      </c>
      <c r="X20" s="57">
        <f>ctols!$AA20*FCT!Y20</f>
        <v>0</v>
      </c>
      <c r="Y20" s="57">
        <f>ctols!$AA20*FCT!Z20</f>
        <v>0</v>
      </c>
      <c r="Z20" s="57">
        <f>ctols!$AA20*FCT!AA20</f>
        <v>0</v>
      </c>
      <c r="AA20" s="57">
        <f>ctols!$AA20*FCT!AB20</f>
        <v>0</v>
      </c>
      <c r="AB20" s="57">
        <f>ctols!$AA20*FCT!AC20</f>
        <v>0</v>
      </c>
      <c r="AC20" s="57">
        <f>ctols!$AA20*FCT!AD20</f>
        <v>0</v>
      </c>
      <c r="AD20" s="57">
        <f>ctols!$AA20*FCT!AE20</f>
        <v>0</v>
      </c>
      <c r="AE20" s="57">
        <f>ctols!$AA20*FCT!AF20</f>
        <v>0</v>
      </c>
      <c r="AF20" s="57">
        <f>ctols!$AA20*FCT!AG20</f>
        <v>0</v>
      </c>
      <c r="AG20" s="57">
        <f>ctols!$AA20*FCT!AH20</f>
        <v>0</v>
      </c>
      <c r="AH20" s="57">
        <f>ctols!$AA20*FCT!AI20</f>
        <v>0</v>
      </c>
      <c r="AI20" s="57">
        <f>ctols!$AA20*FCT!AJ20</f>
        <v>0</v>
      </c>
      <c r="AJ20" s="57">
        <f>ctols!$AA20*FCT!AK20</f>
        <v>0</v>
      </c>
      <c r="AK20" s="57">
        <f>ctols!$AA20*FCT!AL20</f>
        <v>0</v>
      </c>
      <c r="AL20" s="57">
        <f>ctols!$AA20*FCT!AM20</f>
        <v>0</v>
      </c>
      <c r="AM20" s="57">
        <f>ctols!$AA20*FCT!AN20</f>
        <v>0</v>
      </c>
      <c r="AN20" s="57">
        <f>ctols!$AA20*FCT!AO20</f>
        <v>0</v>
      </c>
      <c r="AO20" s="57">
        <f>ctols!$AA20*FCT!AP20</f>
        <v>0</v>
      </c>
      <c r="AP20" s="57">
        <f>ctols!$AA20*FCT!AQ20</f>
        <v>0</v>
      </c>
      <c r="AQ20" s="57">
        <f>ctols!$AA20*FCT!AR20</f>
        <v>0</v>
      </c>
    </row>
    <row r="21" spans="1:43" x14ac:dyDescent="0.2">
      <c r="A21">
        <f>FCT!B21</f>
        <v>12160</v>
      </c>
      <c r="B21" s="57">
        <f>ctols!$AA21*FCT!C21</f>
        <v>0</v>
      </c>
      <c r="C21" t="str">
        <f>FCT!D21</f>
        <v/>
      </c>
      <c r="D21">
        <f>ctols!$AA21*FCT!E21</f>
        <v>0</v>
      </c>
      <c r="E21" s="57">
        <f>ctols!$AA21*FCT!F21</f>
        <v>0</v>
      </c>
      <c r="F21" s="57">
        <f>ctols!$AA21*FCT!G21</f>
        <v>0</v>
      </c>
      <c r="G21" s="57">
        <f>ctols!$AA21*FCT!H21</f>
        <v>0</v>
      </c>
      <c r="H21" s="57">
        <f>ctols!$AA21*FCT!I21</f>
        <v>0</v>
      </c>
      <c r="I21" s="57">
        <f>ctols!$AA21*FCT!J21</f>
        <v>0</v>
      </c>
      <c r="J21" s="57">
        <f>ctols!$AA21*FCT!K21</f>
        <v>0</v>
      </c>
      <c r="K21" s="57">
        <f>ctols!$AA21*FCT!L21</f>
        <v>0</v>
      </c>
      <c r="L21" s="57">
        <f>ctols!$AA21*FCT!M21</f>
        <v>0</v>
      </c>
      <c r="M21" s="57">
        <f>ctols!$AA21*FCT!N21</f>
        <v>0</v>
      </c>
      <c r="N21" s="57">
        <f>ctols!$AA21*FCT!O21</f>
        <v>0</v>
      </c>
      <c r="O21" s="57">
        <f>ctols!$AA21*FCT!P21</f>
        <v>0</v>
      </c>
      <c r="P21" s="57">
        <f>ctols!$AA21*FCT!Q21</f>
        <v>0</v>
      </c>
      <c r="Q21" s="57">
        <f>ctols!$AA21*FCT!R21</f>
        <v>0</v>
      </c>
      <c r="R21" s="57">
        <f>ctols!$AA21*FCT!S21</f>
        <v>0</v>
      </c>
      <c r="S21" s="57">
        <f>ctols!$AA21*FCT!T21</f>
        <v>0</v>
      </c>
      <c r="T21" s="57">
        <f>ctols!$AA21*FCT!U21</f>
        <v>0</v>
      </c>
      <c r="U21" s="57">
        <f>ctols!$AA21*FCT!V21</f>
        <v>0</v>
      </c>
      <c r="V21" s="57">
        <f>ctols!$AA21*FCT!W21</f>
        <v>0</v>
      </c>
      <c r="W21" s="57">
        <f>ctols!$AA21*FCT!X21</f>
        <v>0</v>
      </c>
      <c r="X21" s="57">
        <f>ctols!$AA21*FCT!Y21</f>
        <v>0</v>
      </c>
      <c r="Y21" s="57">
        <f>ctols!$AA21*FCT!Z21</f>
        <v>0</v>
      </c>
      <c r="Z21" s="57">
        <f>ctols!$AA21*FCT!AA21</f>
        <v>0</v>
      </c>
      <c r="AA21" s="57">
        <f>ctols!$AA21*FCT!AB21</f>
        <v>0</v>
      </c>
      <c r="AB21" s="57">
        <f>ctols!$AA21*FCT!AC21</f>
        <v>0</v>
      </c>
      <c r="AC21" s="57">
        <f>ctols!$AA21*FCT!AD21</f>
        <v>0</v>
      </c>
      <c r="AD21" s="57">
        <f>ctols!$AA21*FCT!AE21</f>
        <v>0</v>
      </c>
      <c r="AE21" s="57">
        <f>ctols!$AA21*FCT!AF21</f>
        <v>0</v>
      </c>
      <c r="AF21" s="57">
        <f>ctols!$AA21*FCT!AG21</f>
        <v>0</v>
      </c>
      <c r="AG21" s="57">
        <f>ctols!$AA21*FCT!AH21</f>
        <v>0</v>
      </c>
      <c r="AH21" s="57">
        <f>ctols!$AA21*FCT!AI21</f>
        <v>0</v>
      </c>
      <c r="AI21" s="57">
        <f>ctols!$AA21*FCT!AJ21</f>
        <v>0</v>
      </c>
      <c r="AJ21" s="57">
        <f>ctols!$AA21*FCT!AK21</f>
        <v>0</v>
      </c>
      <c r="AK21" s="57">
        <f>ctols!$AA21*FCT!AL21</f>
        <v>0</v>
      </c>
      <c r="AL21" s="57">
        <f>ctols!$AA21*FCT!AM21</f>
        <v>0</v>
      </c>
      <c r="AM21" s="57">
        <f>ctols!$AA21*FCT!AN21</f>
        <v>0</v>
      </c>
      <c r="AN21" s="57">
        <f>ctols!$AA21*FCT!AO21</f>
        <v>0</v>
      </c>
      <c r="AO21" s="57">
        <f>ctols!$AA21*FCT!AP21</f>
        <v>0</v>
      </c>
      <c r="AP21" s="57">
        <f>ctols!$AA21*FCT!AQ21</f>
        <v>0</v>
      </c>
      <c r="AQ21" s="57">
        <f>ctols!$AA21*FCT!AR21</f>
        <v>0</v>
      </c>
    </row>
    <row r="22" spans="1:43" x14ac:dyDescent="0.2">
      <c r="A22">
        <f>FCT!B22</f>
        <v>0</v>
      </c>
      <c r="B22" s="57">
        <f>ctols!$AA22*FCT!C22</f>
        <v>0</v>
      </c>
      <c r="C22">
        <f>FCT!D22</f>
        <v>0</v>
      </c>
      <c r="D22">
        <f>ctols!$AA22*FCT!E22</f>
        <v>0</v>
      </c>
      <c r="E22" s="57">
        <f>ctols!$AA22*FCT!F22</f>
        <v>0</v>
      </c>
      <c r="F22" s="57">
        <f>ctols!$AA22*FCT!G22</f>
        <v>0</v>
      </c>
      <c r="G22" s="57">
        <f>ctols!$AA22*FCT!H22</f>
        <v>0</v>
      </c>
      <c r="H22" s="57">
        <f>ctols!$AA22*FCT!I22</f>
        <v>0</v>
      </c>
      <c r="I22" s="57">
        <f>ctols!$AA22*FCT!J22</f>
        <v>0</v>
      </c>
      <c r="J22" s="57">
        <f>ctols!$AA22*FCT!K22</f>
        <v>0</v>
      </c>
      <c r="K22" s="57">
        <f>ctols!$AA22*FCT!L22</f>
        <v>0</v>
      </c>
      <c r="L22" s="57">
        <f>ctols!$AA22*FCT!M22</f>
        <v>0</v>
      </c>
      <c r="M22" s="57">
        <f>ctols!$AA22*FCT!N22</f>
        <v>0</v>
      </c>
      <c r="N22" s="57">
        <f>ctols!$AA22*FCT!O22</f>
        <v>0</v>
      </c>
      <c r="O22" s="57">
        <f>ctols!$AA22*FCT!P22</f>
        <v>0</v>
      </c>
      <c r="P22" s="57">
        <f>ctols!$AA22*FCT!Q22</f>
        <v>0</v>
      </c>
      <c r="Q22" s="57">
        <f>ctols!$AA22*FCT!R22</f>
        <v>0</v>
      </c>
      <c r="R22" s="57">
        <f>ctols!$AA22*FCT!S22</f>
        <v>0</v>
      </c>
      <c r="S22" s="57">
        <f>ctols!$AA22*FCT!T22</f>
        <v>0</v>
      </c>
      <c r="T22" s="57">
        <f>ctols!$AA22*FCT!U22</f>
        <v>0</v>
      </c>
      <c r="U22" s="57">
        <f>ctols!$AA22*FCT!V22</f>
        <v>0</v>
      </c>
      <c r="V22" s="57">
        <f>ctols!$AA22*FCT!W22</f>
        <v>0</v>
      </c>
      <c r="W22" s="57">
        <f>ctols!$AA22*FCT!X22</f>
        <v>0</v>
      </c>
      <c r="X22" s="57">
        <f>ctols!$AA22*FCT!Y22</f>
        <v>0</v>
      </c>
      <c r="Y22" s="57">
        <f>ctols!$AA22*FCT!Z22</f>
        <v>0</v>
      </c>
      <c r="Z22" s="57">
        <f>ctols!$AA22*FCT!AA22</f>
        <v>0</v>
      </c>
      <c r="AA22" s="57">
        <f>ctols!$AA22*FCT!AB22</f>
        <v>0</v>
      </c>
      <c r="AB22" s="57">
        <f>ctols!$AA22*FCT!AC22</f>
        <v>0</v>
      </c>
      <c r="AC22" s="57">
        <f>ctols!$AA22*FCT!AD22</f>
        <v>0</v>
      </c>
      <c r="AD22" s="57">
        <f>ctols!$AA22*FCT!AE22</f>
        <v>0</v>
      </c>
      <c r="AE22" s="57">
        <f>ctols!$AA22*FCT!AF22</f>
        <v>0</v>
      </c>
      <c r="AF22" s="57">
        <f>ctols!$AA22*FCT!AG22</f>
        <v>0</v>
      </c>
      <c r="AG22" s="57">
        <f>ctols!$AA22*FCT!AH22</f>
        <v>0</v>
      </c>
      <c r="AH22" s="57">
        <f>ctols!$AA22*FCT!AI22</f>
        <v>0</v>
      </c>
      <c r="AI22" s="57">
        <f>ctols!$AA22*FCT!AJ22</f>
        <v>0</v>
      </c>
      <c r="AJ22" s="57">
        <f>ctols!$AA22*FCT!AK22</f>
        <v>0</v>
      </c>
      <c r="AK22" s="57">
        <f>ctols!$AA22*FCT!AL22</f>
        <v>0</v>
      </c>
      <c r="AL22" s="57">
        <f>ctols!$AA22*FCT!AM22</f>
        <v>0</v>
      </c>
      <c r="AM22" s="57">
        <f>ctols!$AA22*FCT!AN22</f>
        <v>0</v>
      </c>
      <c r="AN22" s="57">
        <f>ctols!$AA22*FCT!AO22</f>
        <v>0</v>
      </c>
      <c r="AO22" s="57">
        <f>ctols!$AA22*FCT!AP22</f>
        <v>0</v>
      </c>
      <c r="AP22" s="57">
        <f>ctols!$AA22*FCT!AQ22</f>
        <v>0</v>
      </c>
      <c r="AQ22" s="57">
        <f>ctols!$AA22*FCT!AR22</f>
        <v>0</v>
      </c>
    </row>
    <row r="23" spans="1:43" x14ac:dyDescent="0.2">
      <c r="A23">
        <f>FCT!B23</f>
        <v>12012</v>
      </c>
      <c r="B23" s="57">
        <f>ctols!$AA23*FCT!C23</f>
        <v>1.9207775825362421E-2</v>
      </c>
      <c r="C23" t="str">
        <f>FCT!D23</f>
        <v/>
      </c>
      <c r="D23">
        <f>ctols!$AA23*FCT!E23</f>
        <v>0</v>
      </c>
      <c r="E23" s="57">
        <f>ctols!$AA23*FCT!F23</f>
        <v>9.5270568093797612E-4</v>
      </c>
      <c r="F23" s="57">
        <f>ctols!$AA23*FCT!G23</f>
        <v>0.1062190003142542</v>
      </c>
      <c r="G23" s="57">
        <f>ctols!$AA23*FCT!H23</f>
        <v>6.0619740504843801E-3</v>
      </c>
      <c r="H23" s="57">
        <f>ctols!$AA23*FCT!I23</f>
        <v>9.3637907148641803E-3</v>
      </c>
      <c r="I23" s="57">
        <f>ctols!$AA23*FCT!J23</f>
        <v>1.665314164058922E-3</v>
      </c>
      <c r="J23" s="57">
        <f>ctols!$AA23*FCT!K23</f>
        <v>7.6831103301449688E-4</v>
      </c>
      <c r="K23" s="57">
        <f>ctols!$AA23*FCT!L23</f>
        <v>2.8811663738043634E-4</v>
      </c>
      <c r="L23" s="57">
        <f>ctols!$AA23*FCT!M23</f>
        <v>0</v>
      </c>
      <c r="M23" s="57">
        <f>ctols!$AA23*FCT!N23</f>
        <v>1.3445443077753695E-2</v>
      </c>
      <c r="N23" s="57">
        <f>ctols!$AA23*FCT!O23</f>
        <v>1.5270181781163125E-3</v>
      </c>
      <c r="O23" s="57">
        <f>ctols!$AA23*FCT!P23</f>
        <v>0.13445443077753697</v>
      </c>
      <c r="P23" s="57">
        <f>ctols!$AA23*FCT!Q23</f>
        <v>0.31692830111847997</v>
      </c>
      <c r="Q23" s="57">
        <f>ctols!$AA23*FCT!R23</f>
        <v>0.23049330990434908</v>
      </c>
      <c r="R23" s="57">
        <f>ctols!$AA23*FCT!S23</f>
        <v>2.3049330990434905E-4</v>
      </c>
      <c r="S23" s="57">
        <f>ctols!$AA23*FCT!T23</f>
        <v>9.6038879126812107E-4</v>
      </c>
      <c r="T23" s="57">
        <f>ctols!$AA23*FCT!U23</f>
        <v>9.6038876980175879E-7</v>
      </c>
      <c r="U23" s="57">
        <f>ctols!$AA23*FCT!V23</f>
        <v>1.9015698067108798E-3</v>
      </c>
      <c r="V23" s="57">
        <f>ctols!$AA23*FCT!W23</f>
        <v>0</v>
      </c>
      <c r="W23" s="57">
        <f>ctols!$AA23*FCT!X23</f>
        <v>9.603887912681211E-5</v>
      </c>
      <c r="X23" s="57">
        <f>ctols!$AA23*FCT!Y23</f>
        <v>2.4489914177337085E-4</v>
      </c>
      <c r="Y23" s="57">
        <f>ctols!$AA23*FCT!Z23</f>
        <v>5.47421611022829E-5</v>
      </c>
      <c r="Z23" s="57">
        <f>ctols!$AA23*FCT!AA23</f>
        <v>1.7671153759333427E-3</v>
      </c>
      <c r="AA23" s="57">
        <f>ctols!$AA23*FCT!AB23</f>
        <v>1.1524665495217453E-4</v>
      </c>
      <c r="AB23" s="57">
        <f>ctols!$AA23*FCT!AC23</f>
        <v>2.1128553407898664E-2</v>
      </c>
      <c r="AC23" s="57">
        <f>ctols!$AA23*FCT!AD23</f>
        <v>0</v>
      </c>
      <c r="AD23" s="57">
        <f>ctols!$AA23*FCT!AE23</f>
        <v>1.9207775825362422E-4</v>
      </c>
      <c r="AE23" s="57">
        <f>ctols!$AA23*FCT!AF23</f>
        <v>2.1128553407898662E-3</v>
      </c>
      <c r="AF23" s="57">
        <f>ctols!$AA23*FCT!AG23</f>
        <v>1.5366220660289939E-4</v>
      </c>
      <c r="AG23" s="57">
        <f>ctols!$AA23*FCT!AH23</f>
        <v>0</v>
      </c>
      <c r="AH23" s="57">
        <f>ctols!$AA23*FCT!AI23</f>
        <v>0</v>
      </c>
      <c r="AI23" s="57">
        <f>ctols!$AA23*FCT!AJ23</f>
        <v>0</v>
      </c>
      <c r="AJ23" s="57">
        <f>ctols!$AA23*FCT!AK23</f>
        <v>0</v>
      </c>
      <c r="AK23" s="57">
        <f>ctols!$AA23*FCT!AL23</f>
        <v>8.8355768796667135E-4</v>
      </c>
      <c r="AL23" s="57">
        <f>ctols!$AA23*FCT!AM23</f>
        <v>1.0372198945695708E-3</v>
      </c>
      <c r="AM23" s="57">
        <f>ctols!$AA23*FCT!AN23</f>
        <v>7.318162589463083E-3</v>
      </c>
      <c r="AN23" s="57">
        <f>ctols!$AA23*FCT!AO23</f>
        <v>0</v>
      </c>
      <c r="AO23" s="57">
        <f>ctols!$AA23*FCT!AP23</f>
        <v>0</v>
      </c>
      <c r="AP23" s="57">
        <f>ctols!$AA23*FCT!AQ23</f>
        <v>0</v>
      </c>
      <c r="AQ23" s="57">
        <f>ctols!$AA23*FCT!AR23</f>
        <v>0</v>
      </c>
    </row>
    <row r="24" spans="1:43" x14ac:dyDescent="0.2">
      <c r="A24">
        <f>FCT!B24</f>
        <v>0</v>
      </c>
      <c r="B24" s="57">
        <f>ctols!$AA24*FCT!C24</f>
        <v>0</v>
      </c>
      <c r="C24">
        <f>FCT!D24</f>
        <v>0</v>
      </c>
      <c r="D24">
        <f>ctols!$AA24*FCT!E24</f>
        <v>0</v>
      </c>
      <c r="E24" s="57">
        <f>ctols!$AA24*FCT!F24</f>
        <v>0</v>
      </c>
      <c r="F24" s="57">
        <f>ctols!$AA24*FCT!G24</f>
        <v>0</v>
      </c>
      <c r="G24" s="57">
        <f>ctols!$AA24*FCT!H24</f>
        <v>0</v>
      </c>
      <c r="H24" s="57">
        <f>ctols!$AA24*FCT!I24</f>
        <v>0</v>
      </c>
      <c r="I24" s="57">
        <f>ctols!$AA24*FCT!J24</f>
        <v>0</v>
      </c>
      <c r="J24" s="57">
        <f>ctols!$AA24*FCT!K24</f>
        <v>0</v>
      </c>
      <c r="K24" s="57">
        <f>ctols!$AA24*FCT!L24</f>
        <v>0</v>
      </c>
      <c r="L24" s="57">
        <f>ctols!$AA24*FCT!M24</f>
        <v>0</v>
      </c>
      <c r="M24" s="57">
        <f>ctols!$AA24*FCT!N24</f>
        <v>0</v>
      </c>
      <c r="N24" s="57">
        <f>ctols!$AA24*FCT!O24</f>
        <v>0</v>
      </c>
      <c r="O24" s="57">
        <f>ctols!$AA24*FCT!P24</f>
        <v>0</v>
      </c>
      <c r="P24" s="57">
        <f>ctols!$AA24*FCT!Q24</f>
        <v>0</v>
      </c>
      <c r="Q24" s="57">
        <f>ctols!$AA24*FCT!R24</f>
        <v>0</v>
      </c>
      <c r="R24" s="57">
        <f>ctols!$AA24*FCT!S24</f>
        <v>0</v>
      </c>
      <c r="S24" s="57">
        <f>ctols!$AA24*FCT!T24</f>
        <v>0</v>
      </c>
      <c r="T24" s="57">
        <f>ctols!$AA24*FCT!U24</f>
        <v>0</v>
      </c>
      <c r="U24" s="57">
        <f>ctols!$AA24*FCT!V24</f>
        <v>0</v>
      </c>
      <c r="V24" s="57">
        <f>ctols!$AA24*FCT!W24</f>
        <v>0</v>
      </c>
      <c r="W24" s="57">
        <f>ctols!$AA24*FCT!X24</f>
        <v>0</v>
      </c>
      <c r="X24" s="57">
        <f>ctols!$AA24*FCT!Y24</f>
        <v>0</v>
      </c>
      <c r="Y24" s="57">
        <f>ctols!$AA24*FCT!Z24</f>
        <v>0</v>
      </c>
      <c r="Z24" s="57">
        <f>ctols!$AA24*FCT!AA24</f>
        <v>0</v>
      </c>
      <c r="AA24" s="57">
        <f>ctols!$AA24*FCT!AB24</f>
        <v>0</v>
      </c>
      <c r="AB24" s="57">
        <f>ctols!$AA24*FCT!AC24</f>
        <v>0</v>
      </c>
      <c r="AC24" s="57">
        <f>ctols!$AA24*FCT!AD24</f>
        <v>0</v>
      </c>
      <c r="AD24" s="57">
        <f>ctols!$AA24*FCT!AE24</f>
        <v>0</v>
      </c>
      <c r="AE24" s="57">
        <f>ctols!$AA24*FCT!AF24</f>
        <v>0</v>
      </c>
      <c r="AF24" s="57">
        <f>ctols!$AA24*FCT!AG24</f>
        <v>0</v>
      </c>
      <c r="AG24" s="57">
        <f>ctols!$AA24*FCT!AH24</f>
        <v>0</v>
      </c>
      <c r="AH24" s="57">
        <f>ctols!$AA24*FCT!AI24</f>
        <v>0</v>
      </c>
      <c r="AI24" s="57">
        <f>ctols!$AA24*FCT!AJ24</f>
        <v>0</v>
      </c>
      <c r="AJ24" s="57">
        <f>ctols!$AA24*FCT!AK24</f>
        <v>0</v>
      </c>
      <c r="AK24" s="57">
        <f>ctols!$AA24*FCT!AL24</f>
        <v>0</v>
      </c>
      <c r="AL24" s="57">
        <f>ctols!$AA24*FCT!AM24</f>
        <v>0</v>
      </c>
      <c r="AM24" s="57">
        <f>ctols!$AA24*FCT!AN24</f>
        <v>0</v>
      </c>
      <c r="AN24" s="57">
        <f>ctols!$AA24*FCT!AO24</f>
        <v>0</v>
      </c>
      <c r="AO24" s="57">
        <f>ctols!$AA24*FCT!AP24</f>
        <v>0</v>
      </c>
      <c r="AP24" s="57">
        <f>ctols!$AA24*FCT!AQ24</f>
        <v>0</v>
      </c>
      <c r="AQ24" s="57">
        <f>ctols!$AA24*FCT!AR24</f>
        <v>0</v>
      </c>
    </row>
    <row r="25" spans="1:43" x14ac:dyDescent="0.2">
      <c r="A25" s="59" t="s">
        <v>132</v>
      </c>
      <c r="B25" s="58">
        <f>SUM(B2:B24)</f>
        <v>57.94255885677741</v>
      </c>
      <c r="C25" s="58">
        <f t="shared" ref="C25:AQ25" si="0">SUM(C2:C24)</f>
        <v>0</v>
      </c>
      <c r="D25" s="58">
        <f t="shared" si="0"/>
        <v>0</v>
      </c>
      <c r="E25" s="58">
        <f t="shared" si="0"/>
        <v>47.99489962282567</v>
      </c>
      <c r="F25" s="58">
        <f t="shared" si="0"/>
        <v>341.15933361577282</v>
      </c>
      <c r="G25" s="58">
        <f t="shared" si="0"/>
        <v>3.951410732654292</v>
      </c>
      <c r="H25" s="58">
        <f t="shared" si="0"/>
        <v>31.955272301998548</v>
      </c>
      <c r="I25" s="58">
        <f t="shared" si="0"/>
        <v>14.778780783707774</v>
      </c>
      <c r="J25" s="58">
        <f t="shared" si="0"/>
        <v>8.5113319592429271</v>
      </c>
      <c r="K25" s="58">
        <f>SUM(K2:K24)</f>
        <v>5.1805833089367894</v>
      </c>
      <c r="L25" s="58">
        <f t="shared" si="0"/>
        <v>0</v>
      </c>
      <c r="M25" s="58">
        <f t="shared" si="0"/>
        <v>79.454146220553241</v>
      </c>
      <c r="N25" s="58">
        <f t="shared" si="0"/>
        <v>3.2509018711015276</v>
      </c>
      <c r="O25" s="58">
        <f t="shared" si="0"/>
        <v>48.780087747236792</v>
      </c>
      <c r="P25" s="58">
        <f t="shared" si="0"/>
        <v>133.28594262432506</v>
      </c>
      <c r="Q25" s="58">
        <f t="shared" si="0"/>
        <v>325.51954673126676</v>
      </c>
      <c r="R25" s="58">
        <f t="shared" si="0"/>
        <v>0.32551954673126671</v>
      </c>
      <c r="S25" s="58">
        <f t="shared" si="0"/>
        <v>97.968754710599001</v>
      </c>
      <c r="T25" s="58">
        <f t="shared" si="0"/>
        <v>9.7968755908543551E-2</v>
      </c>
      <c r="U25" s="58">
        <f t="shared" si="0"/>
        <v>1.4095414201644854</v>
      </c>
      <c r="V25" s="58">
        <f t="shared" si="0"/>
        <v>0</v>
      </c>
      <c r="W25" s="58">
        <f t="shared" si="0"/>
        <v>2.8345503062422077</v>
      </c>
      <c r="X25" s="58">
        <f t="shared" si="0"/>
        <v>0.10498083890435407</v>
      </c>
      <c r="Y25" s="58">
        <f t="shared" si="0"/>
        <v>3.2216610507549627E-2</v>
      </c>
      <c r="Z25" s="58">
        <f t="shared" si="0"/>
        <v>0.7260216125142015</v>
      </c>
      <c r="AA25" s="58">
        <f t="shared" si="0"/>
        <v>9.5193985049465066E-2</v>
      </c>
      <c r="AB25" s="58">
        <f t="shared" si="0"/>
        <v>27.706127478131528</v>
      </c>
      <c r="AC25" s="58">
        <f t="shared" si="0"/>
        <v>0</v>
      </c>
      <c r="AD25" s="58">
        <f t="shared" si="0"/>
        <v>2.2044825945609627</v>
      </c>
      <c r="AE25" s="58">
        <f t="shared" si="0"/>
        <v>44.922415137018113</v>
      </c>
      <c r="AF25" s="58">
        <f>SUM(AF2:AF24)</f>
        <v>0.39715912759082389</v>
      </c>
      <c r="AG25" s="58">
        <f t="shared" si="0"/>
        <v>0</v>
      </c>
      <c r="AH25" s="58">
        <f t="shared" si="0"/>
        <v>0</v>
      </c>
      <c r="AI25" s="58">
        <f>SUM(AI2:AI24)</f>
        <v>0.32121824351299266</v>
      </c>
      <c r="AJ25" s="58">
        <f t="shared" si="0"/>
        <v>0</v>
      </c>
      <c r="AK25" s="58">
        <f t="shared" si="0"/>
        <v>25.170962654480661</v>
      </c>
      <c r="AL25" s="58">
        <f t="shared" si="0"/>
        <v>3.1731769514755523</v>
      </c>
      <c r="AM25" s="58">
        <f t="shared" si="0"/>
        <v>1.7690373398926973</v>
      </c>
      <c r="AN25" s="58">
        <f t="shared" si="0"/>
        <v>0</v>
      </c>
      <c r="AO25" s="58">
        <f t="shared" si="0"/>
        <v>0</v>
      </c>
      <c r="AP25" s="58">
        <f t="shared" si="0"/>
        <v>0</v>
      </c>
      <c r="AQ25" s="58">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ctols</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2015-12-16T02:56:53Z</dcterms:created>
  <dcterms:modified xsi:type="dcterms:W3CDTF">2016-06-12T01:46:02Z</dcterms:modified>
</cp:coreProperties>
</file>