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"/>
    </mc:Choice>
  </mc:AlternateContent>
  <xr:revisionPtr revIDLastSave="0" documentId="8_{EC6986F3-D318-4EB1-950A-D980F26F416C}" xr6:coauthVersionLast="46" xr6:coauthVersionMax="46" xr10:uidLastSave="{00000000-0000-0000-0000-000000000000}"/>
  <bookViews>
    <workbookView xWindow="3900" yWindow="345" windowWidth="21600" windowHeight="11385" xr2:uid="{0C3D81FE-B919-46DB-B49B-89B6E75DD4E6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4" i="1" l="1"/>
  <c r="R27" i="1" s="1"/>
  <c r="R25" i="1"/>
  <c r="R23" i="1"/>
  <c r="P24" i="1"/>
  <c r="P25" i="1"/>
  <c r="P23" i="1"/>
  <c r="R14" i="1"/>
  <c r="Q14" i="1"/>
  <c r="P14" i="1"/>
  <c r="R13" i="1"/>
  <c r="Q13" i="1"/>
  <c r="P13" i="1"/>
  <c r="R12" i="1"/>
  <c r="Q12" i="1"/>
  <c r="P12" i="1"/>
  <c r="R11" i="1"/>
  <c r="Q11" i="1"/>
  <c r="P11" i="1"/>
  <c r="R10" i="1"/>
  <c r="Q10" i="1"/>
  <c r="P10" i="1"/>
  <c r="R9" i="1"/>
  <c r="Q9" i="1"/>
  <c r="P9" i="1"/>
  <c r="R8" i="1"/>
  <c r="Q8" i="1"/>
  <c r="P8" i="1"/>
  <c r="R7" i="1"/>
  <c r="Q7" i="1"/>
  <c r="P7" i="1"/>
  <c r="R6" i="1"/>
  <c r="Q6" i="1"/>
  <c r="P6" i="1"/>
  <c r="C29" i="1"/>
  <c r="C31" i="1" s="1"/>
  <c r="F29" i="1"/>
  <c r="F31" i="1" s="1"/>
  <c r="E35" i="1"/>
  <c r="D35" i="1"/>
  <c r="C35" i="1"/>
  <c r="Q15" i="1" l="1"/>
  <c r="R15" i="1"/>
  <c r="I21" i="1" s="1"/>
  <c r="R28" i="1"/>
  <c r="R29" i="1" s="1"/>
  <c r="P15" i="1"/>
  <c r="F32" i="1"/>
</calcChain>
</file>

<file path=xl/sharedStrings.xml><?xml version="1.0" encoding="utf-8"?>
<sst xmlns="http://schemas.openxmlformats.org/spreadsheetml/2006/main" count="57" uniqueCount="52">
  <si>
    <t>Total</t>
  </si>
  <si>
    <t>Economies</t>
  </si>
  <si>
    <t>Compte</t>
  </si>
  <si>
    <t>Salaire</t>
  </si>
  <si>
    <t>% Eco</t>
  </si>
  <si>
    <t>Depense Mois</t>
  </si>
  <si>
    <t>Simul Eco MIAGE</t>
  </si>
  <si>
    <t>Today</t>
  </si>
  <si>
    <t>Eco</t>
  </si>
  <si>
    <t>Juillet</t>
  </si>
  <si>
    <t>Nb Mensual</t>
  </si>
  <si>
    <t>Fin Contrat</t>
  </si>
  <si>
    <t>?</t>
  </si>
  <si>
    <t>J Passé</t>
  </si>
  <si>
    <t>Objectif</t>
  </si>
  <si>
    <t>J restant</t>
  </si>
  <si>
    <t>€/J Passé</t>
  </si>
  <si>
    <t>€/J Restant</t>
  </si>
  <si>
    <t>Dépenses Certaines Faites</t>
  </si>
  <si>
    <t>Dépenses Certaines Restantes</t>
  </si>
  <si>
    <t>Dépenses Certaines/Mois</t>
  </si>
  <si>
    <t>Budjet</t>
  </si>
  <si>
    <t>Le bien</t>
  </si>
  <si>
    <t>Unité</t>
  </si>
  <si>
    <t>Frqce</t>
  </si>
  <si>
    <t>Par jours</t>
  </si>
  <si>
    <t>Par semaine</t>
  </si>
  <si>
    <t>Par mois</t>
  </si>
  <si>
    <t>Bouffe</t>
  </si>
  <si>
    <t>M</t>
  </si>
  <si>
    <t>Essence</t>
  </si>
  <si>
    <t>Fitness</t>
  </si>
  <si>
    <t>Téléphone</t>
  </si>
  <si>
    <t>FreePik</t>
  </si>
  <si>
    <t>Audible</t>
  </si>
  <si>
    <t>S : CaisseE</t>
  </si>
  <si>
    <t>Limite</t>
  </si>
  <si>
    <t>€ Limite/JR</t>
  </si>
  <si>
    <t>Sans Bouffe</t>
  </si>
  <si>
    <t>Slide Budjet</t>
  </si>
  <si>
    <t>Allers Retours</t>
  </si>
  <si>
    <t>Maison - GP</t>
  </si>
  <si>
    <t>Maison - Eva</t>
  </si>
  <si>
    <t>Maison - Fac</t>
  </si>
  <si>
    <t>Semaine</t>
  </si>
  <si>
    <t>WeekEnd</t>
  </si>
  <si>
    <t>Km</t>
  </si>
  <si>
    <t>Litre</t>
  </si>
  <si>
    <t>Prix</t>
  </si>
  <si>
    <t>Voiture</t>
  </si>
  <si>
    <t>Station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</si>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</sst>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9" fontId="0" fillId="0" borderId="0" xfId="0" applyNumberFormat="1"/>
    <xf numFmtId="6" fontId="0" fillId="0" borderId="0" xfId="0" applyNumberFormat="1"/>
    <xf numFmtId="8" fontId="0" fillId="0" borderId="0" xfId="0" applyNumberFormat="1"/>
    <xf numFmtId="4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AE39B-228D-4E31-93B7-265308985158}" name="Tableau1" displayName="Tableau1" ref="M5:R15" totalsRowCount="1" headerRowDxfId="14" dataDxfId="13" totalsRowDxfId="12">
  <autoFilter ref="M5:R14" xr:uid="{8AB12A1E-35EA-4DD0-8F5A-3BDD6FE6BF6E}"/>
  <tableColumns count="6">
    <tableColumn id="1" xr3:uid="{FE37D3E8-65C8-4EDE-9B94-DAE12EA2F39C}" name="Le bien" totalsRowLabel="Total" dataDxfId="11" totalsRowDxfId="10"/>
    <tableColumn id="6" xr3:uid="{6192C62C-DF92-44F1-813A-DEEA7ECD9DD4}" name="Unité" dataDxfId="9" totalsRowDxfId="8"/>
    <tableColumn id="5" xr3:uid="{4FE201C2-422D-49FB-B1FE-CC87063868D5}" name="Frqce" dataDxfId="7" totalsRowDxfId="6"/>
    <tableColumn id="2" xr3:uid="{5A2779AF-FD78-4EBF-B96E-55904D901339}" name="Par jours" totalsRowFunction="sum" dataDxfId="5" totalsRowDxfId="4">
      <calculatedColumnFormula>IF( Tableau1[[#This Row],[Frqce]] = "S", Tableau1[[#This Row],[Unité]]/5,IF( Tableau1[[#This Row],[Frqce]] = "J", Tableau1[[#This Row],[Unité]],IF( Tableau1[[#This Row],[Frqce]] = "M", Tableau1[[#This Row],[Unité]]/25,0)))</calculatedColumnFormula>
    </tableColumn>
    <tableColumn id="3" xr3:uid="{3D0C2B52-A6F2-406C-AD17-8ADEF7D2D252}" name="Par semaine" totalsRowFunction="sum" dataDxfId="3" totalsRowDxfId="2">
      <calculatedColumnFormula>IF( Tableau1[[#This Row],[Frqce]] = "S", Tableau1[[#This Row],[Unité]],IF( Tableau1[[#This Row],[Frqce]] = "J", Tableau1[[#This Row],[Unité]]*5,IF( Tableau1[[#This Row],[Frqce]] = "M", Tableau1[[#This Row],[Unité]]/4,0)))</calculatedColumnFormula>
    </tableColumn>
    <tableColumn id="4" xr3:uid="{2F21BDC9-002E-41A8-AA27-ABFD639BB46A}" name="Par mois" totalsRowFunction="sum" dataDxfId="1" totalsRowDxfId="0">
      <calculatedColumnFormula>IF( Tableau1[[#This Row],[Frqce]] = "S", Tableau1[[#This Row],[Unité]]*4,IF( Tableau1[[#This Row],[Frqce]] = "J", Tableau1[[#This Row],[Unité]]*25,IF( Tableau1[[#This Row],[Frqce]] = "M", Tableau1[[#This Row],[Unité]],0)))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5439-FEDF-4426-818B-EC806EB9C45C}">
  <dimension ref="B2:R37"/>
  <sheetViews>
    <sheetView tabSelected="1" topLeftCell="A16" workbookViewId="0">
      <selection activeCell="D25" sqref="D25"/>
    </sheetView>
  </sheetViews>
  <sheetFormatPr baseColWidth="10" defaultRowHeight="15" x14ac:dyDescent="0.25"/>
  <cols>
    <col min="1" max="1" width="9.85546875" customWidth="1"/>
    <col min="2" max="2" width="15.7109375" bestFit="1" customWidth="1"/>
    <col min="3" max="4" width="10.85546875" bestFit="1" customWidth="1"/>
    <col min="5" max="5" width="11.85546875" bestFit="1" customWidth="1"/>
    <col min="8" max="8" width="28.140625" bestFit="1" customWidth="1"/>
    <col min="15" max="15" width="14.42578125" bestFit="1" customWidth="1"/>
    <col min="18" max="18" width="14.42578125" bestFit="1" customWidth="1"/>
  </cols>
  <sheetData>
    <row r="2" spans="2:18" x14ac:dyDescent="0.25">
      <c r="B2" s="1"/>
      <c r="M2" t="s">
        <v>39</v>
      </c>
    </row>
    <row r="4" spans="2:18" ht="21" x14ac:dyDescent="0.35">
      <c r="M4" s="8" t="s">
        <v>21</v>
      </c>
      <c r="N4" s="9"/>
      <c r="O4" s="9"/>
      <c r="P4" s="9"/>
      <c r="Q4" s="6"/>
      <c r="R4" s="6"/>
    </row>
    <row r="5" spans="2:18" x14ac:dyDescent="0.25">
      <c r="M5" s="6" t="s">
        <v>22</v>
      </c>
      <c r="N5" s="6" t="s">
        <v>23</v>
      </c>
      <c r="O5" s="6" t="s">
        <v>24</v>
      </c>
      <c r="P5" s="6" t="s">
        <v>25</v>
      </c>
      <c r="Q5" s="6" t="s">
        <v>26</v>
      </c>
      <c r="R5" s="6" t="s">
        <v>27</v>
      </c>
    </row>
    <row r="6" spans="2:18" x14ac:dyDescent="0.25">
      <c r="M6" s="6" t="s">
        <v>28</v>
      </c>
      <c r="N6" s="6">
        <v>300</v>
      </c>
      <c r="O6" s="6" t="s">
        <v>29</v>
      </c>
      <c r="P6" s="6">
        <f>IF( Tableau1[[#This Row],[Frqce]] = "S", Tableau1[[#This Row],[Unité]]/5,IF( Tableau1[[#This Row],[Frqce]] = "J", Tableau1[[#This Row],[Unité]],IF( Tableau1[[#This Row],[Frqce]] = "M", Tableau1[[#This Row],[Unité]]/25,0)))</f>
        <v>12</v>
      </c>
      <c r="Q6" s="6">
        <f>IF( Tableau1[[#This Row],[Frqce]] = "S", Tableau1[[#This Row],[Unité]],IF( Tableau1[[#This Row],[Frqce]] = "J", Tableau1[[#This Row],[Unité]]*5,IF( Tableau1[[#This Row],[Frqce]] = "M", Tableau1[[#This Row],[Unité]]/4,0)))</f>
        <v>75</v>
      </c>
      <c r="R6" s="6">
        <f>IF( Tableau1[[#This Row],[Frqce]] = "S", Tableau1[[#This Row],[Unité]]*4,IF( Tableau1[[#This Row],[Frqce]] = "J", Tableau1[[#This Row],[Unité]]*25,IF( Tableau1[[#This Row],[Frqce]] = "M", Tableau1[[#This Row],[Unité]],0)))</f>
        <v>300</v>
      </c>
    </row>
    <row r="7" spans="2:18" x14ac:dyDescent="0.25">
      <c r="M7" s="6" t="s">
        <v>30</v>
      </c>
      <c r="N7" s="6">
        <v>0</v>
      </c>
      <c r="O7" s="6" t="s">
        <v>51</v>
      </c>
      <c r="P7" s="6">
        <f>IF( Tableau1[[#This Row],[Frqce]] = "S", Tableau1[[#This Row],[Unité]]/5,IF( Tableau1[[#This Row],[Frqce]] = "J", Tableau1[[#This Row],[Unité]],IF( Tableau1[[#This Row],[Frqce]] = "M", Tableau1[[#This Row],[Unité]]/25,0)))</f>
        <v>0</v>
      </c>
      <c r="Q7" s="6">
        <f>IF( Tableau1[[#This Row],[Frqce]] = "S", Tableau1[[#This Row],[Unité]],IF( Tableau1[[#This Row],[Frqce]] = "J", Tableau1[[#This Row],[Unité]]*5,IF( Tableau1[[#This Row],[Frqce]] = "M", Tableau1[[#This Row],[Unité]]/4,0)))</f>
        <v>0</v>
      </c>
      <c r="R7" s="6">
        <f>IF( Tableau1[[#This Row],[Frqce]] = "S", Tableau1[[#This Row],[Unité]]*4,IF( Tableau1[[#This Row],[Frqce]] = "J", Tableau1[[#This Row],[Unité]]*25,IF( Tableau1[[#This Row],[Frqce]] = "M", Tableau1[[#This Row],[Unité]],0)))</f>
        <v>0</v>
      </c>
    </row>
    <row r="8" spans="2:18" x14ac:dyDescent="0.25">
      <c r="M8" s="6" t="s">
        <v>31</v>
      </c>
      <c r="N8" s="6">
        <v>50</v>
      </c>
      <c r="O8" s="6" t="s">
        <v>29</v>
      </c>
      <c r="P8" s="6">
        <f>IF( Tableau1[[#This Row],[Frqce]] = "S", Tableau1[[#This Row],[Unité]]/5,IF( Tableau1[[#This Row],[Frqce]] = "J", Tableau1[[#This Row],[Unité]],IF( Tableau1[[#This Row],[Frqce]] = "M", Tableau1[[#This Row],[Unité]]/25,0)))</f>
        <v>2</v>
      </c>
      <c r="Q8" s="6">
        <f>IF( Tableau1[[#This Row],[Frqce]] = "S", Tableau1[[#This Row],[Unité]],IF( Tableau1[[#This Row],[Frqce]] = "J", Tableau1[[#This Row],[Unité]]*5,IF( Tableau1[[#This Row],[Frqce]] = "M", Tableau1[[#This Row],[Unité]]/4,0)))</f>
        <v>12.5</v>
      </c>
      <c r="R8" s="6">
        <f>IF( Tableau1[[#This Row],[Frqce]] = "S", Tableau1[[#This Row],[Unité]]*4,IF( Tableau1[[#This Row],[Frqce]] = "J", Tableau1[[#This Row],[Unité]]*25,IF( Tableau1[[#This Row],[Frqce]] = "M", Tableau1[[#This Row],[Unité]],0)))</f>
        <v>50</v>
      </c>
    </row>
    <row r="9" spans="2:18" x14ac:dyDescent="0.25">
      <c r="M9" s="6" t="s">
        <v>32</v>
      </c>
      <c r="N9" s="6">
        <v>14</v>
      </c>
      <c r="O9" s="6" t="s">
        <v>29</v>
      </c>
      <c r="P9" s="6">
        <f>IF( Tableau1[[#This Row],[Frqce]] = "S", Tableau1[[#This Row],[Unité]]/5,IF( Tableau1[[#This Row],[Frqce]] = "J", Tableau1[[#This Row],[Unité]],IF( Tableau1[[#This Row],[Frqce]] = "M", Tableau1[[#This Row],[Unité]]/25,0)))</f>
        <v>0.56000000000000005</v>
      </c>
      <c r="Q9" s="6">
        <f>IF( Tableau1[[#This Row],[Frqce]] = "S", Tableau1[[#This Row],[Unité]],IF( Tableau1[[#This Row],[Frqce]] = "J", Tableau1[[#This Row],[Unité]]*5,IF( Tableau1[[#This Row],[Frqce]] = "M", Tableau1[[#This Row],[Unité]]/4,0)))</f>
        <v>3.5</v>
      </c>
      <c r="R9" s="6">
        <f>IF( Tableau1[[#This Row],[Frqce]] = "S", Tableau1[[#This Row],[Unité]]*4,IF( Tableau1[[#This Row],[Frqce]] = "J", Tableau1[[#This Row],[Unité]]*25,IF( Tableau1[[#This Row],[Frqce]] = "M", Tableau1[[#This Row],[Unité]],0)))</f>
        <v>14</v>
      </c>
    </row>
    <row r="10" spans="2:18" x14ac:dyDescent="0.25">
      <c r="M10" s="6" t="s">
        <v>33</v>
      </c>
      <c r="N10" s="6">
        <v>10</v>
      </c>
      <c r="O10" s="6" t="s">
        <v>29</v>
      </c>
      <c r="P10" s="6">
        <f>IF( Tableau1[[#This Row],[Frqce]] = "S", Tableau1[[#This Row],[Unité]]/5,IF( Tableau1[[#This Row],[Frqce]] = "J", Tableau1[[#This Row],[Unité]],IF( Tableau1[[#This Row],[Frqce]] = "M", Tableau1[[#This Row],[Unité]]/25,0)))</f>
        <v>0.4</v>
      </c>
      <c r="Q10" s="6">
        <f>IF( Tableau1[[#This Row],[Frqce]] = "S", Tableau1[[#This Row],[Unité]],IF( Tableau1[[#This Row],[Frqce]] = "J", Tableau1[[#This Row],[Unité]]*5,IF( Tableau1[[#This Row],[Frqce]] = "M", Tableau1[[#This Row],[Unité]]/4,0)))</f>
        <v>2.5</v>
      </c>
      <c r="R10" s="6">
        <f>IF( Tableau1[[#This Row],[Frqce]] = "S", Tableau1[[#This Row],[Unité]]*4,IF( Tableau1[[#This Row],[Frqce]] = "J", Tableau1[[#This Row],[Unité]]*25,IF( Tableau1[[#This Row],[Frqce]] = "M", Tableau1[[#This Row],[Unité]],0)))</f>
        <v>10</v>
      </c>
    </row>
    <row r="11" spans="2:18" x14ac:dyDescent="0.25">
      <c r="M11" s="6" t="s">
        <v>34</v>
      </c>
      <c r="N11" s="6">
        <v>10</v>
      </c>
      <c r="O11" s="6" t="s">
        <v>29</v>
      </c>
      <c r="P11" s="6">
        <f>IF( Tableau1[[#This Row],[Frqce]] = "S", Tableau1[[#This Row],[Unité]]/5,IF( Tableau1[[#This Row],[Frqce]] = "J", Tableau1[[#This Row],[Unité]],IF( Tableau1[[#This Row],[Frqce]] = "M", Tableau1[[#This Row],[Unité]]/25,0)))</f>
        <v>0.4</v>
      </c>
      <c r="Q11" s="6">
        <f>IF( Tableau1[[#This Row],[Frqce]] = "S", Tableau1[[#This Row],[Unité]],IF( Tableau1[[#This Row],[Frqce]] = "J", Tableau1[[#This Row],[Unité]]*5,IF( Tableau1[[#This Row],[Frqce]] = "M", Tableau1[[#This Row],[Unité]]/4,0)))</f>
        <v>2.5</v>
      </c>
      <c r="R11" s="6">
        <f>IF( Tableau1[[#This Row],[Frqce]] = "S", Tableau1[[#This Row],[Unité]]*4,IF( Tableau1[[#This Row],[Frqce]] = "J", Tableau1[[#This Row],[Unité]]*25,IF( Tableau1[[#This Row],[Frqce]] = "M", Tableau1[[#This Row],[Unité]],0)))</f>
        <v>10</v>
      </c>
    </row>
    <row r="12" spans="2:18" x14ac:dyDescent="0.25">
      <c r="M12" s="6"/>
      <c r="N12" s="6"/>
      <c r="O12" s="6"/>
      <c r="P12" s="6">
        <f>IF( Tableau1[[#This Row],[Frqce]] = "S", Tableau1[[#This Row],[Unité]]/5,IF( Tableau1[[#This Row],[Frqce]] = "J", Tableau1[[#This Row],[Unité]],IF( Tableau1[[#This Row],[Frqce]] = "M", Tableau1[[#This Row],[Unité]]/25,0)))</f>
        <v>0</v>
      </c>
      <c r="Q12" s="6">
        <f>IF( Tableau1[[#This Row],[Frqce]] = "S", Tableau1[[#This Row],[Unité]],IF( Tableau1[[#This Row],[Frqce]] = "J", Tableau1[[#This Row],[Unité]]*5,IF( Tableau1[[#This Row],[Frqce]] = "M", Tableau1[[#This Row],[Unité]]/4,0)))</f>
        <v>0</v>
      </c>
      <c r="R12" s="6">
        <f>IF( Tableau1[[#This Row],[Frqce]] = "S", Tableau1[[#This Row],[Unité]]*4,IF( Tableau1[[#This Row],[Frqce]] = "J", Tableau1[[#This Row],[Unité]]*25,IF( Tableau1[[#This Row],[Frqce]] = "M", Tableau1[[#This Row],[Unité]],0)))</f>
        <v>0</v>
      </c>
    </row>
    <row r="13" spans="2:18" x14ac:dyDescent="0.25">
      <c r="M13" s="6"/>
      <c r="N13" s="6"/>
      <c r="O13" s="6"/>
      <c r="P13" s="6">
        <f>IF( Tableau1[[#This Row],[Frqce]] = "S", Tableau1[[#This Row],[Unité]]/5,IF( Tableau1[[#This Row],[Frqce]] = "J", Tableau1[[#This Row],[Unité]],IF( Tableau1[[#This Row],[Frqce]] = "M", Tableau1[[#This Row],[Unité]]/25,0)))</f>
        <v>0</v>
      </c>
      <c r="Q13" s="6">
        <f>IF( Tableau1[[#This Row],[Frqce]] = "S", Tableau1[[#This Row],[Unité]],IF( Tableau1[[#This Row],[Frqce]] = "J", Tableau1[[#This Row],[Unité]]*5,IF( Tableau1[[#This Row],[Frqce]] = "M", Tableau1[[#This Row],[Unité]]/4,0)))</f>
        <v>0</v>
      </c>
      <c r="R13" s="6">
        <f>IF( Tableau1[[#This Row],[Frqce]] = "S", Tableau1[[#This Row],[Unité]]*4,IF( Tableau1[[#This Row],[Frqce]] = "J", Tableau1[[#This Row],[Unité]]*25,IF( Tableau1[[#This Row],[Frqce]] = "M", Tableau1[[#This Row],[Unité]],0)))</f>
        <v>0</v>
      </c>
    </row>
    <row r="14" spans="2:18" x14ac:dyDescent="0.25">
      <c r="M14" s="6"/>
      <c r="N14" s="6"/>
      <c r="O14" s="6"/>
      <c r="P14" s="6">
        <f>IF( Tableau1[[#This Row],[Frqce]] = "S", Tableau1[[#This Row],[Unité]]/5,IF( Tableau1[[#This Row],[Frqce]] = "J", Tableau1[[#This Row],[Unité]],IF( Tableau1[[#This Row],[Frqce]] = "M", Tableau1[[#This Row],[Unité]]/25,0)))</f>
        <v>0</v>
      </c>
      <c r="Q14" s="6">
        <f>IF( Tableau1[[#This Row],[Frqce]] = "S", Tableau1[[#This Row],[Unité]],IF( Tableau1[[#This Row],[Frqce]] = "J", Tableau1[[#This Row],[Unité]]*5,IF( Tableau1[[#This Row],[Frqce]] = "M", Tableau1[[#This Row],[Unité]]/4,0)))</f>
        <v>0</v>
      </c>
      <c r="R14" s="6">
        <f>IF( Tableau1[[#This Row],[Frqce]] = "S", Tableau1[[#This Row],[Unité]]*4,IF( Tableau1[[#This Row],[Frqce]] = "J", Tableau1[[#This Row],[Unité]]*25,IF( Tableau1[[#This Row],[Frqce]] = "M", Tableau1[[#This Row],[Unité]],0)))</f>
        <v>0</v>
      </c>
    </row>
    <row r="15" spans="2:18" ht="21" x14ac:dyDescent="0.35">
      <c r="M15" s="6" t="s">
        <v>0</v>
      </c>
      <c r="N15" s="6"/>
      <c r="O15" s="6"/>
      <c r="P15" s="6">
        <f>SUBTOTAL(109,Tableau1[Par jours])</f>
        <v>15.360000000000001</v>
      </c>
      <c r="Q15" s="6">
        <f>SUBTOTAL(109,Tableau1[Par semaine])</f>
        <v>96</v>
      </c>
      <c r="R15" s="7">
        <f>SUBTOTAL(109,Tableau1[Par mois])</f>
        <v>384</v>
      </c>
    </row>
    <row r="18" spans="2:18" x14ac:dyDescent="0.25">
      <c r="P18" t="s">
        <v>47</v>
      </c>
      <c r="Q18" t="s">
        <v>46</v>
      </c>
      <c r="R18" t="s">
        <v>48</v>
      </c>
    </row>
    <row r="20" spans="2:18" x14ac:dyDescent="0.25">
      <c r="J20" t="s">
        <v>38</v>
      </c>
      <c r="O20" t="s">
        <v>50</v>
      </c>
      <c r="P20">
        <v>1</v>
      </c>
      <c r="R20" s="6">
        <v>1.43</v>
      </c>
    </row>
    <row r="21" spans="2:18" x14ac:dyDescent="0.25">
      <c r="H21" t="s">
        <v>20</v>
      </c>
      <c r="I21" s="6">
        <f>Tableau1[[#Totals],[Par mois]]</f>
        <v>384</v>
      </c>
      <c r="J21" s="6">
        <v>284</v>
      </c>
      <c r="O21" t="s">
        <v>49</v>
      </c>
      <c r="P21">
        <v>7.8</v>
      </c>
      <c r="Q21">
        <v>100</v>
      </c>
      <c r="R21" s="6"/>
    </row>
    <row r="22" spans="2:18" x14ac:dyDescent="0.25">
      <c r="G22" t="s">
        <v>35</v>
      </c>
      <c r="H22" t="s">
        <v>5</v>
      </c>
      <c r="I22" s="4">
        <v>486.05</v>
      </c>
      <c r="J22" s="6"/>
      <c r="O22" t="s">
        <v>40</v>
      </c>
      <c r="R22" s="6"/>
    </row>
    <row r="23" spans="2:18" x14ac:dyDescent="0.25">
      <c r="B23" t="s">
        <v>2</v>
      </c>
      <c r="C23" s="4">
        <v>-77.34</v>
      </c>
      <c r="D23" t="s">
        <v>36</v>
      </c>
      <c r="E23" s="3">
        <v>200</v>
      </c>
      <c r="H23" t="s">
        <v>18</v>
      </c>
      <c r="I23" s="3">
        <v>184</v>
      </c>
      <c r="J23" s="6"/>
      <c r="O23" t="s">
        <v>41</v>
      </c>
      <c r="P23">
        <f>((Q23*$P$21)/$Q$21)*2</f>
        <v>3.7439999999999998</v>
      </c>
      <c r="Q23">
        <v>24</v>
      </c>
      <c r="R23" s="6">
        <f>P23*$R$20</f>
        <v>5.3539199999999996</v>
      </c>
    </row>
    <row r="24" spans="2:18" x14ac:dyDescent="0.25">
      <c r="B24" t="s">
        <v>1</v>
      </c>
      <c r="C24" s="4">
        <v>1479.99</v>
      </c>
      <c r="H24" t="s">
        <v>19</v>
      </c>
      <c r="I24" s="3">
        <v>100</v>
      </c>
      <c r="J24" s="6"/>
      <c r="O24" t="s">
        <v>42</v>
      </c>
      <c r="P24">
        <f>((Q24*$P$21)/$Q$21)*2</f>
        <v>2.6519999999999997</v>
      </c>
      <c r="Q24">
        <v>17</v>
      </c>
      <c r="R24" s="6">
        <f>P24*$R$20</f>
        <v>3.7923599999999995</v>
      </c>
    </row>
    <row r="25" spans="2:18" x14ac:dyDescent="0.25">
      <c r="B25" t="s">
        <v>3</v>
      </c>
      <c r="C25" s="3">
        <v>1200</v>
      </c>
      <c r="O25" t="s">
        <v>43</v>
      </c>
      <c r="P25">
        <f>((Q25*$P$21)/$Q$21)*2</f>
        <v>0.76439999999999997</v>
      </c>
      <c r="Q25">
        <v>4.9000000000000004</v>
      </c>
      <c r="R25" s="6">
        <f>P25*$R$20</f>
        <v>1.093092</v>
      </c>
    </row>
    <row r="26" spans="2:18" x14ac:dyDescent="0.25">
      <c r="B26" t="s">
        <v>4</v>
      </c>
      <c r="C26" s="2">
        <v>0.5</v>
      </c>
      <c r="R26" s="6"/>
    </row>
    <row r="27" spans="2:18" x14ac:dyDescent="0.25">
      <c r="Q27" t="s">
        <v>44</v>
      </c>
      <c r="R27" s="6">
        <f>5*R24</f>
        <v>18.961799999999997</v>
      </c>
    </row>
    <row r="28" spans="2:18" x14ac:dyDescent="0.25">
      <c r="E28" t="s">
        <v>14</v>
      </c>
      <c r="F28" s="6">
        <v>600</v>
      </c>
      <c r="Q28" t="s">
        <v>45</v>
      </c>
      <c r="R28" s="6">
        <f>1*R23</f>
        <v>5.3539199999999996</v>
      </c>
    </row>
    <row r="29" spans="2:18" x14ac:dyDescent="0.25">
      <c r="B29" t="s">
        <v>13</v>
      </c>
      <c r="C29">
        <f ca="1">DATEDIF(EOMONTH(EDATE(TODAY(),-1),0),TODAY(),"D")</f>
        <v>17</v>
      </c>
      <c r="E29" t="s">
        <v>15</v>
      </c>
      <c r="F29">
        <f ca="1" xml:space="preserve"> DATEDIF( TODAY(),EOMONTH(TODAY(),0),"D")</f>
        <v>14</v>
      </c>
      <c r="Q29" t="s">
        <v>0</v>
      </c>
      <c r="R29" s="6">
        <f>SUM(R27:R28)</f>
        <v>24.315719999999995</v>
      </c>
    </row>
    <row r="30" spans="2:18" x14ac:dyDescent="0.25">
      <c r="C30" s="1"/>
    </row>
    <row r="31" spans="2:18" x14ac:dyDescent="0.25">
      <c r="B31" t="s">
        <v>16</v>
      </c>
      <c r="C31" s="6">
        <f ca="1">(I22-I23)/C29</f>
        <v>17.767647058823531</v>
      </c>
      <c r="E31" t="s">
        <v>17</v>
      </c>
      <c r="F31" s="6">
        <f ca="1">(F28-I22)/F29</f>
        <v>8.1392857142857142</v>
      </c>
    </row>
    <row r="32" spans="2:18" x14ac:dyDescent="0.25">
      <c r="E32" t="s">
        <v>37</v>
      </c>
      <c r="F32" s="4">
        <f ca="1">(E23+C23)/F29</f>
        <v>8.7614285714285707</v>
      </c>
    </row>
    <row r="34" spans="2:6" x14ac:dyDescent="0.25">
      <c r="B34" t="s">
        <v>6</v>
      </c>
      <c r="C34" t="s">
        <v>7</v>
      </c>
      <c r="D34" t="s">
        <v>9</v>
      </c>
      <c r="E34" t="s">
        <v>11</v>
      </c>
    </row>
    <row r="35" spans="2:6" x14ac:dyDescent="0.25">
      <c r="C35" s="5">
        <f>1479.99</f>
        <v>1479.99</v>
      </c>
      <c r="D35" s="5">
        <f>C35+D36*D37</f>
        <v>3879.99</v>
      </c>
      <c r="E35" s="5">
        <f>D35+E36*E37</f>
        <v>18279.989999999998</v>
      </c>
      <c r="F35" s="5"/>
    </row>
    <row r="36" spans="2:6" x14ac:dyDescent="0.25">
      <c r="B36" t="s">
        <v>8</v>
      </c>
      <c r="C36" s="5"/>
      <c r="D36" s="5">
        <v>600</v>
      </c>
      <c r="E36" s="5">
        <v>900</v>
      </c>
      <c r="F36" s="5" t="s">
        <v>12</v>
      </c>
    </row>
    <row r="37" spans="2:6" x14ac:dyDescent="0.25">
      <c r="B37" t="s">
        <v>10</v>
      </c>
      <c r="D37">
        <v>4</v>
      </c>
      <c r="E37">
        <v>16</v>
      </c>
    </row>
  </sheetData>
  <mergeCells count="1">
    <mergeCell ref="M4:P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PEPIN Yoël</dc:creator>
  <cp:lastModifiedBy>PEPIN Yoël</cp:lastModifiedBy>
  <dcterms:created xsi:type="dcterms:W3CDTF">2021-03-16T18:23:06Z</dcterms:created>
  <dcterms:modified xsi:type="dcterms:W3CDTF">2021-03-17T21:30:21Z</dcterms:modified>
</cp:coreProperties>
</file>