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Do\1_BudGet\"/>
    </mc:Choice>
  </mc:AlternateContent>
  <xr:revisionPtr revIDLastSave="0" documentId="13_ncr:1_{D67D1476-9350-4104-89E1-1CBE9824497D}" xr6:coauthVersionLast="47" xr6:coauthVersionMax="47" xr10:uidLastSave="{00000000-0000-0000-0000-000000000000}"/>
  <bookViews>
    <workbookView xWindow="-120" yWindow="-120" windowWidth="38640" windowHeight="21240" xr2:uid="{2CA54CDF-A159-428C-85CB-1F105DC88B65}"/>
  </bookViews>
  <sheets>
    <sheet name="Eparg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F3" i="1"/>
  <c r="G3" i="1" s="1"/>
  <c r="F2" i="1"/>
  <c r="G2" i="1" s="1"/>
  <c r="D3" i="1" s="1"/>
  <c r="H19" i="1"/>
  <c r="D2" i="1"/>
  <c r="L2" i="1"/>
  <c r="L3" i="1" s="1"/>
  <c r="L4" i="1" s="1"/>
  <c r="L5" i="1" s="1"/>
  <c r="L6" i="1" s="1"/>
  <c r="L7" i="1" s="1"/>
  <c r="L8" i="1" s="1"/>
  <c r="L9" i="1" s="1"/>
  <c r="L10" i="1" s="1"/>
  <c r="L11" i="1" s="1"/>
  <c r="C2" i="1"/>
  <c r="C3" i="1" s="1"/>
  <c r="C4" i="1" l="1"/>
  <c r="I3" i="1" s="1"/>
  <c r="F19" i="1"/>
  <c r="G19" i="1"/>
  <c r="C5" i="1" l="1"/>
  <c r="I4" i="1" s="1"/>
  <c r="I2" i="1"/>
  <c r="F17" i="1"/>
  <c r="F18" i="1"/>
  <c r="F20" i="1"/>
  <c r="F21" i="1"/>
  <c r="F22" i="1"/>
  <c r="F23" i="1"/>
  <c r="F24" i="1"/>
  <c r="H16" i="1"/>
  <c r="H17" i="1"/>
  <c r="H18" i="1"/>
  <c r="H20" i="1"/>
  <c r="H21" i="1"/>
  <c r="H22" i="1"/>
  <c r="H23" i="1"/>
  <c r="H24" i="1"/>
  <c r="F16" i="1"/>
  <c r="G16" i="1"/>
  <c r="G17" i="1"/>
  <c r="G18" i="1"/>
  <c r="G20" i="1"/>
  <c r="G21" i="1"/>
  <c r="G22" i="1"/>
  <c r="G23" i="1"/>
  <c r="G24" i="1"/>
  <c r="C6" i="1" l="1"/>
  <c r="I5" i="1" s="1"/>
  <c r="F25" i="1"/>
  <c r="G25" i="1"/>
  <c r="H25" i="1"/>
  <c r="C7" i="1" l="1"/>
  <c r="I6" i="1" s="1"/>
  <c r="H4" i="1"/>
  <c r="H8" i="1"/>
  <c r="H2" i="1"/>
  <c r="H6" i="1"/>
  <c r="H10" i="1"/>
  <c r="H5" i="1"/>
  <c r="H9" i="1"/>
  <c r="H3" i="1"/>
  <c r="H7" i="1"/>
  <c r="H11" i="1"/>
  <c r="J2" i="1" l="1"/>
  <c r="C8" i="1"/>
  <c r="I7" i="1" s="1"/>
  <c r="C9" i="1" l="1"/>
  <c r="I8" i="1" s="1"/>
  <c r="D4" i="1" l="1"/>
  <c r="J3" i="1"/>
  <c r="C10" i="1"/>
  <c r="I9" i="1" s="1"/>
  <c r="E4" i="1" l="1"/>
  <c r="F4" i="1" s="1"/>
  <c r="G4" i="1" s="1"/>
  <c r="C11" i="1"/>
  <c r="D5" i="1" l="1"/>
  <c r="E5" i="1" s="1"/>
  <c r="F5" i="1" s="1"/>
  <c r="G5" i="1" s="1"/>
  <c r="J4" i="1"/>
  <c r="I10" i="1"/>
  <c r="D6" i="1" l="1"/>
  <c r="E6" i="1" s="1"/>
  <c r="F6" i="1" s="1"/>
  <c r="G6" i="1" s="1"/>
  <c r="J5" i="1"/>
  <c r="D7" i="1" l="1"/>
  <c r="E7" i="1" s="1"/>
  <c r="F7" i="1" s="1"/>
  <c r="G7" i="1" s="1"/>
  <c r="J6" i="1"/>
  <c r="D8" i="1" l="1"/>
  <c r="E8" i="1" s="1"/>
  <c r="F8" i="1" s="1"/>
  <c r="G8" i="1" s="1"/>
  <c r="J7" i="1"/>
  <c r="D9" i="1" l="1"/>
  <c r="E9" i="1" s="1"/>
  <c r="F9" i="1" s="1"/>
  <c r="G9" i="1" s="1"/>
  <c r="J8" i="1"/>
  <c r="D10" i="1" l="1"/>
  <c r="E10" i="1" s="1"/>
  <c r="F10" i="1" s="1"/>
  <c r="G10" i="1" s="1"/>
  <c r="J9" i="1"/>
  <c r="D11" i="1" l="1"/>
  <c r="E11" i="1" s="1"/>
  <c r="F11" i="1" s="1"/>
  <c r="G11" i="1" s="1"/>
  <c r="J10" i="1"/>
</calcChain>
</file>

<file path=xl/sharedStrings.xml><?xml version="1.0" encoding="utf-8"?>
<sst xmlns="http://schemas.openxmlformats.org/spreadsheetml/2006/main" count="37" uniqueCount="31">
  <si>
    <t>Bouffe</t>
  </si>
  <si>
    <t>Essence</t>
  </si>
  <si>
    <t>Par jours</t>
  </si>
  <si>
    <t>Par semaine</t>
  </si>
  <si>
    <t>Par mois</t>
  </si>
  <si>
    <t>Le bien</t>
  </si>
  <si>
    <t>Total</t>
  </si>
  <si>
    <t>Fitness</t>
  </si>
  <si>
    <t>Unité</t>
  </si>
  <si>
    <t>S</t>
  </si>
  <si>
    <t>M</t>
  </si>
  <si>
    <t>Mois</t>
  </si>
  <si>
    <t>Eco</t>
  </si>
  <si>
    <t>% Eco</t>
  </si>
  <si>
    <t>Bdj Rest</t>
  </si>
  <si>
    <t>C</t>
  </si>
  <si>
    <t>Frqce</t>
  </si>
  <si>
    <t>Cpt + Sal</t>
  </si>
  <si>
    <t>Cpt - Eco</t>
  </si>
  <si>
    <t>Cpt - (Eco + dps)</t>
  </si>
  <si>
    <t>Cpt</t>
  </si>
  <si>
    <t>€/j</t>
  </si>
  <si>
    <t>Jrest</t>
  </si>
  <si>
    <t>Dépense actuelles</t>
  </si>
  <si>
    <t>Téléphone</t>
  </si>
  <si>
    <t>FreePik</t>
  </si>
  <si>
    <t>Compte Actuel</t>
  </si>
  <si>
    <t>Economies Actuelles</t>
  </si>
  <si>
    <t>Salaire</t>
  </si>
  <si>
    <t>Audible</t>
  </si>
  <si>
    <t>Budjet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</si>
</sst>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164" fontId="2" fillId="0" borderId="0" xfId="0" applyNumberFormat="1" applyFont="1"/>
    <xf numFmtId="164" fontId="4" fillId="0" borderId="0" xfId="0" applyNumberFormat="1" applyFont="1"/>
    <xf numFmtId="10" fontId="5" fillId="0" borderId="0" xfId="0" applyNumberFormat="1" applyFont="1"/>
    <xf numFmtId="14" fontId="0" fillId="0" borderId="0" xfId="0" applyNumberFormat="1"/>
    <xf numFmtId="0" fontId="0" fillId="0" borderId="0" xfId="0" applyNumberFormat="1"/>
    <xf numFmtId="10" fontId="6" fillId="0" borderId="0" xfId="0" applyNumberFormat="1" applyFont="1"/>
    <xf numFmtId="164" fontId="7" fillId="2" borderId="0" xfId="0" applyNumberFormat="1" applyFont="1" applyFill="1"/>
    <xf numFmtId="164" fontId="7" fillId="2" borderId="1" xfId="0" applyNumberFormat="1" applyFont="1" applyFill="1" applyBorder="1"/>
    <xf numFmtId="10" fontId="7" fillId="2" borderId="1" xfId="0" applyNumberFormat="1" applyFont="1" applyFill="1" applyBorder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sz val="22"/>
      </font>
      <numFmt numFmtId="164" formatCode="#,##0.00\ &quot;€&quot;"/>
    </dxf>
    <dxf>
      <numFmt numFmtId="19" formatCode="dd/mm/yyyy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448AB-F86D-4FC2-8983-2116F704BE5D}" name="Tableau1" displayName="Tableau1" ref="C15:H25" totalsRowCount="1" headerRowDxfId="25" dataDxfId="24" totalsRowDxfId="23">
  <autoFilter ref="C15:H24" xr:uid="{2D39602C-CE25-4FFA-8E9F-2F108B7ECD49}"/>
  <tableColumns count="6">
    <tableColumn id="1" xr3:uid="{AA93F0DC-9074-407C-9A68-7E9660C401BC}" name="Le bien" totalsRowLabel="Total" dataDxfId="22" totalsRowDxfId="8"/>
    <tableColumn id="6" xr3:uid="{46B56961-ED34-4792-B35F-C4CA22C6656F}" name="Unité" dataDxfId="21" totalsRowDxfId="7"/>
    <tableColumn id="5" xr3:uid="{6F42ED1C-004D-4E22-B6DE-14271692122D}" name="Frqce" dataDxfId="20" totalsRowDxfId="6"/>
    <tableColumn id="2" xr3:uid="{FF05EB50-9070-4173-8FFF-3F4ECACD0783}" name="Par jours" totalsRowFunction="sum" dataDxfId="19" totalsRowDxfId="5">
      <calculatedColumnFormula>IF( Tableau1[[#This Row],[Frqce]] = "S", Tableau1[[#This Row],[Unité]]/5,IF( Tableau1[[#This Row],[Frqce]] = "J", Tableau1[[#This Row],[Unité]],IF( Tableau1[[#This Row],[Frqce]] = "M", Tableau1[[#This Row],[Unité]]/25,0)))</calculatedColumnFormula>
    </tableColumn>
    <tableColumn id="3" xr3:uid="{679577B6-760C-4BB1-88AD-9DFEC17974A1}" name="Par semaine" totalsRowFunction="sum" dataDxfId="18" totalsRowDxfId="4">
      <calculatedColumnFormula>IF( Tableau1[[#This Row],[Frqce]] = "S", Tableau1[[#This Row],[Unité]],IF( Tableau1[[#This Row],[Frqce]] = "J", Tableau1[[#This Row],[Unité]]*5,IF( Tableau1[[#This Row],[Frqce]] = "M", Tableau1[[#This Row],[Unité]]/4,0)))</calculatedColumnFormula>
    </tableColumn>
    <tableColumn id="4" xr3:uid="{5BA67889-F114-436A-A5DA-A8D7AF77FD68}" name="Par mois" totalsRowFunction="sum" dataDxfId="17" totalsRowDxfId="3">
      <calculatedColumnFormula>IF( Tableau1[[#This Row],[Frqce]] = "S", Tableau1[[#This Row],[Unité]]*4,IF( Tableau1[[#This Row],[Frqce]] = "J", Tableau1[[#This Row],[Unité]]*25,IF( Tableau1[[#This Row],[Frqce]] = "M", Tableau1[[#This Row],[Unité]],0)))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BE9E4-C42D-43B5-8C11-DFA14982E0BA}" name="Tableau2" displayName="Tableau2" ref="C1:L11" totalsRowShown="0" headerRowDxfId="16">
  <autoFilter ref="C1:L11" xr:uid="{81A9933A-988B-4BFE-A72D-94275C2A749C}"/>
  <tableColumns count="10">
    <tableColumn id="1" xr3:uid="{80312F9C-43AB-4E20-BE70-BE6ED13EFDDA}" name="Mois" dataDxfId="15"/>
    <tableColumn id="18" xr3:uid="{77BC11C8-324C-4AEF-B06D-705FAAEA31F6}" name="Cpt" dataDxfId="14"/>
    <tableColumn id="20" xr3:uid="{A8A10426-4D26-4CE6-9D72-0601125BAC7B}" name="Cpt + Sal" dataDxfId="2">
      <calculatedColumnFormula>D2+$O$5</calculatedColumnFormula>
    </tableColumn>
    <tableColumn id="24" xr3:uid="{52B1E9F0-7BF0-46D7-8BD3-DE1E1395AC9C}" name="Cpt - Eco" dataDxfId="0">
      <calculatedColumnFormula>Tableau2[[#This Row],[Cpt + Sal]]-($O$5*$O$7)</calculatedColumnFormula>
    </tableColumn>
    <tableColumn id="28" xr3:uid="{EE3CCD79-6AE3-4FF0-977D-7C840077F41F}" name="Cpt - (Eco + dps)" dataDxfId="1">
      <calculatedColumnFormula>Tableau2[[#This Row],[Cpt - Eco]]-Tableau1[[#Totals],[Par mois]]</calculatedColumnFormula>
    </tableColumn>
    <tableColumn id="27" xr3:uid="{AE4B5B74-3D34-4F96-96F1-04DC03967971}" name="Bdj Rest" dataDxfId="13">
      <calculatedColumnFormula>Tableau1[[#Totals],[Par mois]]-$O$6</calculatedColumnFormula>
    </tableColumn>
    <tableColumn id="21" xr3:uid="{BCD95668-75D3-42C7-93E8-5D2B79E41FC7}" name="Jrest" dataDxfId="12">
      <calculatedColumnFormula xml:space="preserve"> DATEDIF( TODAY(),C3,"D")</calculatedColumnFormula>
    </tableColumn>
    <tableColumn id="29" xr3:uid="{978A2016-C175-4C3A-BE63-F2881E9F046E}" name="€/j" dataDxfId="11">
      <calculatedColumnFormula>Tableau2[[#This Row],[Bdj Rest]]/Tableau2[[#This Row],[Jrest]]</calculatedColumnFormula>
    </tableColumn>
    <tableColumn id="22" xr3:uid="{336E50C2-31BE-43F4-ABB8-690B72BF24B8}" name="C" dataDxfId="10"/>
    <tableColumn id="3" xr3:uid="{54991D35-C0D2-489A-9211-109470058484}" name="Eco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3E01-8C2D-494C-825B-FE569BFA9E20}">
  <dimension ref="C1:O26"/>
  <sheetViews>
    <sheetView tabSelected="1" workbookViewId="0">
      <selection activeCell="I1" sqref="I1:I1048576"/>
    </sheetView>
  </sheetViews>
  <sheetFormatPr baseColWidth="10" defaultColWidth="11.5703125" defaultRowHeight="15.75" x14ac:dyDescent="0.25"/>
  <cols>
    <col min="1" max="2" width="2.28515625" style="1" customWidth="1"/>
    <col min="3" max="3" width="10.7109375" style="1" bestFit="1" customWidth="1"/>
    <col min="4" max="5" width="19.7109375" style="1" bestFit="1" customWidth="1"/>
    <col min="6" max="6" width="19.7109375" style="8" bestFit="1" customWidth="1"/>
    <col min="7" max="7" width="19.7109375" style="1" bestFit="1" customWidth="1"/>
    <col min="8" max="8" width="12.140625" style="1" bestFit="1" customWidth="1"/>
    <col min="9" max="9" width="7.42578125" style="1" bestFit="1" customWidth="1"/>
    <col min="10" max="10" width="6.7109375" style="1" bestFit="1" customWidth="1"/>
    <col min="11" max="11" width="10" style="1" bestFit="1" customWidth="1"/>
    <col min="12" max="12" width="19.7109375" style="1" bestFit="1" customWidth="1"/>
    <col min="13" max="13" width="9.5703125" style="1" customWidth="1"/>
    <col min="14" max="14" width="19.7109375" style="7" bestFit="1" customWidth="1"/>
    <col min="15" max="15" width="19.7109375" style="1" bestFit="1" customWidth="1"/>
    <col min="16" max="16" width="5.140625" style="1" customWidth="1"/>
    <col min="17" max="17" width="7.28515625" style="1" customWidth="1"/>
    <col min="18" max="18" width="19.7109375" style="1" bestFit="1" customWidth="1"/>
    <col min="19" max="19" width="19.42578125" style="1" bestFit="1" customWidth="1"/>
    <col min="20" max="20" width="23" style="1" bestFit="1" customWidth="1"/>
    <col min="21" max="16384" width="11.5703125" style="1"/>
  </cols>
  <sheetData>
    <row r="1" spans="3:15" ht="15" x14ac:dyDescent="0.25">
      <c r="C1" s="1" t="s">
        <v>11</v>
      </c>
      <c r="D1" s="1" t="s">
        <v>20</v>
      </c>
      <c r="E1" s="1" t="s">
        <v>17</v>
      </c>
      <c r="F1" s="1" t="s">
        <v>18</v>
      </c>
      <c r="G1" s="1" t="s">
        <v>19</v>
      </c>
      <c r="H1" s="1" t="s">
        <v>14</v>
      </c>
      <c r="I1" s="7" t="s">
        <v>22</v>
      </c>
      <c r="J1" s="1" t="s">
        <v>21</v>
      </c>
      <c r="K1" s="1" t="s">
        <v>15</v>
      </c>
      <c r="L1" s="1" t="s">
        <v>12</v>
      </c>
      <c r="M1" s="2"/>
      <c r="N1" s="1"/>
    </row>
    <row r="2" spans="3:15" ht="28.5" x14ac:dyDescent="0.45">
      <c r="C2" s="6">
        <f ca="1">TODAY()</f>
        <v>44402</v>
      </c>
      <c r="D2" s="9">
        <f>O2</f>
        <v>-177.27</v>
      </c>
      <c r="E2" s="3">
        <f>D2+$O$5</f>
        <v>1022.73</v>
      </c>
      <c r="F2" s="3">
        <f>Tableau2[[#This Row],[Cpt + Sal]]-($O$5*$O$7)</f>
        <v>542.73</v>
      </c>
      <c r="G2" s="3">
        <f>Tableau2[[#This Row],[Cpt - Eco]]-Tableau1[[#Totals],[Par mois]]</f>
        <v>-41.269999999999982</v>
      </c>
      <c r="H2" s="1">
        <f>Tableau1[[#Totals],[Par mois]]-$O$6</f>
        <v>-16</v>
      </c>
      <c r="I2" s="7">
        <f t="shared" ref="I2:I10" ca="1" si="0" xml:space="preserve"> DATEDIF( TODAY(),C3,"D")</f>
        <v>6</v>
      </c>
      <c r="J2" s="1">
        <f ca="1">Tableau2[[#This Row],[Cpt - (Eco + dps)]]/Tableau2[[#This Row],[Jrest]]</f>
        <v>-6.8783333333333303</v>
      </c>
      <c r="K2" s="3"/>
      <c r="L2" s="9">
        <f>O3</f>
        <v>10</v>
      </c>
      <c r="N2" s="1" t="s">
        <v>26</v>
      </c>
      <c r="O2" s="10">
        <v>-177.27</v>
      </c>
    </row>
    <row r="3" spans="3:15" ht="28.5" x14ac:dyDescent="0.45">
      <c r="C3" s="6">
        <f ca="1">EOMONTH(C2,0)</f>
        <v>44408</v>
      </c>
      <c r="D3" s="3">
        <f t="shared" ref="D3:D11" si="1">G2</f>
        <v>-41.269999999999982</v>
      </c>
      <c r="E3" s="3">
        <f t="shared" ref="E3:E11" si="2">D3+$O$5</f>
        <v>1158.73</v>
      </c>
      <c r="F3" s="3">
        <f>Tableau2[[#This Row],[Cpt + Sal]]-($O$5*$O$7)</f>
        <v>678.73</v>
      </c>
      <c r="G3" s="3">
        <f>Tableau2[[#This Row],[Cpt - Eco]]-Tableau1[[#Totals],[Par mois]]</f>
        <v>94.730000000000018</v>
      </c>
      <c r="H3" s="1">
        <f>Tableau1[[#Totals],[Par mois]]-$O$6</f>
        <v>-16</v>
      </c>
      <c r="I3" s="7">
        <f ca="1" xml:space="preserve"> DATEDIF( TODAY(),C4,"D")-DATEDIF( TODAY(),C3,"D")</f>
        <v>31</v>
      </c>
      <c r="J3" s="1">
        <f ca="1">Tableau2[[#This Row],[Cpt - (Eco + dps)]]/Tableau2[[#This Row],[Jrest]]</f>
        <v>3.055806451612904</v>
      </c>
      <c r="K3" s="3"/>
      <c r="L3" s="3">
        <f>L2+$O$5*$O$7</f>
        <v>490</v>
      </c>
      <c r="N3" s="1" t="s">
        <v>27</v>
      </c>
      <c r="O3" s="10">
        <v>10</v>
      </c>
    </row>
    <row r="4" spans="3:15" ht="28.5" x14ac:dyDescent="0.45">
      <c r="C4" s="6">
        <f ca="1">EDATE(EOMONTH(C2,0),1)</f>
        <v>44439</v>
      </c>
      <c r="D4" s="3">
        <f t="shared" si="1"/>
        <v>94.730000000000018</v>
      </c>
      <c r="E4" s="3">
        <f t="shared" si="2"/>
        <v>1294.73</v>
      </c>
      <c r="F4" s="3">
        <f>Tableau2[[#This Row],[Cpt + Sal]]-($O$5*$O$7)</f>
        <v>814.73</v>
      </c>
      <c r="G4" s="3">
        <f>Tableau2[[#This Row],[Cpt - Eco]]-Tableau1[[#Totals],[Par mois]]</f>
        <v>230.73000000000002</v>
      </c>
      <c r="H4" s="1">
        <f>Tableau1[[#Totals],[Par mois]]-$O$6</f>
        <v>-16</v>
      </c>
      <c r="I4" s="7">
        <f t="shared" ref="I4:I11" ca="1" si="3" xml:space="preserve"> DATEDIF( TODAY(),C5,"D")-DATEDIF( TODAY(),C4,"D")</f>
        <v>30</v>
      </c>
      <c r="J4" s="1">
        <f ca="1">Tableau2[[#This Row],[Cpt - (Eco + dps)]]/Tableau2[[#This Row],[Jrest]]</f>
        <v>7.6910000000000007</v>
      </c>
      <c r="K4" s="3"/>
      <c r="L4" s="3">
        <f t="shared" ref="L4:L11" si="4">L3+$O$5*$O$7</f>
        <v>970</v>
      </c>
      <c r="N4" s="1"/>
    </row>
    <row r="5" spans="3:15" ht="28.5" x14ac:dyDescent="0.45">
      <c r="C5" s="6">
        <f t="shared" ref="C5:C11" ca="1" si="5">EDATE(EOMONTH(C4,0),1)</f>
        <v>44469</v>
      </c>
      <c r="D5" s="3">
        <f t="shared" si="1"/>
        <v>230.73000000000002</v>
      </c>
      <c r="E5" s="3">
        <f t="shared" si="2"/>
        <v>1430.73</v>
      </c>
      <c r="F5" s="3">
        <f>Tableau2[[#This Row],[Cpt + Sal]]-($O$5*$O$7)</f>
        <v>950.73</v>
      </c>
      <c r="G5" s="3">
        <f>Tableau2[[#This Row],[Cpt - Eco]]-Tableau1[[#Totals],[Par mois]]</f>
        <v>366.73</v>
      </c>
      <c r="H5" s="1">
        <f>Tableau1[[#Totals],[Par mois]]-$O$6</f>
        <v>-16</v>
      </c>
      <c r="I5" s="7">
        <f t="shared" ca="1" si="3"/>
        <v>30</v>
      </c>
      <c r="J5" s="1">
        <f ca="1">Tableau2[[#This Row],[Cpt - (Eco + dps)]]/Tableau2[[#This Row],[Jrest]]</f>
        <v>12.224333333333334</v>
      </c>
      <c r="K5" s="3"/>
      <c r="L5" s="3">
        <f t="shared" si="4"/>
        <v>1450</v>
      </c>
      <c r="N5" s="1" t="s">
        <v>28</v>
      </c>
      <c r="O5" s="10">
        <v>1200</v>
      </c>
    </row>
    <row r="6" spans="3:15" ht="28.5" x14ac:dyDescent="0.45">
      <c r="C6" s="6">
        <f t="shared" ca="1" si="5"/>
        <v>44499</v>
      </c>
      <c r="D6" s="3">
        <f t="shared" si="1"/>
        <v>366.73</v>
      </c>
      <c r="E6" s="3">
        <f t="shared" si="2"/>
        <v>1566.73</v>
      </c>
      <c r="F6" s="3">
        <f>Tableau2[[#This Row],[Cpt + Sal]]-($O$5*$O$7)</f>
        <v>1086.73</v>
      </c>
      <c r="G6" s="3">
        <f>Tableau2[[#This Row],[Cpt - Eco]]-Tableau1[[#Totals],[Par mois]]</f>
        <v>502.73</v>
      </c>
      <c r="H6" s="1">
        <f>Tableau1[[#Totals],[Par mois]]-$O$6</f>
        <v>-16</v>
      </c>
      <c r="I6" s="7">
        <f t="shared" ca="1" si="3"/>
        <v>31</v>
      </c>
      <c r="J6" s="1">
        <f ca="1">Tableau2[[#This Row],[Cpt - (Eco + dps)]]/Tableau2[[#This Row],[Jrest]]</f>
        <v>16.21709677419355</v>
      </c>
      <c r="K6" s="3"/>
      <c r="L6" s="3">
        <f t="shared" si="4"/>
        <v>1930</v>
      </c>
      <c r="N6" s="1" t="s">
        <v>23</v>
      </c>
      <c r="O6" s="1">
        <v>600</v>
      </c>
    </row>
    <row r="7" spans="3:15" ht="28.5" x14ac:dyDescent="0.45">
      <c r="C7" s="6">
        <f t="shared" ca="1" si="5"/>
        <v>44530</v>
      </c>
      <c r="D7" s="3">
        <f t="shared" si="1"/>
        <v>502.73</v>
      </c>
      <c r="E7" s="3">
        <f t="shared" si="2"/>
        <v>1702.73</v>
      </c>
      <c r="F7" s="3">
        <f>Tableau2[[#This Row],[Cpt + Sal]]-($O$5*$O$7)</f>
        <v>1222.73</v>
      </c>
      <c r="G7" s="3">
        <f>Tableau2[[#This Row],[Cpt - Eco]]-Tableau1[[#Totals],[Par mois]]</f>
        <v>638.73</v>
      </c>
      <c r="H7" s="1">
        <f>Tableau1[[#Totals],[Par mois]]-$O$6</f>
        <v>-16</v>
      </c>
      <c r="I7" s="7">
        <f t="shared" ca="1" si="3"/>
        <v>30</v>
      </c>
      <c r="J7" s="1">
        <f ca="1">Tableau2[[#This Row],[Cpt - (Eco + dps)]]/Tableau2[[#This Row],[Jrest]]</f>
        <v>21.291</v>
      </c>
      <c r="K7" s="3"/>
      <c r="L7" s="3">
        <f t="shared" si="4"/>
        <v>2410</v>
      </c>
      <c r="N7" s="1" t="s">
        <v>13</v>
      </c>
      <c r="O7" s="11">
        <v>0.4</v>
      </c>
    </row>
    <row r="8" spans="3:15" ht="28.5" x14ac:dyDescent="0.45">
      <c r="C8" s="6">
        <f t="shared" ca="1" si="5"/>
        <v>44560</v>
      </c>
      <c r="D8" s="3">
        <f t="shared" si="1"/>
        <v>638.73</v>
      </c>
      <c r="E8" s="3">
        <f t="shared" si="2"/>
        <v>1838.73</v>
      </c>
      <c r="F8" s="3">
        <f>Tableau2[[#This Row],[Cpt + Sal]]-($O$5*$O$7)</f>
        <v>1358.73</v>
      </c>
      <c r="G8" s="3">
        <f>Tableau2[[#This Row],[Cpt - Eco]]-Tableau1[[#Totals],[Par mois]]</f>
        <v>774.73</v>
      </c>
      <c r="H8" s="1">
        <f>Tableau1[[#Totals],[Par mois]]-$O$6</f>
        <v>-16</v>
      </c>
      <c r="I8" s="7">
        <f t="shared" ca="1" si="3"/>
        <v>32</v>
      </c>
      <c r="J8" s="1">
        <f ca="1">Tableau2[[#This Row],[Cpt - (Eco + dps)]]/Tableau2[[#This Row],[Jrest]]</f>
        <v>24.210312500000001</v>
      </c>
      <c r="K8" s="3"/>
      <c r="L8" s="3">
        <f t="shared" si="4"/>
        <v>2890</v>
      </c>
      <c r="N8" s="1"/>
    </row>
    <row r="9" spans="3:15" ht="28.5" x14ac:dyDescent="0.45">
      <c r="C9" s="6">
        <f t="shared" ca="1" si="5"/>
        <v>44592</v>
      </c>
      <c r="D9" s="3">
        <f t="shared" si="1"/>
        <v>774.73</v>
      </c>
      <c r="E9" s="3">
        <f t="shared" si="2"/>
        <v>1974.73</v>
      </c>
      <c r="F9" s="3">
        <f>Tableau2[[#This Row],[Cpt + Sal]]-($O$5*$O$7)</f>
        <v>1494.73</v>
      </c>
      <c r="G9" s="3">
        <f>Tableau2[[#This Row],[Cpt - Eco]]-Tableau1[[#Totals],[Par mois]]</f>
        <v>910.73</v>
      </c>
      <c r="H9" s="1">
        <f>Tableau1[[#Totals],[Par mois]]-$O$6</f>
        <v>-16</v>
      </c>
      <c r="I9" s="7">
        <f t="shared" ca="1" si="3"/>
        <v>28</v>
      </c>
      <c r="J9" s="1">
        <f ca="1">Tableau2[[#This Row],[Cpt - (Eco + dps)]]/Tableau2[[#This Row],[Jrest]]</f>
        <v>32.526071428571427</v>
      </c>
      <c r="K9" s="3"/>
      <c r="L9" s="3">
        <f t="shared" si="4"/>
        <v>3370</v>
      </c>
      <c r="N9" s="1"/>
    </row>
    <row r="10" spans="3:15" ht="28.5" x14ac:dyDescent="0.45">
      <c r="C10" s="6">
        <f t="shared" ca="1" si="5"/>
        <v>44620</v>
      </c>
      <c r="D10" s="3">
        <f t="shared" si="1"/>
        <v>910.73</v>
      </c>
      <c r="E10" s="3">
        <f t="shared" si="2"/>
        <v>2110.73</v>
      </c>
      <c r="F10" s="3">
        <f>Tableau2[[#This Row],[Cpt + Sal]]-($O$5*$O$7)</f>
        <v>1630.73</v>
      </c>
      <c r="G10" s="3">
        <f>Tableau2[[#This Row],[Cpt - Eco]]-Tableau1[[#Totals],[Par mois]]</f>
        <v>1046.73</v>
      </c>
      <c r="H10" s="1">
        <f>Tableau1[[#Totals],[Par mois]]-$O$6</f>
        <v>-16</v>
      </c>
      <c r="I10" s="7">
        <f t="shared" ca="1" si="3"/>
        <v>28</v>
      </c>
      <c r="J10" s="1">
        <f ca="1">Tableau2[[#This Row],[Cpt - (Eco + dps)]]/Tableau2[[#This Row],[Jrest]]</f>
        <v>37.383214285714288</v>
      </c>
      <c r="K10" s="3"/>
      <c r="L10" s="3">
        <f t="shared" si="4"/>
        <v>3850</v>
      </c>
      <c r="N10" s="1"/>
    </row>
    <row r="11" spans="3:15" ht="28.5" x14ac:dyDescent="0.45">
      <c r="C11" s="6">
        <f t="shared" ca="1" si="5"/>
        <v>44648</v>
      </c>
      <c r="D11" s="3">
        <f t="shared" si="1"/>
        <v>1046.73</v>
      </c>
      <c r="E11" s="3">
        <f t="shared" si="2"/>
        <v>2246.73</v>
      </c>
      <c r="F11" s="3">
        <f>Tableau2[[#This Row],[Cpt + Sal]]-($O$5*$O$7)</f>
        <v>1766.73</v>
      </c>
      <c r="G11" s="3">
        <f>Tableau2[[#This Row],[Cpt - Eco]]-Tableau1[[#Totals],[Par mois]]</f>
        <v>1182.73</v>
      </c>
      <c r="H11" s="1">
        <f>Tableau1[[#Totals],[Par mois]]-$O$6</f>
        <v>-16</v>
      </c>
      <c r="I11" s="7"/>
      <c r="K11" s="3"/>
      <c r="L11" s="3">
        <f t="shared" si="4"/>
        <v>4330</v>
      </c>
      <c r="N11" s="1"/>
    </row>
    <row r="14" spans="3:15" ht="21" x14ac:dyDescent="0.35">
      <c r="C14" s="12" t="s">
        <v>30</v>
      </c>
      <c r="D14" s="13"/>
      <c r="E14" s="13"/>
      <c r="F14" s="13"/>
    </row>
    <row r="15" spans="3:15" ht="15" x14ac:dyDescent="0.25">
      <c r="C15" s="1" t="s">
        <v>5</v>
      </c>
      <c r="D15" s="1" t="s">
        <v>8</v>
      </c>
      <c r="E15" s="1" t="s">
        <v>16</v>
      </c>
      <c r="F15" s="1" t="s">
        <v>2</v>
      </c>
      <c r="G15" s="1" t="s">
        <v>3</v>
      </c>
      <c r="H15" s="1" t="s">
        <v>4</v>
      </c>
    </row>
    <row r="16" spans="3:15" ht="15" x14ac:dyDescent="0.25">
      <c r="C16" s="1" t="s">
        <v>0</v>
      </c>
      <c r="D16" s="1">
        <v>300</v>
      </c>
      <c r="E16" s="1" t="s">
        <v>10</v>
      </c>
      <c r="F16" s="1">
        <f>IF( Tableau1[[#This Row],[Frqce]] = "S", Tableau1[[#This Row],[Unité]]/5,IF( Tableau1[[#This Row],[Frqce]] = "J", Tableau1[[#This Row],[Unité]],IF( Tableau1[[#This Row],[Frqce]] = "M", Tableau1[[#This Row],[Unité]]/25,0)))</f>
        <v>12</v>
      </c>
      <c r="G16" s="1">
        <f>IF( Tableau1[[#This Row],[Frqce]] = "S", Tableau1[[#This Row],[Unité]],IF( Tableau1[[#This Row],[Frqce]] = "J", Tableau1[[#This Row],[Unité]]*5,IF( Tableau1[[#This Row],[Frqce]] = "M", Tableau1[[#This Row],[Unité]]/4,0)))</f>
        <v>75</v>
      </c>
      <c r="H16" s="1">
        <f>IF( Tableau1[[#This Row],[Frqce]] = "S", Tableau1[[#This Row],[Unité]]*4,IF( Tableau1[[#This Row],[Frqce]] = "J", Tableau1[[#This Row],[Unité]]*25,IF( Tableau1[[#This Row],[Frqce]] = "M", Tableau1[[#This Row],[Unité]],0)))</f>
        <v>300</v>
      </c>
      <c r="L16" s="1" t="s">
        <v>1</v>
      </c>
      <c r="N16" s="7" t="s">
        <v>0</v>
      </c>
    </row>
    <row r="17" spans="3:8" ht="15" x14ac:dyDescent="0.25">
      <c r="C17" s="1" t="s">
        <v>1</v>
      </c>
      <c r="D17" s="1">
        <v>50</v>
      </c>
      <c r="E17" s="1" t="s">
        <v>9</v>
      </c>
      <c r="F17" s="1">
        <f>IF( Tableau1[[#This Row],[Frqce]] = "S", Tableau1[[#This Row],[Unité]]/5,IF( Tableau1[[#This Row],[Frqce]] = "J", Tableau1[[#This Row],[Unité]],IF( Tableau1[[#This Row],[Frqce]] = "M", Tableau1[[#This Row],[Unité]]/25,0)))</f>
        <v>10</v>
      </c>
      <c r="G17" s="1">
        <f>IF( Tableau1[[#This Row],[Frqce]] = "S", Tableau1[[#This Row],[Unité]],IF( Tableau1[[#This Row],[Frqce]] = "J", Tableau1[[#This Row],[Unité]]*5,IF( Tableau1[[#This Row],[Frqce]] = "M", Tableau1[[#This Row],[Unité]]/4,0)))</f>
        <v>50</v>
      </c>
      <c r="H17" s="1">
        <f>IF( Tableau1[[#This Row],[Frqce]] = "S", Tableau1[[#This Row],[Unité]]*4,IF( Tableau1[[#This Row],[Frqce]] = "J", Tableau1[[#This Row],[Unité]]*25,IF( Tableau1[[#This Row],[Frqce]] = "M", Tableau1[[#This Row],[Unité]],0)))</f>
        <v>200</v>
      </c>
    </row>
    <row r="18" spans="3:8" ht="15" x14ac:dyDescent="0.25">
      <c r="C18" s="1" t="s">
        <v>7</v>
      </c>
      <c r="D18" s="1">
        <v>50</v>
      </c>
      <c r="E18" s="1" t="s">
        <v>10</v>
      </c>
      <c r="F18" s="1">
        <f>IF( Tableau1[[#This Row],[Frqce]] = "S", Tableau1[[#This Row],[Unité]]/5,IF( Tableau1[[#This Row],[Frqce]] = "J", Tableau1[[#This Row],[Unité]],IF( Tableau1[[#This Row],[Frqce]] = "M", Tableau1[[#This Row],[Unité]]/25,0)))</f>
        <v>2</v>
      </c>
      <c r="G18" s="1">
        <f>IF( Tableau1[[#This Row],[Frqce]] = "S", Tableau1[[#This Row],[Unité]],IF( Tableau1[[#This Row],[Frqce]] = "J", Tableau1[[#This Row],[Unité]]*5,IF( Tableau1[[#This Row],[Frqce]] = "M", Tableau1[[#This Row],[Unité]]/4,0)))</f>
        <v>12.5</v>
      </c>
      <c r="H18" s="1">
        <f>IF( Tableau1[[#This Row],[Frqce]] = "S", Tableau1[[#This Row],[Unité]]*4,IF( Tableau1[[#This Row],[Frqce]] = "J", Tableau1[[#This Row],[Unité]]*25,IF( Tableau1[[#This Row],[Frqce]] = "M", Tableau1[[#This Row],[Unité]],0)))</f>
        <v>50</v>
      </c>
    </row>
    <row r="19" spans="3:8" ht="15" x14ac:dyDescent="0.25">
      <c r="C19" s="1" t="s">
        <v>24</v>
      </c>
      <c r="D19" s="1">
        <v>14</v>
      </c>
      <c r="E19" s="1" t="s">
        <v>10</v>
      </c>
      <c r="F19" s="1">
        <f>IF( Tableau1[[#This Row],[Frqce]] = "S", Tableau1[[#This Row],[Unité]]/5,IF( Tableau1[[#This Row],[Frqce]] = "J", Tableau1[[#This Row],[Unité]],IF( Tableau1[[#This Row],[Frqce]] = "M", Tableau1[[#This Row],[Unité]]/25,0)))</f>
        <v>0.56000000000000005</v>
      </c>
      <c r="G19" s="1">
        <f>IF( Tableau1[[#This Row],[Frqce]] = "S", Tableau1[[#This Row],[Unité]],IF( Tableau1[[#This Row],[Frqce]] = "J", Tableau1[[#This Row],[Unité]]*5,IF( Tableau1[[#This Row],[Frqce]] = "M", Tableau1[[#This Row],[Unité]]/4,0)))</f>
        <v>3.5</v>
      </c>
      <c r="H19" s="1">
        <f>IF( Tableau1[[#This Row],[Frqce]] = "S", Tableau1[[#This Row],[Unité]]*4,IF( Tableau1[[#This Row],[Frqce]] = "J", Tableau1[[#This Row],[Unité]]*25,IF( Tableau1[[#This Row],[Frqce]] = "M", Tableau1[[#This Row],[Unité]],0)))</f>
        <v>14</v>
      </c>
    </row>
    <row r="20" spans="3:8" ht="15" x14ac:dyDescent="0.25">
      <c r="C20" s="1" t="s">
        <v>25</v>
      </c>
      <c r="D20" s="1">
        <v>10</v>
      </c>
      <c r="E20" s="1" t="s">
        <v>10</v>
      </c>
      <c r="F20" s="1">
        <f>IF( Tableau1[[#This Row],[Frqce]] = "S", Tableau1[[#This Row],[Unité]]/5,IF( Tableau1[[#This Row],[Frqce]] = "J", Tableau1[[#This Row],[Unité]],IF( Tableau1[[#This Row],[Frqce]] = "M", Tableau1[[#This Row],[Unité]]/25,0)))</f>
        <v>0.4</v>
      </c>
      <c r="G20" s="1">
        <f>IF( Tableau1[[#This Row],[Frqce]] = "S", Tableau1[[#This Row],[Unité]],IF( Tableau1[[#This Row],[Frqce]] = "J", Tableau1[[#This Row],[Unité]]*5,IF( Tableau1[[#This Row],[Frqce]] = "M", Tableau1[[#This Row],[Unité]]/4,0)))</f>
        <v>2.5</v>
      </c>
      <c r="H20" s="1">
        <f>IF( Tableau1[[#This Row],[Frqce]] = "S", Tableau1[[#This Row],[Unité]]*4,IF( Tableau1[[#This Row],[Frqce]] = "J", Tableau1[[#This Row],[Unité]]*25,IF( Tableau1[[#This Row],[Frqce]] = "M", Tableau1[[#This Row],[Unité]],0)))</f>
        <v>10</v>
      </c>
    </row>
    <row r="21" spans="3:8" ht="15" x14ac:dyDescent="0.25">
      <c r="C21" s="1" t="s">
        <v>29</v>
      </c>
      <c r="D21" s="1">
        <v>10</v>
      </c>
      <c r="E21" s="1" t="s">
        <v>10</v>
      </c>
      <c r="F21" s="1">
        <f>IF( Tableau1[[#This Row],[Frqce]] = "S", Tableau1[[#This Row],[Unité]]/5,IF( Tableau1[[#This Row],[Frqce]] = "J", Tableau1[[#This Row],[Unité]],IF( Tableau1[[#This Row],[Frqce]] = "M", Tableau1[[#This Row],[Unité]]/25,0)))</f>
        <v>0.4</v>
      </c>
      <c r="G21" s="1">
        <f>IF( Tableau1[[#This Row],[Frqce]] = "S", Tableau1[[#This Row],[Unité]],IF( Tableau1[[#This Row],[Frqce]] = "J", Tableau1[[#This Row],[Unité]]*5,IF( Tableau1[[#This Row],[Frqce]] = "M", Tableau1[[#This Row],[Unité]]/4,0)))</f>
        <v>2.5</v>
      </c>
      <c r="H21" s="1">
        <f>IF( Tableau1[[#This Row],[Frqce]] = "S", Tableau1[[#This Row],[Unité]]*4,IF( Tableau1[[#This Row],[Frqce]] = "J", Tableau1[[#This Row],[Unité]]*25,IF( Tableau1[[#This Row],[Frqce]] = "M", Tableau1[[#This Row],[Unité]],0)))</f>
        <v>10</v>
      </c>
    </row>
    <row r="22" spans="3:8" ht="15" x14ac:dyDescent="0.25">
      <c r="F22" s="1">
        <f>IF( Tableau1[[#This Row],[Frqce]] = "S", Tableau1[[#This Row],[Unité]]/5,IF( Tableau1[[#This Row],[Frqce]] = "J", Tableau1[[#This Row],[Unité]],IF( Tableau1[[#This Row],[Frqce]] = "M", Tableau1[[#This Row],[Unité]]/25,0)))</f>
        <v>0</v>
      </c>
      <c r="G22" s="1">
        <f>IF( Tableau1[[#This Row],[Frqce]] = "S", Tableau1[[#This Row],[Unité]],IF( Tableau1[[#This Row],[Frqce]] = "J", Tableau1[[#This Row],[Unité]]*5,IF( Tableau1[[#This Row],[Frqce]] = "M", Tableau1[[#This Row],[Unité]]/4,0)))</f>
        <v>0</v>
      </c>
      <c r="H22" s="1">
        <f>IF( Tableau1[[#This Row],[Frqce]] = "S", Tableau1[[#This Row],[Unité]]*4,IF( Tableau1[[#This Row],[Frqce]] = "J", Tableau1[[#This Row],[Unité]]*25,IF( Tableau1[[#This Row],[Frqce]] = "M", Tableau1[[#This Row],[Unité]],0)))</f>
        <v>0</v>
      </c>
    </row>
    <row r="23" spans="3:8" ht="15" x14ac:dyDescent="0.25">
      <c r="F23" s="1">
        <f>IF( Tableau1[[#This Row],[Frqce]] = "S", Tableau1[[#This Row],[Unité]]/5,IF( Tableau1[[#This Row],[Frqce]] = "J", Tableau1[[#This Row],[Unité]],IF( Tableau1[[#This Row],[Frqce]] = "M", Tableau1[[#This Row],[Unité]]/25,0)))</f>
        <v>0</v>
      </c>
      <c r="G23" s="1">
        <f>IF( Tableau1[[#This Row],[Frqce]] = "S", Tableau1[[#This Row],[Unité]],IF( Tableau1[[#This Row],[Frqce]] = "J", Tableau1[[#This Row],[Unité]]*5,IF( Tableau1[[#This Row],[Frqce]] = "M", Tableau1[[#This Row],[Unité]]/4,0)))</f>
        <v>0</v>
      </c>
      <c r="H23" s="1">
        <f>IF( Tableau1[[#This Row],[Frqce]] = "S", Tableau1[[#This Row],[Unité]]*4,IF( Tableau1[[#This Row],[Frqce]] = "J", Tableau1[[#This Row],[Unité]]*25,IF( Tableau1[[#This Row],[Frqce]] = "M", Tableau1[[#This Row],[Unité]],0)))</f>
        <v>0</v>
      </c>
    </row>
    <row r="24" spans="3:8" ht="15" x14ac:dyDescent="0.25">
      <c r="F24" s="1">
        <f>IF( Tableau1[[#This Row],[Frqce]] = "S", Tableau1[[#This Row],[Unité]]/5,IF( Tableau1[[#This Row],[Frqce]] = "J", Tableau1[[#This Row],[Unité]],IF( Tableau1[[#This Row],[Frqce]] = "M", Tableau1[[#This Row],[Unité]]/25,0)))</f>
        <v>0</v>
      </c>
      <c r="G24" s="1">
        <f>IF( Tableau1[[#This Row],[Frqce]] = "S", Tableau1[[#This Row],[Unité]],IF( Tableau1[[#This Row],[Frqce]] = "J", Tableau1[[#This Row],[Unité]]*5,IF( Tableau1[[#This Row],[Frqce]] = "M", Tableau1[[#This Row],[Unité]]/4,0)))</f>
        <v>0</v>
      </c>
      <c r="H24" s="1">
        <f>IF( Tableau1[[#This Row],[Frqce]] = "S", Tableau1[[#This Row],[Unité]]*4,IF( Tableau1[[#This Row],[Frqce]] = "J", Tableau1[[#This Row],[Unité]]*25,IF( Tableau1[[#This Row],[Frqce]] = "M", Tableau1[[#This Row],[Unité]],0)))</f>
        <v>0</v>
      </c>
    </row>
    <row r="25" spans="3:8" ht="21" x14ac:dyDescent="0.35">
      <c r="C25" s="1" t="s">
        <v>6</v>
      </c>
      <c r="F25" s="1">
        <f>SUBTOTAL(109,Tableau1[Par jours])</f>
        <v>25.359999999999996</v>
      </c>
      <c r="G25" s="1">
        <f>SUBTOTAL(109,Tableau1[Par semaine])</f>
        <v>146</v>
      </c>
      <c r="H25" s="4">
        <f>SUBTOTAL(109,Tableau1[Par mois])</f>
        <v>584</v>
      </c>
    </row>
    <row r="26" spans="3:8" ht="31.5" x14ac:dyDescent="0.5">
      <c r="F26" s="1"/>
      <c r="H26" s="5"/>
    </row>
  </sheetData>
  <mergeCells count="1">
    <mergeCell ref="C14:F14"/>
  </mergeCells>
  <phoneticPr fontId="3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Epargne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Yoël</dc:creator>
  <cp:lastModifiedBy>Yoël Pépin</cp:lastModifiedBy>
  <dcterms:created xsi:type="dcterms:W3CDTF">2020-07-29T18:37:56Z</dcterms:created>
  <dcterms:modified xsi:type="dcterms:W3CDTF">2021-07-26T01:24:08Z</dcterms:modified>
</cp:coreProperties>
</file>