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 Sheet" sheetId="1" state="visible" r:id="rId3"/>
    <sheet name="Thermal Shutdown Limit Plot" sheetId="2" state="visible" r:id="rId4"/>
    <sheet name="Res EIA Tables" sheetId="3" state="visible" r:id="rId5"/>
    <sheet name="Cap Tables" sheetId="4" state="visible" r:id="rId6"/>
  </sheets>
  <definedNames>
    <definedName function="false" hidden="false" name="Cdvdt_ext" vbProcedure="false">'Calculation Sheet'!$D$49</definedName>
    <definedName function="false" hidden="false" name="Cdvdt_ext_cal1" vbProcedure="false">'Calculation Sheet'!$D$46</definedName>
    <definedName function="false" hidden="false" name="Cext" vbProcedure="false">'Calculation Sheet'!$H$11</definedName>
    <definedName function="false" hidden="false" name="Cexttol" vbProcedure="false">'Calculation Sheet'!$H$12</definedName>
    <definedName function="false" hidden="false" name="Cext_dvdt_cal2" vbProcedure="false">'Calculation Sheet'!$D$47</definedName>
    <definedName function="false" hidden="false" name="Cgs_gate" vbProcedure="false">'Calculation Sheet'!$D$78</definedName>
    <definedName function="false" hidden="false" name="Cint" vbProcedure="false">'Calculation Sheet'!$H$10</definedName>
    <definedName function="false" hidden="false" name="Cout" vbProcedure="false">'Calculation Sheet'!$D$8</definedName>
    <definedName function="false" hidden="false" name="Coutp" vbProcedure="false">'Calculation Sheet'!$H$7</definedName>
    <definedName function="false" hidden="false" name="Ctot" vbProcedure="false">'Calculation Sheet'!$H$14</definedName>
    <definedName function="false" hidden="false" name="GainCdvdt" vbProcedure="false">'Calculation Sheet'!$O$5</definedName>
    <definedName function="false" hidden="false" name="Gain_dvdt" vbProcedure="false">'Calculation Sheet'!$D$41</definedName>
    <definedName function="false" hidden="false" name="Icharge" vbProcedure="false">'Calculation Sheet'!$D$50</definedName>
    <definedName function="false" hidden="false" name="Icharge_req" vbProcedure="false">'Calculation Sheet'!$D$45</definedName>
    <definedName function="false" hidden="false" name="Ichgmax" vbProcedure="false">'Calculation Sheet'!$H$9</definedName>
    <definedName function="false" hidden="false" name="Igs_gate" vbProcedure="false">'Calculation Sheet'!$D$79</definedName>
    <definedName function="false" hidden="false" name="Ilimit" vbProcedure="false">'Calculation Sheet'!$D$13</definedName>
    <definedName function="false" hidden="false" name="Ilimit_final" vbProcedure="false">'Calculation Sheet'!$D$33</definedName>
    <definedName function="false" hidden="false" name="Ilimit_offset" vbProcedure="false">'Calculation Sheet'!$D$95</definedName>
    <definedName function="false" hidden="false" name="Ilimit_vset" vbProcedure="false">'Calculation Sheet'!$D$94</definedName>
    <definedName function="false" hidden="false" name="Imax" vbProcedure="false">'Calculation Sheet'!$D$12</definedName>
    <definedName function="false" hidden="false" name="Imon_chg" vbProcedure="false">'calculation sheet'!#ref!</definedName>
    <definedName function="false" hidden="false" name="Imon_gain" vbProcedure="false">'calculation sheet'!#ref!</definedName>
    <definedName function="false" hidden="false" name="I_dvdt" vbProcedure="false">'Calculation Sheet'!$D$40</definedName>
    <definedName function="false" hidden="false" name="OVref" vbProcedure="false">'Calculation Sheet'!$D$92</definedName>
    <definedName function="false" hidden="false" name="OVset" vbProcedure="false">'Calculation Sheet'!$D$7</definedName>
    <definedName function="false" hidden="false" name="PGTH" vbProcedure="false">'calculation sheet'!#ref!</definedName>
    <definedName function="false" hidden="false" name="PGTH_REF" vbProcedure="false">'calculation sheet'!#ref!</definedName>
    <definedName function="false" hidden="false" name="Rdson_125deg" vbProcedure="false">'Calculation Sheet'!$D$77</definedName>
    <definedName function="false" hidden="false" name="Rdson_25deg" vbProcedure="false">'Calculation Sheet'!$D$75</definedName>
    <definedName function="false" hidden="false" name="Rdson_85deg" vbProcedure="false">'Calculation Sheet'!$D$76</definedName>
    <definedName function="false" hidden="false" name="Rilim" vbProcedure="false">'Calculation Sheet'!$D$32</definedName>
    <definedName function="false" hidden="false" name="Rlimit" vbProcedure="false">'Calculation Sheet'!$D$32</definedName>
    <definedName function="false" hidden="false" name="Rlstart" vbProcedure="false">'Calculation Sheet'!$D$11</definedName>
    <definedName function="false" hidden="false" name="RMON_sel" vbProcedure="false">'calculation sheet'!#ref!</definedName>
    <definedName function="false" hidden="false" name="RpPGTH" vbProcedure="false">'calculation sheet'!#ref!</definedName>
    <definedName function="false" hidden="false" name="RpUVLO" vbProcedure="false">'Calculation Sheet'!$D$16</definedName>
    <definedName function="false" hidden="false" name="Rtheta_ja_max" vbProcedure="false">'calculation sheet'!#ref!</definedName>
    <definedName function="false" hidden="false" name="Tch" vbProcedure="false">'Calculation Sheet'!$H$17</definedName>
    <definedName function="false" hidden="false" name="Tchg_dvdt" vbProcedure="false">'Calculation Sheet'!$D$52</definedName>
    <definedName function="false" hidden="false" name="Tchg_req" vbProcedure="false">'Calculation Sheet'!$D$44</definedName>
    <definedName function="false" hidden="false" name="Tchmin" vbProcedure="false">'Calculation Sheet'!$D$93</definedName>
    <definedName function="false" hidden="false" name="Tj_max" vbProcedure="false">'Calculation Sheet'!$B$65</definedName>
    <definedName function="false" hidden="false" name="UVref" vbProcedure="false">'Calculation Sheet'!$D$91</definedName>
    <definedName function="false" hidden="false" name="UVset" vbProcedure="false">'Calculation Sheet'!$D$6</definedName>
    <definedName function="false" hidden="false" name="Vcc_max" vbProcedure="false">'Calculation Sheet'!$D$5</definedName>
    <definedName function="false" hidden="false" name="Vsys" vbProcedure="false">'Calculation Sheet'!$H$6</definedName>
    <definedName function="false" hidden="false" name="Ztheta_jc_tran" vbProcedure="false">'calculation sheet'!#ref!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Vishal Gupta</author>
    <author>a0176617</author>
    <author>a0393740</author>
  </authors>
  <commentList>
    <comment ref="C16" authorId="2">
      <text>
        <r>
          <rPr>
            <sz val="10"/>
            <rFont val="Arial"/>
            <family val="2"/>
          </rPr>
          <t xml:space="preserve">Higher value will limit the input current drawn from source</t>
        </r>
      </text>
    </comment>
    <comment ref="C87" authorId="1">
      <text>
        <r>
          <rPr>
            <sz val="10"/>
            <rFont val="Arial"/>
            <family val="2"/>
          </rPr>
          <t xml:space="preserve">Assumption:
</t>
        </r>
        <r>
          <rPr>
            <sz val="8"/>
            <color rgb="FF000000"/>
            <rFont val="Tahoma"/>
            <family val="2"/>
            <charset val="1"/>
          </rPr>
          <t xml:space="preserve">Depends on application PCB</t>
        </r>
      </text>
    </comment>
    <comment ref="G11" authorId="0">
      <text>
        <r>
          <rPr>
            <sz val="10"/>
            <rFont val="Arial"/>
            <family val="2"/>
          </rPr>
          <t xml:space="preserve">Min Rlstart allowed.</t>
        </r>
      </text>
    </comment>
  </commentList>
</comments>
</file>

<file path=xl/sharedStrings.xml><?xml version="1.0" encoding="utf-8"?>
<sst xmlns="http://schemas.openxmlformats.org/spreadsheetml/2006/main" count="270" uniqueCount="193">
  <si>
    <t xml:space="preserve">TPS25921x Design Calculation Tool</t>
  </si>
  <si>
    <t xml:space="preserve">Constants Cells</t>
  </si>
  <si>
    <t xml:space="preserve">Input/SelectCells</t>
  </si>
  <si>
    <t xml:space="preserve">Calculation Cells</t>
  </si>
  <si>
    <t xml:space="preserve">Recommended
Value</t>
  </si>
  <si>
    <t xml:space="preserve">Calculated, but can be over-ridden by user</t>
  </si>
  <si>
    <t xml:space="preserve">Parameter</t>
  </si>
  <si>
    <t xml:space="preserve">Description</t>
  </si>
  <si>
    <t xml:space="preserve">Value </t>
  </si>
  <si>
    <t xml:space="preserve"> Units</t>
  </si>
  <si>
    <t xml:space="preserve">Tolerance</t>
  </si>
  <si>
    <t xml:space="preserve">VCC (max)</t>
  </si>
  <si>
    <t xml:space="preserve">Maximum system input voltage (magnitude)</t>
  </si>
  <si>
    <t xml:space="preserve">V</t>
  </si>
  <si>
    <t xml:space="preserve">UVset</t>
  </si>
  <si>
    <t xml:space="preserve">Power Failure Detection Threshold (VIN  Falling)</t>
  </si>
  <si>
    <t xml:space="preserve">OVset</t>
  </si>
  <si>
    <t xml:space="preserve">Over Voltage Cut-Off Threshold (VIN Rising)</t>
  </si>
  <si>
    <t xml:space="preserve">Cout</t>
  </si>
  <si>
    <t xml:space="preserve">Load Capacitance</t>
  </si>
  <si>
    <t xml:space="preserve">uF</t>
  </si>
  <si>
    <t xml:space="preserve">TJ(Max)</t>
  </si>
  <si>
    <t xml:space="preserve">Operating temperature</t>
  </si>
  <si>
    <t xml:space="preserve">degC</t>
  </si>
  <si>
    <t xml:space="preserve">TA(max)</t>
  </si>
  <si>
    <t xml:space="preserve">Max Ambient Temperature </t>
  </si>
  <si>
    <t xml:space="preserve">Rlstart</t>
  </si>
  <si>
    <t xml:space="preserve">Load at start-up (assumed to be resistive)</t>
  </si>
  <si>
    <t xml:space="preserve">Ohm</t>
  </si>
  <si>
    <t xml:space="preserve">Imax</t>
  </si>
  <si>
    <t xml:space="preserve">Maximum continuous load current (magnitude)</t>
  </si>
  <si>
    <t xml:space="preserve">A</t>
  </si>
  <si>
    <t xml:space="preserve">Ilimit</t>
  </si>
  <si>
    <t xml:space="preserve">Current Limit, 20% higher than maximum continuous load current</t>
  </si>
  <si>
    <t xml:space="preserve">UVLO &amp; OV set point calculations</t>
  </si>
  <si>
    <t xml:space="preserve">R1: Pullup at UVLO Pin</t>
  </si>
  <si>
    <t xml:space="preserve">Select a value &gt; 100K to keep I_R123 low</t>
  </si>
  <si>
    <t xml:space="preserve">kOhm</t>
  </si>
  <si>
    <t xml:space="preserve">R2_cal</t>
  </si>
  <si>
    <t xml:space="preserve">Calculated value of Resistor at UVLO pin</t>
  </si>
  <si>
    <t xml:space="preserve">Power Fail 
(VIN Falling)</t>
  </si>
  <si>
    <t xml:space="preserve">R3_cal</t>
  </si>
  <si>
    <t xml:space="preserve">Calculated value of Resistor at OV pin</t>
  </si>
  <si>
    <t xml:space="preserve">UVLO 
(VIN Rising)</t>
  </si>
  <si>
    <t xml:space="preserve">SELECT THE VALUE OF RESISTORS AS CLOSEST AVAILABLE VALUE OF R2,R3 &amp; R8 (refer schematics)</t>
  </si>
  <si>
    <t xml:space="preserve">OV 
(VIN Rising)</t>
  </si>
  <si>
    <t xml:space="preserve">R2</t>
  </si>
  <si>
    <t xml:space="preserve">Select the closest possible value as R2_cal</t>
  </si>
  <si>
    <t xml:space="preserve">R3</t>
  </si>
  <si>
    <t xml:space="preserve">Select the closest possible value as R3_cal</t>
  </si>
  <si>
    <t xml:space="preserve">UV_final</t>
  </si>
  <si>
    <t xml:space="preserve">EN_final</t>
  </si>
  <si>
    <t xml:space="preserve">Release UVLO, Enable Chip (VIN Rising)</t>
  </si>
  <si>
    <t xml:space="preserve">OV_final</t>
  </si>
  <si>
    <t xml:space="preserve">OVf_final</t>
  </si>
  <si>
    <t xml:space="preserve">Release OV (VIN Falling)</t>
  </si>
  <si>
    <t xml:space="preserve">I_R123</t>
  </si>
  <si>
    <t xml:space="preserve">Current in R1, R2, R3 Branch</t>
  </si>
  <si>
    <t xml:space="preserve">uA</t>
  </si>
  <si>
    <t xml:space="preserve">Calculations for Ilimit (resistor on Ilimit Pin)</t>
  </si>
  <si>
    <r>
      <rPr>
        <sz val="11"/>
        <color theme="1"/>
        <rFont val="Calibri"/>
        <family val="2"/>
        <charset val="1"/>
      </rPr>
      <t xml:space="preserve">R</t>
    </r>
    <r>
      <rPr>
        <sz val="7"/>
        <color theme="1"/>
        <rFont val="Calibri"/>
        <family val="2"/>
        <charset val="1"/>
      </rPr>
      <t xml:space="preserve">LIM</t>
    </r>
    <r>
      <rPr>
        <sz val="11"/>
        <color theme="1"/>
        <rFont val="Calibri"/>
        <family val="2"/>
        <charset val="1"/>
      </rPr>
      <t xml:space="preserve">_cal</t>
    </r>
  </si>
  <si>
    <t xml:space="preserve">Calculated current limit resistor</t>
  </si>
  <si>
    <t xml:space="preserve">Inrush Charging 
Current</t>
  </si>
  <si>
    <t xml:space="preserve">SELECT A ILIMIT RESISTOR WITH THE CLOSEST AVAILABLE VALUE OF Rilim_Cal</t>
  </si>
  <si>
    <t xml:space="preserve">Overload Curr
Limit</t>
  </si>
  <si>
    <r>
      <rPr>
        <sz val="11"/>
        <color theme="1"/>
        <rFont val="Calibri"/>
        <family val="2"/>
        <charset val="1"/>
      </rPr>
      <t xml:space="preserve">R</t>
    </r>
    <r>
      <rPr>
        <sz val="7"/>
        <color theme="1"/>
        <rFont val="Calibri"/>
        <family val="2"/>
        <charset val="1"/>
      </rPr>
      <t xml:space="preserve">LIM</t>
    </r>
  </si>
  <si>
    <r>
      <rPr>
        <sz val="11"/>
        <color theme="1"/>
        <rFont val="Calibri"/>
        <family val="2"/>
        <charset val="1"/>
      </rPr>
      <t xml:space="preserve">Select the closest available value of R</t>
    </r>
    <r>
      <rPr>
        <sz val="7"/>
        <color theme="1"/>
        <rFont val="Calibri"/>
        <family val="2"/>
        <charset val="1"/>
      </rPr>
      <t xml:space="preserve">LIM</t>
    </r>
    <r>
      <rPr>
        <sz val="11"/>
        <color theme="1"/>
        <rFont val="Calibri"/>
        <family val="2"/>
        <charset val="1"/>
      </rPr>
      <t xml:space="preserve">_cal</t>
    </r>
  </si>
  <si>
    <t xml:space="preserve">Fastrip Curr
Limit</t>
  </si>
  <si>
    <t xml:space="preserve">Ilimit_final</t>
  </si>
  <si>
    <t xml:space="preserve">Final current Limit Set Point</t>
  </si>
  <si>
    <t xml:space="preserve">Tcharge_Ilimit</t>
  </si>
  <si>
    <t xml:space="preserve">Fastest possible Charging time with inrush current = current limit</t>
  </si>
  <si>
    <t xml:space="preserve">ms</t>
  </si>
  <si>
    <t xml:space="preserve">Ifstrip</t>
  </si>
  <si>
    <t xml:space="preserve">Fast-Trip Current Limit to detect short circuit</t>
  </si>
  <si>
    <t xml:space="preserve">Calculations for SoftStart control (external cap on SS pin)</t>
  </si>
  <si>
    <t xml:space="preserve">I_SS</t>
  </si>
  <si>
    <t xml:space="preserve">Internal current charging capacitor on SS</t>
  </si>
  <si>
    <t xml:space="preserve">Gain_SS</t>
  </si>
  <si>
    <t xml:space="preserve">Internal Gain for SoftStart</t>
  </si>
  <si>
    <t xml:space="preserve">V/V</t>
  </si>
  <si>
    <t xml:space="preserve">Icharge_fastest</t>
  </si>
  <si>
    <r>
      <rPr>
        <sz val="11"/>
        <color theme="1"/>
        <rFont val="Calibri"/>
        <family val="2"/>
        <charset val="1"/>
      </rPr>
      <t xml:space="preserve">Charging current when charging at fastest possible rate
</t>
    </r>
    <r>
      <rPr>
        <b val="true"/>
        <sz val="11"/>
        <color rgb="FFFF3300"/>
        <rFont val="Calibri"/>
        <family val="2"/>
        <charset val="1"/>
      </rPr>
      <t xml:space="preserve">If this current is &lt; Ilimit, no capacitor is required at SS pin</t>
    </r>
  </si>
  <si>
    <t xml:space="preserve">Tchg_fastest</t>
  </si>
  <si>
    <t xml:space="preserve">No capacitor on SS pin, No Load at start-up</t>
  </si>
  <si>
    <t xml:space="preserve">Tchg_req</t>
  </si>
  <si>
    <t xml:space="preserve">The charging time required</t>
  </si>
  <si>
    <t xml:space="preserve">Icharge_req</t>
  </si>
  <si>
    <t xml:space="preserve">Charging (inrush) current desired in the system</t>
  </si>
  <si>
    <t xml:space="preserve">Cext_SS_cal1</t>
  </si>
  <si>
    <t xml:space="preserve">calculated value of capacitor at SS pin for required Tcharge, minimum 1nF</t>
  </si>
  <si>
    <t xml:space="preserve">nF</t>
  </si>
  <si>
    <t xml:space="preserve">Cext_SS_cal2</t>
  </si>
  <si>
    <t xml:space="preserve">calculated value of capacitor at SS pin for required Icharge, minimum 1nF</t>
  </si>
  <si>
    <t xml:space="preserve">SELECT A CAPACITOR WITH THE CLOSEST POSSIBLE VALUE to max(Cext_SS_cal1, Cext_SS_cal2)</t>
  </si>
  <si>
    <t xml:space="preserve">CSS</t>
  </si>
  <si>
    <t xml:space="preserve">The external capacitor connecetd across SS pin</t>
  </si>
  <si>
    <t xml:space="preserve">Icharge</t>
  </si>
  <si>
    <t xml:space="preserve">Charging Current as per SS setting</t>
  </si>
  <si>
    <t xml:space="preserve">Does Device Enter Current Limit during start-up?</t>
  </si>
  <si>
    <t xml:space="preserve">Tchg_SS</t>
  </si>
  <si>
    <t xml:space="preserve">Charging time set</t>
  </si>
  <si>
    <t xml:space="preserve">Pd_SS</t>
  </si>
  <si>
    <t xml:space="preserve">Power dissipation due to load cap at start-up</t>
  </si>
  <si>
    <t xml:space="preserve">W</t>
  </si>
  <si>
    <t xml:space="preserve">Total Power dissipation at Start-up</t>
  </si>
  <si>
    <t xml:space="preserve">Pd_Rlstart</t>
  </si>
  <si>
    <t xml:space="preserve">Power dissipation due to load resistance at start-up</t>
  </si>
  <si>
    <t xml:space="preserve">Pd_startup</t>
  </si>
  <si>
    <t xml:space="preserve">Total power dissipation at start-up</t>
  </si>
  <si>
    <t xml:space="preserve">Max power dissipation allowed for glitch-free startup for the programmed startup time</t>
  </si>
  <si>
    <t xml:space="preserve">Will the system have glitch-free startup?</t>
  </si>
  <si>
    <t xml:space="preserve">Steady state Voltage drop &amp; Power dissipation</t>
  </si>
  <si>
    <t xml:space="preserve">Vdrop</t>
  </si>
  <si>
    <t xml:space="preserve">Maximum voltage drop across device @ 25 degC</t>
  </si>
  <si>
    <t xml:space="preserve">mV</t>
  </si>
  <si>
    <t xml:space="preserve">Pdiss_ss</t>
  </si>
  <si>
    <t xml:space="preserve">Steady state power dissipation with Max current @ 25degC </t>
  </si>
  <si>
    <t xml:space="preserve">mW</t>
  </si>
  <si>
    <t xml:space="preserve">Parameters internal to Device</t>
  </si>
  <si>
    <t xml:space="preserve">Internal FET Parameters</t>
  </si>
  <si>
    <t xml:space="preserve">VDSS (min)</t>
  </si>
  <si>
    <t xml:space="preserve">FET drain-source voltage rating (minimum)</t>
  </si>
  <si>
    <t xml:space="preserve">VDSS (max)</t>
  </si>
  <si>
    <t xml:space="preserve">FET drain-source voltage rating (maximum)</t>
  </si>
  <si>
    <t xml:space="preserve">ID(min)</t>
  </si>
  <si>
    <t xml:space="preserve">FET drain-source current rating (minimum)</t>
  </si>
  <si>
    <t xml:space="preserve">ID(max)</t>
  </si>
  <si>
    <t xml:space="preserve">FET drain-source current rating (maximum)</t>
  </si>
  <si>
    <t xml:space="preserve">Rds(on)</t>
  </si>
  <si>
    <t xml:space="preserve">FET maximum Rds(on) at 25degC</t>
  </si>
  <si>
    <t xml:space="preserve">mOhm</t>
  </si>
  <si>
    <t xml:space="preserve">Rds(on)_85degC</t>
  </si>
  <si>
    <t xml:space="preserve">FET maximum Rds(on) at 85degC</t>
  </si>
  <si>
    <t xml:space="preserve">Rds(on)_max</t>
  </si>
  <si>
    <t xml:space="preserve">FET maximum Rds(on) at 125degC</t>
  </si>
  <si>
    <t xml:space="preserve">Cgs</t>
  </si>
  <si>
    <t xml:space="preserve">Mosfet capacitance b/w gate &amp; source terminals</t>
  </si>
  <si>
    <t xml:space="preserve">pF</t>
  </si>
  <si>
    <t xml:space="preserve">Igs_Gate</t>
  </si>
  <si>
    <t xml:space="preserve">Gate Charging current</t>
  </si>
  <si>
    <t xml:space="preserve">Thermal Parameters</t>
  </si>
  <si>
    <t xml:space="preserve">Tj(max)</t>
  </si>
  <si>
    <t xml:space="preserve">Deice maximum junction temperature</t>
  </si>
  <si>
    <r>
      <rPr>
        <sz val="10"/>
        <rFont val="Symbol"/>
        <family val="1"/>
        <charset val="2"/>
      </rPr>
      <t xml:space="preserve"></t>
    </r>
    <r>
      <rPr>
        <sz val="11"/>
        <color theme="1"/>
        <rFont val="Calibri"/>
        <family val="2"/>
        <charset val="1"/>
      </rPr>
      <t xml:space="preserve">C</t>
    </r>
  </si>
  <si>
    <t xml:space="preserve">Maximum ambient temperature of the application</t>
  </si>
  <si>
    <r>
      <rPr>
        <sz val="11"/>
        <color theme="1"/>
        <rFont val="Calibri"/>
        <family val="2"/>
        <charset val="1"/>
      </rPr>
      <t xml:space="preserve">R</t>
    </r>
    <r>
      <rPr>
        <sz val="10"/>
        <rFont val="Symbol"/>
        <family val="1"/>
        <charset val="2"/>
      </rPr>
      <t xml:space="preserve"></t>
    </r>
    <r>
      <rPr>
        <sz val="11"/>
        <color theme="1"/>
        <rFont val="Calibri"/>
        <family val="2"/>
        <charset val="1"/>
      </rPr>
      <t xml:space="preserve">JC</t>
    </r>
  </si>
  <si>
    <t xml:space="preserve">Junction to case (top) Thermal Resistance</t>
  </si>
  <si>
    <r>
      <rPr>
        <sz val="10"/>
        <rFont val="Symbol"/>
        <family val="1"/>
        <charset val="2"/>
      </rPr>
      <t xml:space="preserve"></t>
    </r>
    <r>
      <rPr>
        <sz val="11"/>
        <color theme="1"/>
        <rFont val="Calibri"/>
        <family val="2"/>
        <charset val="1"/>
      </rPr>
      <t xml:space="preserve">C/W</t>
    </r>
  </si>
  <si>
    <r>
      <rPr>
        <sz val="11"/>
        <color theme="1"/>
        <rFont val="Calibri"/>
        <family val="2"/>
        <charset val="1"/>
      </rPr>
      <t xml:space="preserve">R</t>
    </r>
    <r>
      <rPr>
        <sz val="10"/>
        <rFont val="Symbol"/>
        <family val="1"/>
        <charset val="2"/>
      </rPr>
      <t xml:space="preserve"></t>
    </r>
    <r>
      <rPr>
        <sz val="11"/>
        <color theme="1"/>
        <rFont val="Calibri"/>
        <family val="2"/>
        <charset val="1"/>
      </rPr>
      <t xml:space="preserve">JA</t>
    </r>
  </si>
  <si>
    <t xml:space="preserve">Junction to ambient thermal resistance</t>
  </si>
  <si>
    <r>
      <rPr>
        <sz val="11"/>
        <color theme="1"/>
        <rFont val="Calibri"/>
        <family val="2"/>
        <charset val="1"/>
      </rPr>
      <t xml:space="preserve">R</t>
    </r>
    <r>
      <rPr>
        <sz val="10"/>
        <rFont val="Symbol"/>
        <family val="1"/>
        <charset val="2"/>
      </rPr>
      <t xml:space="preserve"></t>
    </r>
    <r>
      <rPr>
        <sz val="11"/>
        <color theme="1"/>
        <rFont val="Calibri"/>
        <family val="2"/>
        <charset val="1"/>
      </rPr>
      <t xml:space="preserve">JCbot</t>
    </r>
  </si>
  <si>
    <t xml:space="preserve">Junction-to-case(bottom) thermal resistance </t>
  </si>
  <si>
    <t xml:space="preserve">Internal References</t>
  </si>
  <si>
    <t xml:space="preserve">UVref</t>
  </si>
  <si>
    <t xml:space="preserve">Internal Undervoltage reference</t>
  </si>
  <si>
    <t xml:space="preserve">OVref</t>
  </si>
  <si>
    <t xml:space="preserve">Internal Over voltage reference</t>
  </si>
  <si>
    <t xml:space="preserve">Tchmin</t>
  </si>
  <si>
    <t xml:space="preserve">Minimum charging time</t>
  </si>
  <si>
    <t xml:space="preserve">Ilimit_vset</t>
  </si>
  <si>
    <t xml:space="preserve">reference voltage for setting the current limit</t>
  </si>
  <si>
    <t xml:space="preserve">Ilimit_offset</t>
  </si>
  <si>
    <t xml:space="preserve">Offset at the Ilimit pin</t>
  </si>
  <si>
    <t xml:space="preserve">Thermal Shutdown Time Vs. Power Dissipation</t>
  </si>
  <si>
    <t xml:space="preserve">Title of Graph</t>
  </si>
  <si>
    <t xml:space="preserve">Power Dissipation </t>
  </si>
  <si>
    <r>
      <rPr>
        <b val="true"/>
        <sz val="10"/>
        <rFont val="Arial"/>
        <family val="2"/>
        <charset val="1"/>
      </rPr>
      <t xml:space="preserve"> T</t>
    </r>
    <r>
      <rPr>
        <b val="true"/>
        <vertAlign val="subscript"/>
        <sz val="10"/>
        <rFont val="Arial"/>
        <family val="2"/>
        <charset val="1"/>
      </rPr>
      <t xml:space="preserve">A</t>
    </r>
    <r>
      <rPr>
        <b val="true"/>
        <sz val="10"/>
        <rFont val="Arial"/>
        <family val="2"/>
        <charset val="1"/>
      </rPr>
      <t xml:space="preserve"> = -40</t>
    </r>
    <r>
      <rPr>
        <b val="true"/>
        <vertAlign val="superscript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C</t>
    </r>
  </si>
  <si>
    <r>
      <rPr>
        <b val="true"/>
        <sz val="10"/>
        <rFont val="Arial"/>
        <family val="2"/>
        <charset val="1"/>
      </rPr>
      <t xml:space="preserve"> T</t>
    </r>
    <r>
      <rPr>
        <b val="true"/>
        <vertAlign val="subscript"/>
        <sz val="10"/>
        <rFont val="Arial"/>
        <family val="2"/>
        <charset val="1"/>
      </rPr>
      <t xml:space="preserve">A</t>
    </r>
    <r>
      <rPr>
        <b val="true"/>
        <sz val="10"/>
        <rFont val="Arial"/>
        <family val="2"/>
        <charset val="1"/>
      </rPr>
      <t xml:space="preserve"> = 25</t>
    </r>
    <r>
      <rPr>
        <b val="true"/>
        <vertAlign val="superscript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C</t>
    </r>
  </si>
  <si>
    <r>
      <rPr>
        <b val="true"/>
        <sz val="10"/>
        <rFont val="Arial"/>
        <family val="2"/>
        <charset val="1"/>
      </rPr>
      <t xml:space="preserve"> T</t>
    </r>
    <r>
      <rPr>
        <b val="true"/>
        <vertAlign val="subscript"/>
        <sz val="10"/>
        <rFont val="Arial"/>
        <family val="2"/>
        <charset val="1"/>
      </rPr>
      <t xml:space="preserve">A</t>
    </r>
    <r>
      <rPr>
        <b val="true"/>
        <sz val="10"/>
        <rFont val="Arial"/>
        <family val="2"/>
        <charset val="1"/>
      </rPr>
      <t xml:space="preserve"> = 85</t>
    </r>
    <r>
      <rPr>
        <b val="true"/>
        <vertAlign val="superscript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C</t>
    </r>
  </si>
  <si>
    <r>
      <rPr>
        <b val="true"/>
        <sz val="10"/>
        <rFont val="Arial"/>
        <family val="2"/>
        <charset val="1"/>
      </rPr>
      <t xml:space="preserve"> T</t>
    </r>
    <r>
      <rPr>
        <b val="true"/>
        <vertAlign val="subscript"/>
        <sz val="10"/>
        <rFont val="Arial"/>
        <family val="2"/>
        <charset val="1"/>
      </rPr>
      <t xml:space="preserve">A</t>
    </r>
    <r>
      <rPr>
        <b val="true"/>
        <sz val="10"/>
        <rFont val="Arial"/>
        <family val="2"/>
        <charset val="1"/>
      </rPr>
      <t xml:space="preserve"> = 125</t>
    </r>
    <r>
      <rPr>
        <b val="true"/>
        <vertAlign val="superscript"/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C</t>
    </r>
  </si>
  <si>
    <t xml:space="preserve">E</t>
  </si>
  <si>
    <t xml:space="preserve">Lable</t>
  </si>
  <si>
    <t xml:space="preserve">X-Axis </t>
  </si>
  <si>
    <t xml:space="preserve"> Power Dissipation (W)</t>
  </si>
  <si>
    <t xml:space="preserve">Y-Axis</t>
  </si>
  <si>
    <t xml:space="preserve">Thermal Shutdown time (ms)</t>
  </si>
  <si>
    <t xml:space="preserve">E: Estimated</t>
  </si>
  <si>
    <t xml:space="preserve">A: Actual Measured</t>
  </si>
  <si>
    <t xml:space="preserve">Pd</t>
  </si>
  <si>
    <t xml:space="preserve">Tstart</t>
  </si>
  <si>
    <t xml:space="preserve">Standard EIA Decade Resistor Values</t>
  </si>
  <si>
    <t xml:space="preserve">0.5%, 0.25%, 0.1%</t>
  </si>
  <si>
    <t xml:space="preserve">E6</t>
  </si>
  <si>
    <t xml:space="preserve">E12</t>
  </si>
  <si>
    <t xml:space="preserve">E24</t>
  </si>
  <si>
    <t xml:space="preserve">E48</t>
  </si>
  <si>
    <t xml:space="preserve">E96</t>
  </si>
  <si>
    <t xml:space="preserve">E192</t>
  </si>
  <si>
    <t xml:space="preserve">End Values Required for Processing</t>
  </si>
  <si>
    <t xml:space="preserve">Standard Capacitor Values</t>
  </si>
  <si>
    <t xml:space="preserve">µF</t>
  </si>
  <si>
    <t xml:space="preserve">mF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</si>
</sst>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%"/>
    <numFmt numFmtId="167" formatCode="0.0%"/>
    <numFmt numFmtId="168" formatCode="0.0"/>
    <numFmt numFmtId="169" formatCode="0"/>
    <numFmt numFmtId="170" formatCode="@"/>
  </numFmts>
  <fonts count="4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6"/>
      <name val="Calibri"/>
      <family val="2"/>
      <charset val="1"/>
    </font>
    <font>
      <i val="true"/>
      <sz val="1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4"/>
      <name val="Calibri"/>
      <family val="2"/>
      <charset val="1"/>
    </font>
    <font>
      <sz val="12"/>
      <color theme="1"/>
      <name val="Calibri"/>
      <family val="2"/>
      <charset val="1"/>
    </font>
    <font>
      <sz val="7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sz val="11"/>
      <color rgb="FFFF3300"/>
      <name val="Calibri"/>
      <family val="2"/>
      <charset val="1"/>
    </font>
    <font>
      <b val="true"/>
      <sz val="14"/>
      <color rgb="FFFF33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i val="true"/>
      <sz val="16"/>
      <color theme="1"/>
      <name val="Calibri"/>
      <family val="2"/>
      <charset val="1"/>
    </font>
    <font>
      <sz val="10"/>
      <name val="Symbol"/>
      <family val="1"/>
      <charset val="2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.5"/>
      <color theme="0"/>
      <name val="Calibri"/>
      <family val="2"/>
      <charset val="1"/>
    </font>
    <font>
      <sz val="10.5"/>
      <color theme="1"/>
      <name val="Calibri"/>
      <family val="2"/>
      <charset val="1"/>
    </font>
    <font>
      <sz val="10.5"/>
      <color rgb="FFFF0000"/>
      <name val="Calibri"/>
      <family val="2"/>
      <charset val="1"/>
    </font>
    <font>
      <sz val="10.5"/>
      <color rgb="FFFF3737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4"/>
      <color rgb="FFFF0000"/>
      <name val="Calibri"/>
      <family val="0"/>
    </font>
    <font>
      <b val="true"/>
      <vertAlign val="superscript"/>
      <sz val="14"/>
      <color rgb="FFFF0000"/>
      <name val="Calibri"/>
      <family val="0"/>
    </font>
    <font>
      <b val="true"/>
      <sz val="16"/>
      <color theme="1"/>
      <name val="Calibri"/>
      <family val="2"/>
      <charset val="1"/>
    </font>
    <font>
      <u val="single"/>
      <sz val="20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8"/>
      <color rgb="FF333333"/>
      <name val="Arial"/>
      <family val="2"/>
      <charset val="1"/>
    </font>
    <font>
      <sz val="9"/>
      <color rgb="FF000000"/>
      <name val="Verdana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0C0C0"/>
        <bgColor rgb="FFB7B7B7"/>
      </patternFill>
    </fill>
    <fill>
      <patternFill patternType="solid">
        <fgColor rgb="FFFFFF99"/>
        <bgColor rgb="FFFFFFCC"/>
      </patternFill>
    </fill>
    <fill>
      <patternFill patternType="solid">
        <fgColor rgb="FF00FFFF"/>
        <bgColor rgb="FF00CCFF"/>
      </patternFill>
    </fill>
    <fill>
      <patternFill patternType="solid">
        <fgColor rgb="FF80FF7F"/>
        <bgColor rgb="FF92D050"/>
      </patternFill>
    </fill>
    <fill>
      <patternFill patternType="solid">
        <fgColor theme="8" tint="0.3999"/>
        <bgColor rgb="FFB9CDE5"/>
      </patternFill>
    </fill>
    <fill>
      <patternFill patternType="solid">
        <fgColor theme="8" tint="0.7999"/>
        <bgColor rgb="FFDAE7F6"/>
      </patternFill>
    </fill>
    <fill>
      <patternFill patternType="solid">
        <fgColor rgb="FFDAE7F6"/>
        <bgColor rgb="FFDCE6F2"/>
      </patternFill>
    </fill>
    <fill>
      <patternFill patternType="solid">
        <fgColor theme="9" tint="0.7999"/>
        <bgColor rgb="FFFFFFCC"/>
      </patternFill>
    </fill>
    <fill>
      <patternFill patternType="solid">
        <fgColor theme="4" tint="0.7999"/>
        <bgColor rgb="FFDAE7F6"/>
      </patternFill>
    </fill>
    <fill>
      <patternFill patternType="solid">
        <fgColor theme="3" tint="0.3999"/>
        <bgColor rgb="FF4A7EBB"/>
      </patternFill>
    </fill>
    <fill>
      <patternFill patternType="solid">
        <fgColor theme="2" tint="-0.1"/>
        <bgColor rgb="FFD9D9D9"/>
      </patternFill>
    </fill>
    <fill>
      <patternFill patternType="solid">
        <fgColor theme="3" tint="0.7999"/>
        <bgColor rgb="FFB9CDE5"/>
      </patternFill>
    </fill>
    <fill>
      <patternFill patternType="solid">
        <fgColor rgb="FFFFFF00"/>
        <bgColor rgb="FFFFFF99"/>
      </patternFill>
    </fill>
    <fill>
      <patternFill patternType="solid">
        <fgColor theme="9" tint="0.3999"/>
        <bgColor rgb="FFE6B9B8"/>
      </patternFill>
    </fill>
    <fill>
      <patternFill patternType="solid">
        <fgColor theme="4" tint="0.5999"/>
        <bgColor rgb="FFC6D9F1"/>
      </patternFill>
    </fill>
    <fill>
      <patternFill patternType="solid">
        <fgColor rgb="FF92D050"/>
        <bgColor rgb="FFC4BD97"/>
      </patternFill>
    </fill>
    <fill>
      <patternFill patternType="solid">
        <fgColor theme="5" tint="0.5999"/>
        <bgColor rgb="FFFAC090"/>
      </patternFill>
    </fill>
    <fill>
      <patternFill patternType="solid">
        <fgColor theme="2" tint="-0.25"/>
        <bgColor rgb="FFB7B7B7"/>
      </patternFill>
    </fill>
    <fill>
      <patternFill patternType="solid">
        <fgColor theme="6" tint="0.5999"/>
        <bgColor rgb="FFDDD9C3"/>
      </patternFill>
    </fill>
    <fill>
      <patternFill patternType="solid">
        <fgColor theme="7" tint="0.5999"/>
        <bgColor rgb="FFC0C0C0"/>
      </patternFill>
    </fill>
    <fill>
      <patternFill patternType="solid">
        <fgColor rgb="FFFFFFCC"/>
        <bgColor rgb="FFFDEADA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6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0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8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0" fillId="7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7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6" borderId="1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4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6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7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7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4" fillId="4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7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11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7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1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7" fillId="12" borderId="1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7" fillId="5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6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1" fillId="4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1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7" fillId="1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5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1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2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6" fillId="12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9" fontId="38" fillId="16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38" fillId="10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38" fillId="10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36" fillId="16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6" fillId="10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3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B9CDE5"/>
      <rgbColor rgb="FFFF3737"/>
      <rgbColor rgb="FFFFFFCC"/>
      <rgbColor rgb="FFDBEEF4"/>
      <rgbColor rgb="FF660066"/>
      <rgbColor rgb="FFC4BD97"/>
      <rgbColor rgb="FF0066CC"/>
      <rgbColor rgb="FFC6D9F1"/>
      <rgbColor rgb="FF000080"/>
      <rgbColor rgb="FFFF00FF"/>
      <rgbColor rgb="FFFDEADA"/>
      <rgbColor rgb="FFDCE6F2"/>
      <rgbColor rgb="FF800080"/>
      <rgbColor rgb="FF800000"/>
      <rgbColor rgb="FF008080"/>
      <rgbColor rgb="FF0000FF"/>
      <rgbColor rgb="FF00CCFF"/>
      <rgbColor rgb="FFDAE7F6"/>
      <rgbColor rgb="FFD7E4BD"/>
      <rgbColor rgb="FFFFFF99"/>
      <rgbColor rgb="FF93CDDD"/>
      <rgbColor rgb="FFE6B9B8"/>
      <rgbColor rgb="FFCCC1DA"/>
      <rgbColor rgb="FFFAC090"/>
      <rgbColor rgb="FF558ED5"/>
      <rgbColor rgb="FF80FF7F"/>
      <rgbColor rgb="FF92D050"/>
      <rgbColor rgb="FFDDD9C3"/>
      <rgbColor rgb="FFD9D9D9"/>
      <rgbColor rgb="FFFF3300"/>
      <rgbColor rgb="FF4A7EBB"/>
      <rgbColor rgb="FFB7B7B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000000"/>
                </a:solidFill>
                <a:uFillTx/>
                <a:latin typeface="Calibri"/>
              </a:rPr>
              <a:t>VIN</a:t>
            </a:r>
            <a:r>
              <a:rPr b="1" lang="en-US" sz="1800" strike="noStrike" u="none">
                <a:solidFill>
                  <a:srgbClr val="000000"/>
                </a:solidFill>
                <a:uFillTx/>
                <a:latin typeface="Calibri"/>
              </a:rPr>
              <a:t> Thresholds Progm'd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numFmt formatCode="0.00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Sheet'!$K$17:$K$19</c:f>
              <c:strCache>
                <c:ptCount val="3"/>
                <c:pt idx="0">
                  <c:v>Power Fail 
(VIN Falling)</c:v>
                </c:pt>
                <c:pt idx="1">
                  <c:v>UVLO 
(VIN Rising)</c:v>
                </c:pt>
                <c:pt idx="2">
                  <c:v>OV 
(VIN Rising)</c:v>
                </c:pt>
              </c:strCache>
            </c:strRef>
          </c:cat>
          <c:val>
            <c:numRef>
              <c:f>'Calculation Sheet'!$J$17:$J$19</c:f>
              <c:numCache>
                <c:formatCode>0.00</c:formatCode>
                <c:ptCount val="3"/>
                <c:pt idx="0">
                  <c:v>7.9141127348643</c:v>
                </c:pt>
                <c:pt idx="1">
                  <c:v>8.20941544885177</c:v>
                </c:pt>
                <c:pt idx="2">
                  <c:v>25.4518446601942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148241"/>
        <c:axId val="82928952"/>
      </c:lineChart>
      <c:catAx>
        <c:axId val="9114824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2928952"/>
        <c:crosses val="autoZero"/>
        <c:auto val="1"/>
        <c:lblAlgn val="ctr"/>
        <c:lblOffset val="100"/>
        <c:noMultiLvlLbl val="0"/>
      </c:catAx>
      <c:valAx>
        <c:axId val="82928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114824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800" strike="noStrike" u="none">
                <a:solidFill>
                  <a:srgbClr val="000000"/>
                </a:solidFill>
                <a:uFillTx/>
                <a:latin typeface="Calibri"/>
              </a:rPr>
              <a:t>Current Limits Progm'd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numFmt formatCode="0.00" sourceLinked="1"/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Sheet'!$K$30:$K$32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Sheet'!$J$30:$J$32</c:f>
              <c:numCache>
                <c:formatCode>0.00</c:formatCode>
                <c:ptCount val="3"/>
                <c:pt idx="0">
                  <c:v>0.46608523364486</c:v>
                </c:pt>
                <c:pt idx="1">
                  <c:v>1.6270434</c:v>
                </c:pt>
                <c:pt idx="2">
                  <c:v>2.5468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966113"/>
        <c:axId val="89045012"/>
      </c:lineChart>
      <c:catAx>
        <c:axId val="5196611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9045012"/>
        <c:crosses val="autoZero"/>
        <c:auto val="1"/>
        <c:lblAlgn val="ctr"/>
        <c:lblOffset val="100"/>
        <c:noMultiLvlLbl val="0"/>
      </c:catAx>
      <c:valAx>
        <c:axId val="89045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19661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Thermal Shutdown Time Vs. Power Dissipation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3893095031"/>
          <c:y val="0.0727064548447116"/>
          <c:w val="0.73207562781846"/>
          <c:h val="0.708458565908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"Calculated Point"</c:f>
              <c:strCache>
                <c:ptCount val="1"/>
                <c:pt idx="0">
                  <c:v>Calculated Point</c:v>
                </c:pt>
              </c:strCache>
            </c:strRef>
          </c:tx>
          <c:spPr>
            <a:solidFill>
              <a:srgbClr val="00ffff"/>
            </a:solidFill>
            <a:ln cap="sq" w="12600">
              <a:solidFill>
                <a:srgbClr val="00ffff"/>
              </a:solidFill>
              <a:round/>
            </a:ln>
          </c:spPr>
          <c:marker>
            <c:symbol val="square"/>
            <c:size val="15"/>
            <c:spPr>
              <a:solidFill>
                <a:srgbClr val="00ffff"/>
              </a:solidFill>
            </c:spPr>
          </c:marker>
          <c:dPt>
            <c:idx val="0"/>
            <c:marker>
              <c:symbol val="square"/>
              <c:size val="15"/>
              <c:spPr>
                <a:solidFill>
                  <a:srgbClr val="00ffff"/>
                </a:solidFill>
              </c:spPr>
            </c:marker>
          </c:dPt>
          <c:dLbls>
            <c:numFmt formatCode="0.00" sourceLinked="1"/>
            <c:dLbl>
              <c:idx val="0"/>
              <c:layout>
                <c:manualLayout>
                  <c:x val="-0.215149953413209"/>
                  <c:y val="0.00406310383286592"/>
                </c:manualLayout>
              </c:layout>
              <c:numFmt formatCode="0.00" sourceLinked="1"/>
              <c:spPr>
                <a:solidFill>
                  <a:srgbClr val="ffff00"/>
                </a:solidFill>
              </c:spPr>
              <c:txPr>
                <a:bodyPr wrap="square"/>
                <a:lstStyle/>
                <a:p>
                  <a:pPr>
                    <a:defRPr b="1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eparator>; </c:separator>
            </c:dLbl>
            <c:spPr>
              <a:solidFill>
                <a:srgbClr val="ffff00"/>
              </a:solidFill>
            </c:spPr>
            <c:txPr>
              <a:bodyPr wrap="square"/>
              <a:lstStyle/>
              <a:p>
                <a:pPr>
                  <a:defRPr b="1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1"/>
            <c:showSerName val="1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Plot'!$B$24:$B$25</c:f>
              <c:numCache>
                <c:formatCode>0.00</c:formatCode>
                <c:ptCount val="2"/>
                <c:pt idx="0">
                  <c:v>6.55302280373832</c:v>
                </c:pt>
              </c:numCache>
            </c:numRef>
          </c:xVal>
          <c:yVal>
            <c:numRef>
              <c:f>'Thermal Shutdown Limit Plot'!$C$24:$C$25</c:f>
              <c:numCache>
                <c:formatCode>0.00</c:formatCode>
                <c:ptCount val="2"/>
                <c:pt idx="0">
                  <c:v>5.1492727654803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4752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'Thermal Shutdown Limit Plot'!$A$3:$A$18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13.5</c:v>
                </c:pt>
                <c:pt idx="12">
                  <c:v>18</c:v>
                </c:pt>
                <c:pt idx="13">
                  <c:v>22.5</c:v>
                </c:pt>
                <c:pt idx="14">
                  <c:v>27</c:v>
                </c:pt>
                <c:pt idx="15">
                  <c:v>30</c:v>
                </c:pt>
              </c:numCache>
            </c:numRef>
          </c:xVal>
          <c:yVal>
            <c:numRef>
              <c:f>'Thermal Shutdown Limit Plot'!$B$3:$B$18,'Thermal Shutdown Limit Plot'!$B$24</c:f>
              <c:numCache>
                <c:formatCode>0</c:formatCode>
                <c:ptCount val="17"/>
                <c:pt idx="0">
                  <c:v>50000000</c:v>
                </c:pt>
                <c:pt idx="1">
                  <c:v>50000000</c:v>
                </c:pt>
                <c:pt idx="2">
                  <c:v>50000000</c:v>
                </c:pt>
                <c:pt idx="3">
                  <c:v>50000000</c:v>
                </c:pt>
                <c:pt idx="4">
                  <c:v>50000000</c:v>
                </c:pt>
                <c:pt idx="5">
                  <c:v>20000</c:v>
                </c:pt>
                <c:pt idx="6">
                  <c:v>1135.039</c:v>
                </c:pt>
                <c:pt idx="7">
                  <c:v>540.25575</c:v>
                </c:pt>
                <c:pt idx="8">
                  <c:v>325.0876</c:v>
                </c:pt>
                <c:pt idx="9">
                  <c:v>216.75</c:v>
                </c:pt>
                <c:pt idx="10">
                  <c:v>152.422</c:v>
                </c:pt>
                <c:pt idx="11">
                  <c:v>49.206126</c:v>
                </c:pt>
                <c:pt idx="12">
                  <c:v>23.2832</c:v>
                </c:pt>
                <c:pt idx="13">
                  <c:v>13.49664</c:v>
                </c:pt>
                <c:pt idx="14">
                  <c:v>10.04955</c:v>
                </c:pt>
                <c:pt idx="15">
                  <c:v>8.33</c:v>
                </c:pt>
                <c:pt idx="16">
                  <c:v>6.55302280373832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spPr>
            <a:solidFill>
              <a:srgbClr val="00b050"/>
            </a:solidFill>
            <a:ln w="4752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4752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'Thermal Shutdown Limit Plot'!$A$3:$A$18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13.5</c:v>
                </c:pt>
                <c:pt idx="12">
                  <c:v>18</c:v>
                </c:pt>
                <c:pt idx="13">
                  <c:v>22.5</c:v>
                </c:pt>
                <c:pt idx="14">
                  <c:v>27</c:v>
                </c:pt>
                <c:pt idx="15">
                  <c:v>30</c:v>
                </c:pt>
              </c:numCache>
            </c:numRef>
          </c:xVal>
          <c:yVal>
            <c:numRef>
              <c:f>'Thermal Shutdown Limit Plot'!$C$3:$C$18,'Thermal Shutdown Limit Plot'!$C$24</c:f>
              <c:numCache>
                <c:formatCode>0</c:formatCode>
                <c:ptCount val="17"/>
                <c:pt idx="0">
                  <c:v>50000000</c:v>
                </c:pt>
                <c:pt idx="1">
                  <c:v>50000000</c:v>
                </c:pt>
                <c:pt idx="2">
                  <c:v>50000000</c:v>
                </c:pt>
                <c:pt idx="3">
                  <c:v>15000</c:v>
                </c:pt>
                <c:pt idx="4">
                  <c:v>1567.06</c:v>
                </c:pt>
                <c:pt idx="5">
                  <c:v>775.3598</c:v>
                </c:pt>
                <c:pt idx="6">
                  <c:v>335.5154</c:v>
                </c:pt>
                <c:pt idx="7">
                  <c:v>176.0707</c:v>
                </c:pt>
                <c:pt idx="8">
                  <c:v>109.5446</c:v>
                </c:pt>
                <c:pt idx="9">
                  <c:v>69.07865</c:v>
                </c:pt>
                <c:pt idx="10">
                  <c:v>46.86475</c:v>
                </c:pt>
                <c:pt idx="11">
                  <c:v>12.841375</c:v>
                </c:pt>
                <c:pt idx="12">
                  <c:v>6.5296065</c:v>
                </c:pt>
                <c:pt idx="13">
                  <c:v>4.275415</c:v>
                </c:pt>
                <c:pt idx="14">
                  <c:v>3.1484</c:v>
                </c:pt>
                <c:pt idx="15">
                  <c:v>2.6775</c:v>
                </c:pt>
                <c:pt idx="16">
                  <c:v>5.1492727654803</c:v>
                </c:pt>
              </c:numCache>
            </c:numRef>
          </c:yVal>
          <c:smooth val="0"/>
        </c:ser>
        <c:axId val="84454846"/>
        <c:axId val="54325138"/>
      </c:scatterChart>
      <c:scatterChart>
        <c:scatterStyle val="lineMarker"/>
        <c:varyColors val="0"/>
        <c:ser>
          <c:idx val="3"/>
          <c:order val="3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spPr>
            <a:solidFill>
              <a:srgbClr val="c00000"/>
            </a:solidFill>
            <a:ln w="4752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4752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'Thermal Shutdown Limit Plot'!$A$3:$A$18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13.5</c:v>
                </c:pt>
                <c:pt idx="12">
                  <c:v>18</c:v>
                </c:pt>
                <c:pt idx="13">
                  <c:v>22.5</c:v>
                </c:pt>
                <c:pt idx="14">
                  <c:v>27</c:v>
                </c:pt>
                <c:pt idx="15">
                  <c:v>30</c:v>
                </c:pt>
              </c:numCache>
            </c:numRef>
          </c:xVal>
          <c:yVal>
            <c:numRef>
              <c:f>'Thermal Shutdown Limit Plot'!$D$3:$D$18</c:f>
              <c:numCache>
                <c:formatCode>0</c:formatCode>
                <c:ptCount val="16"/>
                <c:pt idx="0">
                  <c:v>50000000</c:v>
                </c:pt>
                <c:pt idx="1">
                  <c:v>200000</c:v>
                </c:pt>
                <c:pt idx="2">
                  <c:v>2125</c:v>
                </c:pt>
                <c:pt idx="3">
                  <c:v>379.34395</c:v>
                </c:pt>
                <c:pt idx="4">
                  <c:v>215.5005</c:v>
                </c:pt>
                <c:pt idx="5">
                  <c:v>126.43325</c:v>
                </c:pt>
                <c:pt idx="6">
                  <c:v>52.75933</c:v>
                </c:pt>
                <c:pt idx="7">
                  <c:v>25.5986</c:v>
                </c:pt>
                <c:pt idx="8">
                  <c:v>14.6574</c:v>
                </c:pt>
                <c:pt idx="9">
                  <c:v>9.6543</c:v>
                </c:pt>
                <c:pt idx="10">
                  <c:v>6.993375</c:v>
                </c:pt>
                <c:pt idx="11">
                  <c:v>2.7149</c:v>
                </c:pt>
                <c:pt idx="12">
                  <c:v>1.7187</c:v>
                </c:pt>
                <c:pt idx="13">
                  <c:v>1.234965</c:v>
                </c:pt>
                <c:pt idx="14">
                  <c:v>0.95965</c:v>
                </c:pt>
                <c:pt idx="15">
                  <c:v>0.817122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spPr>
            <a:solidFill>
              <a:srgbClr val="ff3300"/>
            </a:solidFill>
            <a:ln w="47520">
              <a:solidFill>
                <a:srgbClr val="ff3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4752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'Thermal Shutdown Limit Plot'!$A$3:$A$18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13.5</c:v>
                </c:pt>
                <c:pt idx="12">
                  <c:v>18</c:v>
                </c:pt>
                <c:pt idx="13">
                  <c:v>22.5</c:v>
                </c:pt>
                <c:pt idx="14">
                  <c:v>27</c:v>
                </c:pt>
                <c:pt idx="15">
                  <c:v>30</c:v>
                </c:pt>
              </c:numCache>
            </c:numRef>
          </c:xVal>
          <c:yVal>
            <c:numRef>
              <c:f>'Thermal Shutdown Limit Plot'!$E$3:$E$18</c:f>
              <c:numCache>
                <c:formatCode>0</c:formatCode>
                <c:ptCount val="16"/>
                <c:pt idx="0">
                  <c:v>50000000</c:v>
                </c:pt>
                <c:pt idx="1">
                  <c:v>4250</c:v>
                </c:pt>
                <c:pt idx="2">
                  <c:v>144.5</c:v>
                </c:pt>
                <c:pt idx="3">
                  <c:v>20.3779</c:v>
                </c:pt>
                <c:pt idx="4">
                  <c:v>10.7457</c:v>
                </c:pt>
                <c:pt idx="5">
                  <c:v>6.65125</c:v>
                </c:pt>
                <c:pt idx="6">
                  <c:v>3.5207</c:v>
                </c:pt>
                <c:pt idx="7">
                  <c:v>2.22241</c:v>
                </c:pt>
                <c:pt idx="8">
                  <c:v>1.568165</c:v>
                </c:pt>
                <c:pt idx="9">
                  <c:v>1.2878095</c:v>
                </c:pt>
                <c:pt idx="10">
                  <c:v>1.012911</c:v>
                </c:pt>
                <c:pt idx="11">
                  <c:v>0.5029671</c:v>
                </c:pt>
                <c:pt idx="12">
                  <c:v>0.28854066</c:v>
                </c:pt>
                <c:pt idx="13">
                  <c:v>0.191777</c:v>
                </c:pt>
                <c:pt idx="14">
                  <c:v>0.120802</c:v>
                </c:pt>
                <c:pt idx="15">
                  <c:v>0.08181233</c:v>
                </c:pt>
              </c:numCache>
            </c:numRef>
          </c:yVal>
          <c:smooth val="0"/>
        </c:ser>
        <c:axId val="51515190"/>
        <c:axId val="81537516"/>
      </c:scatterChart>
      <c:valAx>
        <c:axId val="84454846"/>
        <c:scaling>
          <c:logBase val="10"/>
          <c:orientation val="minMax"/>
          <c:max val="100"/>
          <c:min val="0.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6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Power dissipation (W)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@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4325138"/>
        <c:crossesAt val="-1"/>
        <c:crossBetween val="midCat"/>
        <c:majorUnit val="1"/>
      </c:valAx>
      <c:valAx>
        <c:axId val="54325138"/>
        <c:scaling>
          <c:logBase val="10"/>
          <c:orientation val="minMax"/>
          <c:max val="100000"/>
          <c:min val="0.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US" sz="16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0.0208514335360556"/>
              <c:y val="0.245527408043509"/>
            </c:manualLayout>
          </c:layout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4454846"/>
        <c:crossesAt val="-0.05"/>
        <c:crossBetween val="midCat"/>
      </c:valAx>
      <c:valAx>
        <c:axId val="51515190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1537516"/>
        <c:crossBetween val="midCat"/>
      </c:valAx>
      <c:valAx>
        <c:axId val="81537516"/>
        <c:scaling>
          <c:logBase val="10"/>
          <c:orientation val="minMax"/>
          <c:max val="100000"/>
          <c:min val="0.1"/>
        </c:scaling>
        <c:delete val="1"/>
        <c:axPos val="r"/>
        <c:numFmt formatCode="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1515190"/>
        <c:crossBetween val="midCat"/>
        <c:minorUnit val="9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31617236610841"/>
          <c:y val="0.164193292578401"/>
          <c:w val="0.166609165836895"/>
          <c:h val="0.180420474380627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95400</xdr:colOff>
      <xdr:row>14</xdr:row>
      <xdr:rowOff>73800</xdr:rowOff>
    </xdr:from>
    <xdr:to>
      <xdr:col>11</xdr:col>
      <xdr:colOff>924120</xdr:colOff>
      <xdr:row>25</xdr:row>
      <xdr:rowOff>150480</xdr:rowOff>
    </xdr:to>
    <xdr:graphicFrame>
      <xdr:nvGraphicFramePr>
        <xdr:cNvPr id="0" name="Chart 2"/>
        <xdr:cNvGraphicFramePr/>
      </xdr:nvGraphicFramePr>
      <xdr:xfrm>
        <a:off x="10012680" y="3274200"/>
        <a:ext cx="4796280" cy="259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134640</xdr:colOff>
      <xdr:row>27</xdr:row>
      <xdr:rowOff>27720</xdr:rowOff>
    </xdr:from>
    <xdr:to>
      <xdr:col>11</xdr:col>
      <xdr:colOff>963360</xdr:colOff>
      <xdr:row>38</xdr:row>
      <xdr:rowOff>114480</xdr:rowOff>
    </xdr:to>
    <xdr:graphicFrame>
      <xdr:nvGraphicFramePr>
        <xdr:cNvPr id="1" name="Chart 5"/>
        <xdr:cNvGraphicFramePr/>
      </xdr:nvGraphicFramePr>
      <xdr:xfrm>
        <a:off x="10051920" y="6199920"/>
        <a:ext cx="4796280" cy="27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29160</xdr:colOff>
      <xdr:row>0</xdr:row>
      <xdr:rowOff>168120</xdr:rowOff>
    </xdr:from>
    <xdr:to>
      <xdr:col>13</xdr:col>
      <xdr:colOff>324720</xdr:colOff>
      <xdr:row>12</xdr:row>
      <xdr:rowOff>167760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9946440" y="168120"/>
          <a:ext cx="5360400" cy="2742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43200</xdr:colOff>
      <xdr:row>10</xdr:row>
      <xdr:rowOff>187560</xdr:rowOff>
    </xdr:from>
    <xdr:to>
      <xdr:col>19</xdr:col>
      <xdr:colOff>33480</xdr:colOff>
      <xdr:row>37</xdr:row>
      <xdr:rowOff>74520</xdr:rowOff>
    </xdr:to>
    <xdr:graphicFrame>
      <xdr:nvGraphicFramePr>
        <xdr:cNvPr id="3" name="Chart 4"/>
        <xdr:cNvGraphicFramePr/>
      </xdr:nvGraphicFramePr>
      <xdr:xfrm>
        <a:off x="5922720" y="2092680"/>
        <a:ext cx="8701200" cy="50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358560</xdr:colOff>
      <xdr:row>34</xdr:row>
      <xdr:rowOff>64080</xdr:rowOff>
    </xdr:from>
    <xdr:to>
      <xdr:col>18</xdr:col>
      <xdr:colOff>447840</xdr:colOff>
      <xdr:row>36</xdr:row>
      <xdr:rowOff>186840</xdr:rowOff>
    </xdr:to>
    <xdr:sp>
      <xdr:nvSpPr>
        <xdr:cNvPr id="4" name="TextBox 1"/>
        <xdr:cNvSpPr/>
      </xdr:nvSpPr>
      <xdr:spPr>
        <a:xfrm>
          <a:off x="6238080" y="6541200"/>
          <a:ext cx="8155800" cy="503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trike="noStrike" u="none">
              <a:solidFill>
                <a:srgbClr val="ff0000"/>
              </a:solidFill>
              <a:effectLst/>
              <a:uFillTx/>
              <a:latin typeface="Calibri"/>
            </a:rPr>
            <a:t>Taken on 1-Layer board, 2oz.(0.08-mm thick) with GND plane area: 14 cm</a:t>
          </a:r>
          <a:r>
            <a:rPr b="1" lang="en-US" sz="1400" strike="noStrike" u="none" baseline="30000">
              <a:solidFill>
                <a:srgbClr val="ff0000"/>
              </a:solidFill>
              <a:effectLst/>
              <a:uFillTx/>
              <a:latin typeface="Calibri"/>
            </a:rPr>
            <a:t>2 </a:t>
          </a:r>
          <a:r>
            <a:rPr b="1" lang="en-US" sz="1400" strike="noStrike" u="none">
              <a:solidFill>
                <a:srgbClr val="ff0000"/>
              </a:solidFill>
              <a:effectLst/>
              <a:uFillTx/>
              <a:latin typeface="Calibri"/>
            </a:rPr>
            <a:t>(Top) </a:t>
          </a:r>
          <a:endParaRPr b="0" lang="en-GB" sz="14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95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4" topLeftCell="H15" activePane="bottomRight" state="frozen"/>
      <selection pane="topLeft" activeCell="A1" activeCellId="0" sqref="A1"/>
      <selection pane="topRight" activeCell="H1" activeCellId="0" sqref="H1"/>
      <selection pane="bottomLeft" activeCell="A15" activeCellId="0" sqref="A15"/>
      <selection pane="bottomRight" activeCell="G13" activeCellId="0" sqref="G13"/>
    </sheetView>
  </sheetViews>
  <sheetFormatPr defaultColWidth="9.1484375" defaultRowHeight="18" customHeight="true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29"/>
    <col collapsed="false" customWidth="true" hidden="false" outlineLevel="0" max="3" min="3" style="2" width="60.71"/>
    <col collapsed="false" customWidth="true" hidden="false" outlineLevel="0" max="4" min="4" style="3" width="14.29"/>
    <col collapsed="false" customWidth="true" hidden="false" outlineLevel="0" max="5" min="5" style="1" width="8.86"/>
    <col collapsed="false" customWidth="true" hidden="false" outlineLevel="0" max="6" min="6" style="4" width="10.85"/>
    <col collapsed="false" customWidth="true" hidden="false" outlineLevel="0" max="7" min="7" style="5" width="14.57"/>
    <col collapsed="false" customWidth="false" hidden="false" outlineLevel="0" max="9" min="8" style="1" width="9.14"/>
    <col collapsed="false" customWidth="true" hidden="false" outlineLevel="0" max="10" min="10" style="1" width="20.71"/>
    <col collapsed="false" customWidth="true" hidden="false" outlineLevel="0" max="11" min="11" style="1" width="17.29"/>
    <col collapsed="false" customWidth="true" hidden="false" outlineLevel="0" max="12" min="12" style="6" width="15.57"/>
    <col collapsed="false" customWidth="true" hidden="true" outlineLevel="0" max="13" min="13" style="1" width="11.53"/>
    <col collapsed="false" customWidth="false" hidden="false" outlineLevel="0" max="16384" min="14" style="1" width="9.14"/>
  </cols>
  <sheetData>
    <row r="1" customFormat="false" ht="18" hidden="false" customHeight="true" outlineLevel="0" collapsed="false">
      <c r="B1" s="7" t="s">
        <v>0</v>
      </c>
      <c r="C1" s="8"/>
      <c r="D1" s="9"/>
      <c r="E1" s="10"/>
      <c r="F1" s="11"/>
    </row>
    <row r="2" customFormat="false" ht="18" hidden="false" customHeight="true" outlineLevel="0" collapsed="false">
      <c r="B2" s="12" t="s">
        <v>1</v>
      </c>
      <c r="C2" s="13" t="s">
        <v>2</v>
      </c>
      <c r="D2" s="14" t="s">
        <v>3</v>
      </c>
      <c r="E2" s="10"/>
      <c r="F2" s="11"/>
      <c r="G2" s="15" t="s">
        <v>4</v>
      </c>
    </row>
    <row r="3" customFormat="false" ht="18" hidden="false" customHeight="true" outlineLevel="0" collapsed="false">
      <c r="B3" s="10"/>
      <c r="C3" s="16" t="s">
        <v>5</v>
      </c>
      <c r="D3" s="9"/>
      <c r="E3" s="10"/>
      <c r="F3" s="11"/>
      <c r="G3" s="15"/>
    </row>
    <row r="4" customFormat="false" ht="18" hidden="false" customHeight="true" outlineLevel="0" collapsed="false">
      <c r="B4" s="17" t="s">
        <v>6</v>
      </c>
      <c r="C4" s="18" t="s">
        <v>7</v>
      </c>
      <c r="D4" s="19" t="s">
        <v>8</v>
      </c>
      <c r="E4" s="20" t="s">
        <v>9</v>
      </c>
      <c r="F4" s="21" t="s">
        <v>10</v>
      </c>
    </row>
    <row r="5" customFormat="false" ht="18" hidden="false" customHeight="true" outlineLevel="0" collapsed="false">
      <c r="B5" s="22" t="s">
        <v>11</v>
      </c>
      <c r="C5" s="23" t="s">
        <v>12</v>
      </c>
      <c r="D5" s="24" t="n">
        <v>24</v>
      </c>
      <c r="E5" s="25" t="s">
        <v>13</v>
      </c>
      <c r="F5" s="26"/>
    </row>
    <row r="6" customFormat="false" ht="18" hidden="false" customHeight="true" outlineLevel="0" collapsed="false">
      <c r="B6" s="22" t="s">
        <v>14</v>
      </c>
      <c r="C6" s="23" t="s">
        <v>15</v>
      </c>
      <c r="D6" s="24" t="n">
        <v>8</v>
      </c>
      <c r="E6" s="25" t="s">
        <v>13</v>
      </c>
      <c r="F6" s="26"/>
    </row>
    <row r="7" customFormat="false" ht="18" hidden="false" customHeight="true" outlineLevel="0" collapsed="false">
      <c r="B7" s="22" t="s">
        <v>16</v>
      </c>
      <c r="C7" s="23" t="s">
        <v>17</v>
      </c>
      <c r="D7" s="24" t="n">
        <v>26</v>
      </c>
      <c r="E7" s="25" t="s">
        <v>13</v>
      </c>
      <c r="F7" s="26"/>
    </row>
    <row r="8" customFormat="false" ht="18" hidden="false" customHeight="true" outlineLevel="0" collapsed="false">
      <c r="B8" s="22" t="s">
        <v>18</v>
      </c>
      <c r="C8" s="23" t="s">
        <v>19</v>
      </c>
      <c r="D8" s="27" t="n">
        <v>100</v>
      </c>
      <c r="E8" s="25" t="s">
        <v>20</v>
      </c>
      <c r="F8" s="28" t="n">
        <v>0.1</v>
      </c>
    </row>
    <row r="9" customFormat="false" ht="18" hidden="false" customHeight="true" outlineLevel="0" collapsed="false">
      <c r="B9" s="22" t="s">
        <v>21</v>
      </c>
      <c r="C9" s="23" t="s">
        <v>22</v>
      </c>
      <c r="D9" s="29" t="n">
        <v>25</v>
      </c>
      <c r="E9" s="25" t="s">
        <v>23</v>
      </c>
      <c r="F9" s="26"/>
    </row>
    <row r="10" customFormat="false" ht="18" hidden="false" customHeight="true" outlineLevel="0" collapsed="false">
      <c r="B10" s="22" t="s">
        <v>24</v>
      </c>
      <c r="C10" s="23" t="s">
        <v>25</v>
      </c>
      <c r="D10" s="29" t="n">
        <v>85</v>
      </c>
      <c r="E10" s="25" t="s">
        <v>23</v>
      </c>
      <c r="F10" s="26"/>
    </row>
    <row r="11" customFormat="false" ht="18" hidden="false" customHeight="true" outlineLevel="0" collapsed="false">
      <c r="B11" s="22" t="s">
        <v>26</v>
      </c>
      <c r="C11" s="30" t="s">
        <v>27</v>
      </c>
      <c r="D11" s="27" t="n">
        <v>100</v>
      </c>
      <c r="E11" s="25" t="s">
        <v>28</v>
      </c>
      <c r="F11" s="31"/>
      <c r="G11" s="32" t="n">
        <f aca="false">1.1*Vcc_max/Ilimit</f>
        <v>16.5</v>
      </c>
    </row>
    <row r="12" customFormat="false" ht="18" hidden="false" customHeight="true" outlineLevel="0" collapsed="false">
      <c r="B12" s="22" t="s">
        <v>29</v>
      </c>
      <c r="C12" s="23" t="s">
        <v>30</v>
      </c>
      <c r="D12" s="24" t="n">
        <v>1.25</v>
      </c>
      <c r="E12" s="25" t="s">
        <v>31</v>
      </c>
      <c r="F12" s="26"/>
    </row>
    <row r="13" customFormat="false" ht="18" hidden="false" customHeight="true" outlineLevel="0" collapsed="false">
      <c r="B13" s="33" t="s">
        <v>32</v>
      </c>
      <c r="C13" s="34" t="s">
        <v>33</v>
      </c>
      <c r="D13" s="35" t="n">
        <v>1.6</v>
      </c>
      <c r="E13" s="36" t="s">
        <v>31</v>
      </c>
      <c r="F13" s="37"/>
    </row>
    <row r="14" customFormat="false" ht="18" hidden="false" customHeight="true" outlineLevel="0" collapsed="false">
      <c r="B14" s="10"/>
      <c r="C14" s="38"/>
      <c r="D14" s="9"/>
      <c r="E14" s="10"/>
      <c r="F14" s="11"/>
    </row>
    <row r="15" customFormat="false" ht="18" hidden="false" customHeight="true" outlineLevel="0" collapsed="false">
      <c r="B15" s="39" t="s">
        <v>34</v>
      </c>
      <c r="C15" s="40"/>
      <c r="D15" s="41"/>
      <c r="E15" s="40"/>
      <c r="F15" s="42"/>
    </row>
    <row r="16" customFormat="false" ht="18" hidden="false" customHeight="false" outlineLevel="0" collapsed="false">
      <c r="B16" s="22" t="s">
        <v>35</v>
      </c>
      <c r="C16" s="23" t="s">
        <v>36</v>
      </c>
      <c r="D16" s="27" t="n">
        <v>470</v>
      </c>
      <c r="E16" s="25" t="s">
        <v>37</v>
      </c>
      <c r="F16" s="43" t="n">
        <v>0.01</v>
      </c>
      <c r="M16" s="1" t="n">
        <f aca="false">IF(D16&gt;=100,D16,IF(D16&gt;=10,D16*10,D16*100))</f>
        <v>470</v>
      </c>
    </row>
    <row r="17" customFormat="false" ht="18" hidden="false" customHeight="true" outlineLevel="0" collapsed="false">
      <c r="B17" s="44" t="s">
        <v>38</v>
      </c>
      <c r="C17" s="45" t="s">
        <v>39</v>
      </c>
      <c r="D17" s="46" t="n">
        <f aca="false">(((OVset/OVref)-(UVset/UVref))*RpUVLO/(((UVset/UVref)-1)*OVset/OVref))</f>
        <v>64.3820743820744</v>
      </c>
      <c r="E17" s="47" t="s">
        <v>37</v>
      </c>
      <c r="F17" s="48"/>
      <c r="J17" s="6" t="n">
        <f aca="false">D22</f>
        <v>7.9141127348643</v>
      </c>
      <c r="K17" s="49" t="s">
        <v>40</v>
      </c>
      <c r="M17" s="50" t="n">
        <f aca="false">IF(D17&gt;=100,D17,IF(D17&gt;=10,D17*10,D17*100))</f>
        <v>643.820743820744</v>
      </c>
    </row>
    <row r="18" customFormat="false" ht="18" hidden="false" customHeight="true" outlineLevel="0" collapsed="false">
      <c r="B18" s="44" t="s">
        <v>41</v>
      </c>
      <c r="C18" s="45" t="s">
        <v>42</v>
      </c>
      <c r="D18" s="46" t="n">
        <f aca="false">((RpUVLO/((UVset/UVref)-1))-D17)</f>
        <v>30.1824901824902</v>
      </c>
      <c r="E18" s="47" t="s">
        <v>37</v>
      </c>
      <c r="F18" s="48"/>
      <c r="J18" s="6" t="n">
        <f aca="false">D23</f>
        <v>8.20941544885177</v>
      </c>
      <c r="K18" s="49" t="s">
        <v>43</v>
      </c>
      <c r="M18" s="50" t="n">
        <f aca="false">IF(D18&gt;=100,D18,IF(D18&gt;=10,D18*10,D18*100))</f>
        <v>301.824901824902</v>
      </c>
    </row>
    <row r="19" customFormat="false" ht="18" hidden="false" customHeight="true" outlineLevel="0" collapsed="false">
      <c r="B19" s="51" t="s">
        <v>44</v>
      </c>
      <c r="C19" s="52"/>
      <c r="D19" s="53"/>
      <c r="E19" s="54"/>
      <c r="F19" s="55"/>
      <c r="J19" s="6" t="n">
        <f aca="false">D24</f>
        <v>25.4518446601942</v>
      </c>
      <c r="K19" s="49" t="s">
        <v>45</v>
      </c>
    </row>
    <row r="20" customFormat="false" ht="18" hidden="false" customHeight="true" outlineLevel="0" collapsed="false">
      <c r="B20" s="56" t="s">
        <v>46</v>
      </c>
      <c r="C20" s="57" t="s">
        <v>47</v>
      </c>
      <c r="D20" s="58" t="n">
        <f aca="false">G20</f>
        <v>64.9</v>
      </c>
      <c r="E20" s="47" t="s">
        <v>37</v>
      </c>
      <c r="F20" s="59" t="n">
        <f aca="false">F16</f>
        <v>0.01</v>
      </c>
      <c r="G20" s="5" t="n">
        <f aca="false">M20*D17/M17</f>
        <v>64.9</v>
      </c>
      <c r="M20" s="60" t="n">
        <f aca="false">INDEX('Res EIA Tables'!E$5:E$197,2+MATCH(M17,'Res EIA Tables'!E$5:E$197))</f>
        <v>649</v>
      </c>
    </row>
    <row r="21" customFormat="false" ht="18" hidden="false" customHeight="true" outlineLevel="0" collapsed="false">
      <c r="B21" s="56" t="s">
        <v>48</v>
      </c>
      <c r="C21" s="57" t="s">
        <v>49</v>
      </c>
      <c r="D21" s="58" t="n">
        <f aca="false">G21</f>
        <v>30.9</v>
      </c>
      <c r="E21" s="47" t="s">
        <v>37</v>
      </c>
      <c r="F21" s="59" t="n">
        <f aca="false">F20</f>
        <v>0.01</v>
      </c>
      <c r="G21" s="61" t="n">
        <f aca="false">M21*D18/M18</f>
        <v>30.9</v>
      </c>
      <c r="M21" s="60" t="n">
        <f aca="false">INDEX('Res EIA Tables'!E$5:E$197,2+MATCH(M18,'Res EIA Tables'!E$5:E$197))</f>
        <v>309</v>
      </c>
    </row>
    <row r="22" s="62" customFormat="true" ht="18" hidden="false" customHeight="true" outlineLevel="0" collapsed="false">
      <c r="B22" s="63" t="s">
        <v>50</v>
      </c>
      <c r="C22" s="64" t="str">
        <f aca="false">C6</f>
        <v>Power Failure Detection Threshold (VIN  Falling)</v>
      </c>
      <c r="D22" s="65" t="n">
        <f aca="false">(UVref*(1+(D16/(D20+D21))))</f>
        <v>7.9141127348643</v>
      </c>
      <c r="E22" s="66" t="s">
        <v>13</v>
      </c>
      <c r="F22" s="67" t="n">
        <f aca="false">SQRT(F91^2+F16^2+F20^2+F21^2)</f>
        <v>0.0264575131106459</v>
      </c>
      <c r="G22" s="68"/>
      <c r="L22" s="69"/>
    </row>
    <row r="23" s="70" customFormat="true" ht="18" hidden="false" customHeight="true" outlineLevel="0" collapsed="false">
      <c r="B23" s="71" t="s">
        <v>51</v>
      </c>
      <c r="C23" s="72" t="s">
        <v>52</v>
      </c>
      <c r="D23" s="73" t="n">
        <f aca="false">((UVref+0.05)*(1+(D16/(D20+D21))))</f>
        <v>8.20941544885177</v>
      </c>
      <c r="E23" s="74" t="s">
        <v>13</v>
      </c>
      <c r="F23" s="75" t="n">
        <f aca="false">F22</f>
        <v>0.0264575131106459</v>
      </c>
      <c r="G23" s="76"/>
      <c r="L23" s="77"/>
    </row>
    <row r="24" s="62" customFormat="true" ht="18" hidden="false" customHeight="true" outlineLevel="0" collapsed="false">
      <c r="B24" s="63" t="s">
        <v>53</v>
      </c>
      <c r="C24" s="64" t="str">
        <f aca="false">C7</f>
        <v>Over Voltage Cut-Off Threshold (VIN Rising)</v>
      </c>
      <c r="D24" s="65" t="n">
        <f aca="false">(OVref*(1+((D16+D20)/D21)))</f>
        <v>25.4518446601942</v>
      </c>
      <c r="E24" s="66" t="s">
        <v>13</v>
      </c>
      <c r="F24" s="67" t="n">
        <f aca="false">SQRT(F92^2+F16^2+F20^2+F21^2)</f>
        <v>0.0264575131106459</v>
      </c>
      <c r="G24" s="68"/>
      <c r="L24" s="69"/>
    </row>
    <row r="25" s="70" customFormat="true" ht="18" hidden="false" customHeight="true" outlineLevel="0" collapsed="false">
      <c r="B25" s="71" t="s">
        <v>54</v>
      </c>
      <c r="C25" s="72" t="s">
        <v>55</v>
      </c>
      <c r="D25" s="73" t="n">
        <f aca="false">((OVref-0.05)*(1+((D16+D20)/D21)))</f>
        <v>24.5363106796117</v>
      </c>
      <c r="E25" s="74" t="s">
        <v>13</v>
      </c>
      <c r="F25" s="75" t="n">
        <f aca="false">F24</f>
        <v>0.0264575131106459</v>
      </c>
      <c r="G25" s="76"/>
      <c r="L25" s="77"/>
    </row>
    <row r="26" customFormat="false" ht="18" hidden="false" customHeight="true" outlineLevel="0" collapsed="false">
      <c r="B26" s="78" t="s">
        <v>56</v>
      </c>
      <c r="C26" s="79" t="s">
        <v>57</v>
      </c>
      <c r="D26" s="73" t="n">
        <f aca="false">Vcc_max*1000/(RpUVLO+D20+D21)</f>
        <v>42.4178154825027</v>
      </c>
      <c r="E26" s="47" t="s">
        <v>58</v>
      </c>
      <c r="F26" s="48"/>
    </row>
    <row r="27" customFormat="false" ht="18" hidden="false" customHeight="true" outlineLevel="0" collapsed="false">
      <c r="B27" s="10"/>
      <c r="C27" s="38"/>
      <c r="D27" s="9"/>
      <c r="E27" s="10"/>
      <c r="F27" s="11"/>
    </row>
    <row r="28" customFormat="false" ht="18" hidden="false" customHeight="true" outlineLevel="0" collapsed="false">
      <c r="B28" s="10"/>
      <c r="C28" s="38"/>
      <c r="D28" s="9"/>
      <c r="E28" s="10"/>
      <c r="F28" s="11"/>
    </row>
    <row r="29" customFormat="false" ht="28.5" hidden="false" customHeight="true" outlineLevel="0" collapsed="false">
      <c r="B29" s="80" t="s">
        <v>59</v>
      </c>
      <c r="C29" s="80"/>
      <c r="D29" s="41"/>
      <c r="E29" s="40"/>
      <c r="F29" s="42"/>
    </row>
    <row r="30" customFormat="false" ht="18" hidden="false" customHeight="true" outlineLevel="0" collapsed="false">
      <c r="B30" s="44" t="s">
        <v>60</v>
      </c>
      <c r="C30" s="45" t="s">
        <v>61</v>
      </c>
      <c r="D30" s="73" t="n">
        <f aca="false">(Ilimit+0.018)/(0.0106821)</f>
        <v>151.468344239429</v>
      </c>
      <c r="E30" s="25" t="s">
        <v>37</v>
      </c>
      <c r="F30" s="81"/>
      <c r="J30" s="6" t="n">
        <f aca="false">Icharge</f>
        <v>0.46608523364486</v>
      </c>
      <c r="K30" s="49" t="s">
        <v>62</v>
      </c>
      <c r="M30" s="50" t="n">
        <f aca="false">IF(D30&gt;=100,D30,IF(D30&gt;=10,D30*10,D30*100))</f>
        <v>151.468344239429</v>
      </c>
    </row>
    <row r="31" customFormat="false" ht="18" hidden="false" customHeight="true" outlineLevel="0" collapsed="false">
      <c r="B31" s="51" t="s">
        <v>63</v>
      </c>
      <c r="C31" s="52"/>
      <c r="D31" s="82"/>
      <c r="E31" s="25"/>
      <c r="F31" s="81"/>
      <c r="J31" s="6" t="n">
        <f aca="false">Ilimit_final</f>
        <v>1.6270434</v>
      </c>
      <c r="K31" s="49" t="s">
        <v>64</v>
      </c>
    </row>
    <row r="32" customFormat="false" ht="18" hidden="false" customHeight="true" outlineLevel="0" collapsed="false">
      <c r="B32" s="56" t="s">
        <v>65</v>
      </c>
      <c r="C32" s="57" t="s">
        <v>66</v>
      </c>
      <c r="D32" s="58" t="n">
        <f aca="false">G32</f>
        <v>154</v>
      </c>
      <c r="E32" s="25" t="s">
        <v>37</v>
      </c>
      <c r="F32" s="43" t="n">
        <v>0.01</v>
      </c>
      <c r="G32" s="61" t="n">
        <f aca="false">M32*D30/M30</f>
        <v>154</v>
      </c>
      <c r="J32" s="6" t="n">
        <f aca="false">D35</f>
        <v>2.5468</v>
      </c>
      <c r="K32" s="49" t="s">
        <v>67</v>
      </c>
      <c r="M32" s="1" t="n">
        <f aca="false">INDEX('Res EIA Tables'!E$5:E$197,2+MATCH(M30,'Res EIA Tables'!E$5:E$197))</f>
        <v>154</v>
      </c>
    </row>
    <row r="33" s="62" customFormat="true" ht="18" hidden="false" customHeight="true" outlineLevel="0" collapsed="false">
      <c r="B33" s="83" t="s">
        <v>68</v>
      </c>
      <c r="C33" s="84" t="s">
        <v>69</v>
      </c>
      <c r="D33" s="65" t="n">
        <f aca="false">(0.0106821*Rilim-0.018)</f>
        <v>1.6270434</v>
      </c>
      <c r="E33" s="85" t="s">
        <v>31</v>
      </c>
      <c r="F33" s="86" t="n">
        <f aca="false">SQRT(0.08^2+F32^2)</f>
        <v>0.0806225774829855</v>
      </c>
      <c r="G33" s="68"/>
      <c r="J33" s="6"/>
      <c r="K33" s="49"/>
      <c r="L33" s="69"/>
    </row>
    <row r="34" customFormat="false" ht="18" hidden="false" customHeight="true" outlineLevel="0" collapsed="false">
      <c r="B34" s="44" t="s">
        <v>70</v>
      </c>
      <c r="C34" s="45" t="s">
        <v>71</v>
      </c>
      <c r="D34" s="73" t="n">
        <f aca="false">Cout*0.001*Vcc_max/Ilimit_final</f>
        <v>1.47506821268566</v>
      </c>
      <c r="E34" s="47" t="s">
        <v>72</v>
      </c>
      <c r="F34" s="87" t="n">
        <f aca="false">SQRT(F33^2+F8^2)</f>
        <v>0.128452325786651</v>
      </c>
    </row>
    <row r="35" customFormat="false" ht="18" hidden="false" customHeight="true" outlineLevel="0" collapsed="false">
      <c r="B35" s="83" t="s">
        <v>73</v>
      </c>
      <c r="C35" s="84" t="s">
        <v>74</v>
      </c>
      <c r="D35" s="65" t="n">
        <f aca="false">0.0142*Rilim + 0.36</f>
        <v>2.5468</v>
      </c>
      <c r="E35" s="83" t="s">
        <v>31</v>
      </c>
      <c r="F35" s="87" t="n">
        <f aca="false">SQRT(F33^2+0.2^2)</f>
        <v>0.215638586528478</v>
      </c>
    </row>
    <row r="36" customFormat="false" ht="18" hidden="false" customHeight="true" outlineLevel="0" collapsed="false">
      <c r="B36" s="10"/>
      <c r="C36" s="38"/>
      <c r="D36" s="9"/>
      <c r="E36" s="10"/>
      <c r="F36" s="11"/>
    </row>
    <row r="37" customFormat="false" ht="9" hidden="false" customHeight="true" outlineLevel="0" collapsed="false">
      <c r="B37" s="10"/>
      <c r="C37" s="38"/>
      <c r="D37" s="9"/>
      <c r="E37" s="10"/>
      <c r="F37" s="11"/>
    </row>
    <row r="38" customFormat="false" ht="30.75" hidden="false" customHeight="true" outlineLevel="0" collapsed="false">
      <c r="B38" s="80" t="s">
        <v>75</v>
      </c>
      <c r="C38" s="80"/>
      <c r="D38" s="41"/>
      <c r="E38" s="40"/>
      <c r="F38" s="42"/>
    </row>
    <row r="39" customFormat="false" ht="18" hidden="false" customHeight="true" outlineLevel="0" collapsed="false">
      <c r="B39" s="88" t="s">
        <v>6</v>
      </c>
      <c r="C39" s="89" t="s">
        <v>7</v>
      </c>
      <c r="D39" s="90" t="s">
        <v>8</v>
      </c>
      <c r="E39" s="91" t="s">
        <v>9</v>
      </c>
      <c r="F39" s="88" t="s">
        <v>10</v>
      </c>
    </row>
    <row r="40" customFormat="false" ht="18" hidden="false" customHeight="true" outlineLevel="0" collapsed="false">
      <c r="B40" s="44" t="s">
        <v>76</v>
      </c>
      <c r="C40" s="45" t="s">
        <v>77</v>
      </c>
      <c r="D40" s="92" t="n">
        <v>1.027</v>
      </c>
      <c r="E40" s="47" t="s">
        <v>58</v>
      </c>
      <c r="F40" s="93" t="n">
        <v>0.15</v>
      </c>
    </row>
    <row r="41" customFormat="false" ht="18" hidden="false" customHeight="true" outlineLevel="0" collapsed="false">
      <c r="B41" s="44" t="s">
        <v>78</v>
      </c>
      <c r="C41" s="45" t="s">
        <v>79</v>
      </c>
      <c r="D41" s="92" t="n">
        <v>4.856</v>
      </c>
      <c r="E41" s="47" t="s">
        <v>80</v>
      </c>
      <c r="F41" s="93" t="n">
        <v>0.03</v>
      </c>
    </row>
    <row r="42" customFormat="false" ht="30" hidden="false" customHeight="true" outlineLevel="0" collapsed="false">
      <c r="B42" s="44" t="s">
        <v>81</v>
      </c>
      <c r="C42" s="45" t="s">
        <v>82</v>
      </c>
      <c r="D42" s="92" t="n">
        <f aca="false">MIN(Cout*Igs_gate/Cgs_gate, Ilimit_final)</f>
        <v>1.6270434</v>
      </c>
      <c r="E42" s="47" t="s">
        <v>31</v>
      </c>
      <c r="F42" s="93"/>
    </row>
    <row r="43" customFormat="false" ht="18" hidden="false" customHeight="true" outlineLevel="0" collapsed="false">
      <c r="B43" s="44" t="s">
        <v>83</v>
      </c>
      <c r="C43" s="45" t="s">
        <v>84</v>
      </c>
      <c r="D43" s="92" t="n">
        <f aca="false">Vcc_max*Cout*0.001/D42</f>
        <v>1.47506821268566</v>
      </c>
      <c r="E43" s="47" t="s">
        <v>72</v>
      </c>
      <c r="F43" s="93" t="n">
        <v>0.2</v>
      </c>
      <c r="G43" s="94"/>
    </row>
    <row r="44" customFormat="false" ht="18" hidden="false" customHeight="true" outlineLevel="0" collapsed="false">
      <c r="B44" s="22" t="s">
        <v>85</v>
      </c>
      <c r="C44" s="23" t="s">
        <v>86</v>
      </c>
      <c r="D44" s="24" t="n">
        <v>2</v>
      </c>
      <c r="E44" s="47" t="s">
        <v>72</v>
      </c>
      <c r="F44" s="48"/>
    </row>
    <row r="45" customFormat="false" ht="18" hidden="false" customHeight="true" outlineLevel="0" collapsed="false">
      <c r="B45" s="22" t="s">
        <v>87</v>
      </c>
      <c r="C45" s="23" t="s">
        <v>88</v>
      </c>
      <c r="D45" s="24" t="n">
        <v>0.5</v>
      </c>
      <c r="E45" s="47" t="s">
        <v>31</v>
      </c>
      <c r="F45" s="48"/>
    </row>
    <row r="46" customFormat="false" ht="18" hidden="false" customHeight="false" outlineLevel="0" collapsed="false">
      <c r="B46" s="44" t="s">
        <v>89</v>
      </c>
      <c r="C46" s="45" t="s">
        <v>90</v>
      </c>
      <c r="D46" s="95" t="n">
        <f aca="false">IF(Tchg_req&lt;D43,    0,   MAX(1,(I_dvdt*Gain_dvdt*Tchg_req/Vcc_max)))</f>
        <v>1</v>
      </c>
      <c r="E46" s="47" t="s">
        <v>91</v>
      </c>
      <c r="F46" s="48"/>
    </row>
    <row r="47" customFormat="false" ht="18" hidden="false" customHeight="false" outlineLevel="0" collapsed="false">
      <c r="B47" s="44" t="s">
        <v>92</v>
      </c>
      <c r="C47" s="45" t="s">
        <v>93</v>
      </c>
      <c r="D47" s="95" t="n">
        <f aca="false">MAX((I_dvdt*Gain_dvdt*Cout*0.001/Icharge_req),1)</f>
        <v>1</v>
      </c>
      <c r="E47" s="47" t="s">
        <v>91</v>
      </c>
      <c r="F47" s="48"/>
      <c r="G47" s="61" t="n">
        <f aca="false">MAX(Cdvdt_ext_cal1,Cext_dvdt_cal2)</f>
        <v>1</v>
      </c>
    </row>
    <row r="48" customFormat="false" ht="18" hidden="false" customHeight="true" outlineLevel="0" collapsed="false">
      <c r="B48" s="51" t="s">
        <v>94</v>
      </c>
      <c r="C48" s="52"/>
      <c r="D48" s="53"/>
      <c r="E48" s="47"/>
      <c r="F48" s="48"/>
    </row>
    <row r="49" customFormat="false" ht="18" hidden="false" customHeight="true" outlineLevel="0" collapsed="false">
      <c r="B49" s="56" t="s">
        <v>95</v>
      </c>
      <c r="C49" s="57" t="s">
        <v>96</v>
      </c>
      <c r="D49" s="96" t="n">
        <v>1</v>
      </c>
      <c r="E49" s="47" t="s">
        <v>91</v>
      </c>
      <c r="F49" s="97" t="n">
        <v>0.1</v>
      </c>
      <c r="G49" s="98" t="n">
        <f aca="false">IF(MAX(Cdvdt_ext_cal1,Cext_dvdt_cal2,1)&gt;1,    INDEX('Cap Tables'!B4:B75,1+MATCH(MAX(Cdvdt_ext_cal1,Cext_dvdt_cal2,1),'Cap Tables'!B4:B75)),    1)</f>
        <v>1</v>
      </c>
    </row>
    <row r="50" s="62" customFormat="true" ht="18" hidden="false" customHeight="true" outlineLevel="0" collapsed="false">
      <c r="B50" s="83" t="s">
        <v>97</v>
      </c>
      <c r="C50" s="84" t="s">
        <v>98</v>
      </c>
      <c r="D50" s="65" t="n">
        <f aca="false">IF(Cdvdt_ext&lt;1,D42,(Cout*0.000001*Gain_dvdt*I_dvdt*0.000001)/(Cdvdt_ext*0.000000001+0.00000000007))</f>
        <v>0.46608523364486</v>
      </c>
      <c r="E50" s="85" t="s">
        <v>31</v>
      </c>
      <c r="F50" s="86" t="n">
        <f aca="false">SQRT(F52^2+F8^2)</f>
        <v>0.208326666559997</v>
      </c>
      <c r="G50" s="99"/>
      <c r="L50" s="69"/>
    </row>
    <row r="51" s="62" customFormat="true" ht="18" hidden="false" customHeight="true" outlineLevel="0" collapsed="false">
      <c r="B51" s="83" t="s">
        <v>99</v>
      </c>
      <c r="C51" s="84"/>
      <c r="D51" s="65" t="n">
        <f aca="false">((Icharge+Vcc_max/Rlstart) &gt; Ilimit_final)</f>
        <v>0</v>
      </c>
      <c r="E51" s="85"/>
      <c r="F51" s="86"/>
      <c r="G51" s="94" t="n">
        <f aca="false">Cout*0.001*Rlstart*(Ilimit_final/Icharge -1+LN(Icharge/(Ilimit_final-Vcc_max/Rlstart)))</f>
        <v>14.0030975678515</v>
      </c>
      <c r="H51" s="94"/>
      <c r="L51" s="69"/>
    </row>
    <row r="52" s="62" customFormat="true" ht="18" hidden="false" customHeight="true" outlineLevel="0" collapsed="false">
      <c r="B52" s="83" t="s">
        <v>100</v>
      </c>
      <c r="C52" s="84" t="s">
        <v>101</v>
      </c>
      <c r="D52" s="65" t="n">
        <f aca="false">IF(D51, G51, (((Cdvdt_ext+0.07)*Vcc_max)/(I_dvdt*Gain_dvdt)))</f>
        <v>5.1492727654803</v>
      </c>
      <c r="E52" s="85" t="s">
        <v>72</v>
      </c>
      <c r="F52" s="86" t="n">
        <f aca="false">SQRT(F49^2+F40^2+F41^2)</f>
        <v>0.182756668824971</v>
      </c>
      <c r="G52" s="68"/>
      <c r="L52" s="69"/>
    </row>
    <row r="53" customFormat="false" ht="28.5" hidden="false" customHeight="true" outlineLevel="0" collapsed="false">
      <c r="B53" s="44" t="s">
        <v>102</v>
      </c>
      <c r="C53" s="45" t="s">
        <v>103</v>
      </c>
      <c r="D53" s="73" t="n">
        <f aca="false">0.5*Vcc_max*Icharge</f>
        <v>5.59302280373832</v>
      </c>
      <c r="E53" s="25" t="s">
        <v>104</v>
      </c>
      <c r="F53" s="81"/>
    </row>
    <row r="54" customFormat="false" ht="18" hidden="false" customHeight="true" outlineLevel="0" collapsed="false">
      <c r="B54" s="10"/>
      <c r="C54" s="38"/>
      <c r="D54" s="9"/>
      <c r="E54" s="10"/>
      <c r="F54" s="11"/>
    </row>
    <row r="55" customFormat="false" ht="18" hidden="false" customHeight="true" outlineLevel="0" collapsed="false">
      <c r="B55" s="80" t="s">
        <v>105</v>
      </c>
      <c r="C55" s="80"/>
      <c r="D55" s="80"/>
      <c r="E55" s="80"/>
      <c r="F55" s="42"/>
    </row>
    <row r="56" customFormat="false" ht="18" hidden="false" customHeight="true" outlineLevel="0" collapsed="false">
      <c r="B56" s="44" t="s">
        <v>106</v>
      </c>
      <c r="C56" s="45" t="s">
        <v>107</v>
      </c>
      <c r="D56" s="73" t="n">
        <f aca="false">(1/6)*(Vcc_max^2)/Rlstart</f>
        <v>0.96</v>
      </c>
      <c r="E56" s="47" t="s">
        <v>104</v>
      </c>
      <c r="F56" s="48"/>
    </row>
    <row r="57" customFormat="false" ht="18" hidden="false" customHeight="true" outlineLevel="0" collapsed="false">
      <c r="B57" s="44" t="s">
        <v>108</v>
      </c>
      <c r="C57" s="45" t="s">
        <v>109</v>
      </c>
      <c r="D57" s="73" t="n">
        <f aca="false">D53+D56</f>
        <v>6.55302280373832</v>
      </c>
      <c r="E57" s="47" t="s">
        <v>104</v>
      </c>
      <c r="F57" s="48"/>
    </row>
    <row r="58" customFormat="false" ht="25" hidden="false" customHeight="false" outlineLevel="0" collapsed="false">
      <c r="B58" s="44"/>
      <c r="C58" s="45" t="s">
        <v>110</v>
      </c>
      <c r="D58" s="73" t="n">
        <f aca="false">INDEX('Thermal Shutdown Limit Plot'!A3:E18,MATCH(Tchg_dvdt,'Thermal Shutdown Limit Plot'!E3:E18,-1),1)</f>
        <v>3</v>
      </c>
      <c r="E58" s="47" t="s">
        <v>104</v>
      </c>
      <c r="F58" s="48"/>
    </row>
    <row r="59" customFormat="false" ht="18" hidden="false" customHeight="false" outlineLevel="0" collapsed="false">
      <c r="B59" s="44"/>
      <c r="C59" s="100" t="s">
        <v>111</v>
      </c>
      <c r="D59" s="101" t="str">
        <f aca="false">IF(D57&lt;D58,"YES","NO")</f>
        <v>NO</v>
      </c>
      <c r="E59" s="47"/>
      <c r="F59" s="48"/>
    </row>
    <row r="60" customFormat="false" ht="18" hidden="false" customHeight="true" outlineLevel="0" collapsed="false">
      <c r="B60" s="10"/>
      <c r="C60" s="38"/>
      <c r="D60" s="9"/>
      <c r="E60" s="10"/>
      <c r="F60" s="11"/>
    </row>
    <row r="61" customFormat="false" ht="20.25" hidden="false" customHeight="true" outlineLevel="0" collapsed="false">
      <c r="B61" s="80" t="s">
        <v>112</v>
      </c>
      <c r="C61" s="80"/>
      <c r="D61" s="80"/>
      <c r="E61" s="80"/>
      <c r="F61" s="42"/>
    </row>
    <row r="62" customFormat="false" ht="18" hidden="false" customHeight="true" outlineLevel="0" collapsed="false">
      <c r="B62" s="88" t="s">
        <v>6</v>
      </c>
      <c r="C62" s="89" t="s">
        <v>7</v>
      </c>
      <c r="D62" s="90" t="s">
        <v>8</v>
      </c>
      <c r="E62" s="91" t="s">
        <v>9</v>
      </c>
      <c r="F62" s="88" t="s">
        <v>10</v>
      </c>
    </row>
    <row r="63" customFormat="false" ht="18" hidden="false" customHeight="true" outlineLevel="0" collapsed="false">
      <c r="B63" s="44" t="s">
        <v>113</v>
      </c>
      <c r="C63" s="45" t="s">
        <v>114</v>
      </c>
      <c r="D63" s="73" t="n">
        <f aca="false">Imax*Rdson_25deg</f>
        <v>118.75</v>
      </c>
      <c r="E63" s="25" t="s">
        <v>115</v>
      </c>
      <c r="F63" s="81"/>
    </row>
    <row r="64" customFormat="false" ht="18" hidden="false" customHeight="true" outlineLevel="0" collapsed="false">
      <c r="B64" s="44" t="s">
        <v>116</v>
      </c>
      <c r="C64" s="45" t="s">
        <v>117</v>
      </c>
      <c r="D64" s="73" t="n">
        <f aca="false">Imax^2*Rdson_25deg</f>
        <v>148.4375</v>
      </c>
      <c r="E64" s="25" t="s">
        <v>118</v>
      </c>
      <c r="F64" s="81"/>
    </row>
    <row r="65" customFormat="false" ht="15.75" hidden="false" customHeight="true" outlineLevel="0" collapsed="false">
      <c r="B65" s="102"/>
      <c r="C65" s="103"/>
      <c r="D65" s="9"/>
      <c r="E65" s="104"/>
      <c r="F65" s="11"/>
      <c r="G65" s="105"/>
    </row>
    <row r="66" customFormat="false" ht="18" hidden="false" customHeight="true" outlineLevel="0" collapsed="false">
      <c r="B66" s="10"/>
      <c r="C66" s="38"/>
      <c r="D66" s="9"/>
      <c r="E66" s="104"/>
      <c r="F66" s="11"/>
    </row>
    <row r="67" customFormat="false" ht="18" hidden="false" customHeight="true" outlineLevel="0" collapsed="false">
      <c r="B67" s="10"/>
      <c r="C67" s="38"/>
      <c r="D67" s="9"/>
      <c r="E67" s="104"/>
      <c r="F67" s="11"/>
    </row>
    <row r="68" customFormat="false" ht="18" hidden="false" customHeight="true" outlineLevel="0" collapsed="false">
      <c r="B68" s="106" t="s">
        <v>119</v>
      </c>
      <c r="C68" s="38"/>
      <c r="D68" s="107"/>
      <c r="E68" s="10"/>
      <c r="F68" s="11"/>
    </row>
    <row r="69" customFormat="false" ht="18" hidden="false" customHeight="true" outlineLevel="0" collapsed="false">
      <c r="B69" s="108" t="s">
        <v>120</v>
      </c>
      <c r="C69" s="38"/>
      <c r="D69" s="107"/>
      <c r="E69" s="10"/>
      <c r="F69" s="11"/>
    </row>
    <row r="70" customFormat="false" ht="18" hidden="false" customHeight="true" outlineLevel="0" collapsed="false">
      <c r="B70" s="109" t="s">
        <v>6</v>
      </c>
      <c r="C70" s="110" t="s">
        <v>7</v>
      </c>
      <c r="D70" s="111" t="s">
        <v>8</v>
      </c>
      <c r="E70" s="112" t="s">
        <v>9</v>
      </c>
      <c r="F70" s="109" t="s">
        <v>10</v>
      </c>
    </row>
    <row r="71" customFormat="false" ht="18" hidden="false" customHeight="true" outlineLevel="0" collapsed="false">
      <c r="B71" s="78" t="s">
        <v>121</v>
      </c>
      <c r="C71" s="79" t="s">
        <v>122</v>
      </c>
      <c r="D71" s="113" t="n">
        <v>2.5</v>
      </c>
      <c r="E71" s="25" t="s">
        <v>13</v>
      </c>
      <c r="F71" s="81"/>
    </row>
    <row r="72" customFormat="false" ht="18" hidden="false" customHeight="true" outlineLevel="0" collapsed="false">
      <c r="B72" s="78" t="s">
        <v>123</v>
      </c>
      <c r="C72" s="79" t="s">
        <v>124</v>
      </c>
      <c r="D72" s="113" t="n">
        <v>20</v>
      </c>
      <c r="E72" s="25" t="s">
        <v>13</v>
      </c>
      <c r="F72" s="81"/>
    </row>
    <row r="73" customFormat="false" ht="18" hidden="false" customHeight="true" outlineLevel="0" collapsed="false">
      <c r="B73" s="78" t="s">
        <v>125</v>
      </c>
      <c r="C73" s="79" t="s">
        <v>126</v>
      </c>
      <c r="D73" s="113" t="n">
        <v>0.3</v>
      </c>
      <c r="E73" s="25" t="s">
        <v>31</v>
      </c>
      <c r="F73" s="81"/>
    </row>
    <row r="74" customFormat="false" ht="18" hidden="false" customHeight="true" outlineLevel="0" collapsed="false">
      <c r="B74" s="78" t="s">
        <v>127</v>
      </c>
      <c r="C74" s="79" t="s">
        <v>128</v>
      </c>
      <c r="D74" s="113" t="n">
        <v>1.6</v>
      </c>
      <c r="E74" s="25" t="s">
        <v>31</v>
      </c>
      <c r="F74" s="81"/>
    </row>
    <row r="75" customFormat="false" ht="18" hidden="false" customHeight="true" outlineLevel="0" collapsed="false">
      <c r="B75" s="78" t="s">
        <v>129</v>
      </c>
      <c r="C75" s="79" t="s">
        <v>130</v>
      </c>
      <c r="D75" s="114" t="n">
        <v>95</v>
      </c>
      <c r="E75" s="25" t="s">
        <v>131</v>
      </c>
      <c r="F75" s="81"/>
    </row>
    <row r="76" customFormat="false" ht="18" hidden="false" customHeight="true" outlineLevel="0" collapsed="false">
      <c r="B76" s="78" t="s">
        <v>132</v>
      </c>
      <c r="C76" s="79" t="s">
        <v>133</v>
      </c>
      <c r="D76" s="114" t="n">
        <v>120</v>
      </c>
      <c r="E76" s="25" t="s">
        <v>131</v>
      </c>
      <c r="F76" s="81"/>
    </row>
    <row r="77" customFormat="false" ht="18" hidden="false" customHeight="true" outlineLevel="0" collapsed="false">
      <c r="B77" s="78" t="s">
        <v>134</v>
      </c>
      <c r="C77" s="79" t="s">
        <v>135</v>
      </c>
      <c r="D77" s="114" t="n">
        <v>140</v>
      </c>
      <c r="E77" s="25" t="s">
        <v>131</v>
      </c>
      <c r="F77" s="81"/>
    </row>
    <row r="78" customFormat="false" ht="18" hidden="false" customHeight="true" outlineLevel="0" collapsed="false">
      <c r="B78" s="78" t="s">
        <v>136</v>
      </c>
      <c r="C78" s="79" t="s">
        <v>137</v>
      </c>
      <c r="D78" s="114" t="n">
        <v>32</v>
      </c>
      <c r="E78" s="25" t="s">
        <v>138</v>
      </c>
      <c r="F78" s="81" t="n">
        <v>0.15</v>
      </c>
    </row>
    <row r="79" customFormat="false" ht="18" hidden="false" customHeight="true" outlineLevel="0" collapsed="false">
      <c r="B79" s="78" t="s">
        <v>139</v>
      </c>
      <c r="C79" s="79" t="s">
        <v>140</v>
      </c>
      <c r="D79" s="113" t="n">
        <v>1.5</v>
      </c>
      <c r="E79" s="25" t="s">
        <v>58</v>
      </c>
      <c r="F79" s="81" t="n">
        <v>0.3</v>
      </c>
    </row>
    <row r="80" customFormat="false" ht="18" hidden="false" customHeight="true" outlineLevel="0" collapsed="false">
      <c r="B80" s="10"/>
      <c r="C80" s="38"/>
      <c r="D80" s="107"/>
      <c r="E80" s="115"/>
      <c r="F80" s="116"/>
    </row>
    <row r="81" customFormat="false" ht="18" hidden="false" customHeight="true" outlineLevel="0" collapsed="false">
      <c r="B81" s="108" t="s">
        <v>141</v>
      </c>
      <c r="C81" s="38"/>
      <c r="D81" s="107"/>
      <c r="E81" s="115"/>
      <c r="F81" s="116"/>
    </row>
    <row r="82" customFormat="false" ht="18" hidden="false" customHeight="true" outlineLevel="0" collapsed="false">
      <c r="B82" s="78" t="s">
        <v>142</v>
      </c>
      <c r="C82" s="79" t="s">
        <v>143</v>
      </c>
      <c r="D82" s="113" t="n">
        <v>150</v>
      </c>
      <c r="E82" s="117" t="s">
        <v>144</v>
      </c>
      <c r="F82" s="118"/>
    </row>
    <row r="83" customFormat="false" ht="18" hidden="false" customHeight="true" outlineLevel="0" collapsed="false">
      <c r="B83" s="78" t="s">
        <v>24</v>
      </c>
      <c r="C83" s="79" t="s">
        <v>145</v>
      </c>
      <c r="D83" s="113" t="n">
        <v>125</v>
      </c>
      <c r="E83" s="117" t="s">
        <v>144</v>
      </c>
      <c r="F83" s="118"/>
    </row>
    <row r="84" customFormat="false" ht="18" hidden="false" customHeight="true" outlineLevel="0" collapsed="false">
      <c r="B84" s="78"/>
      <c r="C84" s="79"/>
      <c r="D84" s="113"/>
      <c r="E84" s="117"/>
      <c r="F84" s="118"/>
    </row>
    <row r="85" customFormat="false" ht="18" hidden="false" customHeight="true" outlineLevel="0" collapsed="false">
      <c r="B85" s="78" t="s">
        <v>146</v>
      </c>
      <c r="C85" s="79" t="s">
        <v>147</v>
      </c>
      <c r="D85" s="113" t="n">
        <v>65.5</v>
      </c>
      <c r="E85" s="117" t="s">
        <v>148</v>
      </c>
      <c r="F85" s="118"/>
    </row>
    <row r="86" customFormat="false" ht="18" hidden="false" customHeight="true" outlineLevel="0" collapsed="false">
      <c r="B86" s="78" t="s">
        <v>149</v>
      </c>
      <c r="C86" s="79" t="s">
        <v>150</v>
      </c>
      <c r="D86" s="113" t="n">
        <v>120.8</v>
      </c>
      <c r="E86" s="117" t="s">
        <v>148</v>
      </c>
      <c r="F86" s="118"/>
    </row>
    <row r="87" customFormat="false" ht="18" hidden="false" customHeight="true" outlineLevel="0" collapsed="false">
      <c r="B87" s="78" t="s">
        <v>151</v>
      </c>
      <c r="C87" s="79" t="s">
        <v>152</v>
      </c>
      <c r="D87" s="113" t="n">
        <v>51.8</v>
      </c>
      <c r="E87" s="117" t="s">
        <v>148</v>
      </c>
      <c r="F87" s="118"/>
    </row>
    <row r="88" customFormat="false" ht="18" hidden="false" customHeight="true" outlineLevel="0" collapsed="false">
      <c r="B88" s="10"/>
      <c r="C88" s="38"/>
      <c r="D88" s="107"/>
      <c r="E88" s="115"/>
      <c r="F88" s="116"/>
    </row>
    <row r="89" customFormat="false" ht="18" hidden="false" customHeight="true" outlineLevel="0" collapsed="false">
      <c r="B89" s="10"/>
      <c r="C89" s="38"/>
      <c r="D89" s="107"/>
      <c r="E89" s="115"/>
      <c r="F89" s="116"/>
    </row>
    <row r="90" customFormat="false" ht="18" hidden="false" customHeight="true" outlineLevel="0" collapsed="false">
      <c r="B90" s="108" t="s">
        <v>153</v>
      </c>
      <c r="C90" s="38"/>
      <c r="D90" s="107"/>
      <c r="E90" s="115"/>
      <c r="F90" s="116"/>
    </row>
    <row r="91" customFormat="false" ht="18" hidden="false" customHeight="true" outlineLevel="0" collapsed="false">
      <c r="B91" s="78" t="s">
        <v>154</v>
      </c>
      <c r="C91" s="79" t="s">
        <v>155</v>
      </c>
      <c r="D91" s="119" t="n">
        <v>1.34</v>
      </c>
      <c r="E91" s="25" t="s">
        <v>13</v>
      </c>
      <c r="F91" s="81" t="n">
        <v>0.02</v>
      </c>
    </row>
    <row r="92" customFormat="false" ht="18" hidden="false" customHeight="true" outlineLevel="0" collapsed="false">
      <c r="B92" s="78" t="s">
        <v>156</v>
      </c>
      <c r="C92" s="79" t="s">
        <v>157</v>
      </c>
      <c r="D92" s="119" t="n">
        <v>1.39</v>
      </c>
      <c r="E92" s="25" t="s">
        <v>13</v>
      </c>
      <c r="F92" s="81" t="n">
        <f aca="false">F91</f>
        <v>0.02</v>
      </c>
    </row>
    <row r="93" customFormat="false" ht="18" hidden="false" customHeight="true" outlineLevel="0" collapsed="false">
      <c r="B93" s="78" t="s">
        <v>158</v>
      </c>
      <c r="C93" s="79" t="s">
        <v>159</v>
      </c>
      <c r="D93" s="119" t="n">
        <v>2</v>
      </c>
      <c r="E93" s="25" t="s">
        <v>72</v>
      </c>
      <c r="F93" s="81"/>
    </row>
    <row r="94" customFormat="false" ht="18" hidden="false" customHeight="true" outlineLevel="0" collapsed="false">
      <c r="B94" s="78" t="s">
        <v>160</v>
      </c>
      <c r="C94" s="79" t="s">
        <v>161</v>
      </c>
      <c r="D94" s="119" t="n">
        <v>0.89</v>
      </c>
      <c r="E94" s="25" t="s">
        <v>13</v>
      </c>
      <c r="F94" s="81"/>
    </row>
    <row r="95" customFormat="false" ht="18" hidden="false" customHeight="true" outlineLevel="0" collapsed="false">
      <c r="B95" s="78" t="s">
        <v>162</v>
      </c>
      <c r="C95" s="79" t="s">
        <v>163</v>
      </c>
      <c r="D95" s="120"/>
      <c r="E95" s="25" t="s">
        <v>31</v>
      </c>
      <c r="F95" s="81"/>
    </row>
  </sheetData>
  <sheetProtection sheet="true" password="9ef3" objects="true" scenarios="true"/>
  <protectedRanges>
    <protectedRange name="Range1" sqref="F8 F16 D5:D13 F20:F21 D16 D32 F32 D44:D45 D49 F49 D20:D21"/>
  </protectedRanges>
  <mergeCells count="5">
    <mergeCell ref="G2:G3"/>
    <mergeCell ref="B29:C29"/>
    <mergeCell ref="B38:C38"/>
    <mergeCell ref="B55:E55"/>
    <mergeCell ref="B61:E61"/>
  </mergeCells>
  <conditionalFormatting sqref="D59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dataValidations count="6">
    <dataValidation allowBlank="true" error="Only values less than Ilimit_final will be accepted" errorStyle="stop" errorTitle="Error (Reenter the Value)" operator="lessThan" prompt="Please enter a value less than Ilimit_final" promptTitle="Restriction" showDropDown="false" showErrorMessage="true" showInputMessage="true" sqref="D45" type="decimal">
      <formula1>D33</formula1>
      <formula2>0</formula2>
    </dataValidation>
    <dataValidation allowBlank="false" error="Only values greater than UVref will be accepted" errorStyle="stop" errorTitle="Error (Reenter the Value)" operator="between" prompt="Please enter a value greater than UVref" promptTitle="Restriction" showDropDown="false" showErrorMessage="true" showInputMessage="true" sqref="D6" type="custom">
      <formula1>D6&gt;D91</formula1>
      <formula2>0</formula2>
    </dataValidation>
    <dataValidation allowBlank="false" error="Only values greater than VCC(max) will be accepted" errorStyle="stop" errorTitle="Error (Reenter the Value)" operator="between" prompt="Please enter a value &gt; VCC(max)" promptTitle="Restriction" showDropDown="false" showErrorMessage="true" showInputMessage="true" sqref="D7" type="custom">
      <formula1>D7&gt;D5</formula1>
      <formula2>0</formula2>
    </dataValidation>
    <dataValidation allowBlank="true" error="Start-up Load Resistor is &lt; 1.1*VCC(max)/Ilimit, this will prevent start-up." errorStyle="stop" errorTitle="ERROR!!" operator="greaterThan" prompt="Start-up Load must be &gt; 1.1*VCC(max)/Ilimit" showDropDown="false" showErrorMessage="true" showInputMessage="true" sqref="D11" type="decimal">
      <formula1>G11</formula1>
      <formula2>0</formula2>
    </dataValidation>
    <dataValidation allowBlank="true" error="Only values greater than Tchg_fastest will be accepted" errorStyle="stop" errorTitle="Error (Reenter the Value)" operator="greaterThan" prompt="Please enter a value greater than Tchg_fastest calculated" promptTitle="Restriction" showDropDown="false" showErrorMessage="true" showInputMessage="true" sqref="D44" type="decimal">
      <formula1>D43</formula1>
      <formula2>0</formula2>
    </dataValidation>
    <dataValidation allowBlank="true" error="0.4 &lt;= Ilimit &lt;= 1.6" errorStyle="stop" operator="between" prompt="0.4 &lt;= Ilimit &lt;= 1.6" showDropDown="false" showErrorMessage="true" showInputMessage="true" sqref="D13" type="decimal">
      <formula1>0.4</formula1>
      <formula2>1.6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N9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8" activeCellId="0" sqref="D38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21" width="17.15"/>
    <col collapsed="false" customWidth="true" hidden="false" outlineLevel="0" max="2" min="2" style="121" width="12.57"/>
    <col collapsed="false" customWidth="true" hidden="false" outlineLevel="0" max="3" min="3" style="121" width="16.57"/>
    <col collapsed="false" customWidth="true" hidden="false" outlineLevel="0" max="4" min="4" style="121" width="15.57"/>
    <col collapsed="false" customWidth="true" hidden="false" outlineLevel="0" max="5" min="5" style="122" width="12.42"/>
    <col collapsed="false" customWidth="false" hidden="false" outlineLevel="0" max="7" min="6" style="122" width="9.14"/>
    <col collapsed="false" customWidth="true" hidden="false" outlineLevel="0" max="8" min="8" style="122" width="13.86"/>
    <col collapsed="false" customWidth="false" hidden="false" outlineLevel="0" max="16384" min="9" style="122" width="9.14"/>
  </cols>
  <sheetData>
    <row r="1" customFormat="false" ht="15" hidden="false" customHeight="false" outlineLevel="0" collapsed="false">
      <c r="A1" s="123" t="s">
        <v>164</v>
      </c>
      <c r="B1" s="124"/>
      <c r="C1" s="124"/>
      <c r="D1" s="124"/>
      <c r="H1" s="125" t="s">
        <v>165</v>
      </c>
      <c r="J1" s="123" t="s">
        <v>164</v>
      </c>
      <c r="K1" s="126"/>
      <c r="L1" s="126"/>
      <c r="M1" s="126"/>
      <c r="N1" s="126"/>
    </row>
    <row r="2" customFormat="false" ht="15" hidden="false" customHeight="false" outlineLevel="0" collapsed="false">
      <c r="A2" s="127" t="s">
        <v>166</v>
      </c>
      <c r="B2" s="128" t="s">
        <v>167</v>
      </c>
      <c r="C2" s="128" t="s">
        <v>168</v>
      </c>
      <c r="D2" s="128" t="s">
        <v>169</v>
      </c>
      <c r="E2" s="128" t="s">
        <v>170</v>
      </c>
      <c r="J2" s="129"/>
    </row>
    <row r="3" customFormat="false" ht="15" hidden="false" customHeight="false" outlineLevel="0" collapsed="false">
      <c r="A3" s="130" t="n">
        <v>0.5</v>
      </c>
      <c r="B3" s="131" t="n">
        <v>50000000</v>
      </c>
      <c r="C3" s="131" t="n">
        <v>50000000</v>
      </c>
      <c r="D3" s="131" t="n">
        <v>50000000</v>
      </c>
      <c r="E3" s="131" t="n">
        <v>50000000</v>
      </c>
      <c r="F3" s="132" t="s">
        <v>171</v>
      </c>
      <c r="H3" s="133" t="s">
        <v>172</v>
      </c>
      <c r="I3" s="122" t="s">
        <v>173</v>
      </c>
      <c r="J3" s="134" t="s">
        <v>174</v>
      </c>
    </row>
    <row r="4" customFormat="false" ht="15" hidden="false" customHeight="false" outlineLevel="0" collapsed="false">
      <c r="A4" s="130" t="n">
        <v>1</v>
      </c>
      <c r="B4" s="131" t="n">
        <v>50000000</v>
      </c>
      <c r="C4" s="131" t="n">
        <v>50000000</v>
      </c>
      <c r="D4" s="135" t="n">
        <v>200000</v>
      </c>
      <c r="E4" s="135" t="n">
        <v>4250</v>
      </c>
      <c r="F4" s="132" t="s">
        <v>171</v>
      </c>
      <c r="I4" s="122" t="s">
        <v>175</v>
      </c>
      <c r="J4" s="134" t="s">
        <v>176</v>
      </c>
    </row>
    <row r="5" customFormat="false" ht="15" hidden="false" customHeight="false" outlineLevel="0" collapsed="false">
      <c r="A5" s="130" t="n">
        <v>1.5</v>
      </c>
      <c r="B5" s="131" t="n">
        <v>50000000</v>
      </c>
      <c r="C5" s="131" t="n">
        <v>50000000</v>
      </c>
      <c r="D5" s="136" t="n">
        <v>2125</v>
      </c>
      <c r="E5" s="137" t="n">
        <v>144.5</v>
      </c>
      <c r="F5" s="132" t="s">
        <v>171</v>
      </c>
      <c r="J5" s="134"/>
    </row>
    <row r="6" customFormat="false" ht="15" hidden="false" customHeight="false" outlineLevel="0" collapsed="false">
      <c r="A6" s="130" t="n">
        <v>2</v>
      </c>
      <c r="B6" s="131" t="n">
        <v>50000000</v>
      </c>
      <c r="C6" s="131" t="n">
        <v>15000</v>
      </c>
      <c r="D6" s="138" t="n">
        <v>379.34395</v>
      </c>
      <c r="E6" s="138" t="n">
        <v>20.3779</v>
      </c>
      <c r="F6" s="139" t="s">
        <v>31</v>
      </c>
      <c r="J6" s="129"/>
    </row>
    <row r="7" customFormat="false" ht="15" hidden="false" customHeight="false" outlineLevel="0" collapsed="false">
      <c r="A7" s="130" t="n">
        <v>2.5</v>
      </c>
      <c r="B7" s="131" t="n">
        <v>50000000</v>
      </c>
      <c r="C7" s="140" t="n">
        <v>1567.06</v>
      </c>
      <c r="D7" s="140" t="n">
        <v>215.5005</v>
      </c>
      <c r="E7" s="140" t="n">
        <v>10.7457</v>
      </c>
      <c r="F7" s="139" t="s">
        <v>31</v>
      </c>
      <c r="J7" s="129"/>
    </row>
    <row r="8" customFormat="false" ht="15" hidden="false" customHeight="false" outlineLevel="0" collapsed="false">
      <c r="A8" s="141" t="n">
        <v>3</v>
      </c>
      <c r="B8" s="131" t="n">
        <v>20000</v>
      </c>
      <c r="C8" s="138" t="n">
        <v>775.3598</v>
      </c>
      <c r="D8" s="138" t="n">
        <v>126.43325</v>
      </c>
      <c r="E8" s="138" t="n">
        <v>6.65125</v>
      </c>
      <c r="F8" s="139" t="s">
        <v>31</v>
      </c>
      <c r="H8" s="142"/>
      <c r="J8" s="143"/>
    </row>
    <row r="9" customFormat="false" ht="15" hidden="false" customHeight="false" outlineLevel="0" collapsed="false">
      <c r="A9" s="141" t="n">
        <v>4</v>
      </c>
      <c r="B9" s="140" t="n">
        <v>1135.039</v>
      </c>
      <c r="C9" s="140" t="n">
        <v>335.5154</v>
      </c>
      <c r="D9" s="140" t="n">
        <v>52.75933</v>
      </c>
      <c r="E9" s="140" t="n">
        <v>3.5207</v>
      </c>
      <c r="F9" s="139" t="s">
        <v>31</v>
      </c>
      <c r="J9" s="143"/>
    </row>
    <row r="10" customFormat="false" ht="15" hidden="false" customHeight="false" outlineLevel="0" collapsed="false">
      <c r="A10" s="130" t="n">
        <v>5</v>
      </c>
      <c r="B10" s="138" t="n">
        <v>540.25575</v>
      </c>
      <c r="C10" s="138" t="n">
        <v>176.0707</v>
      </c>
      <c r="D10" s="138" t="n">
        <v>25.5986</v>
      </c>
      <c r="E10" s="138" t="n">
        <v>2.22241</v>
      </c>
      <c r="F10" s="139" t="s">
        <v>31</v>
      </c>
    </row>
    <row r="11" customFormat="false" ht="15" hidden="false" customHeight="false" outlineLevel="0" collapsed="false">
      <c r="A11" s="130" t="n">
        <v>6</v>
      </c>
      <c r="B11" s="140" t="n">
        <v>325.0876</v>
      </c>
      <c r="C11" s="140" t="n">
        <v>109.5446</v>
      </c>
      <c r="D11" s="140" t="n">
        <v>14.6574</v>
      </c>
      <c r="E11" s="140" t="n">
        <v>1.568165</v>
      </c>
      <c r="F11" s="139" t="s">
        <v>31</v>
      </c>
    </row>
    <row r="12" customFormat="false" ht="15" hidden="false" customHeight="false" outlineLevel="0" collapsed="false">
      <c r="A12" s="130" t="n">
        <v>7</v>
      </c>
      <c r="B12" s="138" t="n">
        <v>216.75</v>
      </c>
      <c r="C12" s="138" t="n">
        <v>69.07865</v>
      </c>
      <c r="D12" s="138" t="n">
        <v>9.6543</v>
      </c>
      <c r="E12" s="138" t="n">
        <v>1.2878095</v>
      </c>
      <c r="F12" s="139" t="s">
        <v>31</v>
      </c>
    </row>
    <row r="13" customFormat="false" ht="15" hidden="false" customHeight="false" outlineLevel="0" collapsed="false">
      <c r="A13" s="130" t="n">
        <v>8</v>
      </c>
      <c r="B13" s="140" t="n">
        <v>152.422</v>
      </c>
      <c r="C13" s="140" t="n">
        <v>46.86475</v>
      </c>
      <c r="D13" s="140" t="n">
        <v>6.993375</v>
      </c>
      <c r="E13" s="140" t="n">
        <v>1.012911</v>
      </c>
      <c r="F13" s="139" t="s">
        <v>31</v>
      </c>
    </row>
    <row r="14" customFormat="false" ht="15" hidden="false" customHeight="false" outlineLevel="0" collapsed="false">
      <c r="A14" s="130" t="n">
        <v>13.5</v>
      </c>
      <c r="B14" s="138" t="n">
        <v>49.206126</v>
      </c>
      <c r="C14" s="138" t="n">
        <v>12.841375</v>
      </c>
      <c r="D14" s="138" t="n">
        <v>2.7149</v>
      </c>
      <c r="E14" s="138" t="n">
        <v>0.5029671</v>
      </c>
      <c r="F14" s="139" t="s">
        <v>31</v>
      </c>
    </row>
    <row r="15" customFormat="false" ht="15" hidden="false" customHeight="false" outlineLevel="0" collapsed="false">
      <c r="A15" s="130" t="n">
        <v>18</v>
      </c>
      <c r="B15" s="140" t="n">
        <v>23.2832</v>
      </c>
      <c r="C15" s="140" t="n">
        <v>6.5296065</v>
      </c>
      <c r="D15" s="140" t="n">
        <v>1.7187</v>
      </c>
      <c r="E15" s="140" t="n">
        <v>0.28854066</v>
      </c>
      <c r="F15" s="139" t="s">
        <v>31</v>
      </c>
    </row>
    <row r="16" customFormat="false" ht="15" hidden="false" customHeight="false" outlineLevel="0" collapsed="false">
      <c r="A16" s="130" t="n">
        <v>22.5</v>
      </c>
      <c r="B16" s="138" t="n">
        <v>13.49664</v>
      </c>
      <c r="C16" s="138" t="n">
        <v>4.275415</v>
      </c>
      <c r="D16" s="138" t="n">
        <v>1.234965</v>
      </c>
      <c r="E16" s="138" t="n">
        <v>0.191777</v>
      </c>
      <c r="F16" s="139" t="s">
        <v>31</v>
      </c>
    </row>
    <row r="17" customFormat="false" ht="15" hidden="false" customHeight="false" outlineLevel="0" collapsed="false">
      <c r="A17" s="130" t="n">
        <v>27</v>
      </c>
      <c r="B17" s="140" t="n">
        <v>10.04955</v>
      </c>
      <c r="C17" s="140" t="n">
        <v>3.1484</v>
      </c>
      <c r="D17" s="140" t="n">
        <v>0.95965</v>
      </c>
      <c r="E17" s="140" t="n">
        <v>0.120802</v>
      </c>
      <c r="F17" s="139" t="s">
        <v>31</v>
      </c>
    </row>
    <row r="18" customFormat="false" ht="15" hidden="false" customHeight="false" outlineLevel="0" collapsed="false">
      <c r="A18" s="130" t="n">
        <v>30</v>
      </c>
      <c r="B18" s="138" t="n">
        <v>8.33</v>
      </c>
      <c r="C18" s="138" t="n">
        <v>2.6775</v>
      </c>
      <c r="D18" s="138" t="n">
        <v>0.817122</v>
      </c>
      <c r="E18" s="138" t="n">
        <v>0.08181233</v>
      </c>
      <c r="F18" s="139" t="s">
        <v>31</v>
      </c>
    </row>
    <row r="19" customFormat="false" ht="15" hidden="false" customHeight="false" outlineLevel="0" collapsed="false">
      <c r="B19" s="144"/>
      <c r="C19" s="144"/>
      <c r="D19" s="144"/>
    </row>
    <row r="20" customFormat="false" ht="15" hidden="false" customHeight="false" outlineLevel="0" collapsed="false">
      <c r="B20" s="144"/>
      <c r="C20" s="144"/>
      <c r="D20" s="145" t="s">
        <v>177</v>
      </c>
    </row>
    <row r="21" customFormat="false" ht="15" hidden="false" customHeight="false" outlineLevel="0" collapsed="false">
      <c r="B21" s="144"/>
      <c r="C21" s="144"/>
      <c r="D21" s="139" t="s">
        <v>178</v>
      </c>
    </row>
    <row r="22" customFormat="false" ht="15" hidden="false" customHeight="false" outlineLevel="0" collapsed="false">
      <c r="B22" s="144"/>
      <c r="C22" s="144"/>
      <c r="D22" s="144"/>
    </row>
    <row r="23" customFormat="false" ht="15" hidden="false" customHeight="false" outlineLevel="0" collapsed="false">
      <c r="B23" s="144" t="s">
        <v>179</v>
      </c>
      <c r="C23" s="144" t="s">
        <v>180</v>
      </c>
      <c r="D23" s="144"/>
    </row>
    <row r="24" customFormat="false" ht="15" hidden="false" customHeight="false" outlineLevel="0" collapsed="false">
      <c r="B24" s="144" t="n">
        <f aca="false">'Calculation Sheet'!D57</f>
        <v>6.55302280373832</v>
      </c>
      <c r="C24" s="144" t="n">
        <f aca="false">Tchg_dvdt</f>
        <v>5.1492727654803</v>
      </c>
      <c r="D24" s="144"/>
    </row>
    <row r="25" customFormat="false" ht="15" hidden="false" customHeight="false" outlineLevel="0" collapsed="false">
      <c r="B25" s="144"/>
      <c r="C25" s="144"/>
      <c r="D25" s="144"/>
    </row>
    <row r="26" s="122" customFormat="true" ht="15" hidden="false" customHeight="false" outlineLevel="0" collapsed="false">
      <c r="B26" s="144"/>
      <c r="C26" s="144"/>
      <c r="D26" s="144"/>
    </row>
    <row r="27" s="122" customFormat="true" ht="15" hidden="false" customHeight="false" outlineLevel="0" collapsed="false">
      <c r="B27" s="144"/>
      <c r="C27" s="144"/>
      <c r="D27" s="144"/>
    </row>
    <row r="28" s="122" customFormat="true" ht="15" hidden="false" customHeight="false" outlineLevel="0" collapsed="false">
      <c r="B28" s="144"/>
      <c r="C28" s="144"/>
      <c r="D28" s="144"/>
    </row>
    <row r="29" s="122" customFormat="true" ht="15" hidden="false" customHeight="false" outlineLevel="0" collapsed="false">
      <c r="B29" s="144"/>
      <c r="C29" s="144"/>
      <c r="D29" s="144"/>
    </row>
    <row r="30" s="122" customFormat="true" ht="15" hidden="false" customHeight="false" outlineLevel="0" collapsed="false">
      <c r="B30" s="144"/>
      <c r="C30" s="144"/>
      <c r="D30" s="144"/>
    </row>
    <row r="31" s="122" customFormat="true" ht="15" hidden="false" customHeight="false" outlineLevel="0" collapsed="false">
      <c r="B31" s="144"/>
      <c r="C31" s="144"/>
      <c r="D31" s="144"/>
    </row>
    <row r="32" s="122" customFormat="true" ht="15" hidden="false" customHeight="false" outlineLevel="0" collapsed="false">
      <c r="B32" s="144"/>
      <c r="C32" s="144"/>
      <c r="D32" s="144"/>
    </row>
    <row r="33" s="122" customFormat="true" ht="15" hidden="false" customHeight="false" outlineLevel="0" collapsed="false">
      <c r="B33" s="144"/>
      <c r="C33" s="144"/>
      <c r="D33" s="144"/>
    </row>
    <row r="34" s="122" customFormat="true" ht="15" hidden="false" customHeight="false" outlineLevel="0" collapsed="false">
      <c r="B34" s="144"/>
      <c r="C34" s="144"/>
      <c r="D34" s="144"/>
    </row>
    <row r="35" s="122" customFormat="true" ht="15" hidden="false" customHeight="false" outlineLevel="0" collapsed="false">
      <c r="B35" s="144"/>
      <c r="C35" s="144"/>
      <c r="D35" s="144"/>
    </row>
    <row r="36" s="122" customFormat="true" ht="15" hidden="false" customHeight="false" outlineLevel="0" collapsed="false">
      <c r="B36" s="144"/>
      <c r="C36" s="144"/>
      <c r="D36" s="144"/>
    </row>
    <row r="37" s="122" customFormat="true" ht="15" hidden="false" customHeight="false" outlineLevel="0" collapsed="false">
      <c r="B37" s="144"/>
      <c r="C37" s="144"/>
      <c r="D37" s="144"/>
    </row>
    <row r="38" s="122" customFormat="true" ht="15" hidden="false" customHeight="false" outlineLevel="0" collapsed="false">
      <c r="B38" s="144"/>
      <c r="C38" s="144"/>
      <c r="D38" s="144"/>
    </row>
    <row r="39" s="122" customFormat="true" ht="15" hidden="false" customHeight="false" outlineLevel="0" collapsed="false">
      <c r="B39" s="144"/>
      <c r="C39" s="144"/>
      <c r="D39" s="144"/>
    </row>
    <row r="40" s="122" customFormat="true" ht="15" hidden="false" customHeight="false" outlineLevel="0" collapsed="false">
      <c r="B40" s="144"/>
      <c r="C40" s="144"/>
      <c r="D40" s="144"/>
    </row>
    <row r="41" s="122" customFormat="true" ht="15" hidden="false" customHeight="false" outlineLevel="0" collapsed="false">
      <c r="B41" s="144"/>
      <c r="C41" s="144"/>
      <c r="D41" s="144"/>
    </row>
    <row r="42" s="122" customFormat="true" ht="15" hidden="false" customHeight="false" outlineLevel="0" collapsed="false">
      <c r="B42" s="144"/>
      <c r="C42" s="144"/>
      <c r="D42" s="144"/>
    </row>
    <row r="43" s="122" customFormat="true" ht="15" hidden="false" customHeight="false" outlineLevel="0" collapsed="false">
      <c r="B43" s="144"/>
      <c r="C43" s="144"/>
      <c r="D43" s="144"/>
    </row>
    <row r="44" s="122" customFormat="true" ht="15" hidden="false" customHeight="false" outlineLevel="0" collapsed="false">
      <c r="B44" s="144"/>
      <c r="C44" s="144"/>
      <c r="D44" s="144"/>
    </row>
    <row r="45" s="122" customFormat="true" ht="15" hidden="false" customHeight="false" outlineLevel="0" collapsed="false">
      <c r="B45" s="144"/>
      <c r="C45" s="144"/>
      <c r="D45" s="144"/>
    </row>
    <row r="46" s="122" customFormat="true" ht="15" hidden="false" customHeight="false" outlineLevel="0" collapsed="false">
      <c r="B46" s="144"/>
      <c r="C46" s="144"/>
      <c r="D46" s="144"/>
    </row>
    <row r="47" s="122" customFormat="true" ht="15" hidden="false" customHeight="false" outlineLevel="0" collapsed="false">
      <c r="B47" s="144"/>
      <c r="C47" s="144"/>
      <c r="D47" s="144"/>
    </row>
    <row r="48" s="122" customFormat="true" ht="15" hidden="false" customHeight="false" outlineLevel="0" collapsed="false">
      <c r="B48" s="144"/>
      <c r="C48" s="144"/>
      <c r="D48" s="144"/>
    </row>
    <row r="49" s="122" customFormat="true" ht="15" hidden="false" customHeight="false" outlineLevel="0" collapsed="false">
      <c r="B49" s="144"/>
      <c r="C49" s="144"/>
      <c r="D49" s="144"/>
    </row>
    <row r="50" s="122" customFormat="true" ht="15" hidden="false" customHeight="false" outlineLevel="0" collapsed="false">
      <c r="B50" s="144"/>
      <c r="C50" s="144"/>
      <c r="D50" s="144"/>
    </row>
    <row r="51" s="122" customFormat="true" ht="15" hidden="false" customHeight="false" outlineLevel="0" collapsed="false">
      <c r="B51" s="144"/>
      <c r="C51" s="144"/>
      <c r="D51" s="144"/>
    </row>
    <row r="52" s="122" customFormat="true" ht="15" hidden="false" customHeight="false" outlineLevel="0" collapsed="false">
      <c r="B52" s="144"/>
      <c r="C52" s="144"/>
      <c r="D52" s="144"/>
    </row>
    <row r="53" s="122" customFormat="true" ht="15" hidden="false" customHeight="false" outlineLevel="0" collapsed="false">
      <c r="B53" s="144"/>
      <c r="C53" s="144"/>
      <c r="D53" s="144"/>
    </row>
    <row r="54" s="122" customFormat="true" ht="15" hidden="false" customHeight="false" outlineLevel="0" collapsed="false">
      <c r="B54" s="144"/>
      <c r="C54" s="144"/>
      <c r="D54" s="144"/>
    </row>
    <row r="55" s="122" customFormat="true" ht="15" hidden="false" customHeight="false" outlineLevel="0" collapsed="false">
      <c r="B55" s="144"/>
      <c r="C55" s="144"/>
      <c r="D55" s="144"/>
    </row>
    <row r="56" s="122" customFormat="true" ht="15" hidden="false" customHeight="false" outlineLevel="0" collapsed="false">
      <c r="B56" s="144"/>
      <c r="C56" s="144"/>
      <c r="D56" s="144"/>
    </row>
    <row r="57" s="122" customFormat="true" ht="15" hidden="false" customHeight="false" outlineLevel="0" collapsed="false">
      <c r="B57" s="144"/>
      <c r="C57" s="144"/>
      <c r="D57" s="144"/>
    </row>
    <row r="58" s="122" customFormat="true" ht="15" hidden="false" customHeight="false" outlineLevel="0" collapsed="false">
      <c r="B58" s="144"/>
      <c r="C58" s="144"/>
      <c r="D58" s="144"/>
    </row>
    <row r="59" s="122" customFormat="true" ht="15" hidden="false" customHeight="false" outlineLevel="0" collapsed="false">
      <c r="B59" s="144"/>
      <c r="C59" s="144"/>
      <c r="D59" s="144"/>
    </row>
    <row r="60" s="122" customFormat="true" ht="15" hidden="false" customHeight="false" outlineLevel="0" collapsed="false">
      <c r="B60" s="144"/>
      <c r="C60" s="144"/>
      <c r="D60" s="144"/>
    </row>
    <row r="61" s="122" customFormat="true" ht="15" hidden="false" customHeight="false" outlineLevel="0" collapsed="false">
      <c r="B61" s="144"/>
      <c r="C61" s="144"/>
      <c r="D61" s="144"/>
    </row>
    <row r="62" s="122" customFormat="true" ht="15" hidden="false" customHeight="false" outlineLevel="0" collapsed="false">
      <c r="B62" s="144"/>
      <c r="C62" s="144"/>
      <c r="D62" s="144"/>
    </row>
    <row r="63" s="122" customFormat="true" ht="15" hidden="false" customHeight="false" outlineLevel="0" collapsed="false">
      <c r="B63" s="144"/>
      <c r="C63" s="144"/>
      <c r="D63" s="144"/>
    </row>
    <row r="64" s="122" customFormat="true" ht="15" hidden="false" customHeight="false" outlineLevel="0" collapsed="false">
      <c r="B64" s="144"/>
      <c r="C64" s="144"/>
      <c r="D64" s="144"/>
    </row>
    <row r="65" s="122" customFormat="true" ht="15" hidden="false" customHeight="false" outlineLevel="0" collapsed="false">
      <c r="B65" s="144"/>
      <c r="C65" s="144"/>
      <c r="D65" s="144"/>
    </row>
    <row r="66" s="122" customFormat="true" ht="15" hidden="false" customHeight="false" outlineLevel="0" collapsed="false">
      <c r="B66" s="144"/>
      <c r="C66" s="144"/>
      <c r="D66" s="144"/>
    </row>
    <row r="67" s="122" customFormat="true" ht="15" hidden="false" customHeight="false" outlineLevel="0" collapsed="false">
      <c r="B67" s="144"/>
      <c r="C67" s="144"/>
      <c r="D67" s="144"/>
    </row>
    <row r="68" s="122" customFormat="true" ht="15" hidden="false" customHeight="false" outlineLevel="0" collapsed="false">
      <c r="B68" s="144"/>
      <c r="C68" s="144"/>
      <c r="D68" s="144"/>
    </row>
    <row r="69" s="122" customFormat="true" ht="15" hidden="false" customHeight="false" outlineLevel="0" collapsed="false">
      <c r="B69" s="144"/>
      <c r="C69" s="144"/>
      <c r="D69" s="144"/>
    </row>
    <row r="70" s="122" customFormat="true" ht="15" hidden="false" customHeight="false" outlineLevel="0" collapsed="false">
      <c r="B70" s="144"/>
      <c r="C70" s="144"/>
      <c r="D70" s="144"/>
    </row>
    <row r="71" s="122" customFormat="true" ht="15" hidden="false" customHeight="false" outlineLevel="0" collapsed="false">
      <c r="B71" s="144"/>
      <c r="C71" s="144"/>
      <c r="D71" s="144"/>
    </row>
    <row r="72" s="122" customFormat="true" ht="15" hidden="false" customHeight="false" outlineLevel="0" collapsed="false">
      <c r="B72" s="144"/>
      <c r="C72" s="144"/>
      <c r="D72" s="144"/>
    </row>
    <row r="73" s="122" customFormat="true" ht="15" hidden="false" customHeight="false" outlineLevel="0" collapsed="false">
      <c r="B73" s="144"/>
      <c r="C73" s="144"/>
      <c r="D73" s="144"/>
    </row>
    <row r="74" s="122" customFormat="true" ht="15" hidden="false" customHeight="false" outlineLevel="0" collapsed="false">
      <c r="B74" s="144"/>
      <c r="C74" s="144"/>
      <c r="D74" s="144"/>
    </row>
    <row r="75" s="122" customFormat="true" ht="15" hidden="false" customHeight="false" outlineLevel="0" collapsed="false">
      <c r="B75" s="144"/>
      <c r="C75" s="144"/>
      <c r="D75" s="144"/>
    </row>
    <row r="76" s="122" customFormat="true" ht="15" hidden="false" customHeight="false" outlineLevel="0" collapsed="false">
      <c r="B76" s="144"/>
      <c r="C76" s="144"/>
      <c r="D76" s="144"/>
    </row>
    <row r="77" s="122" customFormat="true" ht="15" hidden="false" customHeight="false" outlineLevel="0" collapsed="false">
      <c r="B77" s="144"/>
      <c r="C77" s="144"/>
      <c r="D77" s="144"/>
    </row>
    <row r="78" s="122" customFormat="true" ht="15" hidden="false" customHeight="false" outlineLevel="0" collapsed="false">
      <c r="B78" s="144"/>
      <c r="C78" s="144"/>
      <c r="D78" s="144"/>
    </row>
    <row r="79" s="122" customFormat="true" ht="15" hidden="false" customHeight="false" outlineLevel="0" collapsed="false">
      <c r="B79" s="144"/>
      <c r="C79" s="144"/>
      <c r="D79" s="144"/>
    </row>
    <row r="80" s="122" customFormat="true" ht="15" hidden="false" customHeight="false" outlineLevel="0" collapsed="false">
      <c r="B80" s="144"/>
      <c r="C80" s="144"/>
      <c r="D80" s="144"/>
    </row>
    <row r="81" s="122" customFormat="true" ht="15" hidden="false" customHeight="false" outlineLevel="0" collapsed="false">
      <c r="B81" s="144"/>
      <c r="C81" s="144"/>
      <c r="D81" s="144"/>
    </row>
    <row r="82" s="122" customFormat="true" ht="15" hidden="false" customHeight="false" outlineLevel="0" collapsed="false">
      <c r="B82" s="144"/>
      <c r="C82" s="144"/>
      <c r="D82" s="144"/>
    </row>
    <row r="83" s="122" customFormat="true" ht="15" hidden="false" customHeight="false" outlineLevel="0" collapsed="false">
      <c r="B83" s="144"/>
      <c r="C83" s="144"/>
      <c r="D83" s="144"/>
    </row>
    <row r="84" s="122" customFormat="true" ht="15" hidden="false" customHeight="false" outlineLevel="0" collapsed="false">
      <c r="B84" s="144"/>
      <c r="C84" s="144"/>
      <c r="D84" s="144"/>
    </row>
    <row r="85" s="122" customFormat="true" ht="15" hidden="false" customHeight="false" outlineLevel="0" collapsed="false">
      <c r="B85" s="144"/>
      <c r="C85" s="144"/>
      <c r="D85" s="144"/>
    </row>
    <row r="86" s="122" customFormat="true" ht="15" hidden="false" customHeight="false" outlineLevel="0" collapsed="false">
      <c r="B86" s="144"/>
      <c r="C86" s="144"/>
      <c r="D86" s="144"/>
    </row>
    <row r="87" s="122" customFormat="true" ht="15" hidden="false" customHeight="false" outlineLevel="0" collapsed="false">
      <c r="B87" s="144"/>
      <c r="C87" s="144"/>
      <c r="D87" s="144"/>
    </row>
    <row r="88" s="122" customFormat="true" ht="15" hidden="false" customHeight="false" outlineLevel="0" collapsed="false">
      <c r="B88" s="144"/>
      <c r="C88" s="144"/>
      <c r="D88" s="144"/>
    </row>
    <row r="89" s="122" customFormat="true" ht="15" hidden="false" customHeight="false" outlineLevel="0" collapsed="false">
      <c r="B89" s="144"/>
      <c r="C89" s="144"/>
      <c r="D89" s="144"/>
    </row>
    <row r="90" customFormat="false" ht="15" hidden="false" customHeight="false" outlineLevel="0" collapsed="false">
      <c r="B90" s="144"/>
      <c r="C90" s="144"/>
      <c r="D90" s="144"/>
    </row>
    <row r="91" customFormat="false" ht="15" hidden="false" customHeight="false" outlineLevel="0" collapsed="false">
      <c r="B91" s="144"/>
      <c r="C91" s="144"/>
      <c r="D91" s="144"/>
    </row>
    <row r="92" customFormat="false" ht="15" hidden="false" customHeight="false" outlineLevel="0" collapsed="false">
      <c r="B92" s="144"/>
      <c r="C92" s="144"/>
      <c r="D92" s="144"/>
    </row>
    <row r="93" customFormat="false" ht="15" hidden="false" customHeight="false" outlineLevel="0" collapsed="false">
      <c r="B93" s="144"/>
      <c r="C93" s="144"/>
      <c r="D93" s="144"/>
    </row>
    <row r="94" customFormat="false" ht="15" hidden="false" customHeight="false" outlineLevel="0" collapsed="false">
      <c r="B94" s="144"/>
      <c r="C94" s="144"/>
      <c r="D94" s="144"/>
    </row>
    <row r="95" customFormat="false" ht="15" hidden="false" customHeight="false" outlineLevel="0" collapsed="false">
      <c r="B95" s="144"/>
      <c r="C95" s="144"/>
      <c r="D95" s="144"/>
    </row>
    <row r="96" customFormat="false" ht="15" hidden="false" customHeight="false" outlineLevel="0" collapsed="false">
      <c r="A96" s="144"/>
      <c r="B96" s="144"/>
      <c r="C96" s="144"/>
      <c r="D96" s="144"/>
    </row>
    <row r="97" customFormat="false" ht="15" hidden="false" customHeight="false" outlineLevel="0" collapsed="false">
      <c r="A97" s="144"/>
      <c r="B97" s="144"/>
      <c r="C97" s="144"/>
      <c r="D97" s="1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24" activePane="bottomLeft" state="frozen"/>
      <selection pane="topLeft" activeCell="A1" activeCellId="0" sqref="A1"/>
      <selection pane="bottomLeft" activeCell="G170" activeCellId="0" sqref="G170"/>
    </sheetView>
  </sheetViews>
  <sheetFormatPr defaultColWidth="8.453125" defaultRowHeight="15" customHeight="true" zeroHeight="false" outlineLevelRow="0" outlineLevelCol="0"/>
  <cols>
    <col collapsed="false" customWidth="true" hidden="false" outlineLevel="0" max="6" min="1" style="0" width="18.71"/>
    <col collapsed="false" customWidth="true" hidden="false" outlineLevel="0" max="262" min="257" style="0" width="18.71"/>
    <col collapsed="false" customWidth="true" hidden="false" outlineLevel="0" max="518" min="513" style="0" width="18.71"/>
    <col collapsed="false" customWidth="true" hidden="false" outlineLevel="0" max="774" min="769" style="0" width="18.71"/>
    <col collapsed="false" customWidth="true" hidden="false" outlineLevel="0" max="1030" min="1025" style="0" width="18.71"/>
    <col collapsed="false" customWidth="true" hidden="false" outlineLevel="0" max="1286" min="1281" style="0" width="18.71"/>
    <col collapsed="false" customWidth="true" hidden="false" outlineLevel="0" max="1542" min="1537" style="0" width="18.71"/>
    <col collapsed="false" customWidth="true" hidden="false" outlineLevel="0" max="1798" min="1793" style="0" width="18.71"/>
    <col collapsed="false" customWidth="true" hidden="false" outlineLevel="0" max="2054" min="2049" style="0" width="18.71"/>
    <col collapsed="false" customWidth="true" hidden="false" outlineLevel="0" max="2310" min="2305" style="0" width="18.71"/>
    <col collapsed="false" customWidth="true" hidden="false" outlineLevel="0" max="2566" min="2561" style="0" width="18.71"/>
    <col collapsed="false" customWidth="true" hidden="false" outlineLevel="0" max="2822" min="2817" style="0" width="18.71"/>
    <col collapsed="false" customWidth="true" hidden="false" outlineLevel="0" max="3078" min="3073" style="0" width="18.71"/>
    <col collapsed="false" customWidth="true" hidden="false" outlineLevel="0" max="3334" min="3329" style="0" width="18.71"/>
    <col collapsed="false" customWidth="true" hidden="false" outlineLevel="0" max="3590" min="3585" style="0" width="18.71"/>
    <col collapsed="false" customWidth="true" hidden="false" outlineLevel="0" max="3846" min="3841" style="0" width="18.71"/>
    <col collapsed="false" customWidth="true" hidden="false" outlineLevel="0" max="4102" min="4097" style="0" width="18.71"/>
    <col collapsed="false" customWidth="true" hidden="false" outlineLevel="0" max="4358" min="4353" style="0" width="18.71"/>
    <col collapsed="false" customWidth="true" hidden="false" outlineLevel="0" max="4614" min="4609" style="0" width="18.71"/>
    <col collapsed="false" customWidth="true" hidden="false" outlineLevel="0" max="4870" min="4865" style="0" width="18.71"/>
    <col collapsed="false" customWidth="true" hidden="false" outlineLevel="0" max="5126" min="5121" style="0" width="18.71"/>
    <col collapsed="false" customWidth="true" hidden="false" outlineLevel="0" max="5382" min="5377" style="0" width="18.71"/>
    <col collapsed="false" customWidth="true" hidden="false" outlineLevel="0" max="5638" min="5633" style="0" width="18.71"/>
    <col collapsed="false" customWidth="true" hidden="false" outlineLevel="0" max="5894" min="5889" style="0" width="18.71"/>
    <col collapsed="false" customWidth="true" hidden="false" outlineLevel="0" max="6150" min="6145" style="0" width="18.71"/>
    <col collapsed="false" customWidth="true" hidden="false" outlineLevel="0" max="6406" min="6401" style="0" width="18.71"/>
    <col collapsed="false" customWidth="true" hidden="false" outlineLevel="0" max="6662" min="6657" style="0" width="18.71"/>
    <col collapsed="false" customWidth="true" hidden="false" outlineLevel="0" max="6918" min="6913" style="0" width="18.71"/>
    <col collapsed="false" customWidth="true" hidden="false" outlineLevel="0" max="7174" min="7169" style="0" width="18.71"/>
    <col collapsed="false" customWidth="true" hidden="false" outlineLevel="0" max="7430" min="7425" style="0" width="18.71"/>
    <col collapsed="false" customWidth="true" hidden="false" outlineLevel="0" max="7686" min="7681" style="0" width="18.71"/>
    <col collapsed="false" customWidth="true" hidden="false" outlineLevel="0" max="7942" min="7937" style="0" width="18.71"/>
    <col collapsed="false" customWidth="true" hidden="false" outlineLevel="0" max="8198" min="8193" style="0" width="18.71"/>
    <col collapsed="false" customWidth="true" hidden="false" outlineLevel="0" max="8454" min="8449" style="0" width="18.71"/>
    <col collapsed="false" customWidth="true" hidden="false" outlineLevel="0" max="8710" min="8705" style="0" width="18.71"/>
    <col collapsed="false" customWidth="true" hidden="false" outlineLevel="0" max="8966" min="8961" style="0" width="18.71"/>
    <col collapsed="false" customWidth="true" hidden="false" outlineLevel="0" max="9222" min="9217" style="0" width="18.71"/>
    <col collapsed="false" customWidth="true" hidden="false" outlineLevel="0" max="9478" min="9473" style="0" width="18.71"/>
    <col collapsed="false" customWidth="true" hidden="false" outlineLevel="0" max="9734" min="9729" style="0" width="18.71"/>
    <col collapsed="false" customWidth="true" hidden="false" outlineLevel="0" max="9990" min="9985" style="0" width="18.71"/>
    <col collapsed="false" customWidth="true" hidden="false" outlineLevel="0" max="10246" min="10241" style="0" width="18.71"/>
    <col collapsed="false" customWidth="true" hidden="false" outlineLevel="0" max="10502" min="10497" style="0" width="18.71"/>
    <col collapsed="false" customWidth="true" hidden="false" outlineLevel="0" max="10758" min="10753" style="0" width="18.71"/>
    <col collapsed="false" customWidth="true" hidden="false" outlineLevel="0" max="11014" min="11009" style="0" width="18.71"/>
    <col collapsed="false" customWidth="true" hidden="false" outlineLevel="0" max="11270" min="11265" style="0" width="18.71"/>
    <col collapsed="false" customWidth="true" hidden="false" outlineLevel="0" max="11526" min="11521" style="0" width="18.71"/>
    <col collapsed="false" customWidth="true" hidden="false" outlineLevel="0" max="11782" min="11777" style="0" width="18.71"/>
    <col collapsed="false" customWidth="true" hidden="false" outlineLevel="0" max="12038" min="12033" style="0" width="18.71"/>
    <col collapsed="false" customWidth="true" hidden="false" outlineLevel="0" max="12294" min="12289" style="0" width="18.71"/>
    <col collapsed="false" customWidth="true" hidden="false" outlineLevel="0" max="12550" min="12545" style="0" width="18.71"/>
    <col collapsed="false" customWidth="true" hidden="false" outlineLevel="0" max="12806" min="12801" style="0" width="18.71"/>
    <col collapsed="false" customWidth="true" hidden="false" outlineLevel="0" max="13062" min="13057" style="0" width="18.71"/>
    <col collapsed="false" customWidth="true" hidden="false" outlineLevel="0" max="13318" min="13313" style="0" width="18.71"/>
    <col collapsed="false" customWidth="true" hidden="false" outlineLevel="0" max="13574" min="13569" style="0" width="18.71"/>
    <col collapsed="false" customWidth="true" hidden="false" outlineLevel="0" max="13830" min="13825" style="0" width="18.71"/>
    <col collapsed="false" customWidth="true" hidden="false" outlineLevel="0" max="14086" min="14081" style="0" width="18.71"/>
    <col collapsed="false" customWidth="true" hidden="false" outlineLevel="0" max="14342" min="14337" style="0" width="18.71"/>
    <col collapsed="false" customWidth="true" hidden="false" outlineLevel="0" max="14598" min="14593" style="0" width="18.71"/>
    <col collapsed="false" customWidth="true" hidden="false" outlineLevel="0" max="14854" min="14849" style="0" width="18.71"/>
    <col collapsed="false" customWidth="true" hidden="false" outlineLevel="0" max="15110" min="15105" style="0" width="18.71"/>
    <col collapsed="false" customWidth="true" hidden="false" outlineLevel="0" max="15366" min="15361" style="0" width="18.71"/>
    <col collapsed="false" customWidth="true" hidden="false" outlineLevel="0" max="15622" min="15617" style="0" width="18.71"/>
    <col collapsed="false" customWidth="true" hidden="false" outlineLevel="0" max="15878" min="15873" style="0" width="18.71"/>
    <col collapsed="false" customWidth="true" hidden="false" outlineLevel="0" max="16134" min="16129" style="0" width="18.71"/>
  </cols>
  <sheetData>
    <row r="1" customFormat="false" ht="19.7" hidden="false" customHeight="false" outlineLevel="0" collapsed="false">
      <c r="A1" s="146" t="s">
        <v>181</v>
      </c>
      <c r="B1" s="146"/>
      <c r="C1" s="146"/>
      <c r="D1" s="146"/>
      <c r="E1" s="146"/>
      <c r="F1" s="146"/>
    </row>
    <row r="3" customFormat="false" ht="15" hidden="false" customHeight="false" outlineLevel="0" collapsed="false">
      <c r="A3" s="147" t="n">
        <v>0.2</v>
      </c>
      <c r="B3" s="147" t="n">
        <v>0.1</v>
      </c>
      <c r="C3" s="147" t="n">
        <v>0.05</v>
      </c>
      <c r="D3" s="147" t="n">
        <v>0.02</v>
      </c>
      <c r="E3" s="147" t="n">
        <v>0.01</v>
      </c>
      <c r="F3" s="121" t="s">
        <v>182</v>
      </c>
    </row>
    <row r="4" customFormat="false" ht="15" hidden="false" customHeight="false" outlineLevel="0" collapsed="false">
      <c r="A4" s="148" t="s">
        <v>183</v>
      </c>
      <c r="B4" s="148" t="s">
        <v>184</v>
      </c>
      <c r="C4" s="148" t="s">
        <v>185</v>
      </c>
      <c r="D4" s="148" t="s">
        <v>186</v>
      </c>
      <c r="E4" s="148" t="s">
        <v>187</v>
      </c>
      <c r="F4" s="148" t="s">
        <v>188</v>
      </c>
    </row>
    <row r="5" customFormat="false" ht="15" hidden="false" customHeight="false" outlineLevel="0" collapsed="false">
      <c r="A5" s="149" t="n">
        <v>100</v>
      </c>
      <c r="B5" s="150" t="n">
        <v>100</v>
      </c>
      <c r="C5" s="151" t="n">
        <v>100</v>
      </c>
      <c r="D5" s="152" t="n">
        <v>100</v>
      </c>
      <c r="E5" s="153" t="n">
        <v>100</v>
      </c>
      <c r="F5" s="154" t="n">
        <v>100</v>
      </c>
    </row>
    <row r="6" customFormat="false" ht="15" hidden="false" customHeight="false" outlineLevel="0" collapsed="false">
      <c r="A6" s="149"/>
      <c r="B6" s="150"/>
      <c r="C6" s="151"/>
      <c r="D6" s="152"/>
      <c r="E6" s="153"/>
      <c r="F6" s="154" t="n">
        <v>101</v>
      </c>
    </row>
    <row r="7" customFormat="false" ht="15" hidden="false" customHeight="false" outlineLevel="0" collapsed="false">
      <c r="A7" s="149"/>
      <c r="B7" s="150"/>
      <c r="C7" s="151"/>
      <c r="D7" s="152"/>
      <c r="E7" s="153" t="n">
        <v>102</v>
      </c>
      <c r="F7" s="154" t="n">
        <v>102</v>
      </c>
    </row>
    <row r="8" customFormat="false" ht="15" hidden="false" customHeight="false" outlineLevel="0" collapsed="false">
      <c r="A8" s="149"/>
      <c r="B8" s="150"/>
      <c r="C8" s="151"/>
      <c r="D8" s="152"/>
      <c r="E8" s="153"/>
      <c r="F8" s="154" t="n">
        <v>104</v>
      </c>
    </row>
    <row r="9" customFormat="false" ht="15" hidden="false" customHeight="false" outlineLevel="0" collapsed="false">
      <c r="A9" s="149"/>
      <c r="B9" s="150"/>
      <c r="C9" s="151"/>
      <c r="D9" s="152" t="n">
        <v>105</v>
      </c>
      <c r="E9" s="153" t="n">
        <v>105</v>
      </c>
      <c r="F9" s="154" t="n">
        <v>105</v>
      </c>
    </row>
    <row r="10" customFormat="false" ht="15" hidden="false" customHeight="false" outlineLevel="0" collapsed="false">
      <c r="A10" s="149"/>
      <c r="B10" s="150"/>
      <c r="C10" s="151"/>
      <c r="D10" s="152"/>
      <c r="E10" s="153"/>
      <c r="F10" s="154" t="n">
        <v>106</v>
      </c>
      <c r="I10" s="155"/>
    </row>
    <row r="11" customFormat="false" ht="15" hidden="false" customHeight="false" outlineLevel="0" collapsed="false">
      <c r="A11" s="149"/>
      <c r="B11" s="150"/>
      <c r="C11" s="151"/>
      <c r="D11" s="152"/>
      <c r="E11" s="153" t="n">
        <v>107</v>
      </c>
      <c r="F11" s="154" t="n">
        <v>107</v>
      </c>
    </row>
    <row r="12" customFormat="false" ht="15" hidden="false" customHeight="false" outlineLevel="0" collapsed="false">
      <c r="A12" s="149"/>
      <c r="B12" s="150"/>
      <c r="C12" s="151"/>
      <c r="D12" s="152"/>
      <c r="E12" s="153"/>
      <c r="F12" s="154" t="n">
        <v>109</v>
      </c>
    </row>
    <row r="13" customFormat="false" ht="15" hidden="false" customHeight="false" outlineLevel="0" collapsed="false">
      <c r="A13" s="149"/>
      <c r="B13" s="150"/>
      <c r="C13" s="151" t="n">
        <v>110</v>
      </c>
      <c r="D13" s="152" t="n">
        <v>110</v>
      </c>
      <c r="E13" s="153" t="n">
        <v>110</v>
      </c>
      <c r="F13" s="154" t="n">
        <v>110</v>
      </c>
    </row>
    <row r="14" customFormat="false" ht="15" hidden="false" customHeight="false" outlineLevel="0" collapsed="false">
      <c r="A14" s="149"/>
      <c r="B14" s="150"/>
      <c r="C14" s="151"/>
      <c r="D14" s="152"/>
      <c r="E14" s="153"/>
      <c r="F14" s="154" t="n">
        <v>111</v>
      </c>
    </row>
    <row r="15" customFormat="false" ht="15" hidden="false" customHeight="false" outlineLevel="0" collapsed="false">
      <c r="A15" s="149"/>
      <c r="B15" s="150"/>
      <c r="C15" s="151"/>
      <c r="D15" s="152"/>
      <c r="E15" s="153" t="n">
        <v>113</v>
      </c>
      <c r="F15" s="154" t="n">
        <v>113</v>
      </c>
    </row>
    <row r="16" customFormat="false" ht="15" hidden="false" customHeight="false" outlineLevel="0" collapsed="false">
      <c r="A16" s="149"/>
      <c r="B16" s="150"/>
      <c r="C16" s="151"/>
      <c r="D16" s="152"/>
      <c r="E16" s="153"/>
      <c r="F16" s="154" t="n">
        <v>114</v>
      </c>
    </row>
    <row r="17" customFormat="false" ht="15" hidden="false" customHeight="false" outlineLevel="0" collapsed="false">
      <c r="A17" s="149"/>
      <c r="B17" s="150"/>
      <c r="C17" s="151"/>
      <c r="D17" s="152" t="n">
        <v>115</v>
      </c>
      <c r="E17" s="153" t="n">
        <v>115</v>
      </c>
      <c r="F17" s="154" t="n">
        <v>115</v>
      </c>
    </row>
    <row r="18" customFormat="false" ht="15" hidden="false" customHeight="false" outlineLevel="0" collapsed="false">
      <c r="A18" s="149"/>
      <c r="B18" s="150"/>
      <c r="C18" s="151"/>
      <c r="D18" s="152"/>
      <c r="E18" s="153"/>
      <c r="F18" s="154" t="n">
        <v>117</v>
      </c>
    </row>
    <row r="19" customFormat="false" ht="15" hidden="false" customHeight="false" outlineLevel="0" collapsed="false">
      <c r="A19" s="149"/>
      <c r="B19" s="150"/>
      <c r="C19" s="151"/>
      <c r="D19" s="152"/>
      <c r="E19" s="153" t="n">
        <v>118</v>
      </c>
      <c r="F19" s="154" t="n">
        <v>118</v>
      </c>
    </row>
    <row r="20" customFormat="false" ht="15" hidden="false" customHeight="false" outlineLevel="0" collapsed="false">
      <c r="A20" s="149"/>
      <c r="B20" s="150"/>
      <c r="C20" s="151"/>
      <c r="D20" s="152"/>
      <c r="E20" s="153"/>
      <c r="F20" s="154" t="n">
        <v>120</v>
      </c>
    </row>
    <row r="21" customFormat="false" ht="15" hidden="false" customHeight="false" outlineLevel="0" collapsed="false">
      <c r="A21" s="149"/>
      <c r="B21" s="150" t="n">
        <v>120</v>
      </c>
      <c r="C21" s="151" t="n">
        <v>120</v>
      </c>
      <c r="D21" s="152" t="n">
        <v>121</v>
      </c>
      <c r="E21" s="153" t="n">
        <v>121</v>
      </c>
      <c r="F21" s="154" t="n">
        <v>121</v>
      </c>
    </row>
    <row r="22" customFormat="false" ht="15" hidden="false" customHeight="false" outlineLevel="0" collapsed="false">
      <c r="A22" s="149"/>
      <c r="B22" s="150"/>
      <c r="C22" s="151"/>
      <c r="D22" s="152"/>
      <c r="E22" s="153"/>
      <c r="F22" s="154" t="n">
        <v>123</v>
      </c>
    </row>
    <row r="23" customFormat="false" ht="15" hidden="false" customHeight="false" outlineLevel="0" collapsed="false">
      <c r="A23" s="149"/>
      <c r="B23" s="150"/>
      <c r="C23" s="151"/>
      <c r="D23" s="152"/>
      <c r="E23" s="153" t="n">
        <v>124</v>
      </c>
      <c r="F23" s="154" t="n">
        <v>124</v>
      </c>
    </row>
    <row r="24" customFormat="false" ht="15" hidden="false" customHeight="false" outlineLevel="0" collapsed="false">
      <c r="A24" s="149"/>
      <c r="B24" s="150"/>
      <c r="C24" s="151"/>
      <c r="D24" s="152"/>
      <c r="E24" s="153"/>
      <c r="F24" s="154" t="n">
        <v>126</v>
      </c>
    </row>
    <row r="25" customFormat="false" ht="15" hidden="false" customHeight="false" outlineLevel="0" collapsed="false">
      <c r="A25" s="149"/>
      <c r="B25" s="150"/>
      <c r="C25" s="151"/>
      <c r="D25" s="152" t="n">
        <v>127</v>
      </c>
      <c r="E25" s="153" t="n">
        <v>127</v>
      </c>
      <c r="F25" s="154" t="n">
        <v>127</v>
      </c>
    </row>
    <row r="26" customFormat="false" ht="15" hidden="false" customHeight="false" outlineLevel="0" collapsed="false">
      <c r="A26" s="149"/>
      <c r="B26" s="150"/>
      <c r="C26" s="151"/>
      <c r="D26" s="152"/>
      <c r="E26" s="153"/>
      <c r="F26" s="154" t="n">
        <v>129</v>
      </c>
    </row>
    <row r="27" customFormat="false" ht="15" hidden="false" customHeight="false" outlineLevel="0" collapsed="false">
      <c r="A27" s="149"/>
      <c r="B27" s="150"/>
      <c r="C27" s="151"/>
      <c r="D27" s="152"/>
      <c r="E27" s="153" t="n">
        <v>130</v>
      </c>
      <c r="F27" s="154" t="n">
        <v>130</v>
      </c>
    </row>
    <row r="28" customFormat="false" ht="15" hidden="false" customHeight="false" outlineLevel="0" collapsed="false">
      <c r="A28" s="149"/>
      <c r="B28" s="150"/>
      <c r="C28" s="151"/>
      <c r="D28" s="152"/>
      <c r="E28" s="153"/>
      <c r="F28" s="154" t="n">
        <v>132</v>
      </c>
    </row>
    <row r="29" customFormat="false" ht="15" hidden="false" customHeight="false" outlineLevel="0" collapsed="false">
      <c r="A29" s="149"/>
      <c r="B29" s="150"/>
      <c r="C29" s="151" t="n">
        <v>130</v>
      </c>
      <c r="D29" s="152" t="n">
        <v>133</v>
      </c>
      <c r="E29" s="153" t="n">
        <v>133</v>
      </c>
      <c r="F29" s="154" t="n">
        <v>133</v>
      </c>
    </row>
    <row r="30" customFormat="false" ht="15" hidden="false" customHeight="false" outlineLevel="0" collapsed="false">
      <c r="A30" s="149"/>
      <c r="B30" s="150"/>
      <c r="C30" s="151"/>
      <c r="D30" s="152"/>
      <c r="E30" s="153"/>
      <c r="F30" s="154" t="n">
        <v>135</v>
      </c>
    </row>
    <row r="31" customFormat="false" ht="15" hidden="false" customHeight="false" outlineLevel="0" collapsed="false">
      <c r="A31" s="149"/>
      <c r="B31" s="150"/>
      <c r="C31" s="151"/>
      <c r="D31" s="152"/>
      <c r="E31" s="153" t="n">
        <v>137</v>
      </c>
      <c r="F31" s="154" t="n">
        <v>137</v>
      </c>
    </row>
    <row r="32" customFormat="false" ht="15" hidden="false" customHeight="false" outlineLevel="0" collapsed="false">
      <c r="A32" s="149"/>
      <c r="B32" s="150"/>
      <c r="C32" s="151"/>
      <c r="D32" s="152"/>
      <c r="E32" s="153"/>
      <c r="F32" s="154" t="n">
        <v>138</v>
      </c>
    </row>
    <row r="33" customFormat="false" ht="15" hidden="false" customHeight="false" outlineLevel="0" collapsed="false">
      <c r="A33" s="149"/>
      <c r="B33" s="150"/>
      <c r="C33" s="151"/>
      <c r="D33" s="152" t="n">
        <v>140</v>
      </c>
      <c r="E33" s="153" t="n">
        <v>140</v>
      </c>
      <c r="F33" s="154" t="n">
        <v>140</v>
      </c>
    </row>
    <row r="34" customFormat="false" ht="15" hidden="false" customHeight="false" outlineLevel="0" collapsed="false">
      <c r="A34" s="149"/>
      <c r="B34" s="150"/>
      <c r="C34" s="151"/>
      <c r="D34" s="152"/>
      <c r="E34" s="153"/>
      <c r="F34" s="154" t="n">
        <v>142</v>
      </c>
    </row>
    <row r="35" customFormat="false" ht="15" hidden="false" customHeight="false" outlineLevel="0" collapsed="false">
      <c r="A35" s="149"/>
      <c r="B35" s="150"/>
      <c r="C35" s="151"/>
      <c r="D35" s="152"/>
      <c r="E35" s="153" t="n">
        <v>143</v>
      </c>
      <c r="F35" s="154" t="n">
        <v>143</v>
      </c>
    </row>
    <row r="36" customFormat="false" ht="15" hidden="false" customHeight="false" outlineLevel="0" collapsed="false">
      <c r="A36" s="149"/>
      <c r="B36" s="150"/>
      <c r="C36" s="151"/>
      <c r="D36" s="152"/>
      <c r="E36" s="153"/>
      <c r="F36" s="154" t="n">
        <v>145</v>
      </c>
    </row>
    <row r="37" customFormat="false" ht="15" hidden="false" customHeight="false" outlineLevel="0" collapsed="false">
      <c r="A37" s="149" t="n">
        <v>150</v>
      </c>
      <c r="B37" s="150" t="n">
        <v>150</v>
      </c>
      <c r="C37" s="151" t="n">
        <v>150</v>
      </c>
      <c r="D37" s="152" t="n">
        <v>147</v>
      </c>
      <c r="E37" s="153" t="n">
        <v>147</v>
      </c>
      <c r="F37" s="154" t="n">
        <v>147</v>
      </c>
    </row>
    <row r="38" customFormat="false" ht="15" hidden="false" customHeight="false" outlineLevel="0" collapsed="false">
      <c r="A38" s="149"/>
      <c r="B38" s="150"/>
      <c r="C38" s="151"/>
      <c r="D38" s="152"/>
      <c r="E38" s="153"/>
      <c r="F38" s="154" t="n">
        <v>149</v>
      </c>
    </row>
    <row r="39" customFormat="false" ht="15" hidden="false" customHeight="false" outlineLevel="0" collapsed="false">
      <c r="A39" s="149"/>
      <c r="B39" s="150"/>
      <c r="C39" s="151"/>
      <c r="D39" s="152"/>
      <c r="E39" s="153" t="n">
        <v>150</v>
      </c>
      <c r="F39" s="154" t="n">
        <v>150</v>
      </c>
    </row>
    <row r="40" customFormat="false" ht="15" hidden="false" customHeight="false" outlineLevel="0" collapsed="false">
      <c r="A40" s="149"/>
      <c r="B40" s="150"/>
      <c r="C40" s="151"/>
      <c r="D40" s="152"/>
      <c r="E40" s="153"/>
      <c r="F40" s="154" t="n">
        <v>152</v>
      </c>
    </row>
    <row r="41" customFormat="false" ht="15" hidden="false" customHeight="false" outlineLevel="0" collapsed="false">
      <c r="A41" s="149"/>
      <c r="B41" s="150"/>
      <c r="C41" s="151"/>
      <c r="D41" s="152" t="n">
        <v>154</v>
      </c>
      <c r="E41" s="153" t="n">
        <v>154</v>
      </c>
      <c r="F41" s="154" t="n">
        <v>154</v>
      </c>
    </row>
    <row r="42" customFormat="false" ht="15" hidden="false" customHeight="false" outlineLevel="0" collapsed="false">
      <c r="A42" s="149"/>
      <c r="B42" s="150"/>
      <c r="C42" s="151"/>
      <c r="D42" s="152"/>
      <c r="E42" s="153"/>
      <c r="F42" s="154" t="n">
        <v>156</v>
      </c>
    </row>
    <row r="43" customFormat="false" ht="15" hidden="false" customHeight="false" outlineLevel="0" collapsed="false">
      <c r="A43" s="149"/>
      <c r="B43" s="150"/>
      <c r="C43" s="151"/>
      <c r="D43" s="152"/>
      <c r="E43" s="153" t="n">
        <v>158</v>
      </c>
      <c r="F43" s="154" t="n">
        <v>158</v>
      </c>
    </row>
    <row r="44" customFormat="false" ht="15" hidden="false" customHeight="false" outlineLevel="0" collapsed="false">
      <c r="A44" s="149"/>
      <c r="B44" s="150"/>
      <c r="C44" s="151"/>
      <c r="D44" s="152"/>
      <c r="E44" s="153"/>
      <c r="F44" s="154" t="n">
        <v>160</v>
      </c>
    </row>
    <row r="45" customFormat="false" ht="15" hidden="false" customHeight="false" outlineLevel="0" collapsed="false">
      <c r="A45" s="149"/>
      <c r="B45" s="150"/>
      <c r="C45" s="151" t="n">
        <v>160</v>
      </c>
      <c r="D45" s="152" t="n">
        <v>162</v>
      </c>
      <c r="E45" s="153" t="n">
        <v>162</v>
      </c>
      <c r="F45" s="154" t="n">
        <v>162</v>
      </c>
    </row>
    <row r="46" customFormat="false" ht="15" hidden="false" customHeight="false" outlineLevel="0" collapsed="false">
      <c r="A46" s="149"/>
      <c r="B46" s="150"/>
      <c r="C46" s="151"/>
      <c r="D46" s="152"/>
      <c r="E46" s="153"/>
      <c r="F46" s="154" t="n">
        <v>164</v>
      </c>
    </row>
    <row r="47" customFormat="false" ht="15" hidden="false" customHeight="false" outlineLevel="0" collapsed="false">
      <c r="A47" s="149"/>
      <c r="B47" s="150"/>
      <c r="C47" s="151"/>
      <c r="D47" s="152"/>
      <c r="E47" s="153" t="n">
        <v>165</v>
      </c>
      <c r="F47" s="154" t="n">
        <v>165</v>
      </c>
    </row>
    <row r="48" customFormat="false" ht="15" hidden="false" customHeight="false" outlineLevel="0" collapsed="false">
      <c r="A48" s="149"/>
      <c r="B48" s="150"/>
      <c r="C48" s="151"/>
      <c r="D48" s="152"/>
      <c r="E48" s="153"/>
      <c r="F48" s="154" t="n">
        <v>167</v>
      </c>
    </row>
    <row r="49" customFormat="false" ht="15" hidden="false" customHeight="false" outlineLevel="0" collapsed="false">
      <c r="A49" s="149"/>
      <c r="B49" s="150"/>
      <c r="C49" s="151"/>
      <c r="D49" s="152" t="n">
        <v>169</v>
      </c>
      <c r="E49" s="153" t="n">
        <v>169</v>
      </c>
      <c r="F49" s="154" t="n">
        <v>169</v>
      </c>
    </row>
    <row r="50" customFormat="false" ht="15" hidden="false" customHeight="false" outlineLevel="0" collapsed="false">
      <c r="A50" s="149"/>
      <c r="B50" s="150"/>
      <c r="C50" s="151"/>
      <c r="D50" s="152"/>
      <c r="E50" s="153"/>
      <c r="F50" s="154" t="n">
        <v>172</v>
      </c>
    </row>
    <row r="51" customFormat="false" ht="15" hidden="false" customHeight="false" outlineLevel="0" collapsed="false">
      <c r="A51" s="149"/>
      <c r="B51" s="150"/>
      <c r="C51" s="151"/>
      <c r="D51" s="152"/>
      <c r="E51" s="153" t="n">
        <v>174</v>
      </c>
      <c r="F51" s="154" t="n">
        <v>174</v>
      </c>
    </row>
    <row r="52" customFormat="false" ht="15" hidden="false" customHeight="false" outlineLevel="0" collapsed="false">
      <c r="A52" s="149"/>
      <c r="B52" s="150"/>
      <c r="C52" s="151"/>
      <c r="D52" s="152"/>
      <c r="E52" s="153"/>
      <c r="F52" s="154" t="n">
        <v>176</v>
      </c>
    </row>
    <row r="53" customFormat="false" ht="15" hidden="false" customHeight="false" outlineLevel="0" collapsed="false">
      <c r="A53" s="149"/>
      <c r="B53" s="150" t="n">
        <v>180</v>
      </c>
      <c r="C53" s="151" t="n">
        <v>180</v>
      </c>
      <c r="D53" s="152" t="n">
        <v>178</v>
      </c>
      <c r="E53" s="153" t="n">
        <v>178</v>
      </c>
      <c r="F53" s="154" t="n">
        <v>178</v>
      </c>
    </row>
    <row r="54" customFormat="false" ht="15" hidden="false" customHeight="false" outlineLevel="0" collapsed="false">
      <c r="A54" s="149"/>
      <c r="B54" s="150"/>
      <c r="C54" s="151"/>
      <c r="D54" s="152"/>
      <c r="E54" s="153"/>
      <c r="F54" s="154" t="n">
        <v>180</v>
      </c>
    </row>
    <row r="55" customFormat="false" ht="15" hidden="false" customHeight="false" outlineLevel="0" collapsed="false">
      <c r="A55" s="149"/>
      <c r="B55" s="150"/>
      <c r="C55" s="151"/>
      <c r="D55" s="152"/>
      <c r="E55" s="153" t="n">
        <v>182</v>
      </c>
      <c r="F55" s="154" t="n">
        <v>182</v>
      </c>
    </row>
    <row r="56" customFormat="false" ht="15" hidden="false" customHeight="false" outlineLevel="0" collapsed="false">
      <c r="A56" s="149"/>
      <c r="B56" s="150"/>
      <c r="C56" s="151"/>
      <c r="D56" s="152"/>
      <c r="E56" s="153"/>
      <c r="F56" s="154" t="n">
        <v>184</v>
      </c>
    </row>
    <row r="57" customFormat="false" ht="15" hidden="false" customHeight="false" outlineLevel="0" collapsed="false">
      <c r="A57" s="149"/>
      <c r="B57" s="150"/>
      <c r="C57" s="151"/>
      <c r="D57" s="152" t="n">
        <v>187</v>
      </c>
      <c r="E57" s="153" t="n">
        <v>187</v>
      </c>
      <c r="F57" s="154" t="n">
        <v>187</v>
      </c>
    </row>
    <row r="58" customFormat="false" ht="15" hidden="false" customHeight="false" outlineLevel="0" collapsed="false">
      <c r="A58" s="149"/>
      <c r="B58" s="150"/>
      <c r="C58" s="151"/>
      <c r="D58" s="152"/>
      <c r="E58" s="153"/>
      <c r="F58" s="154" t="n">
        <v>189</v>
      </c>
    </row>
    <row r="59" customFormat="false" ht="15" hidden="false" customHeight="false" outlineLevel="0" collapsed="false">
      <c r="A59" s="149"/>
      <c r="B59" s="150"/>
      <c r="C59" s="151"/>
      <c r="D59" s="152"/>
      <c r="E59" s="153" t="n">
        <v>191</v>
      </c>
      <c r="F59" s="154" t="n">
        <v>191</v>
      </c>
    </row>
    <row r="60" customFormat="false" ht="15" hidden="false" customHeight="false" outlineLevel="0" collapsed="false">
      <c r="A60" s="149"/>
      <c r="B60" s="150"/>
      <c r="C60" s="151"/>
      <c r="D60" s="152"/>
      <c r="E60" s="153"/>
      <c r="F60" s="154" t="n">
        <v>193</v>
      </c>
    </row>
    <row r="61" customFormat="false" ht="15" hidden="false" customHeight="false" outlineLevel="0" collapsed="false">
      <c r="A61" s="149"/>
      <c r="B61" s="150"/>
      <c r="C61" s="151" t="n">
        <v>200</v>
      </c>
      <c r="D61" s="152" t="n">
        <v>196</v>
      </c>
      <c r="E61" s="153" t="n">
        <v>196</v>
      </c>
      <c r="F61" s="154" t="n">
        <v>196</v>
      </c>
    </row>
    <row r="62" customFormat="false" ht="15" hidden="false" customHeight="false" outlineLevel="0" collapsed="false">
      <c r="A62" s="149"/>
      <c r="B62" s="150"/>
      <c r="C62" s="151"/>
      <c r="D62" s="152"/>
      <c r="E62" s="153"/>
      <c r="F62" s="154" t="n">
        <v>198</v>
      </c>
    </row>
    <row r="63" customFormat="false" ht="15" hidden="false" customHeight="false" outlineLevel="0" collapsed="false">
      <c r="A63" s="149"/>
      <c r="B63" s="150"/>
      <c r="C63" s="151"/>
      <c r="D63" s="152"/>
      <c r="E63" s="153" t="n">
        <v>200</v>
      </c>
      <c r="F63" s="154" t="n">
        <v>200</v>
      </c>
    </row>
    <row r="64" customFormat="false" ht="15" hidden="false" customHeight="false" outlineLevel="0" collapsed="false">
      <c r="A64" s="149"/>
      <c r="B64" s="150"/>
      <c r="C64" s="151"/>
      <c r="D64" s="152"/>
      <c r="E64" s="153"/>
      <c r="F64" s="154" t="n">
        <v>203</v>
      </c>
    </row>
    <row r="65" customFormat="false" ht="15" hidden="false" customHeight="false" outlineLevel="0" collapsed="false">
      <c r="A65" s="149"/>
      <c r="B65" s="150"/>
      <c r="C65" s="151"/>
      <c r="D65" s="152" t="n">
        <v>205</v>
      </c>
      <c r="E65" s="153" t="n">
        <v>205</v>
      </c>
      <c r="F65" s="154" t="n">
        <v>205</v>
      </c>
    </row>
    <row r="66" customFormat="false" ht="15" hidden="false" customHeight="false" outlineLevel="0" collapsed="false">
      <c r="A66" s="149"/>
      <c r="B66" s="150"/>
      <c r="C66" s="151"/>
      <c r="D66" s="152"/>
      <c r="E66" s="153"/>
      <c r="F66" s="154" t="n">
        <v>208</v>
      </c>
    </row>
    <row r="67" customFormat="false" ht="15" hidden="false" customHeight="false" outlineLevel="0" collapsed="false">
      <c r="A67" s="149"/>
      <c r="B67" s="150"/>
      <c r="C67" s="151"/>
      <c r="D67" s="152"/>
      <c r="E67" s="153" t="n">
        <v>210</v>
      </c>
      <c r="F67" s="154" t="n">
        <v>210</v>
      </c>
    </row>
    <row r="68" customFormat="false" ht="15" hidden="false" customHeight="false" outlineLevel="0" collapsed="false">
      <c r="A68" s="149"/>
      <c r="B68" s="150"/>
      <c r="C68" s="151"/>
      <c r="D68" s="152"/>
      <c r="E68" s="153"/>
      <c r="F68" s="154" t="n">
        <v>213</v>
      </c>
    </row>
    <row r="69" customFormat="false" ht="15" hidden="false" customHeight="false" outlineLevel="0" collapsed="false">
      <c r="A69" s="149" t="n">
        <v>220</v>
      </c>
      <c r="B69" s="150" t="n">
        <v>220</v>
      </c>
      <c r="C69" s="151" t="n">
        <v>220</v>
      </c>
      <c r="D69" s="152" t="n">
        <v>215</v>
      </c>
      <c r="E69" s="153" t="n">
        <v>215</v>
      </c>
      <c r="F69" s="154" t="n">
        <v>215</v>
      </c>
    </row>
    <row r="70" customFormat="false" ht="15" hidden="false" customHeight="false" outlineLevel="0" collapsed="false">
      <c r="A70" s="149"/>
      <c r="B70" s="150"/>
      <c r="C70" s="151"/>
      <c r="D70" s="152"/>
      <c r="E70" s="153"/>
      <c r="F70" s="154" t="n">
        <v>218</v>
      </c>
    </row>
    <row r="71" customFormat="false" ht="15" hidden="false" customHeight="false" outlineLevel="0" collapsed="false">
      <c r="A71" s="149"/>
      <c r="B71" s="150"/>
      <c r="C71" s="151"/>
      <c r="D71" s="152"/>
      <c r="E71" s="153" t="n">
        <v>221</v>
      </c>
      <c r="F71" s="154" t="n">
        <v>221</v>
      </c>
    </row>
    <row r="72" customFormat="false" ht="15" hidden="false" customHeight="false" outlineLevel="0" collapsed="false">
      <c r="A72" s="149"/>
      <c r="B72" s="150"/>
      <c r="C72" s="151"/>
      <c r="D72" s="152"/>
      <c r="E72" s="153"/>
      <c r="F72" s="154" t="n">
        <v>223</v>
      </c>
    </row>
    <row r="73" customFormat="false" ht="15" hidden="false" customHeight="false" outlineLevel="0" collapsed="false">
      <c r="A73" s="149"/>
      <c r="B73" s="150"/>
      <c r="C73" s="151"/>
      <c r="D73" s="152" t="n">
        <v>226</v>
      </c>
      <c r="E73" s="153" t="n">
        <v>226</v>
      </c>
      <c r="F73" s="154" t="n">
        <v>226</v>
      </c>
    </row>
    <row r="74" customFormat="false" ht="15" hidden="false" customHeight="false" outlineLevel="0" collapsed="false">
      <c r="A74" s="149"/>
      <c r="B74" s="150"/>
      <c r="C74" s="151"/>
      <c r="D74" s="152"/>
      <c r="E74" s="153"/>
      <c r="F74" s="154" t="n">
        <v>229</v>
      </c>
    </row>
    <row r="75" customFormat="false" ht="15" hidden="false" customHeight="false" outlineLevel="0" collapsed="false">
      <c r="A75" s="149"/>
      <c r="B75" s="150"/>
      <c r="C75" s="151"/>
      <c r="D75" s="152"/>
      <c r="E75" s="153" t="n">
        <v>232</v>
      </c>
      <c r="F75" s="154" t="n">
        <v>232</v>
      </c>
    </row>
    <row r="76" customFormat="false" ht="15" hidden="false" customHeight="false" outlineLevel="0" collapsed="false">
      <c r="A76" s="149"/>
      <c r="B76" s="150"/>
      <c r="C76" s="151"/>
      <c r="D76" s="152"/>
      <c r="E76" s="153"/>
      <c r="F76" s="154" t="n">
        <v>234</v>
      </c>
    </row>
    <row r="77" customFormat="false" ht="15" hidden="false" customHeight="false" outlineLevel="0" collapsed="false">
      <c r="A77" s="149"/>
      <c r="B77" s="150"/>
      <c r="C77" s="151" t="n">
        <v>240</v>
      </c>
      <c r="D77" s="152" t="n">
        <v>237</v>
      </c>
      <c r="E77" s="153" t="n">
        <v>237</v>
      </c>
      <c r="F77" s="154" t="n">
        <v>237</v>
      </c>
    </row>
    <row r="78" customFormat="false" ht="15" hidden="false" customHeight="false" outlineLevel="0" collapsed="false">
      <c r="A78" s="149"/>
      <c r="B78" s="150"/>
      <c r="C78" s="151"/>
      <c r="D78" s="152"/>
      <c r="E78" s="153"/>
      <c r="F78" s="154" t="n">
        <v>240</v>
      </c>
    </row>
    <row r="79" customFormat="false" ht="15" hidden="false" customHeight="false" outlineLevel="0" collapsed="false">
      <c r="A79" s="149"/>
      <c r="B79" s="150"/>
      <c r="C79" s="151"/>
      <c r="D79" s="152"/>
      <c r="E79" s="153" t="n">
        <v>243</v>
      </c>
      <c r="F79" s="154" t="n">
        <v>243</v>
      </c>
    </row>
    <row r="80" customFormat="false" ht="15" hidden="false" customHeight="false" outlineLevel="0" collapsed="false">
      <c r="A80" s="149"/>
      <c r="B80" s="150"/>
      <c r="C80" s="151"/>
      <c r="D80" s="152"/>
      <c r="E80" s="153"/>
      <c r="F80" s="154" t="n">
        <v>246</v>
      </c>
    </row>
    <row r="81" customFormat="false" ht="15" hidden="false" customHeight="false" outlineLevel="0" collapsed="false">
      <c r="A81" s="149"/>
      <c r="B81" s="150"/>
      <c r="C81" s="151"/>
      <c r="D81" s="152" t="n">
        <v>249</v>
      </c>
      <c r="E81" s="153" t="n">
        <v>249</v>
      </c>
      <c r="F81" s="154" t="n">
        <v>249</v>
      </c>
    </row>
    <row r="82" customFormat="false" ht="15" hidden="false" customHeight="false" outlineLevel="0" collapsed="false">
      <c r="A82" s="149"/>
      <c r="B82" s="150"/>
      <c r="C82" s="151"/>
      <c r="D82" s="152"/>
      <c r="E82" s="153"/>
      <c r="F82" s="154" t="n">
        <v>252</v>
      </c>
    </row>
    <row r="83" customFormat="false" ht="15" hidden="false" customHeight="false" outlineLevel="0" collapsed="false">
      <c r="A83" s="149"/>
      <c r="B83" s="150"/>
      <c r="C83" s="151"/>
      <c r="D83" s="152"/>
      <c r="E83" s="153" t="n">
        <v>255</v>
      </c>
      <c r="F83" s="154" t="n">
        <v>255</v>
      </c>
    </row>
    <row r="84" customFormat="false" ht="15" hidden="false" customHeight="false" outlineLevel="0" collapsed="false">
      <c r="A84" s="149"/>
      <c r="B84" s="150"/>
      <c r="C84" s="151"/>
      <c r="D84" s="152"/>
      <c r="E84" s="153"/>
      <c r="F84" s="154" t="n">
        <v>258</v>
      </c>
    </row>
    <row r="85" customFormat="false" ht="15" hidden="false" customHeight="false" outlineLevel="0" collapsed="false">
      <c r="A85" s="149"/>
      <c r="B85" s="150" t="n">
        <v>270</v>
      </c>
      <c r="C85" s="151" t="n">
        <v>270</v>
      </c>
      <c r="D85" s="152" t="n">
        <v>261</v>
      </c>
      <c r="E85" s="153" t="n">
        <v>261</v>
      </c>
      <c r="F85" s="154" t="n">
        <v>261</v>
      </c>
    </row>
    <row r="86" customFormat="false" ht="15" hidden="false" customHeight="false" outlineLevel="0" collapsed="false">
      <c r="A86" s="149"/>
      <c r="B86" s="150"/>
      <c r="C86" s="151"/>
      <c r="D86" s="152"/>
      <c r="E86" s="153"/>
      <c r="F86" s="154" t="n">
        <v>264</v>
      </c>
    </row>
    <row r="87" customFormat="false" ht="15" hidden="false" customHeight="false" outlineLevel="0" collapsed="false">
      <c r="A87" s="149"/>
      <c r="B87" s="150"/>
      <c r="C87" s="151"/>
      <c r="D87" s="152"/>
      <c r="E87" s="153" t="n">
        <v>267</v>
      </c>
      <c r="F87" s="154" t="n">
        <v>267</v>
      </c>
    </row>
    <row r="88" customFormat="false" ht="15" hidden="false" customHeight="false" outlineLevel="0" collapsed="false">
      <c r="A88" s="149"/>
      <c r="B88" s="150"/>
      <c r="C88" s="151"/>
      <c r="D88" s="152"/>
      <c r="E88" s="153"/>
      <c r="F88" s="154" t="n">
        <v>271</v>
      </c>
    </row>
    <row r="89" customFormat="false" ht="15" hidden="false" customHeight="false" outlineLevel="0" collapsed="false">
      <c r="A89" s="149"/>
      <c r="B89" s="150"/>
      <c r="C89" s="151"/>
      <c r="D89" s="152" t="n">
        <v>274</v>
      </c>
      <c r="E89" s="153" t="n">
        <v>274</v>
      </c>
      <c r="F89" s="154" t="n">
        <v>274</v>
      </c>
    </row>
    <row r="90" customFormat="false" ht="15" hidden="false" customHeight="false" outlineLevel="0" collapsed="false">
      <c r="A90" s="149"/>
      <c r="B90" s="150"/>
      <c r="C90" s="151"/>
      <c r="D90" s="152"/>
      <c r="E90" s="153"/>
      <c r="F90" s="154" t="n">
        <v>277</v>
      </c>
    </row>
    <row r="91" customFormat="false" ht="15" hidden="false" customHeight="false" outlineLevel="0" collapsed="false">
      <c r="A91" s="149"/>
      <c r="B91" s="150"/>
      <c r="C91" s="151"/>
      <c r="D91" s="152"/>
      <c r="E91" s="153" t="n">
        <v>280</v>
      </c>
      <c r="F91" s="154" t="n">
        <v>280</v>
      </c>
    </row>
    <row r="92" customFormat="false" ht="15" hidden="false" customHeight="false" outlineLevel="0" collapsed="false">
      <c r="A92" s="149"/>
      <c r="B92" s="150"/>
      <c r="C92" s="151"/>
      <c r="D92" s="152"/>
      <c r="E92" s="153"/>
      <c r="F92" s="154" t="n">
        <v>284</v>
      </c>
    </row>
    <row r="93" customFormat="false" ht="15" hidden="false" customHeight="false" outlineLevel="0" collapsed="false">
      <c r="A93" s="149"/>
      <c r="B93" s="150"/>
      <c r="C93" s="151" t="n">
        <v>300</v>
      </c>
      <c r="D93" s="152" t="n">
        <v>287</v>
      </c>
      <c r="E93" s="153" t="n">
        <v>287</v>
      </c>
      <c r="F93" s="154" t="n">
        <v>287</v>
      </c>
    </row>
    <row r="94" customFormat="false" ht="15" hidden="false" customHeight="false" outlineLevel="0" collapsed="false">
      <c r="A94" s="149"/>
      <c r="B94" s="150"/>
      <c r="C94" s="151"/>
      <c r="D94" s="152"/>
      <c r="E94" s="153"/>
      <c r="F94" s="154" t="n">
        <v>291</v>
      </c>
    </row>
    <row r="95" customFormat="false" ht="15" hidden="false" customHeight="false" outlineLevel="0" collapsed="false">
      <c r="A95" s="149"/>
      <c r="B95" s="150"/>
      <c r="C95" s="151"/>
      <c r="D95" s="152"/>
      <c r="E95" s="153" t="n">
        <v>294</v>
      </c>
      <c r="F95" s="154" t="n">
        <v>294</v>
      </c>
    </row>
    <row r="96" customFormat="false" ht="15" hidden="false" customHeight="false" outlineLevel="0" collapsed="false">
      <c r="A96" s="149"/>
      <c r="B96" s="150"/>
      <c r="C96" s="151"/>
      <c r="D96" s="152"/>
      <c r="E96" s="153"/>
      <c r="F96" s="154" t="n">
        <v>298</v>
      </c>
    </row>
    <row r="97" customFormat="false" ht="15" hidden="false" customHeight="false" outlineLevel="0" collapsed="false">
      <c r="A97" s="149"/>
      <c r="B97" s="150"/>
      <c r="C97" s="151"/>
      <c r="D97" s="152" t="n">
        <v>301</v>
      </c>
      <c r="E97" s="153" t="n">
        <v>301</v>
      </c>
      <c r="F97" s="154" t="n">
        <v>301</v>
      </c>
    </row>
    <row r="98" customFormat="false" ht="15" hidden="false" customHeight="false" outlineLevel="0" collapsed="false">
      <c r="A98" s="149"/>
      <c r="B98" s="150"/>
      <c r="C98" s="151"/>
      <c r="D98" s="152"/>
      <c r="E98" s="153"/>
      <c r="F98" s="154" t="n">
        <v>305</v>
      </c>
    </row>
    <row r="99" customFormat="false" ht="15" hidden="false" customHeight="false" outlineLevel="0" collapsed="false">
      <c r="A99" s="149"/>
      <c r="B99" s="150"/>
      <c r="C99" s="151"/>
      <c r="D99" s="152"/>
      <c r="E99" s="153" t="n">
        <v>309</v>
      </c>
      <c r="F99" s="154" t="n">
        <v>309</v>
      </c>
    </row>
    <row r="100" customFormat="false" ht="15" hidden="false" customHeight="false" outlineLevel="0" collapsed="false">
      <c r="A100" s="149"/>
      <c r="B100" s="150"/>
      <c r="C100" s="151"/>
      <c r="D100" s="152"/>
      <c r="E100" s="153"/>
      <c r="F100" s="154" t="n">
        <v>312</v>
      </c>
    </row>
    <row r="101" customFormat="false" ht="15" hidden="false" customHeight="false" outlineLevel="0" collapsed="false">
      <c r="A101" s="149" t="n">
        <v>330</v>
      </c>
      <c r="B101" s="150" t="n">
        <v>330</v>
      </c>
      <c r="C101" s="151" t="n">
        <v>330</v>
      </c>
      <c r="D101" s="152" t="n">
        <v>316</v>
      </c>
      <c r="E101" s="153" t="n">
        <v>316</v>
      </c>
      <c r="F101" s="154" t="n">
        <v>316</v>
      </c>
    </row>
    <row r="102" customFormat="false" ht="15" hidden="false" customHeight="false" outlineLevel="0" collapsed="false">
      <c r="A102" s="149"/>
      <c r="B102" s="150"/>
      <c r="C102" s="151"/>
      <c r="D102" s="152"/>
      <c r="E102" s="153"/>
      <c r="F102" s="154" t="n">
        <v>320</v>
      </c>
    </row>
    <row r="103" customFormat="false" ht="15" hidden="false" customHeight="false" outlineLevel="0" collapsed="false">
      <c r="A103" s="149"/>
      <c r="B103" s="150"/>
      <c r="C103" s="151"/>
      <c r="D103" s="152"/>
      <c r="E103" s="153" t="n">
        <v>324</v>
      </c>
      <c r="F103" s="154" t="n">
        <v>324</v>
      </c>
    </row>
    <row r="104" customFormat="false" ht="15" hidden="false" customHeight="false" outlineLevel="0" collapsed="false">
      <c r="A104" s="149"/>
      <c r="B104" s="150"/>
      <c r="C104" s="151"/>
      <c r="D104" s="152"/>
      <c r="E104" s="153"/>
      <c r="F104" s="154" t="n">
        <v>328</v>
      </c>
    </row>
    <row r="105" customFormat="false" ht="15" hidden="false" customHeight="false" outlineLevel="0" collapsed="false">
      <c r="A105" s="149"/>
      <c r="B105" s="150"/>
      <c r="C105" s="151"/>
      <c r="D105" s="152" t="n">
        <v>332</v>
      </c>
      <c r="E105" s="153" t="n">
        <v>332</v>
      </c>
      <c r="F105" s="154" t="n">
        <v>332</v>
      </c>
    </row>
    <row r="106" customFormat="false" ht="15" hidden="false" customHeight="false" outlineLevel="0" collapsed="false">
      <c r="A106" s="149"/>
      <c r="B106" s="150"/>
      <c r="C106" s="151"/>
      <c r="D106" s="152"/>
      <c r="E106" s="153"/>
      <c r="F106" s="154" t="n">
        <v>336</v>
      </c>
    </row>
    <row r="107" customFormat="false" ht="15" hidden="false" customHeight="false" outlineLevel="0" collapsed="false">
      <c r="A107" s="149"/>
      <c r="B107" s="150"/>
      <c r="C107" s="151"/>
      <c r="D107" s="152"/>
      <c r="E107" s="153" t="n">
        <v>340</v>
      </c>
      <c r="F107" s="154" t="n">
        <v>340</v>
      </c>
    </row>
    <row r="108" customFormat="false" ht="15" hidden="false" customHeight="false" outlineLevel="0" collapsed="false">
      <c r="A108" s="149"/>
      <c r="B108" s="150"/>
      <c r="C108" s="151"/>
      <c r="D108" s="152"/>
      <c r="E108" s="153"/>
      <c r="F108" s="154" t="n">
        <v>344</v>
      </c>
    </row>
    <row r="109" customFormat="false" ht="15" hidden="false" customHeight="false" outlineLevel="0" collapsed="false">
      <c r="A109" s="149"/>
      <c r="B109" s="150"/>
      <c r="C109" s="151" t="n">
        <v>360</v>
      </c>
      <c r="D109" s="152" t="n">
        <v>348</v>
      </c>
      <c r="E109" s="153" t="n">
        <v>348</v>
      </c>
      <c r="F109" s="154" t="n">
        <v>348</v>
      </c>
    </row>
    <row r="110" customFormat="false" ht="15" hidden="false" customHeight="false" outlineLevel="0" collapsed="false">
      <c r="A110" s="149"/>
      <c r="B110" s="150"/>
      <c r="C110" s="151"/>
      <c r="D110" s="152"/>
      <c r="E110" s="153"/>
      <c r="F110" s="154" t="n">
        <v>352</v>
      </c>
    </row>
    <row r="111" customFormat="false" ht="15" hidden="false" customHeight="false" outlineLevel="0" collapsed="false">
      <c r="A111" s="149"/>
      <c r="B111" s="150"/>
      <c r="C111" s="151"/>
      <c r="D111" s="152"/>
      <c r="E111" s="153" t="n">
        <v>357</v>
      </c>
      <c r="F111" s="154" t="n">
        <v>357</v>
      </c>
    </row>
    <row r="112" customFormat="false" ht="15" hidden="false" customHeight="false" outlineLevel="0" collapsed="false">
      <c r="A112" s="149"/>
      <c r="B112" s="150"/>
      <c r="C112" s="151"/>
      <c r="D112" s="152"/>
      <c r="E112" s="153"/>
      <c r="F112" s="154" t="n">
        <v>361</v>
      </c>
    </row>
    <row r="113" customFormat="false" ht="15" hidden="false" customHeight="false" outlineLevel="0" collapsed="false">
      <c r="A113" s="149"/>
      <c r="B113" s="150"/>
      <c r="C113" s="151"/>
      <c r="D113" s="152" t="n">
        <v>365</v>
      </c>
      <c r="E113" s="153" t="n">
        <v>365</v>
      </c>
      <c r="F113" s="154" t="n">
        <v>365</v>
      </c>
    </row>
    <row r="114" customFormat="false" ht="15" hidden="false" customHeight="false" outlineLevel="0" collapsed="false">
      <c r="A114" s="149"/>
      <c r="B114" s="150"/>
      <c r="C114" s="151"/>
      <c r="D114" s="152"/>
      <c r="E114" s="153"/>
      <c r="F114" s="154" t="n">
        <v>370</v>
      </c>
    </row>
    <row r="115" customFormat="false" ht="15" hidden="false" customHeight="false" outlineLevel="0" collapsed="false">
      <c r="A115" s="149"/>
      <c r="B115" s="150"/>
      <c r="C115" s="151"/>
      <c r="D115" s="152"/>
      <c r="E115" s="153" t="n">
        <v>374</v>
      </c>
      <c r="F115" s="154" t="n">
        <v>374</v>
      </c>
    </row>
    <row r="116" customFormat="false" ht="15" hidden="false" customHeight="false" outlineLevel="0" collapsed="false">
      <c r="A116" s="149"/>
      <c r="B116" s="150"/>
      <c r="C116" s="151"/>
      <c r="D116" s="152"/>
      <c r="E116" s="153"/>
      <c r="F116" s="154" t="n">
        <v>379</v>
      </c>
    </row>
    <row r="117" customFormat="false" ht="15" hidden="false" customHeight="false" outlineLevel="0" collapsed="false">
      <c r="A117" s="149"/>
      <c r="B117" s="150" t="n">
        <v>390</v>
      </c>
      <c r="C117" s="151" t="n">
        <v>390</v>
      </c>
      <c r="D117" s="152" t="n">
        <v>383</v>
      </c>
      <c r="E117" s="153" t="n">
        <v>383</v>
      </c>
      <c r="F117" s="154" t="n">
        <v>383</v>
      </c>
    </row>
    <row r="118" customFormat="false" ht="15" hidden="false" customHeight="false" outlineLevel="0" collapsed="false">
      <c r="A118" s="149"/>
      <c r="B118" s="150"/>
      <c r="C118" s="151"/>
      <c r="D118" s="152"/>
      <c r="E118" s="153"/>
      <c r="F118" s="154" t="n">
        <v>388</v>
      </c>
    </row>
    <row r="119" customFormat="false" ht="15" hidden="false" customHeight="false" outlineLevel="0" collapsed="false">
      <c r="A119" s="149"/>
      <c r="B119" s="150"/>
      <c r="C119" s="151"/>
      <c r="D119" s="152"/>
      <c r="E119" s="153" t="n">
        <v>392</v>
      </c>
      <c r="F119" s="154" t="n">
        <v>392</v>
      </c>
    </row>
    <row r="120" customFormat="false" ht="15" hidden="false" customHeight="false" outlineLevel="0" collapsed="false">
      <c r="A120" s="149"/>
      <c r="B120" s="150"/>
      <c r="C120" s="151"/>
      <c r="D120" s="152"/>
      <c r="E120" s="153"/>
      <c r="F120" s="154" t="n">
        <v>397</v>
      </c>
    </row>
    <row r="121" customFormat="false" ht="15" hidden="false" customHeight="false" outlineLevel="0" collapsed="false">
      <c r="A121" s="149"/>
      <c r="B121" s="150"/>
      <c r="C121" s="151"/>
      <c r="D121" s="152" t="n">
        <v>402</v>
      </c>
      <c r="E121" s="153" t="n">
        <v>402</v>
      </c>
      <c r="F121" s="154" t="n">
        <v>402</v>
      </c>
    </row>
    <row r="122" customFormat="false" ht="15" hidden="false" customHeight="false" outlineLevel="0" collapsed="false">
      <c r="A122" s="149"/>
      <c r="B122" s="150"/>
      <c r="C122" s="151"/>
      <c r="D122" s="152"/>
      <c r="E122" s="153"/>
      <c r="F122" s="154" t="n">
        <v>407</v>
      </c>
    </row>
    <row r="123" customFormat="false" ht="15" hidden="false" customHeight="false" outlineLevel="0" collapsed="false">
      <c r="A123" s="149"/>
      <c r="B123" s="150"/>
      <c r="C123" s="151"/>
      <c r="D123" s="152"/>
      <c r="E123" s="153" t="n">
        <v>412</v>
      </c>
      <c r="F123" s="154" t="n">
        <v>412</v>
      </c>
    </row>
    <row r="124" customFormat="false" ht="15" hidden="false" customHeight="false" outlineLevel="0" collapsed="false">
      <c r="A124" s="149"/>
      <c r="B124" s="150"/>
      <c r="C124" s="151"/>
      <c r="D124" s="152"/>
      <c r="E124" s="153"/>
      <c r="F124" s="154" t="n">
        <v>417</v>
      </c>
    </row>
    <row r="125" customFormat="false" ht="15" hidden="false" customHeight="false" outlineLevel="0" collapsed="false">
      <c r="A125" s="149"/>
      <c r="B125" s="150"/>
      <c r="C125" s="151" t="n">
        <v>430</v>
      </c>
      <c r="D125" s="152" t="n">
        <v>422</v>
      </c>
      <c r="E125" s="153" t="n">
        <v>422</v>
      </c>
      <c r="F125" s="154" t="n">
        <v>422</v>
      </c>
    </row>
    <row r="126" customFormat="false" ht="15" hidden="false" customHeight="false" outlineLevel="0" collapsed="false">
      <c r="A126" s="149"/>
      <c r="B126" s="150"/>
      <c r="C126" s="151"/>
      <c r="D126" s="152"/>
      <c r="E126" s="153"/>
      <c r="F126" s="154" t="n">
        <v>427</v>
      </c>
    </row>
    <row r="127" customFormat="false" ht="15" hidden="false" customHeight="false" outlineLevel="0" collapsed="false">
      <c r="A127" s="149"/>
      <c r="B127" s="150"/>
      <c r="C127" s="151"/>
      <c r="D127" s="152"/>
      <c r="E127" s="153" t="n">
        <v>432</v>
      </c>
      <c r="F127" s="154" t="n">
        <v>432</v>
      </c>
    </row>
    <row r="128" customFormat="false" ht="15" hidden="false" customHeight="false" outlineLevel="0" collapsed="false">
      <c r="A128" s="149"/>
      <c r="B128" s="150"/>
      <c r="C128" s="151"/>
      <c r="D128" s="152"/>
      <c r="E128" s="153"/>
      <c r="F128" s="154" t="n">
        <v>437</v>
      </c>
    </row>
    <row r="129" customFormat="false" ht="15" hidden="false" customHeight="false" outlineLevel="0" collapsed="false">
      <c r="A129" s="149"/>
      <c r="B129" s="150"/>
      <c r="C129" s="151"/>
      <c r="D129" s="152" t="n">
        <v>442</v>
      </c>
      <c r="E129" s="153" t="n">
        <v>442</v>
      </c>
      <c r="F129" s="154" t="n">
        <v>442</v>
      </c>
    </row>
    <row r="130" customFormat="false" ht="15" hidden="false" customHeight="false" outlineLevel="0" collapsed="false">
      <c r="A130" s="149"/>
      <c r="B130" s="150"/>
      <c r="C130" s="151"/>
      <c r="D130" s="152"/>
      <c r="E130" s="153"/>
      <c r="F130" s="154" t="n">
        <v>448</v>
      </c>
    </row>
    <row r="131" customFormat="false" ht="15" hidden="false" customHeight="false" outlineLevel="0" collapsed="false">
      <c r="A131" s="149"/>
      <c r="B131" s="150"/>
      <c r="C131" s="151"/>
      <c r="D131" s="152"/>
      <c r="E131" s="153" t="n">
        <v>453</v>
      </c>
      <c r="F131" s="154" t="n">
        <v>453</v>
      </c>
    </row>
    <row r="132" customFormat="false" ht="15" hidden="false" customHeight="false" outlineLevel="0" collapsed="false">
      <c r="A132" s="149"/>
      <c r="B132" s="150"/>
      <c r="C132" s="151"/>
      <c r="D132" s="152"/>
      <c r="E132" s="153"/>
      <c r="F132" s="154" t="n">
        <v>459</v>
      </c>
    </row>
    <row r="133" customFormat="false" ht="15" hidden="false" customHeight="false" outlineLevel="0" collapsed="false">
      <c r="A133" s="149" t="n">
        <v>470</v>
      </c>
      <c r="B133" s="150" t="n">
        <v>470</v>
      </c>
      <c r="C133" s="151" t="n">
        <v>470</v>
      </c>
      <c r="D133" s="152" t="n">
        <v>464</v>
      </c>
      <c r="E133" s="153" t="n">
        <v>464</v>
      </c>
      <c r="F133" s="154" t="n">
        <v>464</v>
      </c>
    </row>
    <row r="134" customFormat="false" ht="15" hidden="false" customHeight="false" outlineLevel="0" collapsed="false">
      <c r="A134" s="149"/>
      <c r="B134" s="150"/>
      <c r="C134" s="151"/>
      <c r="D134" s="152"/>
      <c r="E134" s="153"/>
      <c r="F134" s="154" t="n">
        <v>470</v>
      </c>
    </row>
    <row r="135" customFormat="false" ht="15" hidden="false" customHeight="false" outlineLevel="0" collapsed="false">
      <c r="A135" s="149"/>
      <c r="B135" s="150"/>
      <c r="C135" s="151"/>
      <c r="D135" s="152"/>
      <c r="E135" s="153" t="n">
        <v>475</v>
      </c>
      <c r="F135" s="154" t="n">
        <v>475</v>
      </c>
    </row>
    <row r="136" customFormat="false" ht="15" hidden="false" customHeight="false" outlineLevel="0" collapsed="false">
      <c r="A136" s="149"/>
      <c r="B136" s="150"/>
      <c r="C136" s="151"/>
      <c r="D136" s="152"/>
      <c r="E136" s="153"/>
      <c r="F136" s="154" t="n">
        <v>481</v>
      </c>
    </row>
    <row r="137" customFormat="false" ht="15" hidden="false" customHeight="false" outlineLevel="0" collapsed="false">
      <c r="A137" s="149"/>
      <c r="B137" s="150"/>
      <c r="C137" s="151"/>
      <c r="D137" s="152" t="n">
        <v>487</v>
      </c>
      <c r="E137" s="153" t="n">
        <v>487</v>
      </c>
      <c r="F137" s="154" t="n">
        <v>487</v>
      </c>
    </row>
    <row r="138" customFormat="false" ht="15" hidden="false" customHeight="false" outlineLevel="0" collapsed="false">
      <c r="A138" s="149"/>
      <c r="B138" s="150"/>
      <c r="C138" s="151"/>
      <c r="D138" s="152"/>
      <c r="E138" s="153"/>
      <c r="F138" s="154" t="n">
        <v>493</v>
      </c>
    </row>
    <row r="139" customFormat="false" ht="15" hidden="false" customHeight="false" outlineLevel="0" collapsed="false">
      <c r="A139" s="149"/>
      <c r="B139" s="150"/>
      <c r="C139" s="151"/>
      <c r="D139" s="152"/>
      <c r="E139" s="153" t="n">
        <v>499</v>
      </c>
      <c r="F139" s="154" t="n">
        <v>499</v>
      </c>
    </row>
    <row r="140" customFormat="false" ht="15" hidden="false" customHeight="false" outlineLevel="0" collapsed="false">
      <c r="A140" s="149"/>
      <c r="B140" s="150"/>
      <c r="C140" s="151"/>
      <c r="D140" s="152"/>
      <c r="E140" s="153"/>
      <c r="F140" s="154" t="n">
        <v>505</v>
      </c>
    </row>
    <row r="141" customFormat="false" ht="15" hidden="false" customHeight="false" outlineLevel="0" collapsed="false">
      <c r="A141" s="149"/>
      <c r="B141" s="150"/>
      <c r="C141" s="151" t="n">
        <v>510</v>
      </c>
      <c r="D141" s="152" t="n">
        <v>511</v>
      </c>
      <c r="E141" s="153" t="n">
        <v>511</v>
      </c>
      <c r="F141" s="154" t="n">
        <v>511</v>
      </c>
    </row>
    <row r="142" customFormat="false" ht="15" hidden="false" customHeight="false" outlineLevel="0" collapsed="false">
      <c r="A142" s="149"/>
      <c r="B142" s="150"/>
      <c r="C142" s="151"/>
      <c r="D142" s="152"/>
      <c r="E142" s="153"/>
      <c r="F142" s="154" t="n">
        <v>517</v>
      </c>
    </row>
    <row r="143" customFormat="false" ht="15" hidden="false" customHeight="false" outlineLevel="0" collapsed="false">
      <c r="A143" s="149"/>
      <c r="B143" s="150"/>
      <c r="C143" s="151"/>
      <c r="D143" s="152"/>
      <c r="E143" s="153" t="n">
        <v>523</v>
      </c>
      <c r="F143" s="154" t="n">
        <v>523</v>
      </c>
    </row>
    <row r="144" customFormat="false" ht="15" hidden="false" customHeight="false" outlineLevel="0" collapsed="false">
      <c r="A144" s="149"/>
      <c r="B144" s="150"/>
      <c r="C144" s="151"/>
      <c r="D144" s="152"/>
      <c r="E144" s="153"/>
      <c r="F144" s="154" t="n">
        <v>530</v>
      </c>
    </row>
    <row r="145" customFormat="false" ht="15" hidden="false" customHeight="false" outlineLevel="0" collapsed="false">
      <c r="A145" s="149"/>
      <c r="B145" s="150"/>
      <c r="C145" s="151"/>
      <c r="D145" s="152" t="n">
        <v>536</v>
      </c>
      <c r="E145" s="153" t="n">
        <v>536</v>
      </c>
      <c r="F145" s="154" t="n">
        <v>536</v>
      </c>
    </row>
    <row r="146" customFormat="false" ht="15" hidden="false" customHeight="false" outlineLevel="0" collapsed="false">
      <c r="A146" s="149"/>
      <c r="B146" s="150"/>
      <c r="C146" s="151"/>
      <c r="D146" s="152"/>
      <c r="E146" s="153"/>
      <c r="F146" s="154" t="n">
        <v>542</v>
      </c>
    </row>
    <row r="147" customFormat="false" ht="15" hidden="false" customHeight="false" outlineLevel="0" collapsed="false">
      <c r="A147" s="149"/>
      <c r="B147" s="150"/>
      <c r="C147" s="151"/>
      <c r="D147" s="152"/>
      <c r="E147" s="153" t="n">
        <v>549</v>
      </c>
      <c r="F147" s="154" t="n">
        <v>549</v>
      </c>
    </row>
    <row r="148" customFormat="false" ht="15" hidden="false" customHeight="false" outlineLevel="0" collapsed="false">
      <c r="A148" s="149"/>
      <c r="B148" s="150"/>
      <c r="C148" s="151"/>
      <c r="D148" s="152"/>
      <c r="E148" s="153"/>
      <c r="F148" s="154" t="n">
        <v>556</v>
      </c>
    </row>
    <row r="149" customFormat="false" ht="15" hidden="false" customHeight="false" outlineLevel="0" collapsed="false">
      <c r="A149" s="149"/>
      <c r="B149" s="150" t="n">
        <v>560</v>
      </c>
      <c r="C149" s="151" t="n">
        <v>560</v>
      </c>
      <c r="D149" s="152" t="n">
        <v>562</v>
      </c>
      <c r="E149" s="153" t="n">
        <v>562</v>
      </c>
      <c r="F149" s="154" t="n">
        <v>562</v>
      </c>
    </row>
    <row r="150" customFormat="false" ht="15" hidden="false" customHeight="false" outlineLevel="0" collapsed="false">
      <c r="A150" s="149"/>
      <c r="B150" s="150"/>
      <c r="C150" s="151"/>
      <c r="D150" s="152"/>
      <c r="E150" s="153"/>
      <c r="F150" s="154" t="n">
        <v>569</v>
      </c>
    </row>
    <row r="151" customFormat="false" ht="15" hidden="false" customHeight="false" outlineLevel="0" collapsed="false">
      <c r="A151" s="149"/>
      <c r="B151" s="150"/>
      <c r="C151" s="151"/>
      <c r="D151" s="152"/>
      <c r="E151" s="153" t="n">
        <v>576</v>
      </c>
      <c r="F151" s="154" t="n">
        <v>576</v>
      </c>
    </row>
    <row r="152" customFormat="false" ht="15" hidden="false" customHeight="false" outlineLevel="0" collapsed="false">
      <c r="A152" s="149"/>
      <c r="B152" s="150"/>
      <c r="C152" s="151"/>
      <c r="D152" s="152"/>
      <c r="E152" s="153"/>
      <c r="F152" s="154" t="n">
        <v>583</v>
      </c>
    </row>
    <row r="153" customFormat="false" ht="15" hidden="false" customHeight="false" outlineLevel="0" collapsed="false">
      <c r="A153" s="149"/>
      <c r="B153" s="150"/>
      <c r="C153" s="151"/>
      <c r="D153" s="152" t="n">
        <v>590</v>
      </c>
      <c r="E153" s="153" t="n">
        <v>590</v>
      </c>
      <c r="F153" s="154" t="n">
        <v>590</v>
      </c>
    </row>
    <row r="154" customFormat="false" ht="15" hidden="false" customHeight="false" outlineLevel="0" collapsed="false">
      <c r="A154" s="149"/>
      <c r="B154" s="150"/>
      <c r="C154" s="151"/>
      <c r="D154" s="152"/>
      <c r="E154" s="153"/>
      <c r="F154" s="154" t="n">
        <v>597</v>
      </c>
    </row>
    <row r="155" customFormat="false" ht="15" hidden="false" customHeight="false" outlineLevel="0" collapsed="false">
      <c r="A155" s="149"/>
      <c r="B155" s="150"/>
      <c r="C155" s="151"/>
      <c r="D155" s="152"/>
      <c r="E155" s="153" t="n">
        <v>604</v>
      </c>
      <c r="F155" s="154" t="n">
        <v>604</v>
      </c>
    </row>
    <row r="156" customFormat="false" ht="15" hidden="false" customHeight="false" outlineLevel="0" collapsed="false">
      <c r="A156" s="149"/>
      <c r="B156" s="150"/>
      <c r="C156" s="151"/>
      <c r="D156" s="152"/>
      <c r="E156" s="153"/>
      <c r="F156" s="154" t="n">
        <v>612</v>
      </c>
    </row>
    <row r="157" customFormat="false" ht="15" hidden="false" customHeight="false" outlineLevel="0" collapsed="false">
      <c r="A157" s="149"/>
      <c r="B157" s="150"/>
      <c r="C157" s="151" t="n">
        <v>620</v>
      </c>
      <c r="D157" s="152" t="n">
        <v>619</v>
      </c>
      <c r="E157" s="153" t="n">
        <v>619</v>
      </c>
      <c r="F157" s="154" t="n">
        <v>619</v>
      </c>
    </row>
    <row r="158" customFormat="false" ht="15" hidden="false" customHeight="false" outlineLevel="0" collapsed="false">
      <c r="A158" s="149"/>
      <c r="B158" s="150"/>
      <c r="C158" s="151"/>
      <c r="D158" s="152"/>
      <c r="E158" s="153"/>
      <c r="F158" s="154" t="n">
        <v>626</v>
      </c>
    </row>
    <row r="159" customFormat="false" ht="15" hidden="false" customHeight="false" outlineLevel="0" collapsed="false">
      <c r="A159" s="149"/>
      <c r="B159" s="150"/>
      <c r="C159" s="151"/>
      <c r="D159" s="152"/>
      <c r="E159" s="153" t="n">
        <v>634</v>
      </c>
      <c r="F159" s="154" t="n">
        <v>634</v>
      </c>
    </row>
    <row r="160" customFormat="false" ht="15" hidden="false" customHeight="false" outlineLevel="0" collapsed="false">
      <c r="A160" s="149"/>
      <c r="B160" s="150"/>
      <c r="C160" s="151"/>
      <c r="D160" s="152"/>
      <c r="E160" s="153"/>
      <c r="F160" s="154" t="n">
        <v>642</v>
      </c>
    </row>
    <row r="161" customFormat="false" ht="15" hidden="false" customHeight="false" outlineLevel="0" collapsed="false">
      <c r="A161" s="149"/>
      <c r="B161" s="150"/>
      <c r="C161" s="151"/>
      <c r="D161" s="152" t="n">
        <v>649</v>
      </c>
      <c r="E161" s="153" t="n">
        <v>649</v>
      </c>
      <c r="F161" s="154" t="n">
        <v>649</v>
      </c>
    </row>
    <row r="162" customFormat="false" ht="15" hidden="false" customHeight="false" outlineLevel="0" collapsed="false">
      <c r="A162" s="149"/>
      <c r="B162" s="150"/>
      <c r="C162" s="151"/>
      <c r="D162" s="152"/>
      <c r="E162" s="153"/>
      <c r="F162" s="154" t="n">
        <v>657</v>
      </c>
    </row>
    <row r="163" customFormat="false" ht="15" hidden="false" customHeight="false" outlineLevel="0" collapsed="false">
      <c r="A163" s="149"/>
      <c r="B163" s="150"/>
      <c r="C163" s="151"/>
      <c r="D163" s="152"/>
      <c r="E163" s="153" t="n">
        <v>665</v>
      </c>
      <c r="F163" s="154" t="n">
        <v>665</v>
      </c>
    </row>
    <row r="164" customFormat="false" ht="15" hidden="false" customHeight="false" outlineLevel="0" collapsed="false">
      <c r="A164" s="149"/>
      <c r="B164" s="150"/>
      <c r="C164" s="151"/>
      <c r="D164" s="152"/>
      <c r="E164" s="153"/>
      <c r="F164" s="154" t="n">
        <v>673</v>
      </c>
    </row>
    <row r="165" customFormat="false" ht="15" hidden="false" customHeight="false" outlineLevel="0" collapsed="false">
      <c r="A165" s="149" t="n">
        <v>680</v>
      </c>
      <c r="B165" s="150" t="n">
        <v>680</v>
      </c>
      <c r="C165" s="151" t="n">
        <v>680</v>
      </c>
      <c r="D165" s="152" t="n">
        <v>681</v>
      </c>
      <c r="E165" s="153" t="n">
        <v>681</v>
      </c>
      <c r="F165" s="154" t="n">
        <v>681</v>
      </c>
    </row>
    <row r="166" customFormat="false" ht="15" hidden="false" customHeight="false" outlineLevel="0" collapsed="false">
      <c r="A166" s="149"/>
      <c r="B166" s="150"/>
      <c r="C166" s="151"/>
      <c r="D166" s="152"/>
      <c r="E166" s="153"/>
      <c r="F166" s="154" t="n">
        <v>690</v>
      </c>
    </row>
    <row r="167" customFormat="false" ht="15" hidden="false" customHeight="false" outlineLevel="0" collapsed="false">
      <c r="A167" s="149"/>
      <c r="B167" s="150"/>
      <c r="C167" s="151"/>
      <c r="D167" s="152"/>
      <c r="E167" s="153" t="n">
        <v>698</v>
      </c>
      <c r="F167" s="154" t="n">
        <v>698</v>
      </c>
    </row>
    <row r="168" customFormat="false" ht="15" hidden="false" customHeight="false" outlineLevel="0" collapsed="false">
      <c r="A168" s="149"/>
      <c r="B168" s="150"/>
      <c r="C168" s="151"/>
      <c r="D168" s="152"/>
      <c r="E168" s="153"/>
      <c r="F168" s="154" t="n">
        <v>706</v>
      </c>
    </row>
    <row r="169" customFormat="false" ht="15" hidden="false" customHeight="false" outlineLevel="0" collapsed="false">
      <c r="A169" s="149"/>
      <c r="B169" s="150"/>
      <c r="C169" s="151"/>
      <c r="D169" s="152" t="n">
        <v>715</v>
      </c>
      <c r="E169" s="153" t="n">
        <v>715</v>
      </c>
      <c r="F169" s="154" t="n">
        <v>715</v>
      </c>
    </row>
    <row r="170" customFormat="false" ht="15" hidden="false" customHeight="false" outlineLevel="0" collapsed="false">
      <c r="A170" s="149"/>
      <c r="B170" s="150"/>
      <c r="C170" s="151"/>
      <c r="D170" s="152"/>
      <c r="E170" s="153"/>
      <c r="F170" s="154" t="n">
        <v>723</v>
      </c>
    </row>
    <row r="171" customFormat="false" ht="15" hidden="false" customHeight="false" outlineLevel="0" collapsed="false">
      <c r="A171" s="149"/>
      <c r="B171" s="150"/>
      <c r="C171" s="151"/>
      <c r="D171" s="152"/>
      <c r="E171" s="153" t="n">
        <v>732</v>
      </c>
      <c r="F171" s="154" t="n">
        <v>732</v>
      </c>
    </row>
    <row r="172" customFormat="false" ht="15" hidden="false" customHeight="false" outlineLevel="0" collapsed="false">
      <c r="A172" s="149"/>
      <c r="B172" s="150"/>
      <c r="C172" s="151"/>
      <c r="D172" s="152"/>
      <c r="E172" s="153"/>
      <c r="F172" s="154" t="n">
        <v>741</v>
      </c>
    </row>
    <row r="173" customFormat="false" ht="15" hidden="false" customHeight="false" outlineLevel="0" collapsed="false">
      <c r="A173" s="149"/>
      <c r="B173" s="150"/>
      <c r="C173" s="151" t="n">
        <v>750</v>
      </c>
      <c r="D173" s="152" t="n">
        <v>750</v>
      </c>
      <c r="E173" s="153" t="n">
        <v>750</v>
      </c>
      <c r="F173" s="154" t="n">
        <v>750</v>
      </c>
    </row>
    <row r="174" customFormat="false" ht="15" hidden="false" customHeight="false" outlineLevel="0" collapsed="false">
      <c r="A174" s="149"/>
      <c r="B174" s="150"/>
      <c r="C174" s="151"/>
      <c r="D174" s="152"/>
      <c r="E174" s="153"/>
      <c r="F174" s="154" t="n">
        <v>759</v>
      </c>
    </row>
    <row r="175" customFormat="false" ht="15" hidden="false" customHeight="false" outlineLevel="0" collapsed="false">
      <c r="A175" s="149"/>
      <c r="B175" s="150"/>
      <c r="C175" s="151"/>
      <c r="D175" s="152"/>
      <c r="E175" s="153" t="n">
        <v>768</v>
      </c>
      <c r="F175" s="154" t="n">
        <v>768</v>
      </c>
    </row>
    <row r="176" customFormat="false" ht="15" hidden="false" customHeight="false" outlineLevel="0" collapsed="false">
      <c r="A176" s="149"/>
      <c r="B176" s="150"/>
      <c r="C176" s="151"/>
      <c r="D176" s="152"/>
      <c r="E176" s="153"/>
      <c r="F176" s="154" t="n">
        <v>777</v>
      </c>
    </row>
    <row r="177" customFormat="false" ht="15" hidden="false" customHeight="false" outlineLevel="0" collapsed="false">
      <c r="A177" s="149"/>
      <c r="B177" s="150"/>
      <c r="C177" s="151"/>
      <c r="D177" s="152" t="n">
        <v>787</v>
      </c>
      <c r="E177" s="153" t="n">
        <v>787</v>
      </c>
      <c r="F177" s="154" t="n">
        <v>787</v>
      </c>
    </row>
    <row r="178" customFormat="false" ht="15" hidden="false" customHeight="false" outlineLevel="0" collapsed="false">
      <c r="A178" s="149"/>
      <c r="B178" s="150"/>
      <c r="C178" s="151"/>
      <c r="D178" s="152"/>
      <c r="E178" s="153"/>
      <c r="F178" s="154" t="n">
        <v>796</v>
      </c>
    </row>
    <row r="179" customFormat="false" ht="15" hidden="false" customHeight="false" outlineLevel="0" collapsed="false">
      <c r="A179" s="149"/>
      <c r="B179" s="150"/>
      <c r="C179" s="151"/>
      <c r="D179" s="152"/>
      <c r="E179" s="153" t="n">
        <v>806</v>
      </c>
      <c r="F179" s="154" t="n">
        <v>806</v>
      </c>
    </row>
    <row r="180" customFormat="false" ht="15" hidden="false" customHeight="false" outlineLevel="0" collapsed="false">
      <c r="A180" s="149"/>
      <c r="B180" s="150"/>
      <c r="C180" s="151"/>
      <c r="D180" s="152"/>
      <c r="E180" s="153"/>
      <c r="F180" s="154" t="n">
        <v>816</v>
      </c>
    </row>
    <row r="181" customFormat="false" ht="15" hidden="false" customHeight="false" outlineLevel="0" collapsed="false">
      <c r="A181" s="149"/>
      <c r="B181" s="150" t="n">
        <v>820</v>
      </c>
      <c r="C181" s="151" t="n">
        <v>820</v>
      </c>
      <c r="D181" s="152" t="n">
        <v>825</v>
      </c>
      <c r="E181" s="153" t="n">
        <v>825</v>
      </c>
      <c r="F181" s="154" t="n">
        <v>825</v>
      </c>
    </row>
    <row r="182" customFormat="false" ht="15" hidden="false" customHeight="false" outlineLevel="0" collapsed="false">
      <c r="A182" s="149"/>
      <c r="B182" s="150"/>
      <c r="C182" s="151"/>
      <c r="D182" s="152"/>
      <c r="E182" s="153"/>
      <c r="F182" s="154" t="n">
        <v>835</v>
      </c>
    </row>
    <row r="183" customFormat="false" ht="15" hidden="false" customHeight="false" outlineLevel="0" collapsed="false">
      <c r="A183" s="149"/>
      <c r="B183" s="150"/>
      <c r="C183" s="151"/>
      <c r="D183" s="152"/>
      <c r="E183" s="153" t="n">
        <v>845</v>
      </c>
      <c r="F183" s="154" t="n">
        <v>845</v>
      </c>
    </row>
    <row r="184" customFormat="false" ht="15" hidden="false" customHeight="false" outlineLevel="0" collapsed="false">
      <c r="A184" s="149"/>
      <c r="B184" s="150"/>
      <c r="C184" s="151"/>
      <c r="D184" s="152"/>
      <c r="E184" s="153"/>
      <c r="F184" s="154" t="n">
        <v>856</v>
      </c>
    </row>
    <row r="185" customFormat="false" ht="15" hidden="false" customHeight="false" outlineLevel="0" collapsed="false">
      <c r="A185" s="149"/>
      <c r="B185" s="150"/>
      <c r="C185" s="151"/>
      <c r="D185" s="152" t="n">
        <v>866</v>
      </c>
      <c r="E185" s="153" t="n">
        <v>866</v>
      </c>
      <c r="F185" s="154" t="n">
        <v>866</v>
      </c>
    </row>
    <row r="186" customFormat="false" ht="15" hidden="false" customHeight="false" outlineLevel="0" collapsed="false">
      <c r="A186" s="149"/>
      <c r="B186" s="150"/>
      <c r="C186" s="151"/>
      <c r="D186" s="152"/>
      <c r="E186" s="153"/>
      <c r="F186" s="154" t="n">
        <v>876</v>
      </c>
    </row>
    <row r="187" customFormat="false" ht="15" hidden="false" customHeight="false" outlineLevel="0" collapsed="false">
      <c r="A187" s="149"/>
      <c r="B187" s="150"/>
      <c r="C187" s="151"/>
      <c r="D187" s="152"/>
      <c r="E187" s="153" t="n">
        <v>887</v>
      </c>
      <c r="F187" s="154" t="n">
        <v>887</v>
      </c>
    </row>
    <row r="188" customFormat="false" ht="15" hidden="false" customHeight="false" outlineLevel="0" collapsed="false">
      <c r="A188" s="149"/>
      <c r="B188" s="150"/>
      <c r="C188" s="151"/>
      <c r="D188" s="152"/>
      <c r="E188" s="153"/>
      <c r="F188" s="154" t="n">
        <v>898</v>
      </c>
    </row>
    <row r="189" customFormat="false" ht="15" hidden="false" customHeight="false" outlineLevel="0" collapsed="false">
      <c r="A189" s="149"/>
      <c r="B189" s="150"/>
      <c r="C189" s="151" t="n">
        <v>910</v>
      </c>
      <c r="D189" s="152" t="n">
        <v>909</v>
      </c>
      <c r="E189" s="153" t="n">
        <v>909</v>
      </c>
      <c r="F189" s="154" t="n">
        <v>909</v>
      </c>
    </row>
    <row r="190" customFormat="false" ht="15" hidden="false" customHeight="false" outlineLevel="0" collapsed="false">
      <c r="A190" s="149"/>
      <c r="B190" s="150"/>
      <c r="C190" s="151"/>
      <c r="D190" s="152"/>
      <c r="E190" s="153"/>
      <c r="F190" s="154" t="n">
        <v>920</v>
      </c>
    </row>
    <row r="191" customFormat="false" ht="15" hidden="false" customHeight="false" outlineLevel="0" collapsed="false">
      <c r="A191" s="149"/>
      <c r="B191" s="150"/>
      <c r="C191" s="151"/>
      <c r="D191" s="152"/>
      <c r="E191" s="153" t="n">
        <v>931</v>
      </c>
      <c r="F191" s="154" t="n">
        <v>931</v>
      </c>
    </row>
    <row r="192" customFormat="false" ht="15" hidden="false" customHeight="false" outlineLevel="0" collapsed="false">
      <c r="A192" s="149"/>
      <c r="B192" s="150"/>
      <c r="C192" s="151"/>
      <c r="D192" s="152"/>
      <c r="E192" s="153"/>
      <c r="F192" s="154" t="n">
        <v>942</v>
      </c>
    </row>
    <row r="193" customFormat="false" ht="15" hidden="false" customHeight="false" outlineLevel="0" collapsed="false">
      <c r="A193" s="149"/>
      <c r="B193" s="150"/>
      <c r="C193" s="151"/>
      <c r="D193" s="152" t="n">
        <v>953</v>
      </c>
      <c r="E193" s="153" t="n">
        <v>953</v>
      </c>
      <c r="F193" s="154" t="n">
        <v>953</v>
      </c>
    </row>
    <row r="194" customFormat="false" ht="15" hidden="false" customHeight="false" outlineLevel="0" collapsed="false">
      <c r="A194" s="149"/>
      <c r="B194" s="150"/>
      <c r="C194" s="151"/>
      <c r="D194" s="152"/>
      <c r="E194" s="153"/>
      <c r="F194" s="154" t="n">
        <v>965</v>
      </c>
    </row>
    <row r="195" customFormat="false" ht="15" hidden="false" customHeight="false" outlineLevel="0" collapsed="false">
      <c r="A195" s="149"/>
      <c r="B195" s="150"/>
      <c r="C195" s="151"/>
      <c r="D195" s="152"/>
      <c r="E195" s="153" t="n">
        <v>976</v>
      </c>
      <c r="F195" s="154" t="n">
        <v>976</v>
      </c>
    </row>
    <row r="196" customFormat="false" ht="15" hidden="false" customHeight="false" outlineLevel="0" collapsed="false">
      <c r="A196" s="149"/>
      <c r="B196" s="150"/>
      <c r="C196" s="151"/>
      <c r="D196" s="152"/>
      <c r="E196" s="153"/>
      <c r="F196" s="154" t="n">
        <v>988</v>
      </c>
    </row>
    <row r="197" customFormat="false" ht="15" hidden="false" customHeight="false" outlineLevel="0" collapsed="false">
      <c r="A197" s="156" t="n">
        <v>1000</v>
      </c>
      <c r="B197" s="157" t="n">
        <v>1000</v>
      </c>
      <c r="C197" s="158" t="n">
        <v>1000</v>
      </c>
      <c r="D197" s="159" t="n">
        <v>1000</v>
      </c>
      <c r="E197" s="160" t="n">
        <v>1000</v>
      </c>
      <c r="F197" s="161" t="n">
        <v>1000</v>
      </c>
      <c r="G197" s="162" t="s">
        <v>189</v>
      </c>
    </row>
  </sheetData>
  <sheetProtection sheet="true" objects="true" scenarios="true"/>
  <mergeCells count="187"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C13:C20"/>
    <mergeCell ref="D13:D16"/>
    <mergeCell ref="E13:E14"/>
    <mergeCell ref="E15:E16"/>
    <mergeCell ref="D17:D20"/>
    <mergeCell ref="E17:E18"/>
    <mergeCell ref="E19:E20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61:D64"/>
    <mergeCell ref="E61:E62"/>
    <mergeCell ref="E63:E64"/>
    <mergeCell ref="D65:D68"/>
    <mergeCell ref="E65:E66"/>
    <mergeCell ref="E67:E68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D77:D80"/>
    <mergeCell ref="E77:E78"/>
    <mergeCell ref="E79:E80"/>
    <mergeCell ref="D81:D84"/>
    <mergeCell ref="E81:E82"/>
    <mergeCell ref="E83:E84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25:D128"/>
    <mergeCell ref="E125:E126"/>
    <mergeCell ref="E127:E128"/>
    <mergeCell ref="D129:D132"/>
    <mergeCell ref="E129:E130"/>
    <mergeCell ref="E131:E132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D141:D144"/>
    <mergeCell ref="E141:E142"/>
    <mergeCell ref="E143:E144"/>
    <mergeCell ref="D145:D148"/>
    <mergeCell ref="E145:E146"/>
    <mergeCell ref="E147:E148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  <mergeCell ref="D189:D192"/>
    <mergeCell ref="E189:E190"/>
    <mergeCell ref="E191:E192"/>
    <mergeCell ref="D193:D196"/>
    <mergeCell ref="E193:E194"/>
    <mergeCell ref="E195:E19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B4" activeCellId="0" sqref="B4"/>
    </sheetView>
  </sheetViews>
  <sheetFormatPr defaultColWidth="8.453125" defaultRowHeight="15" customHeight="true" zeroHeight="false" outlineLevelRow="0" outlineLevelCol="0"/>
  <cols>
    <col collapsed="false" customWidth="true" hidden="false" outlineLevel="0" max="4" min="1" style="0" width="9.29"/>
  </cols>
  <sheetData>
    <row r="1" customFormat="false" ht="24.45" hidden="false" customHeight="false" outlineLevel="0" collapsed="false">
      <c r="A1" s="163" t="s">
        <v>190</v>
      </c>
      <c r="B1" s="163"/>
    </row>
    <row r="3" customFormat="false" ht="15" hidden="false" customHeight="false" outlineLevel="0" collapsed="false">
      <c r="A3" s="164" t="s">
        <v>138</v>
      </c>
      <c r="B3" s="164" t="s">
        <v>91</v>
      </c>
      <c r="C3" s="164" t="s">
        <v>191</v>
      </c>
      <c r="D3" s="164" t="s">
        <v>192</v>
      </c>
    </row>
    <row r="4" customFormat="false" ht="15" hidden="false" customHeight="false" outlineLevel="0" collapsed="false">
      <c r="A4" s="165" t="n">
        <v>1</v>
      </c>
      <c r="B4" s="165" t="n">
        <v>1</v>
      </c>
      <c r="C4" s="165" t="n">
        <v>1</v>
      </c>
      <c r="D4" s="165" t="n">
        <v>1</v>
      </c>
    </row>
    <row r="5" customFormat="false" ht="15" hidden="false" customHeight="false" outlineLevel="0" collapsed="false">
      <c r="A5" s="165" t="n">
        <v>1.1</v>
      </c>
      <c r="B5" s="165" t="n">
        <v>1.1</v>
      </c>
      <c r="C5" s="165"/>
      <c r="D5" s="165"/>
    </row>
    <row r="6" customFormat="false" ht="15" hidden="false" customHeight="false" outlineLevel="0" collapsed="false">
      <c r="A6" s="165" t="n">
        <v>1.2</v>
      </c>
      <c r="B6" s="165" t="n">
        <v>1.2</v>
      </c>
      <c r="C6" s="165"/>
      <c r="D6" s="165"/>
    </row>
    <row r="7" customFormat="false" ht="15" hidden="false" customHeight="false" outlineLevel="0" collapsed="false">
      <c r="A7" s="165" t="n">
        <v>1.3</v>
      </c>
      <c r="B7" s="165" t="n">
        <v>1.3</v>
      </c>
      <c r="C7" s="165"/>
      <c r="D7" s="165"/>
    </row>
    <row r="8" customFormat="false" ht="15" hidden="false" customHeight="false" outlineLevel="0" collapsed="false">
      <c r="A8" s="165" t="n">
        <v>1.5</v>
      </c>
      <c r="B8" s="165" t="n">
        <v>1.5</v>
      </c>
      <c r="C8" s="165" t="n">
        <v>1.5</v>
      </c>
      <c r="D8" s="165" t="n">
        <v>1.5</v>
      </c>
    </row>
    <row r="9" customFormat="false" ht="15" hidden="false" customHeight="false" outlineLevel="0" collapsed="false">
      <c r="A9" s="165" t="n">
        <v>1.6</v>
      </c>
      <c r="B9" s="165" t="n">
        <v>1.6</v>
      </c>
      <c r="C9" s="165"/>
      <c r="D9" s="165"/>
    </row>
    <row r="10" customFormat="false" ht="15" hidden="false" customHeight="false" outlineLevel="0" collapsed="false">
      <c r="A10" s="165" t="n">
        <v>1.8</v>
      </c>
      <c r="B10" s="165" t="n">
        <v>1.8</v>
      </c>
      <c r="C10" s="165"/>
      <c r="D10" s="165"/>
    </row>
    <row r="11" customFormat="false" ht="15" hidden="false" customHeight="false" outlineLevel="0" collapsed="false">
      <c r="A11" s="165" t="n">
        <v>2</v>
      </c>
      <c r="B11" s="165" t="n">
        <v>2</v>
      </c>
      <c r="C11" s="165"/>
      <c r="D11" s="165"/>
    </row>
    <row r="12" customFormat="false" ht="15" hidden="false" customHeight="false" outlineLevel="0" collapsed="false">
      <c r="A12" s="165" t="n">
        <v>2.2</v>
      </c>
      <c r="B12" s="165" t="n">
        <v>2.2</v>
      </c>
      <c r="C12" s="165" t="n">
        <v>2.2</v>
      </c>
      <c r="D12" s="165" t="n">
        <v>2.2</v>
      </c>
    </row>
    <row r="13" customFormat="false" ht="15" hidden="false" customHeight="false" outlineLevel="0" collapsed="false">
      <c r="A13" s="165" t="n">
        <v>2.4</v>
      </c>
      <c r="B13" s="165" t="n">
        <v>2.4</v>
      </c>
      <c r="C13" s="165"/>
      <c r="D13" s="165"/>
    </row>
    <row r="14" customFormat="false" ht="15" hidden="false" customHeight="false" outlineLevel="0" collapsed="false">
      <c r="A14" s="165" t="n">
        <v>2.7</v>
      </c>
      <c r="B14" s="165" t="n">
        <v>2.7</v>
      </c>
      <c r="C14" s="165"/>
      <c r="D14" s="165"/>
    </row>
    <row r="15" customFormat="false" ht="15" hidden="false" customHeight="false" outlineLevel="0" collapsed="false">
      <c r="A15" s="165" t="n">
        <v>3</v>
      </c>
      <c r="B15" s="165" t="n">
        <v>3</v>
      </c>
      <c r="C15" s="165"/>
      <c r="D15" s="165"/>
    </row>
    <row r="16" customFormat="false" ht="15" hidden="false" customHeight="false" outlineLevel="0" collapsed="false">
      <c r="A16" s="165" t="n">
        <v>3.3</v>
      </c>
      <c r="B16" s="165" t="n">
        <v>3.3</v>
      </c>
      <c r="C16" s="165" t="n">
        <v>3.3</v>
      </c>
      <c r="D16" s="165" t="n">
        <v>3.3</v>
      </c>
    </row>
    <row r="17" customFormat="false" ht="15" hidden="false" customHeight="false" outlineLevel="0" collapsed="false">
      <c r="A17" s="165" t="n">
        <v>3.6</v>
      </c>
      <c r="B17" s="165" t="n">
        <v>3.6</v>
      </c>
      <c r="C17" s="165" t="n">
        <f aca="false">C18</f>
        <v>4.7</v>
      </c>
      <c r="D17" s="165"/>
    </row>
    <row r="18" customFormat="false" ht="15" hidden="false" customHeight="false" outlineLevel="0" collapsed="false">
      <c r="A18" s="165" t="n">
        <v>3.9</v>
      </c>
      <c r="B18" s="165" t="n">
        <v>3.9</v>
      </c>
      <c r="C18" s="165" t="n">
        <f aca="false">C19</f>
        <v>4.7</v>
      </c>
      <c r="D18" s="165"/>
    </row>
    <row r="19" customFormat="false" ht="15" hidden="false" customHeight="false" outlineLevel="0" collapsed="false">
      <c r="A19" s="165" t="n">
        <v>4.3</v>
      </c>
      <c r="B19" s="165" t="n">
        <v>4.3</v>
      </c>
      <c r="C19" s="165" t="n">
        <f aca="false">C20</f>
        <v>4.7</v>
      </c>
      <c r="D19" s="165"/>
    </row>
    <row r="20" customFormat="false" ht="15" hidden="false" customHeight="false" outlineLevel="0" collapsed="false">
      <c r="A20" s="165" t="n">
        <v>4.7</v>
      </c>
      <c r="B20" s="165" t="n">
        <v>4.7</v>
      </c>
      <c r="C20" s="165" t="n">
        <v>4.7</v>
      </c>
      <c r="D20" s="165" t="n">
        <v>4.7</v>
      </c>
    </row>
    <row r="21" customFormat="false" ht="15" hidden="false" customHeight="false" outlineLevel="0" collapsed="false">
      <c r="A21" s="165" t="n">
        <v>5.1</v>
      </c>
      <c r="B21" s="165" t="n">
        <v>5.1</v>
      </c>
      <c r="C21" s="165" t="n">
        <f aca="false">C22</f>
        <v>6.8</v>
      </c>
      <c r="D21" s="165"/>
    </row>
    <row r="22" customFormat="false" ht="15" hidden="false" customHeight="false" outlineLevel="0" collapsed="false">
      <c r="A22" s="165" t="n">
        <v>5.6</v>
      </c>
      <c r="B22" s="165" t="n">
        <v>5.6</v>
      </c>
      <c r="C22" s="165" t="n">
        <f aca="false">C23</f>
        <v>6.8</v>
      </c>
      <c r="D22" s="165"/>
    </row>
    <row r="23" customFormat="false" ht="15" hidden="false" customHeight="false" outlineLevel="0" collapsed="false">
      <c r="A23" s="165" t="n">
        <v>6.2</v>
      </c>
      <c r="B23" s="165" t="n">
        <v>6.2</v>
      </c>
      <c r="C23" s="165" t="n">
        <f aca="false">C24</f>
        <v>6.8</v>
      </c>
      <c r="D23" s="165"/>
    </row>
    <row r="24" customFormat="false" ht="15" hidden="false" customHeight="false" outlineLevel="0" collapsed="false">
      <c r="A24" s="165" t="n">
        <v>6.8</v>
      </c>
      <c r="B24" s="165" t="n">
        <v>6.8</v>
      </c>
      <c r="C24" s="165" t="n">
        <v>6.8</v>
      </c>
      <c r="D24" s="165" t="n">
        <v>6.8</v>
      </c>
    </row>
    <row r="25" customFormat="false" ht="15" hidden="false" customHeight="false" outlineLevel="0" collapsed="false">
      <c r="A25" s="165" t="n">
        <v>7.5</v>
      </c>
      <c r="B25" s="165" t="n">
        <v>7.5</v>
      </c>
      <c r="C25" s="165" t="n">
        <f aca="false">C26</f>
        <v>10</v>
      </c>
      <c r="D25" s="165"/>
    </row>
    <row r="26" customFormat="false" ht="15" hidden="false" customHeight="false" outlineLevel="0" collapsed="false">
      <c r="A26" s="165" t="n">
        <v>8.2</v>
      </c>
      <c r="B26" s="165" t="n">
        <v>8.2</v>
      </c>
      <c r="C26" s="165" t="n">
        <f aca="false">C27</f>
        <v>10</v>
      </c>
      <c r="D26" s="165"/>
    </row>
    <row r="27" customFormat="false" ht="15" hidden="false" customHeight="false" outlineLevel="0" collapsed="false">
      <c r="A27" s="165" t="n">
        <v>9.1</v>
      </c>
      <c r="B27" s="165" t="n">
        <v>9.1</v>
      </c>
      <c r="C27" s="165" t="n">
        <f aca="false">C28</f>
        <v>10</v>
      </c>
      <c r="D27" s="165"/>
    </row>
    <row r="28" customFormat="false" ht="15" hidden="false" customHeight="false" outlineLevel="0" collapsed="false">
      <c r="A28" s="165" t="n">
        <v>10</v>
      </c>
      <c r="B28" s="165" t="n">
        <v>10</v>
      </c>
      <c r="C28" s="165" t="n">
        <v>10</v>
      </c>
      <c r="D28" s="165" t="n">
        <v>10</v>
      </c>
    </row>
    <row r="29" customFormat="false" ht="15" hidden="false" customHeight="false" outlineLevel="0" collapsed="false">
      <c r="A29" s="165" t="n">
        <v>11</v>
      </c>
      <c r="B29" s="165" t="n">
        <f aca="false">B30</f>
        <v>15</v>
      </c>
      <c r="C29" s="165" t="n">
        <f aca="false">C30</f>
        <v>15</v>
      </c>
      <c r="D29" s="165"/>
    </row>
    <row r="30" customFormat="false" ht="15" hidden="false" customHeight="false" outlineLevel="0" collapsed="false">
      <c r="A30" s="165" t="n">
        <v>12</v>
      </c>
      <c r="B30" s="165" t="n">
        <f aca="false">B31</f>
        <v>15</v>
      </c>
      <c r="C30" s="165" t="n">
        <f aca="false">C31</f>
        <v>15</v>
      </c>
      <c r="D30" s="165"/>
    </row>
    <row r="31" customFormat="false" ht="15" hidden="false" customHeight="false" outlineLevel="0" collapsed="false">
      <c r="A31" s="165" t="n">
        <v>13</v>
      </c>
      <c r="B31" s="165" t="n">
        <f aca="false">B32</f>
        <v>15</v>
      </c>
      <c r="C31" s="165" t="n">
        <f aca="false">C32</f>
        <v>15</v>
      </c>
      <c r="D31" s="165"/>
    </row>
    <row r="32" customFormat="false" ht="15" hidden="false" customHeight="false" outlineLevel="0" collapsed="false">
      <c r="A32" s="165" t="n">
        <v>15</v>
      </c>
      <c r="B32" s="165" t="n">
        <v>15</v>
      </c>
      <c r="C32" s="165" t="n">
        <v>15</v>
      </c>
      <c r="D32" s="165"/>
      <c r="F32" s="166"/>
    </row>
    <row r="33" customFormat="false" ht="15" hidden="false" customHeight="false" outlineLevel="0" collapsed="false">
      <c r="A33" s="165" t="n">
        <v>16</v>
      </c>
      <c r="B33" s="165" t="n">
        <f aca="false">B34</f>
        <v>22</v>
      </c>
      <c r="C33" s="165" t="n">
        <f aca="false">C34</f>
        <v>22</v>
      </c>
      <c r="D33" s="165"/>
    </row>
    <row r="34" customFormat="false" ht="15" hidden="false" customHeight="false" outlineLevel="0" collapsed="false">
      <c r="A34" s="165" t="n">
        <v>18</v>
      </c>
      <c r="B34" s="165" t="n">
        <f aca="false">B35</f>
        <v>22</v>
      </c>
      <c r="C34" s="165" t="n">
        <f aca="false">C35</f>
        <v>22</v>
      </c>
      <c r="D34" s="165"/>
    </row>
    <row r="35" customFormat="false" ht="15" hidden="false" customHeight="false" outlineLevel="0" collapsed="false">
      <c r="A35" s="165" t="n">
        <v>20</v>
      </c>
      <c r="B35" s="165" t="n">
        <f aca="false">B36</f>
        <v>22</v>
      </c>
      <c r="C35" s="165" t="n">
        <f aca="false">C36</f>
        <v>22</v>
      </c>
      <c r="D35" s="165"/>
    </row>
    <row r="36" customFormat="false" ht="15" hidden="false" customHeight="false" outlineLevel="0" collapsed="false">
      <c r="A36" s="165" t="n">
        <v>22</v>
      </c>
      <c r="B36" s="165" t="n">
        <v>22</v>
      </c>
      <c r="C36" s="165" t="n">
        <v>22</v>
      </c>
      <c r="D36" s="165"/>
    </row>
    <row r="37" customFormat="false" ht="15" hidden="false" customHeight="false" outlineLevel="0" collapsed="false">
      <c r="A37" s="165" t="n">
        <v>24</v>
      </c>
      <c r="B37" s="165" t="n">
        <f aca="false">B38</f>
        <v>33</v>
      </c>
      <c r="C37" s="165" t="n">
        <f aca="false">C38</f>
        <v>33</v>
      </c>
      <c r="D37" s="165"/>
    </row>
    <row r="38" customFormat="false" ht="15" hidden="false" customHeight="false" outlineLevel="0" collapsed="false">
      <c r="A38" s="165" t="n">
        <v>27</v>
      </c>
      <c r="B38" s="165" t="n">
        <f aca="false">B39</f>
        <v>33</v>
      </c>
      <c r="C38" s="165" t="n">
        <f aca="false">C39</f>
        <v>33</v>
      </c>
      <c r="D38" s="165"/>
    </row>
    <row r="39" customFormat="false" ht="15" hidden="false" customHeight="false" outlineLevel="0" collapsed="false">
      <c r="A39" s="165" t="n">
        <v>30</v>
      </c>
      <c r="B39" s="165" t="n">
        <f aca="false">B40</f>
        <v>33</v>
      </c>
      <c r="C39" s="165" t="n">
        <f aca="false">C40</f>
        <v>33</v>
      </c>
      <c r="D39" s="165"/>
    </row>
    <row r="40" customFormat="false" ht="15" hidden="false" customHeight="false" outlineLevel="0" collapsed="false">
      <c r="A40" s="165" t="n">
        <v>33</v>
      </c>
      <c r="B40" s="165" t="n">
        <v>33</v>
      </c>
      <c r="C40" s="165" t="n">
        <v>33</v>
      </c>
      <c r="D40" s="165"/>
    </row>
    <row r="41" customFormat="false" ht="15" hidden="false" customHeight="false" outlineLevel="0" collapsed="false">
      <c r="A41" s="165" t="n">
        <v>36</v>
      </c>
      <c r="B41" s="165" t="n">
        <f aca="false">B42</f>
        <v>47</v>
      </c>
      <c r="C41" s="165" t="n">
        <f aca="false">C42</f>
        <v>47</v>
      </c>
      <c r="D41" s="165"/>
    </row>
    <row r="42" customFormat="false" ht="15" hidden="false" customHeight="false" outlineLevel="0" collapsed="false">
      <c r="A42" s="165" t="n">
        <v>39</v>
      </c>
      <c r="B42" s="165" t="n">
        <f aca="false">B43</f>
        <v>47</v>
      </c>
      <c r="C42" s="165" t="n">
        <f aca="false">C43</f>
        <v>47</v>
      </c>
      <c r="D42" s="165"/>
    </row>
    <row r="43" customFormat="false" ht="15" hidden="false" customHeight="false" outlineLevel="0" collapsed="false">
      <c r="A43" s="165" t="n">
        <v>43</v>
      </c>
      <c r="B43" s="165" t="n">
        <f aca="false">B44</f>
        <v>47</v>
      </c>
      <c r="C43" s="165" t="n">
        <f aca="false">C44</f>
        <v>47</v>
      </c>
      <c r="D43" s="165"/>
    </row>
    <row r="44" customFormat="false" ht="15" hidden="false" customHeight="false" outlineLevel="0" collapsed="false">
      <c r="A44" s="165" t="n">
        <v>47</v>
      </c>
      <c r="B44" s="165" t="n">
        <v>47</v>
      </c>
      <c r="C44" s="165" t="n">
        <v>47</v>
      </c>
      <c r="D44" s="165"/>
    </row>
    <row r="45" customFormat="false" ht="15" hidden="false" customHeight="false" outlineLevel="0" collapsed="false">
      <c r="A45" s="165" t="n">
        <v>51</v>
      </c>
      <c r="B45" s="165" t="n">
        <f aca="false">B46</f>
        <v>68</v>
      </c>
      <c r="C45" s="165" t="n">
        <f aca="false">C46</f>
        <v>68</v>
      </c>
      <c r="D45" s="165"/>
    </row>
    <row r="46" customFormat="false" ht="15" hidden="false" customHeight="false" outlineLevel="0" collapsed="false">
      <c r="A46" s="165" t="n">
        <v>56</v>
      </c>
      <c r="B46" s="165" t="n">
        <f aca="false">B47</f>
        <v>68</v>
      </c>
      <c r="C46" s="165" t="n">
        <f aca="false">C47</f>
        <v>68</v>
      </c>
      <c r="D46" s="165"/>
    </row>
    <row r="47" customFormat="false" ht="15" hidden="false" customHeight="false" outlineLevel="0" collapsed="false">
      <c r="A47" s="165" t="n">
        <v>62</v>
      </c>
      <c r="B47" s="165" t="n">
        <f aca="false">B48</f>
        <v>68</v>
      </c>
      <c r="C47" s="165" t="n">
        <f aca="false">C48</f>
        <v>68</v>
      </c>
      <c r="D47" s="165"/>
    </row>
    <row r="48" customFormat="false" ht="15" hidden="false" customHeight="false" outlineLevel="0" collapsed="false">
      <c r="A48" s="165" t="n">
        <v>68</v>
      </c>
      <c r="B48" s="165" t="n">
        <v>68</v>
      </c>
      <c r="C48" s="165" t="n">
        <v>68</v>
      </c>
      <c r="D48" s="165"/>
    </row>
    <row r="49" customFormat="false" ht="15" hidden="false" customHeight="false" outlineLevel="0" collapsed="false">
      <c r="A49" s="165" t="n">
        <v>75</v>
      </c>
      <c r="B49" s="165" t="n">
        <f aca="false">B50</f>
        <v>100</v>
      </c>
      <c r="C49" s="165" t="n">
        <f aca="false">C50</f>
        <v>100</v>
      </c>
      <c r="D49" s="165"/>
    </row>
    <row r="50" customFormat="false" ht="15" hidden="false" customHeight="false" outlineLevel="0" collapsed="false">
      <c r="A50" s="165" t="n">
        <v>82</v>
      </c>
      <c r="B50" s="165" t="n">
        <f aca="false">B51</f>
        <v>100</v>
      </c>
      <c r="C50" s="165" t="n">
        <f aca="false">C51</f>
        <v>100</v>
      </c>
      <c r="D50" s="165"/>
    </row>
    <row r="51" customFormat="false" ht="15" hidden="false" customHeight="false" outlineLevel="0" collapsed="false">
      <c r="A51" s="165" t="n">
        <v>91</v>
      </c>
      <c r="B51" s="165" t="n">
        <f aca="false">B52</f>
        <v>100</v>
      </c>
      <c r="C51" s="165" t="n">
        <f aca="false">C52</f>
        <v>100</v>
      </c>
      <c r="D51" s="165"/>
    </row>
    <row r="52" customFormat="false" ht="15" hidden="false" customHeight="false" outlineLevel="0" collapsed="false">
      <c r="A52" s="165" t="n">
        <v>100</v>
      </c>
      <c r="B52" s="165" t="n">
        <v>100</v>
      </c>
      <c r="C52" s="165" t="n">
        <v>100</v>
      </c>
    </row>
    <row r="53" customFormat="false" ht="15" hidden="false" customHeight="false" outlineLevel="0" collapsed="false">
      <c r="A53" s="165" t="n">
        <v>110</v>
      </c>
      <c r="B53" s="165" t="n">
        <f aca="false">B54</f>
        <v>150</v>
      </c>
      <c r="C53" s="165" t="n">
        <f aca="false">C54</f>
        <v>150</v>
      </c>
    </row>
    <row r="54" customFormat="false" ht="15" hidden="false" customHeight="false" outlineLevel="0" collapsed="false">
      <c r="A54" s="165" t="n">
        <v>120</v>
      </c>
      <c r="B54" s="165" t="n">
        <f aca="false">B55</f>
        <v>150</v>
      </c>
      <c r="C54" s="165" t="n">
        <f aca="false">C55</f>
        <v>150</v>
      </c>
    </row>
    <row r="55" customFormat="false" ht="15" hidden="false" customHeight="false" outlineLevel="0" collapsed="false">
      <c r="A55" s="165" t="n">
        <v>130</v>
      </c>
      <c r="B55" s="165" t="n">
        <f aca="false">B56</f>
        <v>150</v>
      </c>
      <c r="C55" s="165" t="n">
        <f aca="false">C56</f>
        <v>150</v>
      </c>
    </row>
    <row r="56" customFormat="false" ht="15" hidden="false" customHeight="false" outlineLevel="0" collapsed="false">
      <c r="A56" s="165" t="n">
        <v>150</v>
      </c>
      <c r="B56" s="165" t="n">
        <v>150</v>
      </c>
      <c r="C56" s="165" t="n">
        <v>150</v>
      </c>
    </row>
    <row r="57" customFormat="false" ht="15" hidden="false" customHeight="false" outlineLevel="0" collapsed="false">
      <c r="A57" s="165" t="n">
        <v>160</v>
      </c>
      <c r="B57" s="165" t="n">
        <f aca="false">B58</f>
        <v>220</v>
      </c>
      <c r="C57" s="165" t="n">
        <f aca="false">C58</f>
        <v>220</v>
      </c>
    </row>
    <row r="58" customFormat="false" ht="15" hidden="false" customHeight="false" outlineLevel="0" collapsed="false">
      <c r="A58" s="165" t="n">
        <v>180</v>
      </c>
      <c r="B58" s="165" t="n">
        <f aca="false">B59</f>
        <v>220</v>
      </c>
      <c r="C58" s="165" t="n">
        <f aca="false">C59</f>
        <v>220</v>
      </c>
    </row>
    <row r="59" customFormat="false" ht="15" hidden="false" customHeight="false" outlineLevel="0" collapsed="false">
      <c r="A59" s="165" t="n">
        <v>200</v>
      </c>
      <c r="B59" s="165" t="n">
        <f aca="false">B60</f>
        <v>220</v>
      </c>
      <c r="C59" s="165" t="n">
        <f aca="false">C60</f>
        <v>220</v>
      </c>
    </row>
    <row r="60" customFormat="false" ht="15" hidden="false" customHeight="false" outlineLevel="0" collapsed="false">
      <c r="A60" s="165" t="n">
        <v>220</v>
      </c>
      <c r="B60" s="165" t="n">
        <v>220</v>
      </c>
      <c r="C60" s="165" t="n">
        <v>220</v>
      </c>
    </row>
    <row r="61" customFormat="false" ht="15" hidden="false" customHeight="false" outlineLevel="0" collapsed="false">
      <c r="A61" s="165" t="n">
        <v>240</v>
      </c>
      <c r="B61" s="165" t="n">
        <f aca="false">B62</f>
        <v>330</v>
      </c>
      <c r="C61" s="165" t="n">
        <f aca="false">C62</f>
        <v>330</v>
      </c>
    </row>
    <row r="62" customFormat="false" ht="15" hidden="false" customHeight="false" outlineLevel="0" collapsed="false">
      <c r="A62" s="165" t="n">
        <v>270</v>
      </c>
      <c r="B62" s="165" t="n">
        <f aca="false">B63</f>
        <v>330</v>
      </c>
      <c r="C62" s="165" t="n">
        <f aca="false">C63</f>
        <v>330</v>
      </c>
    </row>
    <row r="63" customFormat="false" ht="15" hidden="false" customHeight="false" outlineLevel="0" collapsed="false">
      <c r="A63" s="165" t="n">
        <v>300</v>
      </c>
      <c r="B63" s="165" t="n">
        <f aca="false">B64</f>
        <v>330</v>
      </c>
      <c r="C63" s="165" t="n">
        <f aca="false">C64</f>
        <v>330</v>
      </c>
    </row>
    <row r="64" customFormat="false" ht="15" hidden="false" customHeight="false" outlineLevel="0" collapsed="false">
      <c r="A64" s="165" t="n">
        <v>330</v>
      </c>
      <c r="B64" s="165" t="n">
        <v>330</v>
      </c>
      <c r="C64" s="165" t="n">
        <v>330</v>
      </c>
    </row>
    <row r="65" customFormat="false" ht="15" hidden="false" customHeight="false" outlineLevel="0" collapsed="false">
      <c r="A65" s="165" t="n">
        <v>360</v>
      </c>
      <c r="B65" s="165" t="n">
        <f aca="false">B66</f>
        <v>470</v>
      </c>
      <c r="C65" s="165" t="n">
        <f aca="false">C66</f>
        <v>470</v>
      </c>
    </row>
    <row r="66" customFormat="false" ht="15" hidden="false" customHeight="false" outlineLevel="0" collapsed="false">
      <c r="A66" s="165" t="n">
        <v>390</v>
      </c>
      <c r="B66" s="165" t="n">
        <f aca="false">B67</f>
        <v>470</v>
      </c>
      <c r="C66" s="165" t="n">
        <f aca="false">C67</f>
        <v>470</v>
      </c>
    </row>
    <row r="67" customFormat="false" ht="15" hidden="false" customHeight="false" outlineLevel="0" collapsed="false">
      <c r="A67" s="165" t="n">
        <v>430</v>
      </c>
      <c r="B67" s="165" t="n">
        <f aca="false">B68</f>
        <v>470</v>
      </c>
      <c r="C67" s="165" t="n">
        <f aca="false">C68</f>
        <v>470</v>
      </c>
    </row>
    <row r="68" customFormat="false" ht="15" hidden="false" customHeight="false" outlineLevel="0" collapsed="false">
      <c r="A68" s="165" t="n">
        <v>470</v>
      </c>
      <c r="B68" s="165" t="n">
        <v>470</v>
      </c>
      <c r="C68" s="165" t="n">
        <v>470</v>
      </c>
    </row>
    <row r="69" customFormat="false" ht="15" hidden="false" customHeight="false" outlineLevel="0" collapsed="false">
      <c r="A69" s="165" t="n">
        <v>510</v>
      </c>
      <c r="B69" s="165" t="n">
        <f aca="false">B70</f>
        <v>680</v>
      </c>
      <c r="C69" s="165" t="n">
        <f aca="false">C70</f>
        <v>680</v>
      </c>
    </row>
    <row r="70" customFormat="false" ht="15" hidden="false" customHeight="false" outlineLevel="0" collapsed="false">
      <c r="A70" s="165" t="n">
        <v>560</v>
      </c>
      <c r="B70" s="165" t="n">
        <f aca="false">B71</f>
        <v>680</v>
      </c>
      <c r="C70" s="165" t="n">
        <f aca="false">C71</f>
        <v>680</v>
      </c>
    </row>
    <row r="71" customFormat="false" ht="15" hidden="false" customHeight="false" outlineLevel="0" collapsed="false">
      <c r="A71" s="165" t="n">
        <v>620</v>
      </c>
      <c r="B71" s="165" t="n">
        <f aca="false">B72</f>
        <v>680</v>
      </c>
      <c r="C71" s="165" t="n">
        <f aca="false">C72</f>
        <v>680</v>
      </c>
    </row>
    <row r="72" customFormat="false" ht="15" hidden="false" customHeight="false" outlineLevel="0" collapsed="false">
      <c r="A72" s="165" t="n">
        <v>680</v>
      </c>
      <c r="B72" s="165" t="n">
        <v>680</v>
      </c>
      <c r="C72" s="165" t="n">
        <v>680</v>
      </c>
    </row>
    <row r="73" customFormat="false" ht="15" hidden="false" customHeight="false" outlineLevel="0" collapsed="false">
      <c r="A73" s="165" t="n">
        <v>750</v>
      </c>
      <c r="B73" s="165" t="n">
        <f aca="false">B74</f>
        <v>1000</v>
      </c>
      <c r="C73" s="165" t="n">
        <f aca="false">C74</f>
        <v>1000</v>
      </c>
    </row>
    <row r="74" customFormat="false" ht="15" hidden="false" customHeight="false" outlineLevel="0" collapsed="false">
      <c r="A74" s="165" t="n">
        <v>820</v>
      </c>
      <c r="B74" s="165" t="n">
        <f aca="false">B75</f>
        <v>1000</v>
      </c>
      <c r="C74" s="165" t="n">
        <f aca="false">C75</f>
        <v>1000</v>
      </c>
    </row>
    <row r="75" customFormat="false" ht="15" hidden="false" customHeight="false" outlineLevel="0" collapsed="false">
      <c r="A75" s="165" t="n">
        <v>910</v>
      </c>
      <c r="B75" s="165" t="n">
        <v>1000</v>
      </c>
      <c r="C75" s="165" t="n">
        <v>1000</v>
      </c>
    </row>
  </sheetData>
  <sheetProtection sheet="true" objects="true" scenarios="true"/>
  <hyperlinks>
    <hyperlink ref="A1" r:id="rId1" display="Standard Capacitor Valu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2013-05-30T14:28:05Z</dcterms:created>
  <dc:creator>a0393740</dc:creator>
  <dc:description/>
  <dc:language>en-GB</dc:language>
  <cp:lastModifiedBy/>
  <cp:lastPrinted>2013-06-05T10:58:25Z</cp:lastPrinted>
  <dcterms:modified xsi:type="dcterms:W3CDTF">2025-09-23T23:29:35Z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