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10" windowHeight="9150"/>
  </bookViews>
  <sheets>
    <sheet name="Sheet1" sheetId="1" r:id="rId1"/>
  </sheets>
  <externalReferences>
    <externalReference r:id="rId2"/>
  </externalReferences>
  <definedNames>
    <definedName name="VAT">'[1]master layout'!$V$1</definedName>
  </definedNames>
  <calcPr calcId="145621"/>
</workbook>
</file>

<file path=xl/calcChain.xml><?xml version="1.0" encoding="utf-8"?>
<calcChain xmlns="http://schemas.openxmlformats.org/spreadsheetml/2006/main">
  <c r="G12" i="1" l="1"/>
  <c r="I1" i="1" l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9" i="1"/>
  <c r="L28" i="1" l="1"/>
  <c r="L18" i="1"/>
  <c r="L17" i="1"/>
  <c r="L16" i="1"/>
  <c r="M19" i="1"/>
  <c r="L30" i="1"/>
  <c r="L24" i="1"/>
  <c r="G28" i="1"/>
  <c r="G17" i="1"/>
  <c r="G16" i="1"/>
  <c r="H17" i="1"/>
  <c r="H18" i="1"/>
  <c r="H19" i="1"/>
  <c r="H27" i="1"/>
  <c r="H28" i="1"/>
  <c r="G29" i="1"/>
  <c r="G26" i="1"/>
  <c r="G25" i="1"/>
  <c r="G24" i="1"/>
  <c r="G22" i="1"/>
  <c r="G21" i="1"/>
  <c r="G20" i="1"/>
  <c r="G15" i="1"/>
  <c r="I28" i="1"/>
  <c r="I24" i="1"/>
  <c r="I32" i="1"/>
  <c r="I20" i="1"/>
  <c r="I19" i="1"/>
  <c r="I16" i="1"/>
  <c r="I12" i="1"/>
  <c r="I11" i="1"/>
  <c r="H9" i="1"/>
  <c r="H13" i="1"/>
  <c r="H14" i="1"/>
  <c r="H22" i="1"/>
  <c r="H26" i="1"/>
  <c r="H29" i="1"/>
  <c r="H32" i="1"/>
  <c r="G13" i="1"/>
  <c r="G9" i="1"/>
  <c r="H16" i="1"/>
  <c r="G27" i="1"/>
  <c r="L27" i="1"/>
  <c r="N30" i="1" l="1"/>
  <c r="N26" i="1"/>
  <c r="N22" i="1"/>
  <c r="N18" i="1"/>
  <c r="N14" i="1"/>
  <c r="N10" i="1"/>
  <c r="M11" i="1"/>
  <c r="M15" i="1"/>
  <c r="M24" i="1"/>
  <c r="M30" i="1"/>
  <c r="L31" i="1"/>
  <c r="L11" i="1"/>
  <c r="N29" i="1"/>
  <c r="N25" i="1"/>
  <c r="N21" i="1"/>
  <c r="N17" i="1"/>
  <c r="N13" i="1"/>
  <c r="N9" i="1"/>
  <c r="M12" i="1"/>
  <c r="M21" i="1"/>
  <c r="M25" i="1"/>
  <c r="M31" i="1"/>
  <c r="L14" i="1"/>
  <c r="L10" i="1"/>
  <c r="N32" i="1"/>
  <c r="N28" i="1"/>
  <c r="N24" i="1"/>
  <c r="N20" i="1"/>
  <c r="N16" i="1"/>
  <c r="N12" i="1"/>
  <c r="M9" i="1"/>
  <c r="M13" i="1"/>
  <c r="M22" i="1"/>
  <c r="M26" i="1"/>
  <c r="M32" i="1"/>
  <c r="L13" i="1"/>
  <c r="L9" i="1"/>
  <c r="L32" i="1"/>
  <c r="M10" i="1"/>
  <c r="N23" i="1"/>
  <c r="M29" i="1"/>
  <c r="N11" i="1"/>
  <c r="N27" i="1"/>
  <c r="M23" i="1"/>
  <c r="N15" i="1"/>
  <c r="N31" i="1"/>
  <c r="M17" i="1"/>
  <c r="M20" i="1"/>
  <c r="L29" i="1"/>
  <c r="L23" i="1"/>
  <c r="L19" i="1"/>
  <c r="M16" i="1"/>
  <c r="M27" i="1"/>
  <c r="L26" i="1"/>
  <c r="L22" i="1"/>
  <c r="L15" i="1"/>
  <c r="M18" i="1"/>
  <c r="M28" i="1"/>
  <c r="L25" i="1"/>
  <c r="L21" i="1"/>
  <c r="I27" i="1"/>
  <c r="I30" i="1"/>
  <c r="I22" i="1"/>
  <c r="I18" i="1"/>
  <c r="I14" i="1"/>
  <c r="I10" i="1"/>
  <c r="H11" i="1"/>
  <c r="H15" i="1"/>
  <c r="H24" i="1"/>
  <c r="H30" i="1"/>
  <c r="G31" i="1"/>
  <c r="G11" i="1"/>
  <c r="I26" i="1"/>
  <c r="I31" i="1"/>
  <c r="I21" i="1"/>
  <c r="I17" i="1"/>
  <c r="I13" i="1"/>
  <c r="I9" i="1"/>
  <c r="H12" i="1"/>
  <c r="H21" i="1"/>
  <c r="H25" i="1"/>
  <c r="H31" i="1"/>
  <c r="G14" i="1"/>
  <c r="G10" i="1"/>
  <c r="I29" i="1"/>
  <c r="I25" i="1"/>
  <c r="G32" i="1"/>
  <c r="H23" i="1"/>
  <c r="H10" i="1"/>
  <c r="I15" i="1"/>
  <c r="I23" i="1"/>
  <c r="L12" i="1"/>
  <c r="M14" i="1"/>
  <c r="N19" i="1"/>
  <c r="L20" i="1"/>
  <c r="G18" i="1"/>
  <c r="G19" i="1"/>
  <c r="G23" i="1"/>
  <c r="G30" i="1"/>
  <c r="H20" i="1"/>
  <c r="V17" i="1"/>
  <c r="V16" i="1"/>
  <c r="V15" i="1"/>
  <c r="V14" i="1"/>
  <c r="V13" i="1"/>
  <c r="V12" i="1"/>
  <c r="N39" i="1" l="1"/>
  <c r="G39" i="1" l="1"/>
  <c r="I39" i="1"/>
  <c r="M39" i="1"/>
  <c r="B34" i="1"/>
  <c r="H39" i="1"/>
  <c r="L39" i="1"/>
  <c r="N40" i="1"/>
  <c r="H40" i="1" l="1"/>
  <c r="I40" i="1"/>
  <c r="L40" i="1"/>
  <c r="M40" i="1"/>
  <c r="G40" i="1"/>
  <c r="L59" i="1" l="1"/>
  <c r="M59" i="1"/>
  <c r="H59" i="1"/>
  <c r="N59" i="1"/>
  <c r="G59" i="1"/>
  <c r="I59" i="1"/>
  <c r="M56" i="1"/>
  <c r="H56" i="1"/>
  <c r="N56" i="1"/>
  <c r="I56" i="1"/>
  <c r="L56" i="1"/>
  <c r="G56" i="1"/>
  <c r="M44" i="1"/>
  <c r="H44" i="1"/>
  <c r="N44" i="1"/>
  <c r="I44" i="1"/>
  <c r="L44" i="1"/>
  <c r="G44" i="1"/>
  <c r="M61" i="1"/>
  <c r="L61" i="1"/>
  <c r="I61" i="1"/>
  <c r="H61" i="1"/>
  <c r="N61" i="1"/>
  <c r="G61" i="1"/>
  <c r="M57" i="1"/>
  <c r="L57" i="1"/>
  <c r="C38" i="1"/>
  <c r="I57" i="1"/>
  <c r="H57" i="1"/>
  <c r="N57" i="1"/>
  <c r="G57" i="1"/>
  <c r="M53" i="1"/>
  <c r="L53" i="1"/>
  <c r="I53" i="1"/>
  <c r="H53" i="1"/>
  <c r="N53" i="1"/>
  <c r="G53" i="1"/>
  <c r="M49" i="1"/>
  <c r="L49" i="1"/>
  <c r="I49" i="1"/>
  <c r="H49" i="1"/>
  <c r="N49" i="1"/>
  <c r="G49" i="1"/>
  <c r="L45" i="1"/>
  <c r="I45" i="1"/>
  <c r="M45" i="1"/>
  <c r="H45" i="1"/>
  <c r="N45" i="1"/>
  <c r="G45" i="1"/>
  <c r="L41" i="1"/>
  <c r="I41" i="1"/>
  <c r="M41" i="1"/>
  <c r="H41" i="1"/>
  <c r="N41" i="1"/>
  <c r="G41" i="1"/>
  <c r="H62" i="1"/>
  <c r="N62" i="1"/>
  <c r="M62" i="1"/>
  <c r="L62" i="1"/>
  <c r="G62" i="1"/>
  <c r="I62" i="1"/>
  <c r="H58" i="1"/>
  <c r="N58" i="1"/>
  <c r="I58" i="1"/>
  <c r="M58" i="1"/>
  <c r="L58" i="1"/>
  <c r="G58" i="1"/>
  <c r="H54" i="1"/>
  <c r="N54" i="1"/>
  <c r="I54" i="1"/>
  <c r="M54" i="1"/>
  <c r="L54" i="1"/>
  <c r="G54" i="1"/>
  <c r="H50" i="1"/>
  <c r="N50" i="1"/>
  <c r="I50" i="1"/>
  <c r="M50" i="1"/>
  <c r="L50" i="1"/>
  <c r="G50" i="1"/>
  <c r="M46" i="1"/>
  <c r="C37" i="1"/>
  <c r="H46" i="1"/>
  <c r="N46" i="1"/>
  <c r="I46" i="1"/>
  <c r="L46" i="1"/>
  <c r="G46" i="1"/>
  <c r="M42" i="1"/>
  <c r="H42" i="1"/>
  <c r="N42" i="1"/>
  <c r="I42" i="1"/>
  <c r="L42" i="1"/>
  <c r="G42" i="1"/>
  <c r="L55" i="1"/>
  <c r="I55" i="1"/>
  <c r="M55" i="1"/>
  <c r="H55" i="1"/>
  <c r="N55" i="1"/>
  <c r="G55" i="1"/>
  <c r="L51" i="1"/>
  <c r="I51" i="1"/>
  <c r="M51" i="1"/>
  <c r="H51" i="1"/>
  <c r="N51" i="1"/>
  <c r="G51" i="1"/>
  <c r="L47" i="1"/>
  <c r="I47" i="1"/>
  <c r="M47" i="1"/>
  <c r="H47" i="1"/>
  <c r="N47" i="1"/>
  <c r="G47" i="1"/>
  <c r="L43" i="1"/>
  <c r="I43" i="1"/>
  <c r="M43" i="1"/>
  <c r="H43" i="1"/>
  <c r="N43" i="1"/>
  <c r="G43" i="1"/>
  <c r="M60" i="1"/>
  <c r="H60" i="1"/>
  <c r="N60" i="1"/>
  <c r="I60" i="1"/>
  <c r="L60" i="1"/>
  <c r="G60" i="1"/>
  <c r="M52" i="1"/>
  <c r="H52" i="1"/>
  <c r="N52" i="1"/>
  <c r="I52" i="1"/>
  <c r="L52" i="1"/>
  <c r="G52" i="1"/>
  <c r="M48" i="1"/>
  <c r="H48" i="1"/>
  <c r="N48" i="1"/>
  <c r="I48" i="1"/>
  <c r="L48" i="1"/>
  <c r="G48" i="1"/>
  <c r="C34" i="1"/>
  <c r="C35" i="1" s="1"/>
  <c r="G63" i="1" l="1"/>
  <c r="H63" i="1"/>
  <c r="I63" i="1"/>
  <c r="N63" i="1"/>
  <c r="M63" i="1"/>
  <c r="L63" i="1"/>
  <c r="G65" i="1" l="1"/>
  <c r="G66" i="1" s="1"/>
  <c r="G72" i="1" s="1"/>
  <c r="L65" i="1"/>
  <c r="L66" i="1" s="1"/>
  <c r="L72" i="1" s="1"/>
  <c r="I74" i="1" l="1"/>
</calcChain>
</file>

<file path=xl/sharedStrings.xml><?xml version="1.0" encoding="utf-8"?>
<sst xmlns="http://schemas.openxmlformats.org/spreadsheetml/2006/main" count="76" uniqueCount="47">
  <si>
    <t>Summer Tariff</t>
  </si>
  <si>
    <t>Winter Tariff</t>
  </si>
  <si>
    <t>Hour of day</t>
  </si>
  <si>
    <t>Baseline</t>
  </si>
  <si>
    <t>Optimised</t>
  </si>
  <si>
    <t xml:space="preserve">Weekday </t>
  </si>
  <si>
    <t>Saturday</t>
  </si>
  <si>
    <t>Sunday</t>
  </si>
  <si>
    <t>Weekday</t>
  </si>
  <si>
    <t>Total</t>
  </si>
  <si>
    <t>MW shifted in Morning</t>
  </si>
  <si>
    <t>MW shifted in Evening</t>
  </si>
  <si>
    <t>Avg Daily Savings</t>
  </si>
  <si>
    <t>Summer Savings</t>
  </si>
  <si>
    <t>Winter Savings</t>
  </si>
  <si>
    <t>Clasified as</t>
  </si>
  <si>
    <t>Public Holliday</t>
  </si>
  <si>
    <t>Total Summer Savings</t>
  </si>
  <si>
    <t>Total Winter Savings</t>
  </si>
  <si>
    <t>Total savings</t>
  </si>
  <si>
    <t>Peak</t>
  </si>
  <si>
    <t>≤ 300km</t>
  </si>
  <si>
    <t>&gt; 300km and 
≤ 600km</t>
  </si>
  <si>
    <t>&gt; 600km and 
≤ 900km</t>
  </si>
  <si>
    <t>&gt; 900km</t>
  </si>
  <si>
    <t>Transmission Zone</t>
  </si>
  <si>
    <t>Select one</t>
  </si>
  <si>
    <t>Electricity costs</t>
  </si>
  <si>
    <t>Summer peak</t>
  </si>
  <si>
    <t>SP</t>
  </si>
  <si>
    <t>Summer Standard</t>
  </si>
  <si>
    <t>SS</t>
  </si>
  <si>
    <t>Summer Off-peak</t>
  </si>
  <si>
    <t>SOP</t>
  </si>
  <si>
    <t>Winter Peak</t>
  </si>
  <si>
    <t>WP</t>
  </si>
  <si>
    <t>Winter Standard</t>
  </si>
  <si>
    <t>WS</t>
  </si>
  <si>
    <t>Winter off-peak</t>
  </si>
  <si>
    <t>WOP</t>
  </si>
  <si>
    <t>cent/kwh (excl. VAT)</t>
  </si>
  <si>
    <t>Winter</t>
  </si>
  <si>
    <t>Summer</t>
  </si>
  <si>
    <t>Std.</t>
  </si>
  <si>
    <t>Off-peak</t>
  </si>
  <si>
    <t>LS:</t>
  </si>
  <si>
    <t>shift per hour: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</si>
</sst>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&quot;\ * #,##0.00_ ;_ &quot;R&quot;\ * \-#,##0.00_ ;_ &quot;R&quot;\ * &quot;-&quot;??_ ;_ @_ "/>
    <numFmt numFmtId="164" formatCode="&quot;R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1" fontId="0" fillId="0" borderId="7" xfId="0" applyNumberFormat="1" applyBorder="1"/>
    <xf numFmtId="3" fontId="4" fillId="0" borderId="0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0" xfId="0" applyFill="1" applyBorder="1"/>
    <xf numFmtId="0" fontId="4" fillId="0" borderId="8" xfId="0" applyNumberFormat="1" applyFont="1" applyFill="1" applyBorder="1" applyAlignment="1">
      <alignment horizontal="center"/>
    </xf>
    <xf numFmtId="0" fontId="0" fillId="0" borderId="9" xfId="0" applyBorder="1"/>
    <xf numFmtId="0" fontId="4" fillId="5" borderId="8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0" fillId="0" borderId="6" xfId="0" applyBorder="1"/>
    <xf numFmtId="3" fontId="0" fillId="0" borderId="9" xfId="0" applyNumberFormat="1" applyBorder="1"/>
    <xf numFmtId="3" fontId="0" fillId="0" borderId="5" xfId="0" applyNumberFormat="1" applyBorder="1"/>
    <xf numFmtId="0" fontId="0" fillId="0" borderId="0" xfId="0" applyBorder="1"/>
    <xf numFmtId="164" fontId="0" fillId="3" borderId="9" xfId="0" applyNumberFormat="1" applyFill="1" applyBorder="1"/>
    <xf numFmtId="164" fontId="0" fillId="3" borderId="4" xfId="0" applyNumberFormat="1" applyFill="1" applyBorder="1"/>
    <xf numFmtId="2" fontId="0" fillId="0" borderId="0" xfId="0" applyNumberFormat="1" applyBorder="1"/>
    <xf numFmtId="0" fontId="0" fillId="0" borderId="4" xfId="0" applyNumberFormat="1" applyBorder="1"/>
    <xf numFmtId="4" fontId="0" fillId="3" borderId="9" xfId="0" applyNumberFormat="1" applyFill="1" applyBorder="1"/>
    <xf numFmtId="4" fontId="0" fillId="3" borderId="4" xfId="0" applyNumberFormat="1" applyFill="1" applyBorder="1"/>
    <xf numFmtId="0" fontId="0" fillId="0" borderId="9" xfId="0" applyNumberFormat="1" applyBorder="1"/>
    <xf numFmtId="164" fontId="0" fillId="4" borderId="9" xfId="0" applyNumberFormat="1" applyFill="1" applyBorder="1"/>
    <xf numFmtId="4" fontId="0" fillId="4" borderId="9" xfId="0" applyNumberFormat="1" applyFill="1" applyBorder="1"/>
    <xf numFmtId="164" fontId="0" fillId="6" borderId="9" xfId="0" applyNumberFormat="1" applyFill="1" applyBorder="1"/>
    <xf numFmtId="4" fontId="0" fillId="6" borderId="9" xfId="0" applyNumberFormat="1" applyFill="1" applyBorder="1"/>
    <xf numFmtId="164" fontId="0" fillId="3" borderId="6" xfId="0" applyNumberFormat="1" applyFill="1" applyBorder="1"/>
    <xf numFmtId="0" fontId="0" fillId="0" borderId="6" xfId="0" applyNumberFormat="1" applyBorder="1"/>
    <xf numFmtId="4" fontId="0" fillId="3" borderId="6" xfId="0" applyNumberFormat="1" applyFill="1" applyBorder="1"/>
    <xf numFmtId="0" fontId="0" fillId="9" borderId="5" xfId="0" applyFill="1" applyBorder="1" applyAlignment="1">
      <alignment horizontal="center"/>
    </xf>
    <xf numFmtId="0" fontId="0" fillId="0" borderId="5" xfId="0" applyBorder="1"/>
    <xf numFmtId="2" fontId="0" fillId="9" borderId="5" xfId="0" applyNumberFormat="1" applyFill="1" applyBorder="1" applyAlignment="1">
      <alignment horizontal="center"/>
    </xf>
    <xf numFmtId="0" fontId="0" fillId="0" borderId="5" xfId="0" applyNumberFormat="1" applyFill="1" applyBorder="1"/>
    <xf numFmtId="4" fontId="0" fillId="0" borderId="5" xfId="0" applyNumberFormat="1" applyFill="1" applyBorder="1"/>
    <xf numFmtId="0" fontId="0" fillId="9" borderId="12" xfId="0" applyFill="1" applyBorder="1"/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0" fontId="0" fillId="0" borderId="0" xfId="0" applyAlignment="1">
      <alignment horizontal="center"/>
    </xf>
    <xf numFmtId="0" fontId="0" fillId="0" borderId="19" xfId="0" applyBorder="1"/>
    <xf numFmtId="0" fontId="5" fillId="0" borderId="10" xfId="0" applyFont="1" applyFill="1" applyBorder="1"/>
    <xf numFmtId="0" fontId="0" fillId="0" borderId="21" xfId="0" applyFont="1" applyBorder="1"/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3" xfId="0" applyFont="1" applyBorder="1"/>
    <xf numFmtId="0" fontId="0" fillId="0" borderId="24" xfId="0" applyBorder="1"/>
    <xf numFmtId="0" fontId="5" fillId="0" borderId="25" xfId="0" applyFont="1" applyFill="1" applyBorder="1"/>
    <xf numFmtId="0" fontId="0" fillId="0" borderId="26" xfId="0" applyFont="1" applyBorder="1"/>
    <xf numFmtId="0" fontId="0" fillId="0" borderId="16" xfId="0" applyBorder="1"/>
    <xf numFmtId="0" fontId="6" fillId="0" borderId="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wrapText="1"/>
    </xf>
    <xf numFmtId="1" fontId="0" fillId="0" borderId="0" xfId="0" applyNumberFormat="1" applyBorder="1"/>
    <xf numFmtId="3" fontId="0" fillId="0" borderId="0" xfId="0" applyNumberFormat="1" applyBorder="1"/>
    <xf numFmtId="0" fontId="0" fillId="10" borderId="0" xfId="0" applyFill="1"/>
    <xf numFmtId="0" fontId="0" fillId="10" borderId="9" xfId="0" applyFill="1" applyBorder="1"/>
    <xf numFmtId="0" fontId="0" fillId="10" borderId="6" xfId="0" applyFill="1" applyBorder="1"/>
    <xf numFmtId="0" fontId="0" fillId="10" borderId="4" xfId="0" applyFill="1" applyBorder="1"/>
    <xf numFmtId="0" fontId="3" fillId="10" borderId="4" xfId="0" applyFont="1" applyFill="1" applyBorder="1" applyAlignment="1">
      <alignment horizontal="center"/>
    </xf>
    <xf numFmtId="0" fontId="0" fillId="10" borderId="0" xfId="0" applyFill="1" applyBorder="1"/>
    <xf numFmtId="0" fontId="0" fillId="10" borderId="10" xfId="0" applyFill="1" applyBorder="1"/>
    <xf numFmtId="0" fontId="3" fillId="10" borderId="1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2" fontId="0" fillId="10" borderId="0" xfId="0" applyNumberFormat="1" applyFill="1" applyBorder="1"/>
    <xf numFmtId="0" fontId="0" fillId="10" borderId="4" xfId="0" applyNumberFormat="1" applyFill="1" applyBorder="1"/>
    <xf numFmtId="0" fontId="0" fillId="10" borderId="9" xfId="0" applyNumberFormat="1" applyFill="1" applyBorder="1"/>
    <xf numFmtId="0" fontId="0" fillId="10" borderId="6" xfId="0" applyNumberFormat="1" applyFill="1" applyBorder="1"/>
    <xf numFmtId="0" fontId="0" fillId="10" borderId="5" xfId="0" applyFill="1" applyBorder="1"/>
    <xf numFmtId="164" fontId="0" fillId="10" borderId="5" xfId="0" applyNumberFormat="1" applyFill="1" applyBorder="1"/>
    <xf numFmtId="164" fontId="0" fillId="10" borderId="0" xfId="0" applyNumberFormat="1" applyFill="1" applyBorder="1"/>
    <xf numFmtId="164" fontId="0" fillId="10" borderId="14" xfId="0" applyNumberFormat="1" applyFill="1" applyBorder="1"/>
    <xf numFmtId="0" fontId="0" fillId="10" borderId="1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44" fontId="0" fillId="10" borderId="5" xfId="1" applyFont="1" applyFill="1" applyBorder="1"/>
    <xf numFmtId="9" fontId="0" fillId="10" borderId="0" xfId="2" applyFont="1" applyFill="1"/>
    <xf numFmtId="44" fontId="0" fillId="10" borderId="0" xfId="0" applyNumberFormat="1" applyFill="1"/>
    <xf numFmtId="164" fontId="0" fillId="10" borderId="0" xfId="0" applyNumberFormat="1" applyFill="1" applyBorder="1" applyAlignment="1">
      <alignment horizontal="center"/>
    </xf>
    <xf numFmtId="0" fontId="0" fillId="11" borderId="0" xfId="0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6"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aan/AppData/Local/Microsoft/Windows/Temporary%20Internet%20Files/Content.Outlook/ZMOTJR4H/201112%20Rates%20Non-local%20authority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ayout"/>
      <sheetName val="master layout COLOR"/>
      <sheetName val="WEPS inc"/>
      <sheetName val="Megaflex inc"/>
      <sheetName val="Nightsave Large inc"/>
      <sheetName val="Miniflex inc"/>
      <sheetName val="Nightsave Small inc"/>
      <sheetName val="Ruraflex inc"/>
      <sheetName val="Nightsave Rural inc"/>
      <sheetName val="Businessrate inc"/>
      <sheetName val="Resid Incl Block inc"/>
      <sheetName val="Resid Munic Incl Block inc"/>
      <sheetName val="Homepower inc"/>
      <sheetName val="Homelight inc"/>
      <sheetName val="Public Lighting inc"/>
      <sheetName val="Landrate inc"/>
      <sheetName val="Landlight inc"/>
      <sheetName val="Loss Factors"/>
    </sheetNames>
    <sheetDataSet>
      <sheetData sheetId="0">
        <row r="1">
          <cell r="V1">
            <v>0.14000000000000001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zoomScale="70" zoomScaleNormal="70" workbookViewId="0">
      <selection activeCell="Q30" sqref="Q30"/>
    </sheetView>
  </sheetViews>
  <sheetFormatPr defaultRowHeight="15" x14ac:dyDescent="0.25"/>
  <cols>
    <col min="1" max="1" width="10.140625" bestFit="1" customWidth="1"/>
    <col min="2" max="2" width="8" bestFit="1" customWidth="1"/>
    <col min="3" max="3" width="12" bestFit="1" customWidth="1"/>
    <col min="4" max="4" width="12" customWidth="1"/>
    <col min="5" max="5" width="20.5703125" bestFit="1" customWidth="1"/>
    <col min="6" max="6" width="3.85546875" bestFit="1" customWidth="1"/>
    <col min="7" max="9" width="16.7109375" bestFit="1" customWidth="1"/>
    <col min="10" max="10" width="19.28515625" bestFit="1" customWidth="1"/>
    <col min="11" max="11" width="3.85546875" bestFit="1" customWidth="1"/>
    <col min="12" max="12" width="16.28515625" bestFit="1" customWidth="1"/>
    <col min="13" max="13" width="14.5703125" bestFit="1" customWidth="1"/>
    <col min="14" max="14" width="12.28515625" bestFit="1" customWidth="1"/>
    <col min="20" max="20" width="22.140625" bestFit="1" customWidth="1"/>
  </cols>
  <sheetData>
    <row r="1" spans="1:23" x14ac:dyDescent="0.25">
      <c r="C1" t="s">
        <v>26</v>
      </c>
      <c r="H1" t="s">
        <v>46</v>
      </c>
      <c r="I1">
        <f>I2*2/8</f>
        <v>350</v>
      </c>
    </row>
    <row r="2" spans="1:23" x14ac:dyDescent="0.25">
      <c r="A2" s="95" t="s">
        <v>25</v>
      </c>
      <c r="B2" s="95"/>
      <c r="C2" s="50">
        <v>0</v>
      </c>
      <c r="D2" s="24"/>
      <c r="E2" t="s">
        <v>21</v>
      </c>
      <c r="H2" t="s">
        <v>45</v>
      </c>
      <c r="I2" s="92">
        <v>1400</v>
      </c>
    </row>
    <row r="3" spans="1:23" x14ac:dyDescent="0.25">
      <c r="A3" s="49"/>
      <c r="B3" s="49"/>
      <c r="C3" s="50">
        <v>1</v>
      </c>
      <c r="D3" s="24"/>
      <c r="E3" t="s">
        <v>22</v>
      </c>
    </row>
    <row r="4" spans="1:23" x14ac:dyDescent="0.25">
      <c r="A4" s="49"/>
      <c r="B4" s="49"/>
      <c r="C4" s="50">
        <v>0</v>
      </c>
      <c r="D4" s="24"/>
      <c r="E4" t="s">
        <v>23</v>
      </c>
    </row>
    <row r="5" spans="1:23" x14ac:dyDescent="0.25">
      <c r="C5" s="50">
        <v>0</v>
      </c>
      <c r="D5" s="24"/>
      <c r="E5" t="s">
        <v>24</v>
      </c>
    </row>
    <row r="6" spans="1:23" ht="15.75" thickBot="1" x14ac:dyDescent="0.3"/>
    <row r="7" spans="1:23" ht="16.5" thickTop="1" thickBot="1" x14ac:dyDescent="0.3">
      <c r="A7" s="1"/>
      <c r="B7" s="2"/>
      <c r="C7" s="3"/>
      <c r="D7" s="64"/>
      <c r="E7" s="4"/>
      <c r="G7" s="5" t="s">
        <v>0</v>
      </c>
      <c r="H7" s="5" t="s">
        <v>0</v>
      </c>
      <c r="I7" s="5" t="s">
        <v>0</v>
      </c>
      <c r="J7" s="6"/>
      <c r="L7" s="7" t="s">
        <v>1</v>
      </c>
      <c r="M7" s="5" t="s">
        <v>1</v>
      </c>
      <c r="N7" s="5" t="s">
        <v>1</v>
      </c>
    </row>
    <row r="8" spans="1:23" ht="15.75" thickBot="1" x14ac:dyDescent="0.3">
      <c r="A8" s="8" t="s">
        <v>2</v>
      </c>
      <c r="B8" s="9" t="s">
        <v>3</v>
      </c>
      <c r="C8" s="9" t="s">
        <v>4</v>
      </c>
      <c r="D8" s="4"/>
      <c r="E8" s="4"/>
      <c r="G8" s="7" t="s">
        <v>5</v>
      </c>
      <c r="H8" s="7" t="s">
        <v>6</v>
      </c>
      <c r="I8" s="7" t="s">
        <v>7</v>
      </c>
      <c r="J8" s="10"/>
      <c r="L8" s="11" t="s">
        <v>8</v>
      </c>
      <c r="M8" s="7" t="s">
        <v>6</v>
      </c>
      <c r="N8" s="7" t="s">
        <v>7</v>
      </c>
    </row>
    <row r="9" spans="1:23" ht="15.75" thickBot="1" x14ac:dyDescent="0.3">
      <c r="A9" s="12">
        <v>1</v>
      </c>
      <c r="B9">
        <f>$I$2</f>
        <v>1400</v>
      </c>
      <c r="C9" s="13">
        <v>0</v>
      </c>
      <c r="D9" s="65">
        <v>500</v>
      </c>
      <c r="E9" s="14"/>
      <c r="F9" s="15">
        <v>1</v>
      </c>
      <c r="G9" s="25">
        <f>U14</f>
        <v>39.229999999999997</v>
      </c>
      <c r="H9" s="25">
        <f>U14</f>
        <v>39.229999999999997</v>
      </c>
      <c r="I9" s="25">
        <f>U14</f>
        <v>39.229999999999997</v>
      </c>
      <c r="J9" s="27"/>
      <c r="K9" s="28">
        <v>1</v>
      </c>
      <c r="L9" s="29">
        <f>U17</f>
        <v>45.24</v>
      </c>
      <c r="M9" s="29">
        <f>U17</f>
        <v>45.24</v>
      </c>
      <c r="N9" s="29">
        <f>U17</f>
        <v>45.24</v>
      </c>
    </row>
    <row r="10" spans="1:23" ht="15.75" thickBot="1" x14ac:dyDescent="0.3">
      <c r="A10" s="17">
        <v>2</v>
      </c>
      <c r="B10">
        <f t="shared" ref="B10:B32" si="0">$I$2</f>
        <v>1400</v>
      </c>
      <c r="C10" s="13">
        <v>0</v>
      </c>
      <c r="D10" s="65">
        <v>500</v>
      </c>
      <c r="E10" s="14"/>
      <c r="F10" s="18">
        <v>2</v>
      </c>
      <c r="G10" s="25">
        <f>U14</f>
        <v>39.229999999999997</v>
      </c>
      <c r="H10" s="25">
        <f>U14</f>
        <v>39.229999999999997</v>
      </c>
      <c r="I10" s="25">
        <f>U14</f>
        <v>39.229999999999997</v>
      </c>
      <c r="J10" s="27"/>
      <c r="K10" s="31">
        <v>2</v>
      </c>
      <c r="L10" s="29">
        <f>U17</f>
        <v>45.24</v>
      </c>
      <c r="M10" s="29">
        <f>U17</f>
        <v>45.24</v>
      </c>
      <c r="N10" s="29">
        <f>U17</f>
        <v>45.24</v>
      </c>
    </row>
    <row r="11" spans="1:23" ht="15.75" thickBot="1" x14ac:dyDescent="0.3">
      <c r="A11" s="17">
        <v>3</v>
      </c>
      <c r="B11">
        <f t="shared" si="0"/>
        <v>1400</v>
      </c>
      <c r="C11" s="13">
        <v>0</v>
      </c>
      <c r="D11" s="65">
        <v>500</v>
      </c>
      <c r="E11" s="14"/>
      <c r="F11" s="18">
        <v>3</v>
      </c>
      <c r="G11" s="25">
        <f>U14</f>
        <v>39.229999999999997</v>
      </c>
      <c r="H11" s="25">
        <f>U14</f>
        <v>39.229999999999997</v>
      </c>
      <c r="I11" s="25">
        <f>U14</f>
        <v>39.229999999999997</v>
      </c>
      <c r="J11" s="27"/>
      <c r="K11" s="31">
        <v>3</v>
      </c>
      <c r="L11" s="29">
        <f>U17</f>
        <v>45.24</v>
      </c>
      <c r="M11" s="29">
        <f>U17</f>
        <v>45.24</v>
      </c>
      <c r="N11" s="29">
        <f>U17</f>
        <v>45.24</v>
      </c>
      <c r="T11" s="96" t="s">
        <v>27</v>
      </c>
      <c r="U11" s="97"/>
      <c r="V11" s="98"/>
    </row>
    <row r="12" spans="1:23" ht="15.75" thickBot="1" x14ac:dyDescent="0.3">
      <c r="A12" s="17">
        <v>4</v>
      </c>
      <c r="B12">
        <f t="shared" si="0"/>
        <v>1400</v>
      </c>
      <c r="C12" s="13">
        <v>0</v>
      </c>
      <c r="D12" s="65">
        <v>500</v>
      </c>
      <c r="E12" s="14"/>
      <c r="F12" s="18">
        <v>4</v>
      </c>
      <c r="G12" s="25">
        <f>U14</f>
        <v>39.229999999999997</v>
      </c>
      <c r="H12" s="25">
        <f>U14</f>
        <v>39.229999999999997</v>
      </c>
      <c r="I12" s="25">
        <f>U14</f>
        <v>39.229999999999997</v>
      </c>
      <c r="J12" s="27"/>
      <c r="K12" s="31">
        <v>4</v>
      </c>
      <c r="L12" s="29">
        <f>U17</f>
        <v>45.24</v>
      </c>
      <c r="M12" s="29">
        <f>U17</f>
        <v>45.24</v>
      </c>
      <c r="N12" s="29">
        <f>U17</f>
        <v>45.24</v>
      </c>
      <c r="T12" s="51" t="s">
        <v>28</v>
      </c>
      <c r="U12" s="52">
        <v>89.18</v>
      </c>
      <c r="V12" s="53">
        <f t="shared" ref="V12:V17" si="1">U12/100</f>
        <v>0.89180000000000004</v>
      </c>
      <c r="W12" s="54" t="s">
        <v>29</v>
      </c>
    </row>
    <row r="13" spans="1:23" ht="15.75" thickBot="1" x14ac:dyDescent="0.3">
      <c r="A13" s="17">
        <v>5</v>
      </c>
      <c r="B13">
        <f t="shared" si="0"/>
        <v>1400</v>
      </c>
      <c r="C13" s="13">
        <v>0</v>
      </c>
      <c r="D13" s="65">
        <v>500</v>
      </c>
      <c r="E13" s="14"/>
      <c r="F13" s="18">
        <v>5</v>
      </c>
      <c r="G13" s="25">
        <f>U14</f>
        <v>39.229999999999997</v>
      </c>
      <c r="H13" s="25">
        <f>U14</f>
        <v>39.229999999999997</v>
      </c>
      <c r="I13" s="25">
        <f>U14</f>
        <v>39.229999999999997</v>
      </c>
      <c r="J13" s="27"/>
      <c r="K13" s="31">
        <v>5</v>
      </c>
      <c r="L13" s="29">
        <f>U17</f>
        <v>45.24</v>
      </c>
      <c r="M13" s="29">
        <f>U17</f>
        <v>45.24</v>
      </c>
      <c r="N13" s="29">
        <f>U17</f>
        <v>45.24</v>
      </c>
      <c r="T13" s="51" t="s">
        <v>30</v>
      </c>
      <c r="U13" s="55">
        <v>61.54</v>
      </c>
      <c r="V13" s="56">
        <f t="shared" si="1"/>
        <v>0.61539999999999995</v>
      </c>
      <c r="W13" s="54" t="s">
        <v>31</v>
      </c>
    </row>
    <row r="14" spans="1:23" ht="15.75" thickBot="1" x14ac:dyDescent="0.3">
      <c r="A14" s="17">
        <v>6</v>
      </c>
      <c r="B14">
        <f t="shared" si="0"/>
        <v>1400</v>
      </c>
      <c r="C14" s="13">
        <v>0</v>
      </c>
      <c r="D14" s="65">
        <v>500</v>
      </c>
      <c r="E14" s="14"/>
      <c r="F14" s="18">
        <v>6</v>
      </c>
      <c r="G14" s="25">
        <f>U14</f>
        <v>39.229999999999997</v>
      </c>
      <c r="H14" s="25">
        <f>U14</f>
        <v>39.229999999999997</v>
      </c>
      <c r="I14" s="25">
        <f>U14</f>
        <v>39.229999999999997</v>
      </c>
      <c r="J14" s="27"/>
      <c r="K14" s="31">
        <v>6</v>
      </c>
      <c r="L14" s="29">
        <f>U17</f>
        <v>45.24</v>
      </c>
      <c r="M14" s="29">
        <f>U17</f>
        <v>45.24</v>
      </c>
      <c r="N14" s="29">
        <f>U17</f>
        <v>45.24</v>
      </c>
      <c r="T14" s="51" t="s">
        <v>32</v>
      </c>
      <c r="U14" s="55">
        <v>39.229999999999997</v>
      </c>
      <c r="V14" s="56">
        <f t="shared" si="1"/>
        <v>0.39229999999999998</v>
      </c>
      <c r="W14" s="54" t="s">
        <v>33</v>
      </c>
    </row>
    <row r="15" spans="1:23" ht="15.75" thickBot="1" x14ac:dyDescent="0.3">
      <c r="A15" s="17">
        <v>7</v>
      </c>
      <c r="B15">
        <f t="shared" si="0"/>
        <v>1400</v>
      </c>
      <c r="C15" s="13">
        <v>0</v>
      </c>
      <c r="D15" s="65">
        <v>0</v>
      </c>
      <c r="E15" s="14"/>
      <c r="F15" s="18">
        <v>7</v>
      </c>
      <c r="G15" s="32">
        <f>U13</f>
        <v>61.54</v>
      </c>
      <c r="H15" s="25">
        <f>U14</f>
        <v>39.229999999999997</v>
      </c>
      <c r="I15" s="25">
        <f>U14</f>
        <v>39.229999999999997</v>
      </c>
      <c r="J15" s="27"/>
      <c r="K15" s="31">
        <v>7</v>
      </c>
      <c r="L15" s="33">
        <f>U16</f>
        <v>82.86</v>
      </c>
      <c r="M15" s="29">
        <f>U17</f>
        <v>45.24</v>
      </c>
      <c r="N15" s="29">
        <f>U17</f>
        <v>45.24</v>
      </c>
      <c r="T15" s="51" t="s">
        <v>34</v>
      </c>
      <c r="U15" s="55">
        <v>272.33999999999997</v>
      </c>
      <c r="V15" s="56">
        <f t="shared" si="1"/>
        <v>2.7233999999999998</v>
      </c>
      <c r="W15" s="54" t="s">
        <v>35</v>
      </c>
    </row>
    <row r="16" spans="1:23" ht="15.75" thickBot="1" x14ac:dyDescent="0.3">
      <c r="A16" s="19">
        <v>8</v>
      </c>
      <c r="B16">
        <f t="shared" si="0"/>
        <v>1400</v>
      </c>
      <c r="C16" s="13">
        <v>0</v>
      </c>
      <c r="D16" s="65">
        <v>0</v>
      </c>
      <c r="E16" s="14"/>
      <c r="F16" s="18">
        <v>8</v>
      </c>
      <c r="G16" s="34">
        <f>U12</f>
        <v>89.18</v>
      </c>
      <c r="H16" s="32">
        <f>U13</f>
        <v>61.54</v>
      </c>
      <c r="I16" s="25">
        <f>U14</f>
        <v>39.229999999999997</v>
      </c>
      <c r="J16" s="27"/>
      <c r="K16" s="31">
        <v>8</v>
      </c>
      <c r="L16" s="35">
        <f>U15</f>
        <v>272.33999999999997</v>
      </c>
      <c r="M16" s="33">
        <f>U16</f>
        <v>82.86</v>
      </c>
      <c r="N16" s="29">
        <f>U17</f>
        <v>45.24</v>
      </c>
      <c r="T16" s="51" t="s">
        <v>36</v>
      </c>
      <c r="U16" s="55">
        <v>82.86</v>
      </c>
      <c r="V16" s="56">
        <f t="shared" si="1"/>
        <v>0.8286</v>
      </c>
      <c r="W16" s="54" t="s">
        <v>37</v>
      </c>
    </row>
    <row r="17" spans="1:23" ht="15.75" thickBot="1" x14ac:dyDescent="0.3">
      <c r="A17" s="19">
        <v>9</v>
      </c>
      <c r="B17">
        <f t="shared" si="0"/>
        <v>1400</v>
      </c>
      <c r="C17" s="13">
        <v>0</v>
      </c>
      <c r="D17" s="65">
        <v>0</v>
      </c>
      <c r="E17" s="14"/>
      <c r="F17" s="18">
        <v>9</v>
      </c>
      <c r="G17" s="34">
        <f>U12</f>
        <v>89.18</v>
      </c>
      <c r="H17" s="32">
        <f>U13</f>
        <v>61.54</v>
      </c>
      <c r="I17" s="25">
        <f>U14</f>
        <v>39.229999999999997</v>
      </c>
      <c r="J17" s="27"/>
      <c r="K17" s="31">
        <v>9</v>
      </c>
      <c r="L17" s="35">
        <f>U15</f>
        <v>272.33999999999997</v>
      </c>
      <c r="M17" s="33">
        <f>U16</f>
        <v>82.86</v>
      </c>
      <c r="N17" s="29">
        <f>U17</f>
        <v>45.24</v>
      </c>
      <c r="T17" s="57" t="s">
        <v>38</v>
      </c>
      <c r="U17" s="58">
        <v>45.24</v>
      </c>
      <c r="V17" s="59">
        <f t="shared" si="1"/>
        <v>0.45240000000000002</v>
      </c>
      <c r="W17" s="54" t="s">
        <v>39</v>
      </c>
    </row>
    <row r="18" spans="1:23" ht="15.75" thickBot="1" x14ac:dyDescent="0.3">
      <c r="A18" s="19">
        <v>10</v>
      </c>
      <c r="B18">
        <f t="shared" si="0"/>
        <v>1400</v>
      </c>
      <c r="C18" s="13">
        <v>0</v>
      </c>
      <c r="D18" s="65">
        <v>0</v>
      </c>
      <c r="E18" s="14"/>
      <c r="F18" s="18">
        <v>10</v>
      </c>
      <c r="G18" s="34">
        <f>U12</f>
        <v>89.18</v>
      </c>
      <c r="H18" s="32">
        <f>U13</f>
        <v>61.54</v>
      </c>
      <c r="I18" s="25">
        <f>U14</f>
        <v>39.229999999999997</v>
      </c>
      <c r="J18" s="27"/>
      <c r="K18" s="31">
        <v>10</v>
      </c>
      <c r="L18" s="35">
        <f>U15</f>
        <v>272.33999999999997</v>
      </c>
      <c r="M18" s="33">
        <f>U16</f>
        <v>82.86</v>
      </c>
      <c r="N18" s="29">
        <f>U17</f>
        <v>45.24</v>
      </c>
    </row>
    <row r="19" spans="1:23" ht="15.75" thickBot="1" x14ac:dyDescent="0.3">
      <c r="A19" s="17">
        <v>11</v>
      </c>
      <c r="B19">
        <f t="shared" si="0"/>
        <v>1400</v>
      </c>
      <c r="C19" s="13">
        <v>0</v>
      </c>
      <c r="D19" s="65">
        <v>0</v>
      </c>
      <c r="E19" s="14"/>
      <c r="F19" s="18">
        <v>11</v>
      </c>
      <c r="G19" s="32">
        <f>U13</f>
        <v>61.54</v>
      </c>
      <c r="H19" s="32">
        <f>U13</f>
        <v>61.54</v>
      </c>
      <c r="I19" s="25">
        <f>U14</f>
        <v>39.229999999999997</v>
      </c>
      <c r="J19" s="27"/>
      <c r="K19" s="31">
        <v>11</v>
      </c>
      <c r="L19" s="33">
        <f>U16</f>
        <v>82.86</v>
      </c>
      <c r="M19" s="33">
        <f>U16</f>
        <v>82.86</v>
      </c>
      <c r="N19" s="29">
        <f>U17</f>
        <v>45.24</v>
      </c>
    </row>
    <row r="20" spans="1:23" ht="15.75" thickBot="1" x14ac:dyDescent="0.3">
      <c r="A20" s="17">
        <v>12</v>
      </c>
      <c r="B20">
        <f t="shared" si="0"/>
        <v>1400</v>
      </c>
      <c r="C20" s="13">
        <v>0</v>
      </c>
      <c r="D20" s="65">
        <v>0</v>
      </c>
      <c r="E20" s="14"/>
      <c r="F20" s="18">
        <v>12</v>
      </c>
      <c r="G20" s="32">
        <f>U13</f>
        <v>61.54</v>
      </c>
      <c r="H20" s="32">
        <f>U13</f>
        <v>61.54</v>
      </c>
      <c r="I20" s="25">
        <f>U14</f>
        <v>39.229999999999997</v>
      </c>
      <c r="J20" s="27"/>
      <c r="K20" s="31">
        <v>12</v>
      </c>
      <c r="L20" s="33">
        <f>U16</f>
        <v>82.86</v>
      </c>
      <c r="M20" s="33">
        <f>U16</f>
        <v>82.86</v>
      </c>
      <c r="N20" s="29">
        <f>U17</f>
        <v>45.24</v>
      </c>
    </row>
    <row r="21" spans="1:23" ht="15.75" thickBot="1" x14ac:dyDescent="0.3">
      <c r="A21" s="17">
        <v>13</v>
      </c>
      <c r="B21">
        <f t="shared" si="0"/>
        <v>1400</v>
      </c>
      <c r="C21" s="13">
        <v>0</v>
      </c>
      <c r="D21" s="65">
        <v>0</v>
      </c>
      <c r="E21" s="14"/>
      <c r="F21" s="18">
        <v>13</v>
      </c>
      <c r="G21" s="32">
        <f>U13</f>
        <v>61.54</v>
      </c>
      <c r="H21" s="25">
        <f>U14</f>
        <v>39.229999999999997</v>
      </c>
      <c r="I21" s="25">
        <f>U14</f>
        <v>39.229999999999997</v>
      </c>
      <c r="J21" s="27"/>
      <c r="K21" s="31">
        <v>13</v>
      </c>
      <c r="L21" s="33">
        <f>U16</f>
        <v>82.86</v>
      </c>
      <c r="M21" s="29">
        <f>U17</f>
        <v>45.24</v>
      </c>
      <c r="N21" s="29">
        <f>U17</f>
        <v>45.24</v>
      </c>
    </row>
    <row r="22" spans="1:23" ht="15.75" thickBot="1" x14ac:dyDescent="0.3">
      <c r="A22" s="17">
        <v>14</v>
      </c>
      <c r="B22">
        <f t="shared" si="0"/>
        <v>1400</v>
      </c>
      <c r="C22" s="13">
        <v>0</v>
      </c>
      <c r="D22" s="65">
        <v>0</v>
      </c>
      <c r="E22" s="14"/>
      <c r="F22" s="18">
        <v>14</v>
      </c>
      <c r="G22" s="32">
        <f>U13</f>
        <v>61.54</v>
      </c>
      <c r="H22" s="25">
        <f>U14</f>
        <v>39.229999999999997</v>
      </c>
      <c r="I22" s="25">
        <f>U14</f>
        <v>39.229999999999997</v>
      </c>
      <c r="J22" s="27"/>
      <c r="K22" s="31">
        <v>14</v>
      </c>
      <c r="L22" s="33">
        <f>U16</f>
        <v>82.86</v>
      </c>
      <c r="M22" s="29">
        <f>U17</f>
        <v>45.24</v>
      </c>
      <c r="N22" s="29">
        <f>U17</f>
        <v>45.24</v>
      </c>
    </row>
    <row r="23" spans="1:23" ht="15.75" thickBot="1" x14ac:dyDescent="0.3">
      <c r="A23" s="17">
        <v>15</v>
      </c>
      <c r="B23">
        <f t="shared" si="0"/>
        <v>1400</v>
      </c>
      <c r="C23" s="13">
        <v>0</v>
      </c>
      <c r="D23" s="65">
        <v>0</v>
      </c>
      <c r="E23" s="14"/>
      <c r="F23" s="18">
        <v>15</v>
      </c>
      <c r="G23" s="32">
        <f>U13</f>
        <v>61.54</v>
      </c>
      <c r="H23" s="25">
        <f>U14</f>
        <v>39.229999999999997</v>
      </c>
      <c r="I23" s="25">
        <f>U14</f>
        <v>39.229999999999997</v>
      </c>
      <c r="J23" s="27"/>
      <c r="K23" s="31">
        <v>15</v>
      </c>
      <c r="L23" s="33">
        <f>U16</f>
        <v>82.86</v>
      </c>
      <c r="M23" s="29">
        <f>U17</f>
        <v>45.24</v>
      </c>
      <c r="N23" s="29">
        <f>U17</f>
        <v>45.24</v>
      </c>
    </row>
    <row r="24" spans="1:23" ht="15.75" thickBot="1" x14ac:dyDescent="0.3">
      <c r="A24" s="17">
        <v>16</v>
      </c>
      <c r="B24">
        <f t="shared" si="0"/>
        <v>1400</v>
      </c>
      <c r="C24" s="13">
        <v>0</v>
      </c>
      <c r="D24" s="65">
        <v>500</v>
      </c>
      <c r="E24" s="14"/>
      <c r="F24" s="18">
        <v>16</v>
      </c>
      <c r="G24" s="32">
        <f>U13</f>
        <v>61.54</v>
      </c>
      <c r="H24" s="25">
        <f>U14</f>
        <v>39.229999999999997</v>
      </c>
      <c r="I24" s="25">
        <f>U14</f>
        <v>39.229999999999997</v>
      </c>
      <c r="J24" s="27"/>
      <c r="K24" s="31">
        <v>16</v>
      </c>
      <c r="L24" s="33">
        <f>U16</f>
        <v>82.86</v>
      </c>
      <c r="M24" s="29">
        <f>U17</f>
        <v>45.24</v>
      </c>
      <c r="N24" s="29">
        <f>U17</f>
        <v>45.24</v>
      </c>
    </row>
    <row r="25" spans="1:23" ht="15.75" thickBot="1" x14ac:dyDescent="0.3">
      <c r="A25" s="17">
        <v>17</v>
      </c>
      <c r="B25">
        <f t="shared" si="0"/>
        <v>1400</v>
      </c>
      <c r="C25" s="13">
        <v>0</v>
      </c>
      <c r="D25" s="65">
        <v>500</v>
      </c>
      <c r="E25" s="14"/>
      <c r="F25" s="18">
        <v>17</v>
      </c>
      <c r="G25" s="32">
        <f>U13</f>
        <v>61.54</v>
      </c>
      <c r="H25" s="25">
        <f>U14</f>
        <v>39.229999999999997</v>
      </c>
      <c r="I25" s="25">
        <f>U14</f>
        <v>39.229999999999997</v>
      </c>
      <c r="J25" s="27"/>
      <c r="K25" s="31">
        <v>17</v>
      </c>
      <c r="L25" s="33">
        <f>U16</f>
        <v>82.86</v>
      </c>
      <c r="M25" s="29">
        <f>U17</f>
        <v>45.24</v>
      </c>
      <c r="N25" s="29">
        <f>U17</f>
        <v>45.24</v>
      </c>
    </row>
    <row r="26" spans="1:23" ht="15.75" thickBot="1" x14ac:dyDescent="0.3">
      <c r="A26" s="17">
        <v>18</v>
      </c>
      <c r="B26">
        <f t="shared" si="0"/>
        <v>1400</v>
      </c>
      <c r="C26" s="13">
        <v>0</v>
      </c>
      <c r="D26" s="65">
        <v>500</v>
      </c>
      <c r="E26" s="14"/>
      <c r="F26" s="18">
        <v>18</v>
      </c>
      <c r="G26" s="32">
        <f>U13</f>
        <v>61.54</v>
      </c>
      <c r="H26" s="25">
        <f>U14</f>
        <v>39.229999999999997</v>
      </c>
      <c r="I26" s="25">
        <f>U14</f>
        <v>39.229999999999997</v>
      </c>
      <c r="J26" s="27"/>
      <c r="K26" s="31">
        <v>18</v>
      </c>
      <c r="L26" s="33">
        <f>U16</f>
        <v>82.86</v>
      </c>
      <c r="M26" s="29">
        <f>U17</f>
        <v>45.24</v>
      </c>
      <c r="N26" s="29">
        <f>U17</f>
        <v>45.24</v>
      </c>
    </row>
    <row r="27" spans="1:23" ht="15.75" thickBot="1" x14ac:dyDescent="0.3">
      <c r="A27" s="19">
        <v>19</v>
      </c>
      <c r="B27">
        <f t="shared" si="0"/>
        <v>1400</v>
      </c>
      <c r="C27" s="13">
        <v>0</v>
      </c>
      <c r="D27" s="65">
        <v>500</v>
      </c>
      <c r="E27" s="14"/>
      <c r="F27" s="18">
        <v>19</v>
      </c>
      <c r="G27" s="34">
        <f>U12</f>
        <v>89.18</v>
      </c>
      <c r="H27" s="32">
        <f>U13</f>
        <v>61.54</v>
      </c>
      <c r="I27" s="25">
        <f>U14</f>
        <v>39.229999999999997</v>
      </c>
      <c r="J27" s="27"/>
      <c r="K27" s="31">
        <v>19</v>
      </c>
      <c r="L27" s="35">
        <f>U15</f>
        <v>272.33999999999997</v>
      </c>
      <c r="M27" s="33">
        <f>U16</f>
        <v>82.86</v>
      </c>
      <c r="N27" s="29">
        <f>U17</f>
        <v>45.24</v>
      </c>
    </row>
    <row r="28" spans="1:23" ht="15.75" thickBot="1" x14ac:dyDescent="0.3">
      <c r="A28" s="19">
        <v>20</v>
      </c>
      <c r="B28">
        <f t="shared" si="0"/>
        <v>1400</v>
      </c>
      <c r="C28" s="13">
        <v>0</v>
      </c>
      <c r="D28" s="65">
        <v>500</v>
      </c>
      <c r="E28" s="14"/>
      <c r="F28" s="18">
        <v>20</v>
      </c>
      <c r="G28" s="34">
        <f>U12</f>
        <v>89.18</v>
      </c>
      <c r="H28" s="32">
        <f>U13</f>
        <v>61.54</v>
      </c>
      <c r="I28" s="25">
        <f>U14</f>
        <v>39.229999999999997</v>
      </c>
      <c r="J28" s="27"/>
      <c r="K28" s="31">
        <v>20</v>
      </c>
      <c r="L28" s="35">
        <f>U15</f>
        <v>272.33999999999997</v>
      </c>
      <c r="M28" s="33">
        <f>U16</f>
        <v>82.86</v>
      </c>
      <c r="N28" s="29">
        <f>U17</f>
        <v>45.24</v>
      </c>
    </row>
    <row r="29" spans="1:23" ht="15.75" thickBot="1" x14ac:dyDescent="0.3">
      <c r="A29" s="17">
        <v>21</v>
      </c>
      <c r="B29">
        <f t="shared" si="0"/>
        <v>1400</v>
      </c>
      <c r="C29" s="13">
        <v>0</v>
      </c>
      <c r="D29" s="65">
        <v>500</v>
      </c>
      <c r="E29" s="14"/>
      <c r="F29" s="18">
        <v>21</v>
      </c>
      <c r="G29" s="32">
        <f>U13</f>
        <v>61.54</v>
      </c>
      <c r="H29" s="25">
        <f>U14</f>
        <v>39.229999999999997</v>
      </c>
      <c r="I29" s="25">
        <f>U14</f>
        <v>39.229999999999997</v>
      </c>
      <c r="J29" s="27"/>
      <c r="K29" s="31">
        <v>21</v>
      </c>
      <c r="L29" s="33">
        <f>U16</f>
        <v>82.86</v>
      </c>
      <c r="M29" s="29">
        <f>U17</f>
        <v>45.24</v>
      </c>
      <c r="N29" s="29">
        <f>U17</f>
        <v>45.24</v>
      </c>
    </row>
    <row r="30" spans="1:23" ht="15.75" thickBot="1" x14ac:dyDescent="0.3">
      <c r="A30" s="17">
        <v>22</v>
      </c>
      <c r="B30">
        <f t="shared" si="0"/>
        <v>1400</v>
      </c>
      <c r="C30" s="13">
        <v>0</v>
      </c>
      <c r="D30" s="65">
        <v>500</v>
      </c>
      <c r="E30" s="14"/>
      <c r="F30" s="18">
        <v>22</v>
      </c>
      <c r="G30" s="32">
        <f>U13</f>
        <v>61.54</v>
      </c>
      <c r="H30" s="25">
        <f>U14</f>
        <v>39.229999999999997</v>
      </c>
      <c r="I30" s="25">
        <f>U14</f>
        <v>39.229999999999997</v>
      </c>
      <c r="J30" s="27"/>
      <c r="K30" s="31">
        <v>22</v>
      </c>
      <c r="L30" s="33">
        <f>U16</f>
        <v>82.86</v>
      </c>
      <c r="M30" s="29">
        <f>U17</f>
        <v>45.24</v>
      </c>
      <c r="N30" s="29">
        <f>U17</f>
        <v>45.24</v>
      </c>
    </row>
    <row r="31" spans="1:23" ht="15.75" thickBot="1" x14ac:dyDescent="0.3">
      <c r="A31" s="17">
        <v>23</v>
      </c>
      <c r="B31">
        <f t="shared" si="0"/>
        <v>1400</v>
      </c>
      <c r="C31" s="13">
        <v>0</v>
      </c>
      <c r="D31" s="65">
        <v>500</v>
      </c>
      <c r="E31" s="14"/>
      <c r="F31" s="18">
        <v>23</v>
      </c>
      <c r="G31" s="25">
        <f>U14</f>
        <v>39.229999999999997</v>
      </c>
      <c r="H31" s="25">
        <f>U14</f>
        <v>39.229999999999997</v>
      </c>
      <c r="I31" s="25">
        <f>U14</f>
        <v>39.229999999999997</v>
      </c>
      <c r="J31" s="27"/>
      <c r="K31" s="31">
        <v>23</v>
      </c>
      <c r="L31" s="29">
        <f>U17</f>
        <v>45.24</v>
      </c>
      <c r="M31" s="29">
        <f>U17</f>
        <v>45.24</v>
      </c>
      <c r="N31" s="29">
        <f>U17</f>
        <v>45.24</v>
      </c>
    </row>
    <row r="32" spans="1:23" ht="15.75" thickBot="1" x14ac:dyDescent="0.3">
      <c r="A32" s="20">
        <v>24</v>
      </c>
      <c r="B32">
        <f t="shared" si="0"/>
        <v>1400</v>
      </c>
      <c r="C32" s="13">
        <v>0</v>
      </c>
      <c r="D32" s="65">
        <v>500</v>
      </c>
      <c r="E32" s="14"/>
      <c r="F32" s="21">
        <v>24</v>
      </c>
      <c r="G32" s="25">
        <f>U14</f>
        <v>39.229999999999997</v>
      </c>
      <c r="H32" s="25">
        <f>U14</f>
        <v>39.229999999999997</v>
      </c>
      <c r="I32" s="25">
        <f>U14</f>
        <v>39.229999999999997</v>
      </c>
      <c r="J32" s="27"/>
      <c r="K32" s="37">
        <v>24</v>
      </c>
      <c r="L32" s="29">
        <f>U17</f>
        <v>45.24</v>
      </c>
      <c r="M32" s="29">
        <f>U17</f>
        <v>45.24</v>
      </c>
      <c r="N32" s="29">
        <f>U17</f>
        <v>45.24</v>
      </c>
    </row>
    <row r="33" spans="1:22" ht="15.75" thickBot="1" x14ac:dyDescent="0.3">
      <c r="A33" s="18"/>
      <c r="B33" s="22"/>
      <c r="C33" s="22"/>
      <c r="D33" s="66"/>
      <c r="J33" s="16"/>
    </row>
    <row r="34" spans="1:22" ht="15.75" thickBot="1" x14ac:dyDescent="0.3">
      <c r="A34" s="7" t="s">
        <v>9</v>
      </c>
      <c r="B34" s="23">
        <f>SUM(B9:B33)</f>
        <v>33600</v>
      </c>
      <c r="C34" s="23">
        <f>SUM(C9:C33)</f>
        <v>0</v>
      </c>
      <c r="D34" s="66"/>
    </row>
    <row r="35" spans="1:22" ht="15.75" thickBot="1" x14ac:dyDescent="0.3">
      <c r="C35">
        <f>C34/24</f>
        <v>0</v>
      </c>
    </row>
    <row r="36" spans="1:22" ht="30.75" thickBot="1" x14ac:dyDescent="0.3">
      <c r="E36" s="67"/>
      <c r="F36" s="99" t="s">
        <v>0</v>
      </c>
      <c r="G36" s="100"/>
      <c r="H36" s="100"/>
      <c r="I36" s="101"/>
      <c r="J36" s="67"/>
      <c r="K36" s="102" t="s">
        <v>1</v>
      </c>
      <c r="L36" s="103"/>
      <c r="M36" s="103"/>
      <c r="N36" s="104"/>
      <c r="T36" s="60" t="s">
        <v>40</v>
      </c>
      <c r="U36" s="61" t="s">
        <v>41</v>
      </c>
      <c r="V36" s="61" t="s">
        <v>42</v>
      </c>
    </row>
    <row r="37" spans="1:22" ht="15.75" thickBot="1" x14ac:dyDescent="0.3">
      <c r="A37" s="93" t="s">
        <v>10</v>
      </c>
      <c r="B37" s="94"/>
      <c r="C37" s="23">
        <f>((B16-C16)+(B17-C17)+(B18-C18))/3</f>
        <v>1400</v>
      </c>
      <c r="D37" s="66"/>
      <c r="E37" s="67"/>
      <c r="F37" s="68"/>
      <c r="G37" s="71" t="s">
        <v>0</v>
      </c>
      <c r="H37" s="71" t="s">
        <v>0</v>
      </c>
      <c r="I37" s="71" t="s">
        <v>0</v>
      </c>
      <c r="J37" s="72"/>
      <c r="K37" s="73"/>
      <c r="L37" s="71" t="s">
        <v>1</v>
      </c>
      <c r="M37" s="74" t="s">
        <v>1</v>
      </c>
      <c r="N37" s="74" t="s">
        <v>1</v>
      </c>
      <c r="T37" s="62" t="s">
        <v>20</v>
      </c>
      <c r="U37" s="63">
        <v>201.33</v>
      </c>
      <c r="V37" s="63">
        <v>65.680000000000007</v>
      </c>
    </row>
    <row r="38" spans="1:22" ht="15.75" thickBot="1" x14ac:dyDescent="0.3">
      <c r="A38" s="93" t="s">
        <v>11</v>
      </c>
      <c r="B38" s="94"/>
      <c r="C38" s="23">
        <f>((B27-C27)+(B28-C28))/2</f>
        <v>1400</v>
      </c>
      <c r="D38" s="66"/>
      <c r="E38" s="67"/>
      <c r="F38" s="69"/>
      <c r="G38" s="75" t="s">
        <v>5</v>
      </c>
      <c r="H38" s="75" t="s">
        <v>6</v>
      </c>
      <c r="I38" s="75" t="s">
        <v>7</v>
      </c>
      <c r="J38" s="72"/>
      <c r="K38" s="73"/>
      <c r="L38" s="75" t="s">
        <v>8</v>
      </c>
      <c r="M38" s="76" t="s">
        <v>6</v>
      </c>
      <c r="N38" s="76" t="s">
        <v>7</v>
      </c>
      <c r="T38" s="62" t="s">
        <v>43</v>
      </c>
      <c r="U38" s="63">
        <v>60.99</v>
      </c>
      <c r="V38" s="63">
        <v>45.2</v>
      </c>
    </row>
    <row r="39" spans="1:22" ht="15.75" thickBot="1" x14ac:dyDescent="0.3">
      <c r="E39" s="67"/>
      <c r="F39" s="70">
        <v>1</v>
      </c>
      <c r="G39" s="25">
        <f t="shared" ref="G39:I54" si="2">(($B9-$C9)*G9)/100</f>
        <v>549.21999999999991</v>
      </c>
      <c r="H39" s="26">
        <f t="shared" si="2"/>
        <v>549.21999999999991</v>
      </c>
      <c r="I39" s="26">
        <f t="shared" si="2"/>
        <v>549.21999999999991</v>
      </c>
      <c r="J39" s="77"/>
      <c r="K39" s="78">
        <v>1</v>
      </c>
      <c r="L39" s="29">
        <f t="shared" ref="L39:N54" si="3">(($B9-$C9)*L9)/100</f>
        <v>633.36</v>
      </c>
      <c r="M39" s="30">
        <f t="shared" si="3"/>
        <v>633.36</v>
      </c>
      <c r="N39" s="30">
        <f t="shared" si="3"/>
        <v>633.36</v>
      </c>
      <c r="T39" s="62" t="s">
        <v>44</v>
      </c>
      <c r="U39" s="63">
        <v>33.119999999999997</v>
      </c>
      <c r="V39" s="63">
        <v>28.68</v>
      </c>
    </row>
    <row r="40" spans="1:22" x14ac:dyDescent="0.25">
      <c r="E40" s="67"/>
      <c r="F40" s="68">
        <v>2</v>
      </c>
      <c r="G40" s="25">
        <f t="shared" si="2"/>
        <v>549.21999999999991</v>
      </c>
      <c r="H40" s="25">
        <f t="shared" si="2"/>
        <v>549.21999999999991</v>
      </c>
      <c r="I40" s="25">
        <f t="shared" si="2"/>
        <v>549.21999999999991</v>
      </c>
      <c r="J40" s="77"/>
      <c r="K40" s="79">
        <v>2</v>
      </c>
      <c r="L40" s="29">
        <f t="shared" si="3"/>
        <v>633.36</v>
      </c>
      <c r="M40" s="29">
        <f t="shared" si="3"/>
        <v>633.36</v>
      </c>
      <c r="N40" s="29">
        <f t="shared" si="3"/>
        <v>633.36</v>
      </c>
    </row>
    <row r="41" spans="1:22" x14ac:dyDescent="0.25">
      <c r="E41" s="67"/>
      <c r="F41" s="68">
        <v>3</v>
      </c>
      <c r="G41" s="25">
        <f t="shared" si="2"/>
        <v>549.21999999999991</v>
      </c>
      <c r="H41" s="25">
        <f t="shared" si="2"/>
        <v>549.21999999999991</v>
      </c>
      <c r="I41" s="25">
        <f t="shared" si="2"/>
        <v>549.21999999999991</v>
      </c>
      <c r="J41" s="77"/>
      <c r="K41" s="79">
        <v>3</v>
      </c>
      <c r="L41" s="29">
        <f t="shared" si="3"/>
        <v>633.36</v>
      </c>
      <c r="M41" s="29">
        <f t="shared" si="3"/>
        <v>633.36</v>
      </c>
      <c r="N41" s="29">
        <f t="shared" si="3"/>
        <v>633.36</v>
      </c>
    </row>
    <row r="42" spans="1:22" x14ac:dyDescent="0.25">
      <c r="E42" s="67"/>
      <c r="F42" s="68">
        <v>4</v>
      </c>
      <c r="G42" s="25">
        <f t="shared" si="2"/>
        <v>549.21999999999991</v>
      </c>
      <c r="H42" s="25">
        <f t="shared" si="2"/>
        <v>549.21999999999991</v>
      </c>
      <c r="I42" s="25">
        <f t="shared" si="2"/>
        <v>549.21999999999991</v>
      </c>
      <c r="J42" s="77"/>
      <c r="K42" s="79">
        <v>4</v>
      </c>
      <c r="L42" s="29">
        <f t="shared" si="3"/>
        <v>633.36</v>
      </c>
      <c r="M42" s="29">
        <f t="shared" si="3"/>
        <v>633.36</v>
      </c>
      <c r="N42" s="29">
        <f t="shared" si="3"/>
        <v>633.36</v>
      </c>
    </row>
    <row r="43" spans="1:22" x14ac:dyDescent="0.25">
      <c r="E43" s="67"/>
      <c r="F43" s="68">
        <v>5</v>
      </c>
      <c r="G43" s="25">
        <f t="shared" si="2"/>
        <v>549.21999999999991</v>
      </c>
      <c r="H43" s="25">
        <f t="shared" si="2"/>
        <v>549.21999999999991</v>
      </c>
      <c r="I43" s="25">
        <f t="shared" si="2"/>
        <v>549.21999999999991</v>
      </c>
      <c r="J43" s="77"/>
      <c r="K43" s="79">
        <v>5</v>
      </c>
      <c r="L43" s="29">
        <f t="shared" si="3"/>
        <v>633.36</v>
      </c>
      <c r="M43" s="29">
        <f t="shared" si="3"/>
        <v>633.36</v>
      </c>
      <c r="N43" s="29">
        <f t="shared" si="3"/>
        <v>633.36</v>
      </c>
    </row>
    <row r="44" spans="1:22" x14ac:dyDescent="0.25">
      <c r="E44" s="67"/>
      <c r="F44" s="68">
        <v>6</v>
      </c>
      <c r="G44" s="25">
        <f t="shared" si="2"/>
        <v>549.21999999999991</v>
      </c>
      <c r="H44" s="25">
        <f t="shared" si="2"/>
        <v>549.21999999999991</v>
      </c>
      <c r="I44" s="25">
        <f t="shared" si="2"/>
        <v>549.21999999999991</v>
      </c>
      <c r="J44" s="77"/>
      <c r="K44" s="79">
        <v>6</v>
      </c>
      <c r="L44" s="29">
        <f t="shared" si="3"/>
        <v>633.36</v>
      </c>
      <c r="M44" s="29">
        <f t="shared" si="3"/>
        <v>633.36</v>
      </c>
      <c r="N44" s="29">
        <f t="shared" si="3"/>
        <v>633.36</v>
      </c>
    </row>
    <row r="45" spans="1:22" x14ac:dyDescent="0.25">
      <c r="E45" s="67"/>
      <c r="F45" s="68">
        <v>7</v>
      </c>
      <c r="G45" s="32">
        <f t="shared" si="2"/>
        <v>861.56</v>
      </c>
      <c r="H45" s="25">
        <f t="shared" si="2"/>
        <v>549.21999999999991</v>
      </c>
      <c r="I45" s="25">
        <f t="shared" si="2"/>
        <v>549.21999999999991</v>
      </c>
      <c r="J45" s="77"/>
      <c r="K45" s="79">
        <v>7</v>
      </c>
      <c r="L45" s="33">
        <f t="shared" si="3"/>
        <v>1160.04</v>
      </c>
      <c r="M45" s="29">
        <f t="shared" si="3"/>
        <v>633.36</v>
      </c>
      <c r="N45" s="29">
        <f t="shared" si="3"/>
        <v>633.36</v>
      </c>
    </row>
    <row r="46" spans="1:22" x14ac:dyDescent="0.25">
      <c r="E46" s="67"/>
      <c r="F46" s="68">
        <v>8</v>
      </c>
      <c r="G46" s="34">
        <f t="shared" si="2"/>
        <v>1248.5200000000002</v>
      </c>
      <c r="H46" s="32">
        <f t="shared" si="2"/>
        <v>861.56</v>
      </c>
      <c r="I46" s="25">
        <f t="shared" si="2"/>
        <v>549.21999999999991</v>
      </c>
      <c r="J46" s="77"/>
      <c r="K46" s="79">
        <v>8</v>
      </c>
      <c r="L46" s="35">
        <f t="shared" si="3"/>
        <v>3812.7599999999993</v>
      </c>
      <c r="M46" s="33">
        <f t="shared" si="3"/>
        <v>1160.04</v>
      </c>
      <c r="N46" s="29">
        <f t="shared" si="3"/>
        <v>633.36</v>
      </c>
    </row>
    <row r="47" spans="1:22" x14ac:dyDescent="0.25">
      <c r="E47" s="67"/>
      <c r="F47" s="68">
        <v>9</v>
      </c>
      <c r="G47" s="34">
        <f t="shared" si="2"/>
        <v>1248.5200000000002</v>
      </c>
      <c r="H47" s="32">
        <f t="shared" si="2"/>
        <v>861.56</v>
      </c>
      <c r="I47" s="25">
        <f t="shared" si="2"/>
        <v>549.21999999999991</v>
      </c>
      <c r="J47" s="77"/>
      <c r="K47" s="79">
        <v>9</v>
      </c>
      <c r="L47" s="35">
        <f t="shared" si="3"/>
        <v>3812.7599999999993</v>
      </c>
      <c r="M47" s="33">
        <f t="shared" si="3"/>
        <v>1160.04</v>
      </c>
      <c r="N47" s="29">
        <f t="shared" si="3"/>
        <v>633.36</v>
      </c>
    </row>
    <row r="48" spans="1:22" x14ac:dyDescent="0.25">
      <c r="E48" s="67"/>
      <c r="F48" s="68">
        <v>10</v>
      </c>
      <c r="G48" s="34">
        <f t="shared" si="2"/>
        <v>1248.5200000000002</v>
      </c>
      <c r="H48" s="32">
        <f t="shared" si="2"/>
        <v>861.56</v>
      </c>
      <c r="I48" s="25">
        <f t="shared" si="2"/>
        <v>549.21999999999991</v>
      </c>
      <c r="J48" s="77"/>
      <c r="K48" s="79">
        <v>10</v>
      </c>
      <c r="L48" s="35">
        <f t="shared" si="3"/>
        <v>3812.7599999999993</v>
      </c>
      <c r="M48" s="33">
        <f t="shared" si="3"/>
        <v>1160.04</v>
      </c>
      <c r="N48" s="29">
        <f t="shared" si="3"/>
        <v>633.36</v>
      </c>
    </row>
    <row r="49" spans="5:14" x14ac:dyDescent="0.25">
      <c r="E49" s="67"/>
      <c r="F49" s="68">
        <v>11</v>
      </c>
      <c r="G49" s="32">
        <f t="shared" si="2"/>
        <v>861.56</v>
      </c>
      <c r="H49" s="32">
        <f t="shared" si="2"/>
        <v>861.56</v>
      </c>
      <c r="I49" s="25">
        <f t="shared" si="2"/>
        <v>549.21999999999991</v>
      </c>
      <c r="J49" s="77"/>
      <c r="K49" s="79">
        <v>11</v>
      </c>
      <c r="L49" s="33">
        <f t="shared" si="3"/>
        <v>1160.04</v>
      </c>
      <c r="M49" s="33">
        <f t="shared" si="3"/>
        <v>1160.04</v>
      </c>
      <c r="N49" s="29">
        <f t="shared" si="3"/>
        <v>633.36</v>
      </c>
    </row>
    <row r="50" spans="5:14" x14ac:dyDescent="0.25">
      <c r="E50" s="67"/>
      <c r="F50" s="68">
        <v>12</v>
      </c>
      <c r="G50" s="32">
        <f t="shared" si="2"/>
        <v>861.56</v>
      </c>
      <c r="H50" s="32">
        <f t="shared" si="2"/>
        <v>861.56</v>
      </c>
      <c r="I50" s="25">
        <f t="shared" si="2"/>
        <v>549.21999999999991</v>
      </c>
      <c r="J50" s="77"/>
      <c r="K50" s="79">
        <v>12</v>
      </c>
      <c r="L50" s="33">
        <f t="shared" si="3"/>
        <v>1160.04</v>
      </c>
      <c r="M50" s="33">
        <f t="shared" si="3"/>
        <v>1160.04</v>
      </c>
      <c r="N50" s="29">
        <f t="shared" si="3"/>
        <v>633.36</v>
      </c>
    </row>
    <row r="51" spans="5:14" x14ac:dyDescent="0.25">
      <c r="E51" s="67"/>
      <c r="F51" s="68">
        <v>13</v>
      </c>
      <c r="G51" s="32">
        <f t="shared" si="2"/>
        <v>861.56</v>
      </c>
      <c r="H51" s="25">
        <f t="shared" si="2"/>
        <v>549.21999999999991</v>
      </c>
      <c r="I51" s="25">
        <f t="shared" si="2"/>
        <v>549.21999999999991</v>
      </c>
      <c r="J51" s="77"/>
      <c r="K51" s="79">
        <v>13</v>
      </c>
      <c r="L51" s="33">
        <f t="shared" si="3"/>
        <v>1160.04</v>
      </c>
      <c r="M51" s="29">
        <f t="shared" si="3"/>
        <v>633.36</v>
      </c>
      <c r="N51" s="29">
        <f t="shared" si="3"/>
        <v>633.36</v>
      </c>
    </row>
    <row r="52" spans="5:14" x14ac:dyDescent="0.25">
      <c r="E52" s="67"/>
      <c r="F52" s="68">
        <v>14</v>
      </c>
      <c r="G52" s="32">
        <f t="shared" si="2"/>
        <v>861.56</v>
      </c>
      <c r="H52" s="25">
        <f t="shared" si="2"/>
        <v>549.21999999999991</v>
      </c>
      <c r="I52" s="25">
        <f t="shared" si="2"/>
        <v>549.21999999999991</v>
      </c>
      <c r="J52" s="77"/>
      <c r="K52" s="79">
        <v>14</v>
      </c>
      <c r="L52" s="33">
        <f t="shared" si="3"/>
        <v>1160.04</v>
      </c>
      <c r="M52" s="29">
        <f t="shared" si="3"/>
        <v>633.36</v>
      </c>
      <c r="N52" s="29">
        <f t="shared" si="3"/>
        <v>633.36</v>
      </c>
    </row>
    <row r="53" spans="5:14" x14ac:dyDescent="0.25">
      <c r="E53" s="67"/>
      <c r="F53" s="68">
        <v>15</v>
      </c>
      <c r="G53" s="32">
        <f t="shared" si="2"/>
        <v>861.56</v>
      </c>
      <c r="H53" s="25">
        <f t="shared" si="2"/>
        <v>549.21999999999991</v>
      </c>
      <c r="I53" s="25">
        <f t="shared" si="2"/>
        <v>549.21999999999991</v>
      </c>
      <c r="J53" s="77"/>
      <c r="K53" s="79">
        <v>15</v>
      </c>
      <c r="L53" s="33">
        <f t="shared" si="3"/>
        <v>1160.04</v>
      </c>
      <c r="M53" s="29">
        <f t="shared" si="3"/>
        <v>633.36</v>
      </c>
      <c r="N53" s="29">
        <f t="shared" si="3"/>
        <v>633.36</v>
      </c>
    </row>
    <row r="54" spans="5:14" x14ac:dyDescent="0.25">
      <c r="E54" s="67"/>
      <c r="F54" s="68">
        <v>16</v>
      </c>
      <c r="G54" s="32">
        <f t="shared" si="2"/>
        <v>861.56</v>
      </c>
      <c r="H54" s="25">
        <f t="shared" si="2"/>
        <v>549.21999999999991</v>
      </c>
      <c r="I54" s="25">
        <f t="shared" si="2"/>
        <v>549.21999999999991</v>
      </c>
      <c r="J54" s="77"/>
      <c r="K54" s="79">
        <v>16</v>
      </c>
      <c r="L54" s="33">
        <f t="shared" si="3"/>
        <v>1160.04</v>
      </c>
      <c r="M54" s="29">
        <f t="shared" si="3"/>
        <v>633.36</v>
      </c>
      <c r="N54" s="29">
        <f t="shared" si="3"/>
        <v>633.36</v>
      </c>
    </row>
    <row r="55" spans="5:14" x14ac:dyDescent="0.25">
      <c r="E55" s="67"/>
      <c r="F55" s="68">
        <v>17</v>
      </c>
      <c r="G55" s="32">
        <f t="shared" ref="G55:I62" si="4">(($B25-$C25)*G25)/100</f>
        <v>861.56</v>
      </c>
      <c r="H55" s="25">
        <f t="shared" si="4"/>
        <v>549.21999999999991</v>
      </c>
      <c r="I55" s="25">
        <f t="shared" si="4"/>
        <v>549.21999999999991</v>
      </c>
      <c r="J55" s="77"/>
      <c r="K55" s="79">
        <v>17</v>
      </c>
      <c r="L55" s="33">
        <f t="shared" ref="L55:N62" si="5">(($B25-$C25)*L25)/100</f>
        <v>1160.04</v>
      </c>
      <c r="M55" s="29">
        <f t="shared" si="5"/>
        <v>633.36</v>
      </c>
      <c r="N55" s="29">
        <f t="shared" si="5"/>
        <v>633.36</v>
      </c>
    </row>
    <row r="56" spans="5:14" x14ac:dyDescent="0.25">
      <c r="E56" s="67"/>
      <c r="F56" s="68">
        <v>18</v>
      </c>
      <c r="G56" s="32">
        <f t="shared" si="4"/>
        <v>861.56</v>
      </c>
      <c r="H56" s="25">
        <f t="shared" si="4"/>
        <v>549.21999999999991</v>
      </c>
      <c r="I56" s="25">
        <f t="shared" si="4"/>
        <v>549.21999999999991</v>
      </c>
      <c r="J56" s="77"/>
      <c r="K56" s="79">
        <v>18</v>
      </c>
      <c r="L56" s="33">
        <f t="shared" si="5"/>
        <v>1160.04</v>
      </c>
      <c r="M56" s="29">
        <f t="shared" si="5"/>
        <v>633.36</v>
      </c>
      <c r="N56" s="29">
        <f t="shared" si="5"/>
        <v>633.36</v>
      </c>
    </row>
    <row r="57" spans="5:14" x14ac:dyDescent="0.25">
      <c r="E57" s="67"/>
      <c r="F57" s="68">
        <v>19</v>
      </c>
      <c r="G57" s="34">
        <f t="shared" si="4"/>
        <v>1248.5200000000002</v>
      </c>
      <c r="H57" s="32">
        <f t="shared" si="4"/>
        <v>861.56</v>
      </c>
      <c r="I57" s="25">
        <f t="shared" si="4"/>
        <v>549.21999999999991</v>
      </c>
      <c r="J57" s="77"/>
      <c r="K57" s="79">
        <v>19</v>
      </c>
      <c r="L57" s="35">
        <f t="shared" si="5"/>
        <v>3812.7599999999993</v>
      </c>
      <c r="M57" s="33">
        <f t="shared" si="5"/>
        <v>1160.04</v>
      </c>
      <c r="N57" s="29">
        <f t="shared" si="5"/>
        <v>633.36</v>
      </c>
    </row>
    <row r="58" spans="5:14" x14ac:dyDescent="0.25">
      <c r="E58" s="67"/>
      <c r="F58" s="68">
        <v>20</v>
      </c>
      <c r="G58" s="34">
        <f t="shared" si="4"/>
        <v>1248.5200000000002</v>
      </c>
      <c r="H58" s="32">
        <f t="shared" si="4"/>
        <v>861.56</v>
      </c>
      <c r="I58" s="25">
        <f t="shared" si="4"/>
        <v>549.21999999999991</v>
      </c>
      <c r="J58" s="77"/>
      <c r="K58" s="79">
        <v>20</v>
      </c>
      <c r="L58" s="35">
        <f t="shared" si="5"/>
        <v>3812.7599999999993</v>
      </c>
      <c r="M58" s="33">
        <f t="shared" si="5"/>
        <v>1160.04</v>
      </c>
      <c r="N58" s="29">
        <f t="shared" si="5"/>
        <v>633.36</v>
      </c>
    </row>
    <row r="59" spans="5:14" x14ac:dyDescent="0.25">
      <c r="E59" s="67"/>
      <c r="F59" s="68">
        <v>21</v>
      </c>
      <c r="G59" s="32">
        <f t="shared" si="4"/>
        <v>861.56</v>
      </c>
      <c r="H59" s="25">
        <f t="shared" si="4"/>
        <v>549.21999999999991</v>
      </c>
      <c r="I59" s="25">
        <f t="shared" si="4"/>
        <v>549.21999999999991</v>
      </c>
      <c r="J59" s="77"/>
      <c r="K59" s="79">
        <v>21</v>
      </c>
      <c r="L59" s="33">
        <f t="shared" si="5"/>
        <v>1160.04</v>
      </c>
      <c r="M59" s="29">
        <f t="shared" si="5"/>
        <v>633.36</v>
      </c>
      <c r="N59" s="29">
        <f t="shared" si="5"/>
        <v>633.36</v>
      </c>
    </row>
    <row r="60" spans="5:14" x14ac:dyDescent="0.25">
      <c r="E60" s="67"/>
      <c r="F60" s="68">
        <v>22</v>
      </c>
      <c r="G60" s="32">
        <f t="shared" si="4"/>
        <v>861.56</v>
      </c>
      <c r="H60" s="25">
        <f t="shared" si="4"/>
        <v>549.21999999999991</v>
      </c>
      <c r="I60" s="25">
        <f t="shared" si="4"/>
        <v>549.21999999999991</v>
      </c>
      <c r="J60" s="77"/>
      <c r="K60" s="79">
        <v>22</v>
      </c>
      <c r="L60" s="33">
        <f t="shared" si="5"/>
        <v>1160.04</v>
      </c>
      <c r="M60" s="29">
        <f t="shared" si="5"/>
        <v>633.36</v>
      </c>
      <c r="N60" s="29">
        <f t="shared" si="5"/>
        <v>633.36</v>
      </c>
    </row>
    <row r="61" spans="5:14" x14ac:dyDescent="0.25">
      <c r="E61" s="67"/>
      <c r="F61" s="68">
        <v>23</v>
      </c>
      <c r="G61" s="25">
        <f t="shared" si="4"/>
        <v>549.21999999999991</v>
      </c>
      <c r="H61" s="25">
        <f t="shared" si="4"/>
        <v>549.21999999999991</v>
      </c>
      <c r="I61" s="25">
        <f t="shared" si="4"/>
        <v>549.21999999999991</v>
      </c>
      <c r="J61" s="77"/>
      <c r="K61" s="79">
        <v>23</v>
      </c>
      <c r="L61" s="29">
        <f t="shared" si="5"/>
        <v>633.36</v>
      </c>
      <c r="M61" s="29">
        <f t="shared" si="5"/>
        <v>633.36</v>
      </c>
      <c r="N61" s="29">
        <f t="shared" si="5"/>
        <v>633.36</v>
      </c>
    </row>
    <row r="62" spans="5:14" ht="15.75" thickBot="1" x14ac:dyDescent="0.3">
      <c r="E62" s="67"/>
      <c r="F62" s="69">
        <v>24</v>
      </c>
      <c r="G62" s="36">
        <f t="shared" si="4"/>
        <v>549.21999999999991</v>
      </c>
      <c r="H62" s="36">
        <f t="shared" si="4"/>
        <v>549.21999999999991</v>
      </c>
      <c r="I62" s="36">
        <f t="shared" si="4"/>
        <v>549.21999999999991</v>
      </c>
      <c r="J62" s="77"/>
      <c r="K62" s="80">
        <v>24</v>
      </c>
      <c r="L62" s="38">
        <f t="shared" si="5"/>
        <v>633.36</v>
      </c>
      <c r="M62" s="38">
        <f t="shared" si="5"/>
        <v>633.36</v>
      </c>
      <c r="N62" s="38">
        <f t="shared" si="5"/>
        <v>633.36</v>
      </c>
    </row>
    <row r="63" spans="5:14" ht="15.75" thickBot="1" x14ac:dyDescent="0.3">
      <c r="E63" s="39" t="s">
        <v>9</v>
      </c>
      <c r="F63" s="81"/>
      <c r="G63" s="82">
        <f>SUM(G39:G62)</f>
        <v>20113.52</v>
      </c>
      <c r="H63" s="82">
        <f>SUM(H39:H62)</f>
        <v>15367.659999999989</v>
      </c>
      <c r="I63" s="82">
        <f>SUM(I39:I62)</f>
        <v>13181.279999999995</v>
      </c>
      <c r="J63" s="41" t="s">
        <v>9</v>
      </c>
      <c r="K63" s="42"/>
      <c r="L63" s="43">
        <f>SUM(L39:L62)</f>
        <v>36891.120000000003</v>
      </c>
      <c r="M63" s="43">
        <f>SUM(M39:M62)</f>
        <v>18887.400000000009</v>
      </c>
      <c r="N63" s="43">
        <f>SUM(N39:N62)</f>
        <v>15200.640000000005</v>
      </c>
    </row>
    <row r="64" spans="5:14" ht="15.75" thickBot="1" x14ac:dyDescent="0.3">
      <c r="F64" s="67"/>
      <c r="G64" s="67"/>
      <c r="H64" s="67"/>
      <c r="I64" s="67"/>
      <c r="J64" s="67"/>
      <c r="K64" s="67"/>
      <c r="L64" s="67"/>
      <c r="M64" s="67"/>
      <c r="N64" s="67"/>
    </row>
    <row r="65" spans="3:14" ht="15.75" thickBot="1" x14ac:dyDescent="0.3">
      <c r="E65" s="40" t="s">
        <v>12</v>
      </c>
      <c r="F65" s="70"/>
      <c r="G65" s="82">
        <f>(G63*5+H63+I63)/7</f>
        <v>18445.219999999998</v>
      </c>
      <c r="H65" s="83"/>
      <c r="I65" s="83"/>
      <c r="J65" s="40" t="s">
        <v>12</v>
      </c>
      <c r="K65" s="70"/>
      <c r="L65" s="82">
        <f>(L63*5+M63+N63)/7</f>
        <v>31220.52</v>
      </c>
      <c r="M65" s="67"/>
      <c r="N65" s="67"/>
    </row>
    <row r="66" spans="3:14" ht="15.75" thickBot="1" x14ac:dyDescent="0.3">
      <c r="E66" s="44" t="s">
        <v>13</v>
      </c>
      <c r="F66" s="69"/>
      <c r="G66" s="84">
        <f>G65*273</f>
        <v>5035545.0599999996</v>
      </c>
      <c r="H66" s="83"/>
      <c r="I66" s="83"/>
      <c r="J66" s="44" t="s">
        <v>14</v>
      </c>
      <c r="K66" s="69"/>
      <c r="L66" s="84">
        <f>L65*92</f>
        <v>2872287.84</v>
      </c>
      <c r="M66" s="91"/>
      <c r="N66" s="91"/>
    </row>
    <row r="67" spans="3:14" ht="15.75" thickBot="1" x14ac:dyDescent="0.3">
      <c r="C67" s="45"/>
      <c r="D67" s="45"/>
      <c r="E67" s="16"/>
      <c r="F67" s="72"/>
      <c r="G67" s="83"/>
      <c r="H67" s="83"/>
      <c r="I67" s="83"/>
      <c r="J67" s="16"/>
      <c r="K67" s="72"/>
      <c r="L67" s="83"/>
      <c r="M67" s="91"/>
      <c r="N67" s="91"/>
    </row>
    <row r="68" spans="3:14" ht="15.75" thickBot="1" x14ac:dyDescent="0.3">
      <c r="C68" s="45"/>
      <c r="D68" s="45"/>
      <c r="E68" s="46" t="s">
        <v>15</v>
      </c>
      <c r="F68" s="85"/>
      <c r="G68" s="86" t="s">
        <v>6</v>
      </c>
      <c r="H68" s="86" t="s">
        <v>7</v>
      </c>
      <c r="I68" s="67"/>
      <c r="J68" s="46" t="s">
        <v>15</v>
      </c>
      <c r="K68" s="85"/>
      <c r="L68" s="86" t="s">
        <v>6</v>
      </c>
      <c r="M68" s="86" t="s">
        <v>7</v>
      </c>
      <c r="N68" s="67"/>
    </row>
    <row r="69" spans="3:14" ht="15.75" thickBot="1" x14ac:dyDescent="0.3">
      <c r="E69" s="47" t="s">
        <v>16</v>
      </c>
      <c r="F69" s="87"/>
      <c r="G69" s="86">
        <v>5</v>
      </c>
      <c r="H69" s="86">
        <v>6</v>
      </c>
      <c r="I69" s="67"/>
      <c r="J69" s="47" t="s">
        <v>16</v>
      </c>
      <c r="K69" s="87"/>
      <c r="L69" s="86">
        <v>2</v>
      </c>
      <c r="M69" s="86">
        <v>0</v>
      </c>
      <c r="N69" s="67"/>
    </row>
    <row r="70" spans="3:14" x14ac:dyDescent="0.25"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3:14" ht="15.75" thickBot="1" x14ac:dyDescent="0.3">
      <c r="E71" s="67"/>
      <c r="F71" s="67"/>
      <c r="G71" s="67"/>
      <c r="H71" s="67"/>
      <c r="I71" s="67"/>
      <c r="J71" s="67"/>
      <c r="K71" s="67"/>
      <c r="L71" s="67"/>
      <c r="M71" s="67"/>
      <c r="N71" s="67"/>
    </row>
    <row r="72" spans="3:14" ht="15.75" thickBot="1" x14ac:dyDescent="0.3">
      <c r="E72" s="39" t="s">
        <v>17</v>
      </c>
      <c r="F72" s="81"/>
      <c r="G72" s="88">
        <f>(G66-(G69+H69)+(G69*H63)+(I63*H69))</f>
        <v>5191460.0399999991</v>
      </c>
      <c r="H72" s="89"/>
      <c r="I72" s="67"/>
      <c r="J72" s="39" t="s">
        <v>18</v>
      </c>
      <c r="K72" s="81"/>
      <c r="L72" s="88">
        <f>(L66-(L69+M69)+(L69*M63)+(N63*M69))</f>
        <v>2910060.6399999997</v>
      </c>
      <c r="M72" s="89"/>
      <c r="N72" s="67"/>
    </row>
    <row r="73" spans="3:14" ht="15.75" thickBot="1" x14ac:dyDescent="0.3">
      <c r="E73" s="67"/>
      <c r="F73" s="67"/>
      <c r="G73" s="90"/>
      <c r="H73" s="89"/>
      <c r="I73" s="67"/>
      <c r="J73" s="67"/>
      <c r="K73" s="67"/>
      <c r="L73" s="90"/>
      <c r="M73" s="89"/>
      <c r="N73" s="67"/>
    </row>
    <row r="74" spans="3:14" ht="15.75" thickBot="1" x14ac:dyDescent="0.3">
      <c r="E74" s="67"/>
      <c r="F74" s="67"/>
      <c r="G74" s="67"/>
      <c r="H74" s="44" t="s">
        <v>19</v>
      </c>
      <c r="I74" s="48">
        <f>G72+L72</f>
        <v>8101520.6799999988</v>
      </c>
      <c r="J74" s="67"/>
      <c r="K74" s="67"/>
      <c r="L74" s="67"/>
      <c r="M74" s="67"/>
      <c r="N74" s="67"/>
    </row>
  </sheetData>
  <mergeCells count="6">
    <mergeCell ref="A38:B38"/>
    <mergeCell ref="A2:B2"/>
    <mergeCell ref="T11:V11"/>
    <mergeCell ref="F36:I36"/>
    <mergeCell ref="K36:N36"/>
    <mergeCell ref="A37:B37"/>
  </mergeCells>
  <conditionalFormatting sqref="W15">
    <cfRule type="cellIs" dxfId="35" priority="31" operator="equal">
      <formula>"WP"</formula>
    </cfRule>
    <cfRule type="cellIs" dxfId="34" priority="32" operator="equal">
      <formula>"WS"</formula>
    </cfRule>
    <cfRule type="cellIs" dxfId="33" priority="33" operator="equal">
      <formula>"WOP"</formula>
    </cfRule>
    <cfRule type="cellIs" dxfId="32" priority="34" operator="equal">
      <formula>"SP"</formula>
    </cfRule>
    <cfRule type="cellIs" dxfId="31" priority="35" operator="equal">
      <formula>"SS"</formula>
    </cfRule>
    <cfRule type="cellIs" dxfId="30" priority="36" operator="equal">
      <formula>"SOP"</formula>
    </cfRule>
  </conditionalFormatting>
  <conditionalFormatting sqref="W16">
    <cfRule type="cellIs" dxfId="29" priority="25" operator="equal">
      <formula>"WP"</formula>
    </cfRule>
    <cfRule type="cellIs" dxfId="28" priority="26" operator="equal">
      <formula>"WS"</formula>
    </cfRule>
    <cfRule type="cellIs" dxfId="27" priority="27" operator="equal">
      <formula>"WOP"</formula>
    </cfRule>
    <cfRule type="cellIs" dxfId="26" priority="28" operator="equal">
      <formula>"SP"</formula>
    </cfRule>
    <cfRule type="cellIs" dxfId="25" priority="29" operator="equal">
      <formula>"SS"</formula>
    </cfRule>
    <cfRule type="cellIs" dxfId="24" priority="30" operator="equal">
      <formula>"SOP"</formula>
    </cfRule>
  </conditionalFormatting>
  <conditionalFormatting sqref="W17">
    <cfRule type="cellIs" dxfId="23" priority="19" operator="equal">
      <formula>"WP"</formula>
    </cfRule>
    <cfRule type="cellIs" dxfId="22" priority="20" operator="equal">
      <formula>"WS"</formula>
    </cfRule>
    <cfRule type="cellIs" dxfId="21" priority="21" operator="equal">
      <formula>"WOP"</formula>
    </cfRule>
    <cfRule type="cellIs" dxfId="20" priority="22" operator="equal">
      <formula>"SP"</formula>
    </cfRule>
    <cfRule type="cellIs" dxfId="19" priority="23" operator="equal">
      <formula>"SS"</formula>
    </cfRule>
    <cfRule type="cellIs" dxfId="18" priority="24" operator="equal">
      <formula>"SOP"</formula>
    </cfRule>
  </conditionalFormatting>
  <conditionalFormatting sqref="W12">
    <cfRule type="cellIs" dxfId="17" priority="13" operator="equal">
      <formula>"WP"</formula>
    </cfRule>
    <cfRule type="cellIs" dxfId="16" priority="14" operator="equal">
      <formula>"WS"</formula>
    </cfRule>
    <cfRule type="cellIs" dxfId="15" priority="15" operator="equal">
      <formula>"WOP"</formula>
    </cfRule>
    <cfRule type="cellIs" dxfId="14" priority="16" operator="equal">
      <formula>"SP"</formula>
    </cfRule>
    <cfRule type="cellIs" dxfId="13" priority="17" operator="equal">
      <formula>"SS"</formula>
    </cfRule>
    <cfRule type="cellIs" dxfId="12" priority="18" operator="equal">
      <formula>"SOP"</formula>
    </cfRule>
  </conditionalFormatting>
  <conditionalFormatting sqref="W13">
    <cfRule type="cellIs" dxfId="11" priority="7" operator="equal">
      <formula>"WP"</formula>
    </cfRule>
    <cfRule type="cellIs" dxfId="10" priority="8" operator="equal">
      <formula>"WS"</formula>
    </cfRule>
    <cfRule type="cellIs" dxfId="9" priority="9" operator="equal">
      <formula>"WOP"</formula>
    </cfRule>
    <cfRule type="cellIs" dxfId="8" priority="10" operator="equal">
      <formula>"SP"</formula>
    </cfRule>
    <cfRule type="cellIs" dxfId="7" priority="11" operator="equal">
      <formula>"SS"</formula>
    </cfRule>
    <cfRule type="cellIs" dxfId="6" priority="12" operator="equal">
      <formula>"SOP"</formula>
    </cfRule>
  </conditionalFormatting>
  <conditionalFormatting sqref="W14">
    <cfRule type="cellIs" dxfId="5" priority="1" operator="equal">
      <formula>"WP"</formula>
    </cfRule>
    <cfRule type="cellIs" dxfId="4" priority="2" operator="equal">
      <formula>"WS"</formula>
    </cfRule>
    <cfRule type="cellIs" dxfId="3" priority="3" operator="equal">
      <formula>"WOP"</formula>
    </cfRule>
    <cfRule type="cellIs" dxfId="2" priority="4" operator="equal">
      <formula>"SP"</formula>
    </cfRule>
    <cfRule type="cellIs" dxfId="1" priority="5" operator="equal">
      <formula>"SS"</formula>
    </cfRule>
    <cfRule type="cellIs" dxfId="0" priority="6" operator="equal">
      <formula>"SOP"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Riaan</dc:creator>
  <cp:lastModifiedBy>Wynand van der Wateren</cp:lastModifiedBy>
  <dcterms:created xsi:type="dcterms:W3CDTF">2011-03-01T14:27:22Z</dcterms:created>
  <dcterms:modified xsi:type="dcterms:W3CDTF">2017-07-13T09:01:37Z</dcterms:modified>
</cp:coreProperties>
</file>