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-4.35
pitch = 3.5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
Note: underfocused!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
Note: underfocused!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2.736
 roll =   0.000
 yaw  =  0.200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<sst xmlns="http://schemas.openxmlformats.org/spreadsheetml/2006/main" count="4194" uniqueCount="3307">
  <si>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in /home/bravel/commissioning/CRS, dosh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</si>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</sst>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P45" activePane="bottomRight" state="frozen"/>
      <selection pane="topLeft" activeCell="A1" activeCellId="0" sqref="A1"/>
      <selection pane="topRight" activeCell="P1" activeCellId="0" sqref="P1"/>
      <selection pane="bottomLeft" activeCell="A45" activeCellId="0" sqref="A45"/>
      <selection pane="bottomRight" activeCell="T39" activeCellId="0" sqref="T39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-6.60298</v>
      </c>
      <c r="F37" s="20" t="n">
        <v>-59529</v>
      </c>
      <c r="G37" s="42" t="n">
        <v>-6.2262</v>
      </c>
      <c r="H37" s="20" t="n">
        <v>-55761</v>
      </c>
      <c r="I37" s="42" t="n">
        <v>-6.2262</v>
      </c>
      <c r="J37" s="20" t="n">
        <v>-55761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-6.11104</v>
      </c>
      <c r="U37" s="25" t="n">
        <v>-54610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-2.09497</v>
      </c>
      <c r="F38" s="0" t="n">
        <v>-29850</v>
      </c>
      <c r="G38" s="33" t="n">
        <v>-2.0722</v>
      </c>
      <c r="H38" s="0" t="n">
        <v>-29624</v>
      </c>
      <c r="I38" s="33" t="n">
        <v>-2.0722</v>
      </c>
      <c r="J38" s="0" t="n">
        <v>-29624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-2.58686</v>
      </c>
      <c r="U38" s="32" t="n">
        <v>-34768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-2.09497</v>
      </c>
      <c r="F39" s="0" t="n">
        <v>-23949</v>
      </c>
      <c r="G39" s="33" t="n">
        <v>-2.0722</v>
      </c>
      <c r="H39" s="0" t="n">
        <v>-23721</v>
      </c>
      <c r="I39" s="33" t="n">
        <v>-2.0722</v>
      </c>
      <c r="J39" s="0" t="n">
        <v>-23721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-2.58696</v>
      </c>
      <c r="U39" s="32" t="n">
        <v>-28869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-0.1287</v>
      </c>
      <c r="F40" s="0" t="n">
        <v>-13478</v>
      </c>
      <c r="G40" s="33" t="n">
        <v>-0.129</v>
      </c>
      <c r="H40" s="0"/>
      <c r="I40" s="33" t="n">
        <v>-0.129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-0.1284</v>
      </c>
      <c r="U40" s="32" t="n">
        <v>-13475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0.1289</v>
      </c>
      <c r="F41" s="0" t="n">
        <v>-26210</v>
      </c>
      <c r="G41" s="33" t="n">
        <v>-0.129</v>
      </c>
      <c r="H41" s="0"/>
      <c r="I41" s="33" t="n">
        <v>-0.129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0.1289</v>
      </c>
      <c r="U41" s="32" t="n">
        <v>-26212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190000</v>
      </c>
      <c r="F42" s="35" t="n">
        <v>190000</v>
      </c>
      <c r="G42" s="37" t="n">
        <v>190000</v>
      </c>
      <c r="H42" s="35" t="n">
        <v>190000</v>
      </c>
      <c r="I42" s="37" t="n">
        <v>190000</v>
      </c>
      <c r="J42" s="35" t="n">
        <v>190000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163788</v>
      </c>
      <c r="U42" s="45" t="n">
        <v>163789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-6.3492</v>
      </c>
      <c r="J43" s="20" t="n">
        <v>-45292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-8.1509</v>
      </c>
      <c r="J44" s="0" t="n">
        <v>-77809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-8.1507</v>
      </c>
      <c r="J45" s="0" t="n">
        <v>-79107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15.0024</v>
      </c>
      <c r="J46" s="0" t="n">
        <v>132223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15</v>
      </c>
      <c r="J47" s="35" t="n">
        <v>114409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-48.1824</v>
      </c>
      <c r="J48" s="51" t="n">
        <v>-523391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33</v>
      </c>
      <c r="U48" s="54" t="n">
        <v>288431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0.675</v>
      </c>
      <c r="F51" s="32" t="n">
        <v>38245</v>
      </c>
      <c r="G51" s="33" t="n">
        <v>0.675</v>
      </c>
      <c r="H51" s="32" t="n">
        <v>38245</v>
      </c>
      <c r="I51" s="33" t="n">
        <v>0.675</v>
      </c>
      <c r="J51" s="32" t="n">
        <v>38245</v>
      </c>
      <c r="K51" s="33" t="n">
        <v>0.675</v>
      </c>
      <c r="L51" s="32" t="n">
        <v>38245</v>
      </c>
      <c r="M51" s="33" t="n">
        <v>0.675</v>
      </c>
      <c r="N51" s="32" t="n">
        <v>38245</v>
      </c>
      <c r="O51" s="33" t="n">
        <v>0.675</v>
      </c>
      <c r="P51" s="32" t="n">
        <v>38245</v>
      </c>
      <c r="T51" s="31" t="n">
        <v>0.675</v>
      </c>
      <c r="U51" s="32" t="n">
        <v>38245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-0.675</v>
      </c>
      <c r="F52" s="45" t="n">
        <v>27858</v>
      </c>
      <c r="G52" s="37" t="n">
        <v>-0.675</v>
      </c>
      <c r="H52" s="45" t="n">
        <v>27858</v>
      </c>
      <c r="I52" s="37" t="n">
        <v>-0.675</v>
      </c>
      <c r="J52" s="45" t="n">
        <v>27858</v>
      </c>
      <c r="K52" s="37" t="n">
        <v>-0.675</v>
      </c>
      <c r="L52" s="45" t="n">
        <v>27858</v>
      </c>
      <c r="M52" s="37" t="n">
        <v>-0.675</v>
      </c>
      <c r="N52" s="45" t="n">
        <v>27858</v>
      </c>
      <c r="O52" s="37" t="n">
        <v>-0.675</v>
      </c>
      <c r="P52" s="45" t="n">
        <v>27858</v>
      </c>
      <c r="Q52" s="26"/>
      <c r="R52" s="26"/>
      <c r="S52" s="26"/>
      <c r="T52" s="38" t="n">
        <v>-0.675</v>
      </c>
      <c r="U52" s="45" t="n">
        <v>27858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51.32</v>
      </c>
      <c r="F54" s="26" t="n">
        <v>477354</v>
      </c>
      <c r="G54" s="58" t="n">
        <v>-55.188</v>
      </c>
      <c r="H54" s="28"/>
      <c r="I54" s="58" t="n">
        <v>-55.188</v>
      </c>
      <c r="J54" s="28"/>
      <c r="K54" s="58" t="n">
        <v>46.1092</v>
      </c>
      <c r="L54" s="28" t="n">
        <v>425265</v>
      </c>
      <c r="M54" s="57" t="n">
        <v>46.1094</v>
      </c>
      <c r="N54" s="26" t="n">
        <v>425267</v>
      </c>
      <c r="O54" s="58" t="n">
        <v>19.89</v>
      </c>
      <c r="P54" s="28" t="n">
        <v>160131</v>
      </c>
      <c r="T54" s="58" t="n">
        <v>33.3556</v>
      </c>
      <c r="U54" s="28" t="n">
        <v>297749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59" t="n">
        <v>136</v>
      </c>
      <c r="F56" s="25" t="n">
        <v>10406504</v>
      </c>
      <c r="G56" s="59" t="n">
        <v>24.4104</v>
      </c>
      <c r="H56" s="23" t="n">
        <v>4600216</v>
      </c>
      <c r="I56" s="59" t="n">
        <v>24.4104</v>
      </c>
      <c r="J56" s="23" t="n">
        <v>4600216</v>
      </c>
      <c r="K56" s="59" t="n">
        <v>132</v>
      </c>
      <c r="L56" s="23" t="n">
        <v>10198376</v>
      </c>
      <c r="M56" s="59" t="n">
        <v>132</v>
      </c>
      <c r="N56" s="23" t="n">
        <v>10198376</v>
      </c>
      <c r="O56" s="59" t="n">
        <v>103.91</v>
      </c>
      <c r="P56" s="23" t="n">
        <v>8736787</v>
      </c>
      <c r="Q56" s="26"/>
      <c r="R56" s="26"/>
      <c r="S56" s="26"/>
      <c r="T56" s="55" t="n">
        <v>117.533</v>
      </c>
      <c r="U56" s="25" t="n">
        <v>9445608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0" t="n">
        <v>136</v>
      </c>
      <c r="F57" s="32" t="n">
        <v>7960975</v>
      </c>
      <c r="G57" s="60" t="n">
        <v>12.81</v>
      </c>
      <c r="H57" s="32" t="n">
        <v>1551088</v>
      </c>
      <c r="I57" s="60" t="n">
        <v>12.81</v>
      </c>
      <c r="J57" s="32" t="n">
        <v>1551088</v>
      </c>
      <c r="K57" s="60" t="n">
        <v>132</v>
      </c>
      <c r="L57" s="32" t="n">
        <v>7752848</v>
      </c>
      <c r="M57" s="60" t="n">
        <v>132</v>
      </c>
      <c r="N57" s="32" t="n">
        <v>7752848</v>
      </c>
      <c r="O57" s="60" t="n">
        <v>100.43</v>
      </c>
      <c r="P57" s="32" t="n">
        <v>6110187</v>
      </c>
      <c r="T57" s="30" t="n">
        <v>115.685</v>
      </c>
      <c r="U57" s="32" t="n">
        <v>6903924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0" t="n">
        <v>136</v>
      </c>
      <c r="F58" s="28" t="n">
        <v>6764228</v>
      </c>
      <c r="G58" s="60" t="n">
        <v>12.81</v>
      </c>
      <c r="H58" s="32" t="n">
        <v>354340</v>
      </c>
      <c r="I58" s="60" t="n">
        <v>12.81</v>
      </c>
      <c r="J58" s="32" t="n">
        <v>354340</v>
      </c>
      <c r="K58" s="60" t="n">
        <v>132</v>
      </c>
      <c r="L58" s="32" t="n">
        <v>6556100</v>
      </c>
      <c r="M58" s="60" t="n">
        <v>132</v>
      </c>
      <c r="N58" s="32" t="n">
        <v>6556100</v>
      </c>
      <c r="O58" s="60" t="n">
        <v>100.43</v>
      </c>
      <c r="P58" s="30" t="n">
        <v>4913439</v>
      </c>
      <c r="T58" s="27" t="n">
        <v>115.685</v>
      </c>
      <c r="U58" s="28" t="n">
        <v>5707176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0" t="n">
        <v>-4.6</v>
      </c>
      <c r="F59" s="28" t="n">
        <v>-332000</v>
      </c>
      <c r="G59" s="60" t="n">
        <v>-4.6</v>
      </c>
      <c r="H59" s="28" t="n">
        <v>-332000</v>
      </c>
      <c r="I59" s="60" t="n">
        <v>-4.6</v>
      </c>
      <c r="J59" s="28" t="n">
        <v>-332000</v>
      </c>
      <c r="K59" s="60" t="n">
        <v>-4.6</v>
      </c>
      <c r="L59" s="28" t="n">
        <v>-332000</v>
      </c>
      <c r="M59" s="60" t="n">
        <v>-4.6</v>
      </c>
      <c r="N59" s="28" t="n">
        <v>-332000</v>
      </c>
      <c r="O59" s="60" t="n">
        <v>-4.6</v>
      </c>
      <c r="P59" s="28" t="n">
        <v>-332000</v>
      </c>
      <c r="T59" s="60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1" t="n">
        <v>16.9</v>
      </c>
      <c r="F60" s="47" t="n">
        <v>130000</v>
      </c>
      <c r="G60" s="61" t="n">
        <v>16.9</v>
      </c>
      <c r="H60" s="47" t="n">
        <v>130000</v>
      </c>
      <c r="I60" s="61" t="n">
        <v>16.9</v>
      </c>
      <c r="J60" s="47" t="n">
        <v>130000</v>
      </c>
      <c r="K60" s="61" t="n">
        <v>16.9</v>
      </c>
      <c r="L60" s="47" t="n">
        <v>130000</v>
      </c>
      <c r="M60" s="61" t="n">
        <v>16.9</v>
      </c>
      <c r="N60" s="47" t="n">
        <v>130000</v>
      </c>
      <c r="O60" s="61" t="n">
        <v>16.9</v>
      </c>
      <c r="P60" s="47" t="n">
        <v>130000</v>
      </c>
      <c r="Q60" s="62"/>
      <c r="R60" s="62"/>
      <c r="S60" s="62"/>
      <c r="T60" s="61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3" t="s">
        <v>200</v>
      </c>
      <c r="B61" s="64" t="s">
        <v>201</v>
      </c>
      <c r="C61" s="65" t="s">
        <v>202</v>
      </c>
      <c r="D61" s="65" t="s">
        <v>203</v>
      </c>
      <c r="E61" s="66" t="n">
        <v>0</v>
      </c>
      <c r="F61" s="67" t="n">
        <v>0</v>
      </c>
      <c r="G61" s="66" t="n">
        <v>0</v>
      </c>
      <c r="H61" s="67" t="n">
        <v>0</v>
      </c>
      <c r="I61" s="66" t="n">
        <v>0</v>
      </c>
      <c r="J61" s="67" t="n">
        <v>0</v>
      </c>
      <c r="K61" s="66" t="n">
        <v>0</v>
      </c>
      <c r="L61" s="67" t="n">
        <v>0</v>
      </c>
      <c r="M61" s="66" t="n">
        <v>0</v>
      </c>
      <c r="N61" s="67" t="n">
        <v>0</v>
      </c>
      <c r="O61" s="66" t="n">
        <v>0</v>
      </c>
      <c r="P61" s="6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3"/>
      <c r="B62" s="68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3"/>
      <c r="B63" s="68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3"/>
      <c r="B64" s="68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3"/>
      <c r="B65" s="68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3"/>
      <c r="B66" s="69" t="s">
        <v>216</v>
      </c>
      <c r="C66" s="70" t="s">
        <v>217</v>
      </c>
      <c r="D66" s="70" t="s">
        <v>218</v>
      </c>
      <c r="E66" s="71" t="n">
        <v>0</v>
      </c>
      <c r="F66" s="72" t="n">
        <v>0</v>
      </c>
      <c r="G66" s="71" t="n">
        <v>0</v>
      </c>
      <c r="H66" s="72" t="n">
        <v>0</v>
      </c>
      <c r="I66" s="71" t="n">
        <v>0</v>
      </c>
      <c r="J66" s="72" t="n">
        <v>0</v>
      </c>
      <c r="K66" s="71" t="n">
        <v>0</v>
      </c>
      <c r="L66" s="72" t="n">
        <v>0</v>
      </c>
      <c r="M66" s="71" t="n">
        <v>0</v>
      </c>
      <c r="N66" s="72" t="n">
        <v>0</v>
      </c>
      <c r="O66" s="71" t="n">
        <v>0</v>
      </c>
      <c r="P66" s="72" t="n">
        <v>0</v>
      </c>
      <c r="T66" s="61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73" width="3.0969387755102"/>
    <col collapsed="false" hidden="false" max="9" min="2" style="73" width="13.2551020408163"/>
    <col collapsed="false" hidden="false" max="1025" min="10" style="73" width="11.5204081632653"/>
  </cols>
  <sheetData>
    <row r="1" s="74" customFormat="true" ht="13.8" hidden="false" customHeight="false" outlineLevel="0" collapsed="false">
      <c r="A1" s="73"/>
      <c r="B1" s="0"/>
      <c r="C1" s="0"/>
      <c r="D1" s="0"/>
      <c r="E1" s="0"/>
      <c r="F1" s="73"/>
      <c r="G1" s="73"/>
      <c r="H1" s="73"/>
      <c r="I1" s="73"/>
      <c r="J1" s="73"/>
      <c r="K1" s="73"/>
      <c r="L1" s="73"/>
      <c r="AMJ1" s="73"/>
    </row>
    <row r="2" customFormat="false" ht="17.35" hidden="false" customHeight="false" outlineLevel="0" collapsed="false">
      <c r="A2" s="0"/>
      <c r="B2" s="75" t="s">
        <v>219</v>
      </c>
      <c r="C2" s="75"/>
      <c r="D2" s="75"/>
      <c r="E2" s="7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0" customFormat="true" ht="25.35" hidden="false" customHeight="false" outlineLevel="0" collapsed="false">
      <c r="A3" s="76"/>
      <c r="B3" s="77"/>
      <c r="C3" s="78" t="s">
        <v>220</v>
      </c>
      <c r="D3" s="78" t="s">
        <v>221</v>
      </c>
      <c r="E3" s="79" t="s">
        <v>222</v>
      </c>
      <c r="F3" s="76"/>
      <c r="G3" s="76"/>
      <c r="H3" s="76"/>
      <c r="I3" s="76"/>
      <c r="J3" s="76"/>
      <c r="K3" s="76"/>
      <c r="L3" s="76"/>
      <c r="AMJ3" s="76"/>
    </row>
    <row r="4" s="74" customFormat="true" ht="13.8" hidden="false" customHeight="false" outlineLevel="0" collapsed="false">
      <c r="A4" s="73"/>
      <c r="B4" s="77" t="s">
        <v>223</v>
      </c>
      <c r="C4" s="73"/>
      <c r="D4" s="73" t="n">
        <v>55</v>
      </c>
      <c r="E4" s="81" t="n">
        <v>55</v>
      </c>
      <c r="F4" s="73"/>
      <c r="G4" s="73"/>
      <c r="H4" s="73"/>
      <c r="I4" s="73"/>
      <c r="J4" s="73"/>
      <c r="K4" s="73"/>
      <c r="L4" s="73"/>
      <c r="AMJ4" s="73"/>
    </row>
    <row r="5" s="74" customFormat="true" ht="13.8" hidden="false" customHeight="false" outlineLevel="0" collapsed="false">
      <c r="A5" s="73"/>
      <c r="B5" s="77" t="s">
        <v>224</v>
      </c>
      <c r="C5" s="73" t="s">
        <v>225</v>
      </c>
      <c r="D5" s="73" t="n">
        <v>-46.5</v>
      </c>
      <c r="E5" s="81"/>
      <c r="F5" s="73"/>
      <c r="G5" s="73"/>
      <c r="H5" s="73"/>
      <c r="I5" s="73"/>
      <c r="J5" s="73"/>
      <c r="K5" s="73"/>
      <c r="L5" s="73"/>
      <c r="AMJ5" s="73"/>
    </row>
    <row r="6" s="74" customFormat="true" ht="13.8" hidden="false" customHeight="false" outlineLevel="0" collapsed="false">
      <c r="A6" s="73"/>
      <c r="B6" s="77" t="s">
        <v>226</v>
      </c>
      <c r="C6" s="73" t="s">
        <v>227</v>
      </c>
      <c r="D6" s="73" t="n">
        <v>-20.5</v>
      </c>
      <c r="E6" s="81"/>
      <c r="F6" s="73"/>
      <c r="G6" s="73"/>
      <c r="H6" s="73"/>
      <c r="I6" s="73"/>
      <c r="J6" s="73"/>
      <c r="K6" s="73"/>
      <c r="L6" s="73"/>
      <c r="AMJ6" s="73"/>
    </row>
    <row r="7" s="74" customFormat="true" ht="13.8" hidden="false" customHeight="false" outlineLevel="0" collapsed="false">
      <c r="A7" s="73"/>
      <c r="B7" s="77" t="s">
        <v>228</v>
      </c>
      <c r="C7" s="73" t="s">
        <v>229</v>
      </c>
      <c r="D7" s="73" t="n">
        <v>5.5</v>
      </c>
      <c r="E7" s="81"/>
      <c r="F7" s="73"/>
      <c r="G7" s="73"/>
      <c r="H7" s="73"/>
      <c r="I7" s="73"/>
      <c r="J7" s="73"/>
      <c r="K7" s="73"/>
      <c r="L7" s="73"/>
      <c r="AMJ7" s="73"/>
    </row>
    <row r="8" s="74" customFormat="true" ht="13.8" hidden="false" customHeight="false" outlineLevel="0" collapsed="false">
      <c r="A8" s="73"/>
      <c r="B8" s="77" t="s">
        <v>230</v>
      </c>
      <c r="C8" s="73" t="s">
        <v>231</v>
      </c>
      <c r="D8" s="73" t="n">
        <v>31</v>
      </c>
      <c r="E8" s="81"/>
      <c r="F8" s="73"/>
      <c r="G8" s="73"/>
      <c r="H8" s="73"/>
      <c r="I8" s="73"/>
      <c r="J8" s="73"/>
      <c r="K8" s="73"/>
      <c r="L8" s="73"/>
      <c r="AMJ8" s="73"/>
    </row>
    <row r="9" s="74" customFormat="true" ht="13.8" hidden="false" customHeight="false" outlineLevel="0" collapsed="false">
      <c r="A9" s="73"/>
      <c r="B9" s="77" t="s">
        <v>232</v>
      </c>
      <c r="C9" s="73"/>
      <c r="D9" s="73" t="n">
        <v>-52.6</v>
      </c>
      <c r="E9" s="81"/>
      <c r="F9" s="73"/>
      <c r="G9" s="73"/>
      <c r="H9" s="73"/>
      <c r="I9" s="73"/>
      <c r="J9" s="73"/>
      <c r="K9" s="73"/>
      <c r="L9" s="73"/>
      <c r="AMJ9" s="73"/>
    </row>
    <row r="10" customFormat="false" ht="13.8" hidden="false" customHeight="false" outlineLevel="0" collapsed="false">
      <c r="B10" s="82" t="s">
        <v>233</v>
      </c>
      <c r="C10" s="83"/>
      <c r="D10" s="83" t="n">
        <v>-52</v>
      </c>
      <c r="E10" s="84"/>
      <c r="F10" s="0"/>
      <c r="G10" s="0"/>
      <c r="H10" s="0"/>
      <c r="I10" s="0"/>
    </row>
    <row r="11" customFormat="false" ht="13.8" hidden="false" customHeight="false" outlineLevel="0" collapsed="false">
      <c r="B11" s="85"/>
      <c r="C11" s="8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5"/>
      <c r="C12" s="8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7" t="s">
        <v>234</v>
      </c>
      <c r="C13" s="87"/>
      <c r="D13" s="87"/>
      <c r="E13" s="87"/>
      <c r="F13" s="0"/>
      <c r="G13" s="0"/>
      <c r="H13" s="0"/>
      <c r="I13" s="0"/>
    </row>
    <row r="14" customFormat="false" ht="13.8" hidden="false" customHeight="false" outlineLevel="0" collapsed="false">
      <c r="B14" s="88" t="s">
        <v>235</v>
      </c>
      <c r="C14" s="89" t="s">
        <v>236</v>
      </c>
      <c r="D14" s="0"/>
      <c r="E14" s="81"/>
      <c r="F14" s="0"/>
      <c r="G14" s="0"/>
      <c r="H14" s="0"/>
      <c r="I14" s="0"/>
    </row>
    <row r="15" customFormat="false" ht="13.8" hidden="false" customHeight="false" outlineLevel="0" collapsed="false">
      <c r="B15" s="77" t="s">
        <v>223</v>
      </c>
      <c r="C15" s="73" t="n">
        <v>67</v>
      </c>
      <c r="D15" s="0"/>
      <c r="E15" s="81"/>
      <c r="F15" s="0"/>
      <c r="G15" s="0"/>
      <c r="H15" s="0"/>
      <c r="I15" s="0"/>
    </row>
    <row r="16" customFormat="false" ht="13.8" hidden="false" customHeight="false" outlineLevel="0" collapsed="false">
      <c r="B16" s="77" t="s">
        <v>237</v>
      </c>
      <c r="C16" s="90" t="n">
        <v>-1.5</v>
      </c>
      <c r="D16" s="0"/>
      <c r="E16" s="81"/>
      <c r="F16" s="0"/>
      <c r="G16" s="0"/>
      <c r="H16" s="0"/>
      <c r="I16" s="0"/>
    </row>
    <row r="17" customFormat="false" ht="13.8" hidden="false" customHeight="false" outlineLevel="0" collapsed="false">
      <c r="B17" s="77" t="s">
        <v>238</v>
      </c>
      <c r="C17" s="73" t="n">
        <v>33</v>
      </c>
      <c r="D17" s="0"/>
      <c r="E17" s="81"/>
      <c r="F17" s="0"/>
      <c r="G17" s="0"/>
      <c r="H17" s="0"/>
      <c r="I17" s="0"/>
    </row>
    <row r="18" customFormat="false" ht="13.8" hidden="false" customHeight="false" outlineLevel="0" collapsed="false">
      <c r="B18" s="82" t="s">
        <v>239</v>
      </c>
      <c r="C18" s="83" t="n">
        <v>53</v>
      </c>
      <c r="D18" s="83"/>
      <c r="E18" s="8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7" t="s">
        <v>174</v>
      </c>
      <c r="C21" s="87"/>
      <c r="D21" s="87"/>
      <c r="E21" s="87"/>
      <c r="F21" s="87"/>
      <c r="G21" s="87"/>
      <c r="H21" s="87"/>
      <c r="I21" s="87"/>
    </row>
    <row r="22" customFormat="false" ht="13.8" hidden="false" customHeight="false" outlineLevel="0" collapsed="false">
      <c r="B22" s="91" t="s">
        <v>240</v>
      </c>
      <c r="C22" s="91"/>
      <c r="D22" s="74"/>
      <c r="E22" s="85" t="s">
        <v>241</v>
      </c>
      <c r="F22" s="85"/>
      <c r="G22" s="74"/>
      <c r="H22" s="92" t="s">
        <v>242</v>
      </c>
      <c r="I22" s="92"/>
    </row>
    <row r="23" customFormat="false" ht="13.8" hidden="false" customHeight="false" outlineLevel="0" collapsed="false">
      <c r="B23" s="88" t="s">
        <v>243</v>
      </c>
      <c r="C23" s="89" t="s">
        <v>236</v>
      </c>
      <c r="D23" s="0"/>
      <c r="E23" s="74" t="s">
        <v>243</v>
      </c>
      <c r="F23" s="89" t="s">
        <v>236</v>
      </c>
      <c r="G23" s="0"/>
      <c r="H23" s="74" t="s">
        <v>244</v>
      </c>
      <c r="I23" s="93" t="s">
        <v>236</v>
      </c>
    </row>
    <row r="24" customFormat="false" ht="13.8" hidden="false" customHeight="false" outlineLevel="0" collapsed="false">
      <c r="B24" s="77" t="s">
        <v>245</v>
      </c>
      <c r="C24" s="0" t="n">
        <v>33</v>
      </c>
      <c r="D24" s="0"/>
      <c r="E24" s="73" t="s">
        <v>245</v>
      </c>
      <c r="F24" s="73" t="n">
        <v>25.5</v>
      </c>
      <c r="G24" s="0"/>
      <c r="H24" s="73" t="s">
        <v>246</v>
      </c>
      <c r="I24" s="81" t="n">
        <v>40</v>
      </c>
    </row>
    <row r="25" customFormat="false" ht="13.8" hidden="false" customHeight="false" outlineLevel="0" collapsed="false">
      <c r="B25" s="77" t="s">
        <v>247</v>
      </c>
      <c r="C25" s="0" t="n">
        <v>-66.743</v>
      </c>
      <c r="D25" s="0"/>
      <c r="E25" s="73" t="s">
        <v>247</v>
      </c>
      <c r="F25" s="73" t="n">
        <v>-42.6</v>
      </c>
      <c r="G25" s="0"/>
      <c r="H25" s="73" t="s">
        <v>248</v>
      </c>
      <c r="I25" s="81" t="n">
        <v>-17.5</v>
      </c>
    </row>
    <row r="26" customFormat="false" ht="13.8" hidden="false" customHeight="false" outlineLevel="0" collapsed="false">
      <c r="B26" s="77" t="s">
        <v>249</v>
      </c>
      <c r="C26" s="0" t="n">
        <v>-48.1824</v>
      </c>
      <c r="D26" s="0"/>
      <c r="E26" s="73" t="s">
        <v>249</v>
      </c>
      <c r="F26" s="73" t="n">
        <v>-17.25</v>
      </c>
      <c r="G26" s="0"/>
      <c r="H26" s="73" t="s">
        <v>250</v>
      </c>
      <c r="I26" s="81" t="n">
        <v>3</v>
      </c>
    </row>
    <row r="27" customFormat="false" ht="13.8" hidden="false" customHeight="false" outlineLevel="0" collapsed="false">
      <c r="B27" s="77" t="s">
        <v>251</v>
      </c>
      <c r="C27" s="73" t="n">
        <v>27.1</v>
      </c>
      <c r="D27" s="0"/>
      <c r="E27" s="73" t="s">
        <v>251</v>
      </c>
      <c r="F27" s="73" t="n">
        <v>46.1092</v>
      </c>
      <c r="G27" s="0"/>
      <c r="H27" s="0"/>
      <c r="I27" s="81"/>
    </row>
    <row r="28" customFormat="false" ht="13.8" hidden="false" customHeight="false" outlineLevel="0" collapsed="false">
      <c r="B28" s="77" t="s">
        <v>252</v>
      </c>
      <c r="C28" s="73" t="n">
        <v>27.1</v>
      </c>
      <c r="D28" s="0"/>
      <c r="E28" s="73" t="s">
        <v>252</v>
      </c>
      <c r="F28" s="73" t="n">
        <v>46.1092</v>
      </c>
      <c r="G28" s="0"/>
      <c r="H28" s="0"/>
      <c r="I28" s="81"/>
    </row>
    <row r="29" customFormat="false" ht="13.8" hidden="false" customHeight="false" outlineLevel="0" collapsed="false">
      <c r="B29" s="77" t="s">
        <v>253</v>
      </c>
      <c r="C29" s="73" t="n">
        <v>2.8</v>
      </c>
      <c r="D29" s="0"/>
      <c r="E29" s="73" t="s">
        <v>253</v>
      </c>
      <c r="F29" s="73" t="n">
        <v>19.5956</v>
      </c>
      <c r="G29" s="0"/>
      <c r="H29" s="0"/>
      <c r="I29" s="81"/>
    </row>
    <row r="30" customFormat="false" ht="13.8" hidden="false" customHeight="false" outlineLevel="0" collapsed="false">
      <c r="B30" s="77" t="s">
        <v>254</v>
      </c>
      <c r="C30" s="73" t="n">
        <v>15</v>
      </c>
      <c r="D30" s="0"/>
      <c r="E30" s="73" t="s">
        <v>254</v>
      </c>
      <c r="F30" s="73" t="n">
        <v>32.4638</v>
      </c>
      <c r="G30" s="0"/>
      <c r="H30" s="0"/>
      <c r="I30" s="81"/>
    </row>
    <row r="31" customFormat="false" ht="13.8" hidden="false" customHeight="false" outlineLevel="0" collapsed="false">
      <c r="B31" s="82" t="s">
        <v>246</v>
      </c>
      <c r="C31" s="83" t="n">
        <v>55</v>
      </c>
      <c r="D31" s="83"/>
      <c r="E31" s="83"/>
      <c r="F31" s="83"/>
      <c r="G31" s="83"/>
      <c r="H31" s="83"/>
      <c r="I31" s="8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4" t="s">
        <v>255</v>
      </c>
      <c r="F1" s="94"/>
      <c r="G1" s="95" t="s">
        <v>256</v>
      </c>
      <c r="H1" s="95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6" t="s">
        <v>90</v>
      </c>
      <c r="C3" s="97" t="s">
        <v>91</v>
      </c>
      <c r="D3" s="97" t="s">
        <v>257</v>
      </c>
      <c r="E3" s="97" t="n">
        <v>8.77968</v>
      </c>
      <c r="F3" s="97" t="n">
        <v>-2703</v>
      </c>
      <c r="G3" s="98" t="n">
        <v>7.16226</v>
      </c>
      <c r="H3" s="99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0" t="s">
        <v>260</v>
      </c>
      <c r="J6" s="100"/>
      <c r="K6" s="100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0"/>
      <c r="J7" s="100"/>
      <c r="K7" s="10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1"/>
      <c r="B1" s="102"/>
      <c r="C1" s="102"/>
      <c r="D1" s="102"/>
      <c r="E1" s="103" t="s">
        <v>262</v>
      </c>
      <c r="F1" s="103" t="s">
        <v>6</v>
      </c>
      <c r="G1" s="104" t="s">
        <v>263</v>
      </c>
      <c r="H1" s="105" t="s">
        <v>264</v>
      </c>
    </row>
    <row r="2" customFormat="false" ht="12.8" hidden="false" customHeight="false" outlineLevel="0" collapsed="false">
      <c r="A2" s="106"/>
      <c r="D2" s="107" t="s">
        <v>265</v>
      </c>
      <c r="E2" s="0" t="n">
        <v>3.5</v>
      </c>
      <c r="F2" s="0" t="n">
        <v>5</v>
      </c>
      <c r="G2" s="108"/>
    </row>
    <row r="3" customFormat="false" ht="12.8" hidden="false" customHeight="false" outlineLevel="0" collapsed="false">
      <c r="A3" s="109" t="s">
        <v>266</v>
      </c>
      <c r="B3" s="0" t="n">
        <v>9002</v>
      </c>
      <c r="D3" s="107" t="s">
        <v>267</v>
      </c>
      <c r="E3" s="110" t="n">
        <v>46.1092</v>
      </c>
      <c r="F3" s="111" t="n">
        <f aca="false">E3-B3*TAN(2*(F2-E2)/1000)</f>
        <v>19.1031189817083</v>
      </c>
      <c r="G3" s="112" t="n">
        <f aca="false">'Modes A-F'!O54</f>
        <v>19.89</v>
      </c>
      <c r="H3" s="113" t="n">
        <f aca="false">G3-F3</f>
        <v>0.786881018291666</v>
      </c>
    </row>
    <row r="4" customFormat="false" ht="12.8" hidden="false" customHeight="false" outlineLevel="0" collapsed="false">
      <c r="A4" s="109" t="s">
        <v>268</v>
      </c>
      <c r="B4" s="0" t="n">
        <f aca="false">B3+635</f>
        <v>9637</v>
      </c>
      <c r="D4" s="107" t="s">
        <v>269</v>
      </c>
      <c r="E4" s="111" t="n">
        <f aca="false">'Modes A-F'!K56</f>
        <v>132</v>
      </c>
      <c r="F4" s="111" t="n">
        <f aca="false">E4-B4*TAN(2*(F2-E2)/1000)</f>
        <v>103.088913266688</v>
      </c>
      <c r="G4" s="112" t="n">
        <f aca="false">'Modes A-F'!O56</f>
        <v>103.91</v>
      </c>
      <c r="H4" s="113" t="n">
        <f aca="false">G4-F4</f>
        <v>0.821086733312242</v>
      </c>
    </row>
    <row r="5" customFormat="false" ht="12.8" hidden="false" customHeight="false" outlineLevel="0" collapsed="false">
      <c r="A5" s="114" t="s">
        <v>270</v>
      </c>
      <c r="B5" s="115" t="n">
        <f aca="false">B3+1790</f>
        <v>10792</v>
      </c>
      <c r="C5" s="115"/>
      <c r="D5" s="116" t="s">
        <v>271</v>
      </c>
      <c r="E5" s="117" t="n">
        <f aca="false">'Modes A-F'!K57</f>
        <v>132</v>
      </c>
      <c r="F5" s="117" t="n">
        <f aca="false">E5-B5*TAN(2*(F2-E2)/1000)</f>
        <v>99.6239028716503</v>
      </c>
      <c r="G5" s="118" t="n">
        <f aca="false">'Modes A-F'!O57</f>
        <v>100.43</v>
      </c>
      <c r="H5" s="113" t="n">
        <f aca="false">G5-F5</f>
        <v>0.806097128349677</v>
      </c>
    </row>
    <row r="6" customFormat="false" ht="12.8" hidden="false" customHeight="false" outlineLevel="0" collapsed="false">
      <c r="H6" s="113" t="n">
        <f aca="false">AVERAGE(H3,H4,H5)</f>
        <v>0.804688293317862</v>
      </c>
      <c r="I6" s="0" t="s">
        <v>272</v>
      </c>
    </row>
    <row r="8" customFormat="false" ht="17.35" hidden="false" customHeight="false" outlineLevel="0" collapsed="false">
      <c r="A8" s="119" t="s">
        <v>1</v>
      </c>
      <c r="B8" s="119"/>
      <c r="C8" s="119"/>
      <c r="D8" s="102"/>
      <c r="E8" s="102"/>
      <c r="F8" s="120" t="s">
        <v>273</v>
      </c>
      <c r="G8" s="121" t="n">
        <v>-0.1</v>
      </c>
    </row>
    <row r="9" customFormat="false" ht="12.8" hidden="false" customHeight="false" outlineLevel="0" collapsed="false">
      <c r="A9" s="106"/>
      <c r="D9" s="107" t="s">
        <v>265</v>
      </c>
      <c r="E9" s="0" t="n">
        <v>3.5</v>
      </c>
      <c r="G9" s="108" t="n">
        <f aca="false">E9+G8</f>
        <v>3.4</v>
      </c>
    </row>
    <row r="10" customFormat="false" ht="12.8" hidden="false" customHeight="false" outlineLevel="0" collapsed="false">
      <c r="A10" s="109" t="s">
        <v>274</v>
      </c>
      <c r="B10" s="0" t="n">
        <v>10907</v>
      </c>
      <c r="D10" s="107" t="s">
        <v>267</v>
      </c>
      <c r="E10" s="113" t="n">
        <f aca="false">'Modes A-F'!E54</f>
        <v>51.32</v>
      </c>
      <c r="F10" s="113"/>
      <c r="G10" s="122" t="n">
        <f aca="false">E10-B10*TAN(2*(G9-E9)/1000)</f>
        <v>53.5014000290853</v>
      </c>
    </row>
    <row r="11" customFormat="false" ht="12.8" hidden="false" customHeight="false" outlineLevel="0" collapsed="false">
      <c r="A11" s="109" t="s">
        <v>275</v>
      </c>
      <c r="B11" s="0" t="n">
        <f aca="false">B10+635</f>
        <v>11542</v>
      </c>
      <c r="D11" s="107" t="s">
        <v>269</v>
      </c>
      <c r="E11" s="113" t="n">
        <f aca="false">'Modes A-F'!E57</f>
        <v>136</v>
      </c>
      <c r="F11" s="113"/>
      <c r="G11" s="122" t="n">
        <f aca="false">E11-B11*TAN(2*(G9-E9)/1000)</f>
        <v>138.308400030779</v>
      </c>
    </row>
    <row r="12" customFormat="false" ht="12.8" hidden="false" customHeight="false" outlineLevel="0" collapsed="false">
      <c r="A12" s="114" t="s">
        <v>276</v>
      </c>
      <c r="B12" s="115" t="n">
        <f aca="false">B10+1790</f>
        <v>12697</v>
      </c>
      <c r="C12" s="115"/>
      <c r="D12" s="116" t="s">
        <v>271</v>
      </c>
      <c r="E12" s="123" t="n">
        <f aca="false">'Modes A-F'!E58</f>
        <v>136</v>
      </c>
      <c r="F12" s="123"/>
      <c r="G12" s="124" t="n">
        <f aca="false">E12-B12*TAN(2*(G9-E9)/1000)</f>
        <v>138.539400033859</v>
      </c>
    </row>
    <row r="16" customFormat="false" ht="17.35" hidden="false" customHeight="false" outlineLevel="0" collapsed="false">
      <c r="A16" s="119" t="s">
        <v>3</v>
      </c>
      <c r="B16" s="119"/>
      <c r="C16" s="119"/>
      <c r="D16" s="102"/>
      <c r="E16" s="102"/>
      <c r="F16" s="120" t="s">
        <v>273</v>
      </c>
      <c r="G16" s="102" t="n">
        <v>0.275</v>
      </c>
      <c r="H16" s="102"/>
      <c r="I16" s="121"/>
    </row>
    <row r="17" customFormat="false" ht="35.05" hidden="false" customHeight="false" outlineLevel="0" collapsed="false">
      <c r="A17" s="106"/>
      <c r="D17" s="107" t="s">
        <v>265</v>
      </c>
      <c r="E17" s="0" t="n">
        <v>3.225</v>
      </c>
      <c r="G17" s="62" t="n">
        <f aca="false">E17+G16</f>
        <v>3.5</v>
      </c>
      <c r="H17" s="125" t="s">
        <v>277</v>
      </c>
      <c r="I17" s="108" t="n">
        <f aca="false">B18*TAN(2*(E9-G17)/1000)</f>
        <v>0</v>
      </c>
    </row>
    <row r="18" customFormat="false" ht="12.8" hidden="false" customHeight="false" outlineLevel="0" collapsed="false">
      <c r="A18" s="109" t="s">
        <v>278</v>
      </c>
      <c r="B18" s="0" t="n">
        <v>1908</v>
      </c>
      <c r="D18" s="107" t="s">
        <v>279</v>
      </c>
      <c r="E18" s="0" t="n">
        <v>-7.25</v>
      </c>
      <c r="G18" s="126" t="n">
        <f aca="false">E18+B18*TAN(2*(G17-E17)/1000)</f>
        <v>-6.20059989418549</v>
      </c>
      <c r="I18" s="108"/>
    </row>
    <row r="19" customFormat="false" ht="12.8" hidden="false" customHeight="false" outlineLevel="0" collapsed="false">
      <c r="A19" s="106"/>
      <c r="D19" s="107" t="s">
        <v>280</v>
      </c>
      <c r="E19" s="0" t="n">
        <f aca="false">3.5 + (3.5-E17)</f>
        <v>3.775</v>
      </c>
      <c r="G19" s="62" t="n">
        <f aca="false">E19-G16</f>
        <v>3.5</v>
      </c>
      <c r="I19" s="108"/>
    </row>
    <row r="20" customFormat="false" ht="23.85" hidden="false" customHeight="true" outlineLevel="0" collapsed="false">
      <c r="A20" s="106"/>
      <c r="D20" s="107"/>
      <c r="G20" s="127" t="s">
        <v>281</v>
      </c>
      <c r="I20" s="108"/>
    </row>
    <row r="21" customFormat="false" ht="12.8" hidden="false" customHeight="false" outlineLevel="0" collapsed="false">
      <c r="A21" s="106"/>
      <c r="F21" s="128" t="s">
        <v>263</v>
      </c>
      <c r="I21" s="108"/>
    </row>
    <row r="22" customFormat="false" ht="12.8" hidden="false" customHeight="false" outlineLevel="0" collapsed="false">
      <c r="A22" s="109" t="s">
        <v>266</v>
      </c>
      <c r="B22" s="0" t="n">
        <v>9002</v>
      </c>
      <c r="D22" s="107" t="s">
        <v>267</v>
      </c>
      <c r="E22" s="113" t="n">
        <f aca="false">E10-B22*TAN(2*(E19)/1000)+I17</f>
        <v>-16.6463914229833</v>
      </c>
      <c r="F22" s="129" t="n">
        <f aca="false">'Modes A-F'!I54</f>
        <v>-55.188</v>
      </c>
      <c r="G22" s="113" t="n">
        <f aca="false">E10-B22*TAN(2*(G19)/1000)+I17</f>
        <v>-11.69502924884</v>
      </c>
      <c r="I22" s="108"/>
    </row>
    <row r="23" customFormat="false" ht="12.8" hidden="false" customHeight="false" outlineLevel="0" collapsed="false">
      <c r="A23" s="109" t="s">
        <v>268</v>
      </c>
      <c r="B23" s="0" t="n">
        <f aca="false">B22+635</f>
        <v>9637</v>
      </c>
      <c r="D23" s="107" t="s">
        <v>269</v>
      </c>
      <c r="E23" s="113" t="n">
        <f aca="false">E11-B23*TAN(2*(E19)/1000)+I17</f>
        <v>63.2392674801944</v>
      </c>
      <c r="F23" s="129" t="n">
        <f aca="false">'Modes A-F'!I56</f>
        <v>24.4104</v>
      </c>
      <c r="G23" s="113" t="n">
        <f aca="false">E11-B23*TAN(2*(G19)/1000)+I17</f>
        <v>68.5398981480704</v>
      </c>
      <c r="I23" s="108"/>
    </row>
    <row r="24" customFormat="false" ht="12.8" hidden="false" customHeight="false" outlineLevel="0" collapsed="false">
      <c r="A24" s="114" t="s">
        <v>270</v>
      </c>
      <c r="B24" s="115" t="n">
        <f aca="false">B22+1790</f>
        <v>10792</v>
      </c>
      <c r="C24" s="115"/>
      <c r="D24" s="116" t="s">
        <v>271</v>
      </c>
      <c r="E24" s="123" t="n">
        <f aca="false">E12-B24*TAN(2*(E19)/1000)+I17</f>
        <v>54.5188517843995</v>
      </c>
      <c r="F24" s="130" t="n">
        <f aca="false">'Modes A-F'!I57</f>
        <v>12.81</v>
      </c>
      <c r="G24" s="131" t="n">
        <f aca="false">E12-B24*TAN(2*(G19)/1000)+I17</f>
        <v>60.454766090482</v>
      </c>
      <c r="H24" s="115"/>
      <c r="I24" s="132"/>
    </row>
    <row r="28" customFormat="false" ht="16.15" hidden="false" customHeight="false" outlineLevel="0" collapsed="false">
      <c r="A28" s="133" t="s">
        <v>2</v>
      </c>
      <c r="B28" s="133"/>
      <c r="C28" s="133"/>
      <c r="D28" s="102"/>
      <c r="E28" s="102"/>
      <c r="F28" s="120" t="s">
        <v>273</v>
      </c>
      <c r="G28" s="102" t="n">
        <v>0.275</v>
      </c>
      <c r="H28" s="102"/>
      <c r="I28" s="121"/>
    </row>
    <row r="29" customFormat="false" ht="35.05" hidden="false" customHeight="false" outlineLevel="0" collapsed="false">
      <c r="A29" s="106"/>
      <c r="D29" s="107" t="s">
        <v>265</v>
      </c>
      <c r="E29" s="0" t="n">
        <v>3.225</v>
      </c>
      <c r="G29" s="62" t="n">
        <f aca="false">E29+G28</f>
        <v>3.5</v>
      </c>
      <c r="H29" s="125" t="s">
        <v>277</v>
      </c>
      <c r="I29" s="108" t="n">
        <f aca="false">B30*TAN(2*(E9-G29)/1000)</f>
        <v>0</v>
      </c>
    </row>
    <row r="30" customFormat="false" ht="12.8" hidden="false" customHeight="false" outlineLevel="0" collapsed="false">
      <c r="A30" s="109" t="s">
        <v>278</v>
      </c>
      <c r="B30" s="0" t="n">
        <v>1908</v>
      </c>
      <c r="D30" s="107" t="s">
        <v>279</v>
      </c>
      <c r="E30" s="0" t="n">
        <v>-6.583</v>
      </c>
      <c r="G30" s="126" t="n">
        <f aca="false">E30+B30*TAN(2*(G29-E29)/1000)</f>
        <v>-5.53359989418549</v>
      </c>
      <c r="I30" s="108"/>
    </row>
    <row r="31" customFormat="false" ht="12.8" hidden="false" customHeight="false" outlineLevel="0" collapsed="false">
      <c r="A31" s="106"/>
      <c r="D31" s="107" t="s">
        <v>280</v>
      </c>
      <c r="E31" s="0" t="n">
        <f aca="false">5+(3.5-E29)</f>
        <v>5.275</v>
      </c>
      <c r="G31" s="62" t="n">
        <f aca="false">E31-G28</f>
        <v>5</v>
      </c>
      <c r="I31" s="108"/>
    </row>
    <row r="32" customFormat="false" ht="19.7" hidden="false" customHeight="false" outlineLevel="0" collapsed="false">
      <c r="A32" s="106"/>
      <c r="D32" s="107"/>
      <c r="G32" s="127" t="s">
        <v>281</v>
      </c>
      <c r="I32" s="108"/>
    </row>
    <row r="33" customFormat="false" ht="12.8" hidden="false" customHeight="false" outlineLevel="0" collapsed="false">
      <c r="A33" s="106"/>
      <c r="F33" s="128" t="s">
        <v>263</v>
      </c>
      <c r="I33" s="108"/>
    </row>
    <row r="34" customFormat="false" ht="12.8" hidden="false" customHeight="false" outlineLevel="0" collapsed="false">
      <c r="A34" s="109" t="s">
        <v>266</v>
      </c>
      <c r="B34" s="0" t="n">
        <v>9002</v>
      </c>
      <c r="D34" s="107" t="s">
        <v>267</v>
      </c>
      <c r="E34" s="113" t="n">
        <f aca="false">E10-B34*TAN(2*(E31)/1000)</f>
        <v>-43.6546236638297</v>
      </c>
      <c r="F34" s="129" t="n">
        <f aca="false">'Modes A-F'!G54</f>
        <v>-55.188</v>
      </c>
      <c r="G34" s="113" t="n">
        <f aca="false">E10-B34*TAN(2*(G31)/1000)+I29</f>
        <v>-38.7030007866982</v>
      </c>
      <c r="I34" s="108"/>
    </row>
    <row r="35" customFormat="false" ht="12.8" hidden="false" customHeight="false" outlineLevel="0" collapsed="false">
      <c r="A35" s="109" t="s">
        <v>268</v>
      </c>
      <c r="B35" s="0" t="n">
        <f aca="false">B34+635</f>
        <v>9637</v>
      </c>
      <c r="D35" s="107" t="s">
        <v>269</v>
      </c>
      <c r="E35" s="113" t="n">
        <f aca="false">E11-B35*TAN(2*(E31)/1000)</f>
        <v>34.3258777773465</v>
      </c>
      <c r="F35" s="129" t="n">
        <f aca="false">'Modes A-F'!G56</f>
        <v>24.4104</v>
      </c>
      <c r="G35" s="113" t="n">
        <f aca="false">E11-B35*TAN(2*(G31)/1000)+I29</f>
        <v>39.6267875381681</v>
      </c>
      <c r="I35" s="108"/>
    </row>
    <row r="36" customFormat="false" ht="12.8" hidden="false" customHeight="false" outlineLevel="0" collapsed="false">
      <c r="A36" s="114" t="s">
        <v>270</v>
      </c>
      <c r="B36" s="115" t="n">
        <f aca="false">B34+1790</f>
        <v>10792</v>
      </c>
      <c r="C36" s="115"/>
      <c r="D36" s="116" t="s">
        <v>271</v>
      </c>
      <c r="E36" s="123" t="n">
        <f aca="false">E12-B36*TAN(2*(E31)/1000)</f>
        <v>22.140175674289</v>
      </c>
      <c r="F36" s="130" t="n">
        <f aca="false">'Modes A-F'!G57</f>
        <v>12.81</v>
      </c>
      <c r="G36" s="123" t="n">
        <f aca="false">E12-B36*TAN(2*(G31)/1000)+I29</f>
        <v>28.0764025227675</v>
      </c>
      <c r="H36" s="115"/>
      <c r="I36" s="13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4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4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4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4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4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4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4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4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4" t="n">
        <v>8.1921E-011</v>
      </c>
    </row>
    <row r="66" customFormat="false" ht="12.8" hidden="false" customHeight="false" outlineLevel="0" collapsed="false">
      <c r="A66" s="0" t="s">
        <v>347</v>
      </c>
      <c r="B66" s="134" t="n">
        <v>6.1817E-009</v>
      </c>
    </row>
    <row r="67" customFormat="false" ht="12.8" hidden="false" customHeight="false" outlineLevel="0" collapsed="false">
      <c r="A67" s="0" t="s">
        <v>348</v>
      </c>
      <c r="B67" s="134" t="n">
        <v>-8.139E-009</v>
      </c>
    </row>
    <row r="68" customFormat="false" ht="12.8" hidden="false" customHeight="false" outlineLevel="0" collapsed="false">
      <c r="A68" s="0" t="s">
        <v>349</v>
      </c>
      <c r="B68" s="134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4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4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4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4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4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4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4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4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4" t="n">
        <v>1.9024E-008</v>
      </c>
    </row>
    <row r="165" customFormat="false" ht="12.8" hidden="false" customHeight="false" outlineLevel="0" collapsed="false">
      <c r="A165" s="0" t="s">
        <v>446</v>
      </c>
      <c r="B165" s="134" t="n">
        <v>-9.5679E-009</v>
      </c>
    </row>
    <row r="166" customFormat="false" ht="12.8" hidden="false" customHeight="false" outlineLevel="0" collapsed="false">
      <c r="A166" s="0" t="s">
        <v>447</v>
      </c>
      <c r="B166" s="134" t="n">
        <v>-1.1631E-009</v>
      </c>
    </row>
    <row r="167" customFormat="false" ht="12.8" hidden="false" customHeight="false" outlineLevel="0" collapsed="false">
      <c r="A167" s="0" t="s">
        <v>448</v>
      </c>
      <c r="B167" s="134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4" t="n">
        <v>2.8833E-008</v>
      </c>
    </row>
    <row r="185" customFormat="false" ht="12.8" hidden="false" customHeight="false" outlineLevel="0" collapsed="false">
      <c r="A185" s="0" t="s">
        <v>466</v>
      </c>
      <c r="B185" s="134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4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4" t="n">
        <v>2.8343E-008</v>
      </c>
    </row>
    <row r="193" customFormat="false" ht="12.8" hidden="false" customHeight="false" outlineLevel="0" collapsed="false">
      <c r="A193" s="0" t="s">
        <v>474</v>
      </c>
      <c r="B193" s="134" t="n">
        <v>-7.401E-010</v>
      </c>
    </row>
    <row r="194" customFormat="false" ht="12.8" hidden="false" customHeight="false" outlineLevel="0" collapsed="false">
      <c r="A194" s="0" t="s">
        <v>475</v>
      </c>
      <c r="B194" s="134" t="n">
        <v>-1.4084E-009</v>
      </c>
    </row>
    <row r="195" customFormat="false" ht="12.8" hidden="false" customHeight="false" outlineLevel="0" collapsed="false">
      <c r="A195" s="0" t="s">
        <v>476</v>
      </c>
      <c r="B195" s="134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4" t="n">
        <v>8.3006E-011</v>
      </c>
      <c r="D337" s="134" t="n">
        <v>8.2839E-011</v>
      </c>
      <c r="E337" s="134" t="n">
        <v>8.2777E-011</v>
      </c>
      <c r="F337" s="134" t="n">
        <v>8.1528E-011</v>
      </c>
      <c r="G337" s="134" t="n">
        <v>8.2662E-011</v>
      </c>
      <c r="H337" s="134" t="n">
        <v>8.3572E-011</v>
      </c>
      <c r="I337" s="134" t="n">
        <v>8.489E-011</v>
      </c>
      <c r="J337" s="134" t="n">
        <v>8.3896E-011</v>
      </c>
      <c r="K337" s="134" t="n">
        <v>8.2012E-011</v>
      </c>
      <c r="L337" s="134" t="n">
        <v>8.0897E-011</v>
      </c>
      <c r="M337" s="134" t="n">
        <v>8.29E-011</v>
      </c>
      <c r="N337" s="134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4" t="n">
        <v>6.3068E-009</v>
      </c>
      <c r="D338" s="134" t="n">
        <v>6.0737E-009</v>
      </c>
      <c r="E338" s="134" t="n">
        <v>6.6921E-009</v>
      </c>
      <c r="F338" s="134" t="n">
        <v>5.7007E-009</v>
      </c>
      <c r="G338" s="134" t="n">
        <v>5.6393E-009</v>
      </c>
      <c r="H338" s="134" t="n">
        <v>6.6627E-009</v>
      </c>
      <c r="I338" s="134" t="n">
        <v>6.6038E-009</v>
      </c>
      <c r="J338" s="134" t="n">
        <v>5.87E-009</v>
      </c>
      <c r="K338" s="134" t="n">
        <v>6.1792E-009</v>
      </c>
      <c r="L338" s="134" t="n">
        <v>5.3276E-009</v>
      </c>
      <c r="M338" s="134" t="n">
        <v>6.513E-009</v>
      </c>
      <c r="N338" s="134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4" t="n">
        <v>-7.2948E-009</v>
      </c>
      <c r="D339" s="134" t="n">
        <v>-7.6015E-009</v>
      </c>
      <c r="E339" s="134" t="n">
        <v>-7.4862E-009</v>
      </c>
      <c r="F339" s="134" t="n">
        <v>-8.5513E-009</v>
      </c>
      <c r="G339" s="134" t="n">
        <v>-8.3206E-009</v>
      </c>
      <c r="H339" s="134" t="n">
        <v>-7.5942E-009</v>
      </c>
      <c r="I339" s="134" t="n">
        <v>-7.5377E-009</v>
      </c>
      <c r="J339" s="134" t="n">
        <v>-8.5415E-009</v>
      </c>
      <c r="K339" s="134" t="n">
        <v>-7.7635E-009</v>
      </c>
      <c r="L339" s="134" t="n">
        <v>-8.0482E-009</v>
      </c>
      <c r="M339" s="134" t="n">
        <v>-8.2175E-009</v>
      </c>
      <c r="N339" s="134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4" t="n">
        <v>4.8625E-009</v>
      </c>
      <c r="D340" s="134" t="n">
        <v>4.433E-009</v>
      </c>
      <c r="E340" s="134" t="n">
        <v>3.4611E-009</v>
      </c>
      <c r="F340" s="134" t="n">
        <v>3.9372E-009</v>
      </c>
      <c r="G340" s="134" t="n">
        <v>4.8526E-009</v>
      </c>
      <c r="H340" s="134" t="n">
        <v>4.5041E-009</v>
      </c>
      <c r="I340" s="134" t="n">
        <v>4.5311E-009</v>
      </c>
      <c r="J340" s="134" t="n">
        <v>4.2882E-009</v>
      </c>
      <c r="K340" s="134" t="n">
        <v>4.4551E-009</v>
      </c>
      <c r="L340" s="134" t="n">
        <v>4.136E-009</v>
      </c>
      <c r="M340" s="134" t="n">
        <v>3.9078E-009</v>
      </c>
      <c r="N340" s="134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4" t="n">
        <v>2.1231E-008</v>
      </c>
      <c r="D357" s="134" t="n">
        <v>1.9514E-008</v>
      </c>
      <c r="E357" s="134" t="n">
        <v>1.8533E-008</v>
      </c>
      <c r="F357" s="134" t="n">
        <v>2.1231E-008</v>
      </c>
      <c r="G357" s="134" t="n">
        <v>2.4174E-008</v>
      </c>
      <c r="H357" s="134" t="n">
        <v>1.9024E-008</v>
      </c>
      <c r="I357" s="134" t="n">
        <v>2.8588E-008</v>
      </c>
      <c r="J357" s="134" t="n">
        <v>1.9024E-008</v>
      </c>
      <c r="K357" s="134" t="n">
        <v>3.2757E-008</v>
      </c>
      <c r="L357" s="134" t="n">
        <v>3.5455E-008</v>
      </c>
      <c r="M357" s="134" t="n">
        <v>2.025E-008</v>
      </c>
      <c r="N357" s="134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4" t="n">
        <v>-1.766E-008</v>
      </c>
      <c r="D358" s="134" t="n">
        <v>-4.4184E-009</v>
      </c>
      <c r="E358" s="134" t="n">
        <v>-1.1284E-008</v>
      </c>
      <c r="F358" s="134" t="n">
        <v>-1.1039E-008</v>
      </c>
      <c r="G358" s="134" t="n">
        <v>-9.5679E-009</v>
      </c>
      <c r="H358" s="134" t="n">
        <v>-1.1284E-008</v>
      </c>
      <c r="I358" s="134" t="n">
        <v>-2.2114E-009</v>
      </c>
      <c r="J358" s="134" t="n">
        <v>-5.3992E-009</v>
      </c>
      <c r="K358" s="134" t="n">
        <v>9.7642E-010</v>
      </c>
      <c r="L358" s="134" t="n">
        <v>6.3712E-009</v>
      </c>
      <c r="M358" s="134" t="n">
        <v>-1.153E-008</v>
      </c>
      <c r="N358" s="134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4" t="n">
        <v>-9.0112E-009</v>
      </c>
      <c r="D359" s="134" t="n">
        <v>-4.3514E-009</v>
      </c>
      <c r="E359" s="134" t="n">
        <v>-6.0682E-009</v>
      </c>
      <c r="F359" s="134" t="n">
        <v>-9.0112E-009</v>
      </c>
      <c r="G359" s="134" t="n">
        <v>-4.5967E-009</v>
      </c>
      <c r="H359" s="134" t="n">
        <v>-1.0483E-008</v>
      </c>
      <c r="I359" s="134" t="n">
        <v>7.6659E-009</v>
      </c>
      <c r="J359" s="134" t="n">
        <v>-3.3704E-009</v>
      </c>
      <c r="K359" s="134" t="n">
        <v>6.6849E-009</v>
      </c>
      <c r="L359" s="134" t="n">
        <v>5.2134E-009</v>
      </c>
      <c r="M359" s="134" t="n">
        <v>-1.6536E-009</v>
      </c>
      <c r="N359" s="134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4" t="n">
        <v>7.8174E-009</v>
      </c>
      <c r="D360" s="134" t="n">
        <v>2.3513E-008</v>
      </c>
      <c r="E360" s="134" t="n">
        <v>1.7382E-008</v>
      </c>
      <c r="F360" s="134" t="n">
        <v>1.1006E-008</v>
      </c>
      <c r="G360" s="134" t="n">
        <v>1.5665E-008</v>
      </c>
      <c r="H360" s="134" t="n">
        <v>1.2477E-008</v>
      </c>
      <c r="I360" s="134" t="n">
        <v>2.057E-008</v>
      </c>
      <c r="J360" s="134" t="n">
        <v>1.9835E-008</v>
      </c>
      <c r="K360" s="134" t="n">
        <v>2.5721E-008</v>
      </c>
      <c r="L360" s="134" t="n">
        <v>2.5475E-008</v>
      </c>
      <c r="M360" s="134" t="n">
        <v>1.076E-008</v>
      </c>
      <c r="N360" s="134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5" t="s">
        <v>812</v>
      </c>
      <c r="C1" s="135" t="n">
        <v>350</v>
      </c>
      <c r="D1" s="135" t="s">
        <v>813</v>
      </c>
    </row>
    <row r="2" customFormat="false" ht="12.8" hidden="false" customHeight="false" outlineLevel="0" collapsed="false">
      <c r="A2" s="0" t="n">
        <v>2</v>
      </c>
      <c r="B2" s="135" t="s">
        <v>814</v>
      </c>
      <c r="C2" s="135" t="n">
        <v>0.5</v>
      </c>
    </row>
    <row r="3" customFormat="false" ht="12.8" hidden="false" customHeight="false" outlineLevel="0" collapsed="false">
      <c r="A3" s="0" t="n">
        <v>1</v>
      </c>
      <c r="B3" s="135" t="s">
        <v>815</v>
      </c>
      <c r="C3" s="135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4" t="n">
        <v>3.71179E-009</v>
      </c>
    </row>
    <row r="17" customFormat="false" ht="12.8" hidden="false" customHeight="false" outlineLevel="0" collapsed="false">
      <c r="B17" s="0" t="s">
        <v>831</v>
      </c>
      <c r="C17" s="134" t="n">
        <v>3.71272E-009</v>
      </c>
    </row>
    <row r="18" customFormat="false" ht="12.8" hidden="false" customHeight="false" outlineLevel="0" collapsed="false">
      <c r="B18" s="0" t="s">
        <v>832</v>
      </c>
      <c r="C18" s="134" t="n">
        <v>3.71425E-009</v>
      </c>
    </row>
    <row r="19" customFormat="false" ht="12.8" hidden="false" customHeight="false" outlineLevel="0" collapsed="false">
      <c r="B19" s="0" t="s">
        <v>833</v>
      </c>
      <c r="C19" s="134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4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4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4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4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4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4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4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4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4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4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4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4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4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4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4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4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4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4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4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4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4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4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4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4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4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4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4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4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4" t="n">
        <v>3.71179E-009</v>
      </c>
    </row>
    <row r="499" customFormat="false" ht="12.8" hidden="false" customHeight="false" outlineLevel="0" collapsed="false">
      <c r="B499" s="0" t="s">
        <v>1328</v>
      </c>
      <c r="C499" s="134" t="n">
        <v>3.71272E-009</v>
      </c>
    </row>
    <row r="500" customFormat="false" ht="12.8" hidden="false" customHeight="false" outlineLevel="0" collapsed="false">
      <c r="B500" s="0" t="s">
        <v>1329</v>
      </c>
      <c r="C500" s="134" t="n">
        <v>3.71425E-009</v>
      </c>
    </row>
    <row r="501" customFormat="false" ht="12.8" hidden="false" customHeight="false" outlineLevel="0" collapsed="false">
      <c r="B501" s="0" t="s">
        <v>1330</v>
      </c>
      <c r="C501" s="134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4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4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4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4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4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4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4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4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4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4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4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4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4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4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4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4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4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4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4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4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4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4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4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4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4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4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4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4" t="n">
        <v>1000000</v>
      </c>
    </row>
    <row r="1597" customFormat="false" ht="12.8" hidden="false" customHeight="false" outlineLevel="0" collapsed="false">
      <c r="B1597" s="0" t="s">
        <v>2466</v>
      </c>
      <c r="C1597" s="134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4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4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4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4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4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4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4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4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4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4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4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4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4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4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4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4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4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4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4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4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4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4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4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4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4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4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4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4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4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4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6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4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4" t="n">
        <v>32640100000</v>
      </c>
    </row>
    <row r="2318" customFormat="false" ht="12.8" hidden="false" customHeight="false" outlineLevel="0" collapsed="false">
      <c r="B2318" s="0" t="s">
        <v>3218</v>
      </c>
      <c r="C2318" s="134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4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7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7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7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7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7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9407718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2018-08-15T14:27:03Z</dcterms:modified>
  <cp:revision>136</cp:revision>
</cp:coreProperties>
</file>