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<sst xmlns="http://schemas.openxmlformats.org/spreadsheetml/2006/main" count="4194" uniqueCount="3308">
  <si>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</si>
  <si>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</si>
  <si>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</si>
  <si>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</si>
  <si>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</si>
  <si>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</si>
  <si>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</si>
  <si>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</si>
  <si>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&gt;8 keV</t>
  </si>
  <si>
    <t>M2+M3, &lt;6 keV
M3=bare Si</t>
  </si>
  <si>
    <t>M2+M3, &gt;6, &lt;8 keV
M3=Si</t>
  </si>
  <si>
    <t>M3 only, &gt;8 keV
Rh/Pt</t>
  </si>
  <si>
    <t>M3 only, &gt;6, &lt; 8 keV
bare Si</t>
  </si>
  <si>
    <t>M3 only, &lt; 6 keV
bare Si</t>
  </si>
  <si>
    <t>M2 only, &gt;9 keV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</si>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</sst>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N38" activePane="bottomRight" state="frozen"/>
      <selection pane="topLeft" activeCell="A1" activeCellId="0" sqref="A1"/>
      <selection pane="topRight" activeCell="N1" activeCellId="0" sqref="N1"/>
      <selection pane="bottomLeft" activeCell="A38" activeCellId="0" sqref="A38"/>
      <selection pane="bottomRight" activeCell="K42" activeCellId="0" sqref="K42:P42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5" min="5" style="0" width="15.5612244897959"/>
    <col collapsed="false" hidden="false" max="6" min="6" style="0" width="17.8622448979592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28.561</v>
      </c>
      <c r="F54" s="26" t="n">
        <v>249783</v>
      </c>
      <c r="G54" s="58" t="n">
        <v>-55.188</v>
      </c>
      <c r="H54" s="59"/>
      <c r="I54" s="57" t="n">
        <v>-21.2026</v>
      </c>
      <c r="J54" s="28" t="n">
        <v>-247889</v>
      </c>
      <c r="K54" s="57" t="n">
        <v>44.014</v>
      </c>
      <c r="L54" s="28" t="n">
        <v>404304</v>
      </c>
      <c r="M54" s="57" t="n">
        <v>44.014</v>
      </c>
      <c r="N54" s="28" t="n">
        <v>404304</v>
      </c>
      <c r="O54" s="57" t="n">
        <v>18.169</v>
      </c>
      <c r="P54" s="28" t="n">
        <v>145846</v>
      </c>
      <c r="T54" s="58" t="n">
        <v>52.606</v>
      </c>
      <c r="U54" s="28" t="n">
        <v>490252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0" t="n">
        <v>111.387</v>
      </c>
      <c r="F56" s="25" t="n">
        <v>9125813</v>
      </c>
      <c r="G56" s="60" t="n">
        <v>24.4104</v>
      </c>
      <c r="H56" s="23" t="n">
        <v>4600216</v>
      </c>
      <c r="I56" s="60" t="n">
        <v>57.109</v>
      </c>
      <c r="J56" s="23" t="n">
        <v>6301581</v>
      </c>
      <c r="K56" s="60" t="n">
        <v>126.429</v>
      </c>
      <c r="L56" s="23" t="n">
        <v>9908496</v>
      </c>
      <c r="M56" s="60" t="n">
        <v>126.429</v>
      </c>
      <c r="N56" s="23" t="n">
        <v>9908496</v>
      </c>
      <c r="O56" s="60" t="n">
        <v>98.873</v>
      </c>
      <c r="P56" s="23" t="n">
        <v>8474698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1" t="n">
        <v>109.513</v>
      </c>
      <c r="F57" s="32" t="n">
        <v>6582806</v>
      </c>
      <c r="G57" s="61" t="n">
        <v>12.81</v>
      </c>
      <c r="H57" s="32" t="n">
        <v>1551088</v>
      </c>
      <c r="I57" s="61" t="n">
        <v>50.479</v>
      </c>
      <c r="J57" s="32" t="n">
        <v>3511100</v>
      </c>
      <c r="K57" s="60" t="n">
        <v>126.197</v>
      </c>
      <c r="L57" s="32" t="n">
        <v>7450895</v>
      </c>
      <c r="M57" s="60" t="n">
        <v>126.197</v>
      </c>
      <c r="N57" s="32" t="n">
        <v>7450895</v>
      </c>
      <c r="O57" s="61" t="n">
        <v>98.525</v>
      </c>
      <c r="P57" s="32" t="n">
        <v>6011058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1" t="n">
        <v>109.513</v>
      </c>
      <c r="F58" s="28" t="n">
        <v>5386058</v>
      </c>
      <c r="G58" s="61" t="n">
        <v>12.81</v>
      </c>
      <c r="H58" s="32" t="n">
        <v>354340</v>
      </c>
      <c r="I58" s="61" t="n">
        <v>50.479</v>
      </c>
      <c r="J58" s="32" t="n">
        <v>2314352</v>
      </c>
      <c r="K58" s="60" t="n">
        <v>126.197</v>
      </c>
      <c r="L58" s="32" t="n">
        <v>6254147</v>
      </c>
      <c r="M58" s="60" t="n">
        <v>126.197</v>
      </c>
      <c r="N58" s="32" t="n">
        <v>6254147</v>
      </c>
      <c r="O58" s="61" t="n">
        <v>98.525</v>
      </c>
      <c r="P58" s="30" t="n">
        <v>4814310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201</v>
      </c>
      <c r="B61" s="65" t="s">
        <v>202</v>
      </c>
      <c r="C61" s="66" t="s">
        <v>203</v>
      </c>
      <c r="D61" s="66" t="s">
        <v>204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217</v>
      </c>
      <c r="C66" s="71" t="s">
        <v>218</v>
      </c>
      <c r="D66" s="71" t="s">
        <v>219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1" sqref="K42:P42 C25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220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221</v>
      </c>
      <c r="D3" s="79" t="s">
        <v>222</v>
      </c>
      <c r="E3" s="80" t="s">
        <v>223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224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225</v>
      </c>
      <c r="C5" s="74" t="s">
        <v>226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227</v>
      </c>
      <c r="C6" s="74" t="s">
        <v>228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229</v>
      </c>
      <c r="C7" s="74" t="s">
        <v>230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231</v>
      </c>
      <c r="C8" s="74" t="s">
        <v>232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233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234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235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236</v>
      </c>
      <c r="C14" s="90" t="s">
        <v>237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224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238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239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240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175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241</v>
      </c>
      <c r="C22" s="92"/>
      <c r="D22" s="75"/>
      <c r="E22" s="86" t="s">
        <v>242</v>
      </c>
      <c r="F22" s="86"/>
      <c r="G22" s="75"/>
      <c r="H22" s="93" t="s">
        <v>243</v>
      </c>
      <c r="I22" s="93"/>
    </row>
    <row r="23" customFormat="false" ht="13.8" hidden="false" customHeight="false" outlineLevel="0" collapsed="false">
      <c r="B23" s="89" t="s">
        <v>244</v>
      </c>
      <c r="C23" s="90" t="s">
        <v>237</v>
      </c>
      <c r="D23" s="0"/>
      <c r="E23" s="75" t="s">
        <v>244</v>
      </c>
      <c r="F23" s="90" t="s">
        <v>237</v>
      </c>
      <c r="G23" s="0"/>
      <c r="H23" s="75" t="s">
        <v>245</v>
      </c>
      <c r="I23" s="94" t="s">
        <v>237</v>
      </c>
    </row>
    <row r="24" customFormat="false" ht="13.8" hidden="false" customHeight="false" outlineLevel="0" collapsed="false">
      <c r="B24" s="78" t="s">
        <v>246</v>
      </c>
      <c r="C24" s="0" t="n">
        <v>33</v>
      </c>
      <c r="D24" s="0"/>
      <c r="E24" s="74" t="s">
        <v>246</v>
      </c>
      <c r="F24" s="95" t="n">
        <f aca="false">'Modes A-F'!E54</f>
        <v>28.561</v>
      </c>
      <c r="G24" s="0"/>
      <c r="H24" s="74" t="s">
        <v>247</v>
      </c>
      <c r="I24" s="82" t="n">
        <v>40</v>
      </c>
    </row>
    <row r="25" customFormat="false" ht="13.8" hidden="false" customHeight="false" outlineLevel="0" collapsed="false">
      <c r="B25" s="78" t="s">
        <v>248</v>
      </c>
      <c r="C25" s="0" t="n">
        <v>-66.743</v>
      </c>
      <c r="D25" s="0"/>
      <c r="E25" s="74" t="s">
        <v>248</v>
      </c>
      <c r="F25" s="95" t="n">
        <f aca="false">'Modes A-F'!G54</f>
        <v>-55.188</v>
      </c>
      <c r="G25" s="0"/>
      <c r="H25" s="74" t="s">
        <v>249</v>
      </c>
      <c r="I25" s="82" t="n">
        <v>-17.5</v>
      </c>
    </row>
    <row r="26" customFormat="false" ht="13.8" hidden="false" customHeight="false" outlineLevel="0" collapsed="false">
      <c r="B26" s="78" t="s">
        <v>250</v>
      </c>
      <c r="C26" s="0" t="n">
        <v>-48.1824</v>
      </c>
      <c r="D26" s="0"/>
      <c r="E26" s="74" t="s">
        <v>250</v>
      </c>
      <c r="F26" s="95" t="n">
        <f aca="false">'Modes A-F'!I54</f>
        <v>-21.2026</v>
      </c>
      <c r="G26" s="0"/>
      <c r="H26" s="74" t="s">
        <v>251</v>
      </c>
      <c r="I26" s="82" t="n">
        <v>3</v>
      </c>
    </row>
    <row r="27" customFormat="false" ht="13.8" hidden="false" customHeight="false" outlineLevel="0" collapsed="false">
      <c r="B27" s="78" t="s">
        <v>252</v>
      </c>
      <c r="C27" s="74" t="n">
        <v>27.1</v>
      </c>
      <c r="D27" s="0"/>
      <c r="E27" s="74" t="s">
        <v>252</v>
      </c>
      <c r="F27" s="95" t="n">
        <f aca="false">'Modes A-F'!K54</f>
        <v>44.014</v>
      </c>
      <c r="G27" s="0"/>
      <c r="H27" s="0"/>
      <c r="I27" s="82"/>
    </row>
    <row r="28" customFormat="false" ht="13.8" hidden="false" customHeight="false" outlineLevel="0" collapsed="false">
      <c r="B28" s="78" t="s">
        <v>253</v>
      </c>
      <c r="C28" s="74" t="n">
        <v>27.1</v>
      </c>
      <c r="D28" s="0"/>
      <c r="E28" s="74" t="s">
        <v>253</v>
      </c>
      <c r="F28" s="95" t="n">
        <f aca="false">'Modes A-F'!M54</f>
        <v>44.014</v>
      </c>
      <c r="G28" s="0"/>
      <c r="H28" s="0"/>
      <c r="I28" s="82"/>
    </row>
    <row r="29" customFormat="false" ht="13.8" hidden="false" customHeight="false" outlineLevel="0" collapsed="false">
      <c r="B29" s="78" t="s">
        <v>254</v>
      </c>
      <c r="C29" s="74" t="n">
        <v>2.8</v>
      </c>
      <c r="D29" s="0"/>
      <c r="E29" s="74" t="s">
        <v>254</v>
      </c>
      <c r="F29" s="95" t="n">
        <f aca="false">'Modes A-F'!O54</f>
        <v>18.169</v>
      </c>
      <c r="G29" s="0"/>
      <c r="H29" s="0"/>
      <c r="I29" s="82"/>
    </row>
    <row r="30" customFormat="false" ht="13.8" hidden="false" customHeight="false" outlineLevel="0" collapsed="false">
      <c r="B30" s="78" t="s">
        <v>255</v>
      </c>
      <c r="C30" s="74" t="n">
        <v>15</v>
      </c>
      <c r="D30" s="0"/>
      <c r="E30" s="74" t="s">
        <v>255</v>
      </c>
      <c r="F30" s="95" t="n">
        <f aca="false">'Modes A-F'!T54</f>
        <v>52.606</v>
      </c>
      <c r="G30" s="0"/>
      <c r="H30" s="0"/>
      <c r="I30" s="82"/>
    </row>
    <row r="31" customFormat="false" ht="13.8" hidden="false" customHeight="false" outlineLevel="0" collapsed="false">
      <c r="B31" s="83" t="s">
        <v>247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K42:P42 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96" t="s">
        <v>256</v>
      </c>
      <c r="F1" s="96"/>
      <c r="G1" s="97" t="s">
        <v>257</v>
      </c>
      <c r="H1" s="97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8" t="s">
        <v>91</v>
      </c>
      <c r="C3" s="99" t="s">
        <v>92</v>
      </c>
      <c r="D3" s="99" t="s">
        <v>258</v>
      </c>
      <c r="E3" s="99" t="n">
        <v>8.77968</v>
      </c>
      <c r="F3" s="99" t="n">
        <v>-2703</v>
      </c>
      <c r="G3" s="100" t="n">
        <v>7.16226</v>
      </c>
      <c r="H3" s="101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02" t="s">
        <v>261</v>
      </c>
      <c r="J6" s="102"/>
      <c r="K6" s="102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02"/>
      <c r="J7" s="102"/>
      <c r="K7" s="102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K42:P42 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3"/>
      <c r="B1" s="104"/>
      <c r="C1" s="104"/>
      <c r="D1" s="104"/>
      <c r="E1" s="105" t="s">
        <v>263</v>
      </c>
      <c r="F1" s="105" t="s">
        <v>6</v>
      </c>
      <c r="G1" s="106" t="s">
        <v>264</v>
      </c>
      <c r="H1" s="107" t="s">
        <v>265</v>
      </c>
    </row>
    <row r="2" customFormat="false" ht="12.8" hidden="false" customHeight="false" outlineLevel="0" collapsed="false">
      <c r="A2" s="108"/>
      <c r="D2" s="109" t="s">
        <v>266</v>
      </c>
      <c r="E2" s="0" t="n">
        <v>3.5</v>
      </c>
      <c r="F2" s="0" t="n">
        <v>5</v>
      </c>
      <c r="G2" s="110"/>
    </row>
    <row r="3" customFormat="false" ht="12.8" hidden="false" customHeight="false" outlineLevel="0" collapsed="false">
      <c r="A3" s="111" t="s">
        <v>267</v>
      </c>
      <c r="B3" s="0" t="n">
        <v>9002</v>
      </c>
      <c r="D3" s="109" t="s">
        <v>268</v>
      </c>
      <c r="E3" s="112" t="n">
        <v>46.1092</v>
      </c>
      <c r="F3" s="95" t="n">
        <f aca="false">E3-B3*TAN(2*(F2-E2)/1000)</f>
        <v>19.1031189817083</v>
      </c>
      <c r="G3" s="113" t="n">
        <f aca="false">'Modes A-F'!O54</f>
        <v>18.169</v>
      </c>
      <c r="H3" s="114" t="n">
        <f aca="false">G3-F3</f>
        <v>-0.934118981708298</v>
      </c>
    </row>
    <row r="4" customFormat="false" ht="12.8" hidden="false" customHeight="false" outlineLevel="0" collapsed="false">
      <c r="A4" s="111" t="s">
        <v>269</v>
      </c>
      <c r="B4" s="0" t="n">
        <f aca="false">B3+635</f>
        <v>9637</v>
      </c>
      <c r="D4" s="109" t="s">
        <v>270</v>
      </c>
      <c r="E4" s="95" t="n">
        <f aca="false">'Modes A-F'!K56</f>
        <v>126.429</v>
      </c>
      <c r="F4" s="95" t="n">
        <f aca="false">E4-B4*TAN(2*(F2-E2)/1000)</f>
        <v>97.5179132666878</v>
      </c>
      <c r="G4" s="113" t="n">
        <f aca="false">'Modes A-F'!O56</f>
        <v>98.873</v>
      </c>
      <c r="H4" s="114" t="n">
        <f aca="false">G4-F4</f>
        <v>1.35508673331225</v>
      </c>
    </row>
    <row r="5" customFormat="false" ht="12.8" hidden="false" customHeight="false" outlineLevel="0" collapsed="false">
      <c r="A5" s="115" t="s">
        <v>271</v>
      </c>
      <c r="B5" s="116" t="n">
        <f aca="false">B3+1790</f>
        <v>10792</v>
      </c>
      <c r="C5" s="116"/>
      <c r="D5" s="117" t="s">
        <v>272</v>
      </c>
      <c r="E5" s="118" t="n">
        <f aca="false">'Modes A-F'!K57</f>
        <v>126.197</v>
      </c>
      <c r="F5" s="118" t="n">
        <f aca="false">E5-B5*TAN(2*(F2-E2)/1000)</f>
        <v>93.8209028716503</v>
      </c>
      <c r="G5" s="119" t="n">
        <f aca="false">'Modes A-F'!O57</f>
        <v>98.525</v>
      </c>
      <c r="H5" s="114" t="n">
        <f aca="false">G5-F5</f>
        <v>4.70409712834967</v>
      </c>
    </row>
    <row r="6" customFormat="false" ht="12.8" hidden="false" customHeight="false" outlineLevel="0" collapsed="false">
      <c r="H6" s="114" t="n">
        <f aca="false">AVERAGE(H3,H4,H5)</f>
        <v>1.70835495998454</v>
      </c>
      <c r="I6" s="0" t="s">
        <v>273</v>
      </c>
    </row>
    <row r="8" customFormat="false" ht="17.35" hidden="false" customHeight="false" outlineLevel="0" collapsed="false">
      <c r="A8" s="120" t="s">
        <v>1</v>
      </c>
      <c r="B8" s="120"/>
      <c r="C8" s="120"/>
      <c r="D8" s="104"/>
      <c r="E8" s="104"/>
      <c r="F8" s="121" t="s">
        <v>274</v>
      </c>
      <c r="G8" s="122" t="n">
        <v>-0.1</v>
      </c>
    </row>
    <row r="9" customFormat="false" ht="12.8" hidden="false" customHeight="false" outlineLevel="0" collapsed="false">
      <c r="A9" s="108"/>
      <c r="D9" s="109" t="s">
        <v>266</v>
      </c>
      <c r="E9" s="0" t="n">
        <v>3.5</v>
      </c>
      <c r="G9" s="110" t="n">
        <f aca="false">E9+G8</f>
        <v>3.4</v>
      </c>
    </row>
    <row r="10" customFormat="false" ht="12.8" hidden="false" customHeight="false" outlineLevel="0" collapsed="false">
      <c r="A10" s="111" t="s">
        <v>275</v>
      </c>
      <c r="B10" s="0" t="n">
        <v>10907</v>
      </c>
      <c r="D10" s="109" t="s">
        <v>268</v>
      </c>
      <c r="E10" s="114" t="n">
        <f aca="false">'Modes A-F'!E54</f>
        <v>28.561</v>
      </c>
      <c r="F10" s="114"/>
      <c r="G10" s="123" t="n">
        <f aca="false">E10-B10*TAN(2*(G9-E9)/1000)</f>
        <v>30.7424000290853</v>
      </c>
    </row>
    <row r="11" customFormat="false" ht="12.8" hidden="false" customHeight="false" outlineLevel="0" collapsed="false">
      <c r="A11" s="111" t="s">
        <v>276</v>
      </c>
      <c r="B11" s="0" t="n">
        <f aca="false">B10+635</f>
        <v>11542</v>
      </c>
      <c r="D11" s="109" t="s">
        <v>270</v>
      </c>
      <c r="E11" s="114" t="n">
        <f aca="false">'Modes A-F'!E57</f>
        <v>109.513</v>
      </c>
      <c r="F11" s="114"/>
      <c r="G11" s="123" t="n">
        <f aca="false">E11-B11*TAN(2*(G9-E9)/1000)</f>
        <v>111.821400030779</v>
      </c>
    </row>
    <row r="12" customFormat="false" ht="12.8" hidden="false" customHeight="false" outlineLevel="0" collapsed="false">
      <c r="A12" s="115" t="s">
        <v>277</v>
      </c>
      <c r="B12" s="116" t="n">
        <f aca="false">B10+1790</f>
        <v>12697</v>
      </c>
      <c r="C12" s="116"/>
      <c r="D12" s="117" t="s">
        <v>272</v>
      </c>
      <c r="E12" s="124" t="n">
        <f aca="false">'Modes A-F'!E58</f>
        <v>109.513</v>
      </c>
      <c r="F12" s="124"/>
      <c r="G12" s="125" t="n">
        <f aca="false">E12-B12*TAN(2*(G9-E9)/1000)</f>
        <v>112.052400033859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4"/>
      <c r="E16" s="104"/>
      <c r="F16" s="121" t="s">
        <v>274</v>
      </c>
      <c r="G16" s="104" t="n">
        <v>0.275</v>
      </c>
      <c r="H16" s="104"/>
      <c r="I16" s="122"/>
    </row>
    <row r="17" customFormat="false" ht="35.05" hidden="false" customHeight="false" outlineLevel="0" collapsed="false">
      <c r="A17" s="108"/>
      <c r="D17" s="109" t="s">
        <v>266</v>
      </c>
      <c r="E17" s="0" t="n">
        <v>3.225</v>
      </c>
      <c r="G17" s="63" t="n">
        <f aca="false">E17+G16</f>
        <v>3.5</v>
      </c>
      <c r="H17" s="126" t="s">
        <v>278</v>
      </c>
      <c r="I17" s="110" t="n">
        <f aca="false">B18*TAN(2*(E9-G17)/1000)</f>
        <v>0</v>
      </c>
    </row>
    <row r="18" customFormat="false" ht="12.8" hidden="false" customHeight="false" outlineLevel="0" collapsed="false">
      <c r="A18" s="111" t="s">
        <v>279</v>
      </c>
      <c r="B18" s="0" t="n">
        <v>1908</v>
      </c>
      <c r="D18" s="109" t="s">
        <v>280</v>
      </c>
      <c r="E18" s="0" t="n">
        <v>-7.25</v>
      </c>
      <c r="G18" s="127" t="n">
        <f aca="false">E18+B18*TAN(2*(G17-E17)/1000)</f>
        <v>-6.20059989418549</v>
      </c>
      <c r="I18" s="110"/>
    </row>
    <row r="19" customFormat="false" ht="12.8" hidden="false" customHeight="false" outlineLevel="0" collapsed="false">
      <c r="A19" s="108"/>
      <c r="D19" s="109" t="s">
        <v>281</v>
      </c>
      <c r="E19" s="0" t="n">
        <f aca="false">3.5 + (3.5-E17)</f>
        <v>3.775</v>
      </c>
      <c r="G19" s="63" t="n">
        <f aca="false">E19-G16</f>
        <v>3.5</v>
      </c>
      <c r="I19" s="110"/>
    </row>
    <row r="20" customFormat="false" ht="23.85" hidden="false" customHeight="true" outlineLevel="0" collapsed="false">
      <c r="A20" s="108"/>
      <c r="D20" s="109"/>
      <c r="G20" s="128" t="s">
        <v>282</v>
      </c>
      <c r="I20" s="110"/>
    </row>
    <row r="21" customFormat="false" ht="12.8" hidden="false" customHeight="false" outlineLevel="0" collapsed="false">
      <c r="A21" s="108"/>
      <c r="F21" s="129" t="s">
        <v>264</v>
      </c>
      <c r="I21" s="110"/>
    </row>
    <row r="22" customFormat="false" ht="12.8" hidden="false" customHeight="false" outlineLevel="0" collapsed="false">
      <c r="A22" s="111" t="s">
        <v>267</v>
      </c>
      <c r="B22" s="0" t="n">
        <v>9002</v>
      </c>
      <c r="D22" s="109" t="s">
        <v>268</v>
      </c>
      <c r="E22" s="114" t="n">
        <f aca="false">E10-B22*TAN(2*(E19)/1000)+I17</f>
        <v>-39.4053914229833</v>
      </c>
      <c r="F22" s="130" t="n">
        <f aca="false">'Modes A-F'!I54</f>
        <v>-21.2026</v>
      </c>
      <c r="G22" s="114" t="n">
        <f aca="false">E10-B22*TAN(2*(G19)/1000)+I17</f>
        <v>-34.45402924884</v>
      </c>
      <c r="I22" s="110"/>
    </row>
    <row r="23" customFormat="false" ht="12.8" hidden="false" customHeight="false" outlineLevel="0" collapsed="false">
      <c r="A23" s="111" t="s">
        <v>269</v>
      </c>
      <c r="B23" s="0" t="n">
        <f aca="false">B22+635</f>
        <v>9637</v>
      </c>
      <c r="D23" s="109" t="s">
        <v>270</v>
      </c>
      <c r="E23" s="114" t="n">
        <f aca="false">E11-B23*TAN(2*(E19)/1000)+I17</f>
        <v>36.7522674801944</v>
      </c>
      <c r="F23" s="130" t="n">
        <f aca="false">'Modes A-F'!I56</f>
        <v>57.109</v>
      </c>
      <c r="G23" s="114" t="n">
        <f aca="false">E11-B23*TAN(2*(G19)/1000)+I17</f>
        <v>42.0528981480704</v>
      </c>
      <c r="I23" s="110"/>
    </row>
    <row r="24" customFormat="false" ht="12.8" hidden="false" customHeight="false" outlineLevel="0" collapsed="false">
      <c r="A24" s="115" t="s">
        <v>271</v>
      </c>
      <c r="B24" s="116" t="n">
        <f aca="false">B22+1790</f>
        <v>10792</v>
      </c>
      <c r="C24" s="116"/>
      <c r="D24" s="117" t="s">
        <v>272</v>
      </c>
      <c r="E24" s="124" t="n">
        <f aca="false">E12-B24*TAN(2*(E19)/1000)+I17</f>
        <v>28.0318517843995</v>
      </c>
      <c r="F24" s="131" t="n">
        <f aca="false">'Modes A-F'!I57</f>
        <v>50.479</v>
      </c>
      <c r="G24" s="132" t="n">
        <f aca="false">E12-B24*TAN(2*(G19)/1000)+I17</f>
        <v>33.967766090482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4"/>
      <c r="E28" s="104"/>
      <c r="F28" s="121" t="s">
        <v>274</v>
      </c>
      <c r="G28" s="104" t="n">
        <v>0.275</v>
      </c>
      <c r="H28" s="104"/>
      <c r="I28" s="122"/>
    </row>
    <row r="29" customFormat="false" ht="35.05" hidden="false" customHeight="false" outlineLevel="0" collapsed="false">
      <c r="A29" s="108"/>
      <c r="D29" s="109" t="s">
        <v>266</v>
      </c>
      <c r="E29" s="0" t="n">
        <v>3.225</v>
      </c>
      <c r="G29" s="63" t="n">
        <f aca="false">E29+G28</f>
        <v>3.5</v>
      </c>
      <c r="H29" s="126" t="s">
        <v>278</v>
      </c>
      <c r="I29" s="110" t="n">
        <f aca="false">B30*TAN(2*(E9-G29)/1000)</f>
        <v>0</v>
      </c>
    </row>
    <row r="30" customFormat="false" ht="12.8" hidden="false" customHeight="false" outlineLevel="0" collapsed="false">
      <c r="A30" s="111" t="s">
        <v>279</v>
      </c>
      <c r="B30" s="0" t="n">
        <v>1908</v>
      </c>
      <c r="D30" s="109" t="s">
        <v>280</v>
      </c>
      <c r="E30" s="0" t="n">
        <v>-6.583</v>
      </c>
      <c r="G30" s="127" t="n">
        <f aca="false">E30+B30*TAN(2*(G29-E29)/1000)</f>
        <v>-5.53359989418549</v>
      </c>
      <c r="I30" s="110"/>
    </row>
    <row r="31" customFormat="false" ht="12.8" hidden="false" customHeight="false" outlineLevel="0" collapsed="false">
      <c r="A31" s="108"/>
      <c r="D31" s="109" t="s">
        <v>281</v>
      </c>
      <c r="E31" s="0" t="n">
        <f aca="false">5+(3.5-E29)</f>
        <v>5.275</v>
      </c>
      <c r="G31" s="63" t="n">
        <f aca="false">E31-G28</f>
        <v>5</v>
      </c>
      <c r="I31" s="110"/>
    </row>
    <row r="32" customFormat="false" ht="19.7" hidden="false" customHeight="false" outlineLevel="0" collapsed="false">
      <c r="A32" s="108"/>
      <c r="D32" s="109"/>
      <c r="G32" s="128" t="s">
        <v>282</v>
      </c>
      <c r="I32" s="110"/>
    </row>
    <row r="33" customFormat="false" ht="12.8" hidden="false" customHeight="false" outlineLevel="0" collapsed="false">
      <c r="A33" s="108"/>
      <c r="F33" s="129" t="s">
        <v>264</v>
      </c>
      <c r="I33" s="110"/>
    </row>
    <row r="34" customFormat="false" ht="12.8" hidden="false" customHeight="false" outlineLevel="0" collapsed="false">
      <c r="A34" s="111" t="s">
        <v>267</v>
      </c>
      <c r="B34" s="0" t="n">
        <v>9002</v>
      </c>
      <c r="D34" s="109" t="s">
        <v>268</v>
      </c>
      <c r="E34" s="114" t="n">
        <f aca="false">E10-B34*TAN(2*(E31)/1000)</f>
        <v>-66.4136236638297</v>
      </c>
      <c r="F34" s="130" t="n">
        <f aca="false">'Modes A-F'!G54</f>
        <v>-55.188</v>
      </c>
      <c r="G34" s="114" t="n">
        <f aca="false">E10-B34*TAN(2*(G31)/1000)+I29</f>
        <v>-61.4620007866982</v>
      </c>
      <c r="I34" s="110"/>
    </row>
    <row r="35" customFormat="false" ht="12.8" hidden="false" customHeight="false" outlineLevel="0" collapsed="false">
      <c r="A35" s="111" t="s">
        <v>269</v>
      </c>
      <c r="B35" s="0" t="n">
        <f aca="false">B34+635</f>
        <v>9637</v>
      </c>
      <c r="D35" s="109" t="s">
        <v>270</v>
      </c>
      <c r="E35" s="114" t="n">
        <f aca="false">E11-B35*TAN(2*(E31)/1000)</f>
        <v>7.8388777773465</v>
      </c>
      <c r="F35" s="130" t="n">
        <f aca="false">'Modes A-F'!G56</f>
        <v>24.4104</v>
      </c>
      <c r="G35" s="114" t="n">
        <f aca="false">E11-B35*TAN(2*(G31)/1000)+I29</f>
        <v>13.1397875381681</v>
      </c>
      <c r="I35" s="110"/>
    </row>
    <row r="36" customFormat="false" ht="12.8" hidden="false" customHeight="false" outlineLevel="0" collapsed="false">
      <c r="A36" s="115" t="s">
        <v>271</v>
      </c>
      <c r="B36" s="116" t="n">
        <f aca="false">B34+1790</f>
        <v>10792</v>
      </c>
      <c r="C36" s="116"/>
      <c r="D36" s="117" t="s">
        <v>272</v>
      </c>
      <c r="E36" s="124" t="n">
        <f aca="false">E12-B36*TAN(2*(E31)/1000)</f>
        <v>-4.34682432571097</v>
      </c>
      <c r="F36" s="131" t="n">
        <f aca="false">'Modes A-F'!G57</f>
        <v>12.81</v>
      </c>
      <c r="G36" s="124" t="n">
        <f aca="false">E12-B36*TAN(2*(G31)/1000)+I29</f>
        <v>1.5894025227675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2:P42 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35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35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35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35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35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35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35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35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35" t="n">
        <v>8.1921E-011</v>
      </c>
    </row>
    <row r="66" customFormat="false" ht="12.8" hidden="false" customHeight="false" outlineLevel="0" collapsed="false">
      <c r="A66" s="0" t="s">
        <v>348</v>
      </c>
      <c r="B66" s="135" t="n">
        <v>6.1817E-009</v>
      </c>
    </row>
    <row r="67" customFormat="false" ht="12.8" hidden="false" customHeight="false" outlineLevel="0" collapsed="false">
      <c r="A67" s="0" t="s">
        <v>349</v>
      </c>
      <c r="B67" s="135" t="n">
        <v>-8.139E-009</v>
      </c>
    </row>
    <row r="68" customFormat="false" ht="12.8" hidden="false" customHeight="false" outlineLevel="0" collapsed="false">
      <c r="A68" s="0" t="s">
        <v>350</v>
      </c>
      <c r="B68" s="135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35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35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35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35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35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35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35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35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35" t="n">
        <v>1.9024E-008</v>
      </c>
    </row>
    <row r="165" customFormat="false" ht="12.8" hidden="false" customHeight="false" outlineLevel="0" collapsed="false">
      <c r="A165" s="0" t="s">
        <v>447</v>
      </c>
      <c r="B165" s="135" t="n">
        <v>-9.5679E-009</v>
      </c>
    </row>
    <row r="166" customFormat="false" ht="12.8" hidden="false" customHeight="false" outlineLevel="0" collapsed="false">
      <c r="A166" s="0" t="s">
        <v>448</v>
      </c>
      <c r="B166" s="135" t="n">
        <v>-1.1631E-009</v>
      </c>
    </row>
    <row r="167" customFormat="false" ht="12.8" hidden="false" customHeight="false" outlineLevel="0" collapsed="false">
      <c r="A167" s="0" t="s">
        <v>449</v>
      </c>
      <c r="B167" s="135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35" t="n">
        <v>2.8833E-008</v>
      </c>
    </row>
    <row r="185" customFormat="false" ht="12.8" hidden="false" customHeight="false" outlineLevel="0" collapsed="false">
      <c r="A185" s="0" t="s">
        <v>467</v>
      </c>
      <c r="B185" s="135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35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35" t="n">
        <v>2.8343E-008</v>
      </c>
    </row>
    <row r="193" customFormat="false" ht="12.8" hidden="false" customHeight="false" outlineLevel="0" collapsed="false">
      <c r="A193" s="0" t="s">
        <v>475</v>
      </c>
      <c r="B193" s="135" t="n">
        <v>-7.401E-010</v>
      </c>
    </row>
    <row r="194" customFormat="false" ht="12.8" hidden="false" customHeight="false" outlineLevel="0" collapsed="false">
      <c r="A194" s="0" t="s">
        <v>476</v>
      </c>
      <c r="B194" s="135" t="n">
        <v>-1.4084E-009</v>
      </c>
    </row>
    <row r="195" customFormat="false" ht="12.8" hidden="false" customHeight="false" outlineLevel="0" collapsed="false">
      <c r="A195" s="0" t="s">
        <v>477</v>
      </c>
      <c r="B195" s="135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42:P42 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813</v>
      </c>
      <c r="C1" s="136" t="n">
        <v>350</v>
      </c>
      <c r="D1" s="136" t="s">
        <v>814</v>
      </c>
    </row>
    <row r="2" customFormat="false" ht="12.8" hidden="false" customHeight="false" outlineLevel="0" collapsed="false">
      <c r="A2" s="0" t="n">
        <v>2</v>
      </c>
      <c r="B2" s="136" t="s">
        <v>815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816</v>
      </c>
      <c r="C3" s="136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35" t="n">
        <v>3.71179E-009</v>
      </c>
    </row>
    <row r="17" customFormat="false" ht="12.8" hidden="false" customHeight="false" outlineLevel="0" collapsed="false">
      <c r="B17" s="0" t="s">
        <v>832</v>
      </c>
      <c r="C17" s="135" t="n">
        <v>3.71272E-009</v>
      </c>
    </row>
    <row r="18" customFormat="false" ht="12.8" hidden="false" customHeight="false" outlineLevel="0" collapsed="false">
      <c r="B18" s="0" t="s">
        <v>833</v>
      </c>
      <c r="C18" s="135" t="n">
        <v>3.71425E-009</v>
      </c>
    </row>
    <row r="19" customFormat="false" ht="12.8" hidden="false" customHeight="false" outlineLevel="0" collapsed="false">
      <c r="B19" s="0" t="s">
        <v>834</v>
      </c>
      <c r="C19" s="135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35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35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35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35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35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35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35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35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35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35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35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35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35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35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35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35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35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35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35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35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35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35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35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35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35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35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35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35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35" t="n">
        <v>3.71179E-009</v>
      </c>
    </row>
    <row r="499" customFormat="false" ht="12.8" hidden="false" customHeight="false" outlineLevel="0" collapsed="false">
      <c r="B499" s="0" t="s">
        <v>1329</v>
      </c>
      <c r="C499" s="135" t="n">
        <v>3.71272E-009</v>
      </c>
    </row>
    <row r="500" customFormat="false" ht="12.8" hidden="false" customHeight="false" outlineLevel="0" collapsed="false">
      <c r="B500" s="0" t="s">
        <v>1330</v>
      </c>
      <c r="C500" s="135" t="n">
        <v>3.71425E-009</v>
      </c>
    </row>
    <row r="501" customFormat="false" ht="12.8" hidden="false" customHeight="false" outlineLevel="0" collapsed="false">
      <c r="B501" s="0" t="s">
        <v>1331</v>
      </c>
      <c r="C501" s="135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35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35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35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35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35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35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35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35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35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35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35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35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35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35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35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35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35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35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35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35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35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35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35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35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35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35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35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35" t="n">
        <v>1000000</v>
      </c>
    </row>
    <row r="1597" customFormat="false" ht="12.8" hidden="false" customHeight="false" outlineLevel="0" collapsed="false">
      <c r="B1597" s="0" t="s">
        <v>2467</v>
      </c>
      <c r="C1597" s="135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35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35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35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35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35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35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35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35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35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35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35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35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35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35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35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35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35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35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35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35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35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35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35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35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35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35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35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35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35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35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37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35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35" t="n">
        <v>32640100000</v>
      </c>
    </row>
    <row r="2318" customFormat="false" ht="12.8" hidden="false" customHeight="false" outlineLevel="0" collapsed="false">
      <c r="B2318" s="0" t="s">
        <v>3219</v>
      </c>
      <c r="C2318" s="135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35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38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38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38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14346119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2019-05-17T10:35:26Z</dcterms:modified>
  <cp:revision>183</cp:revision>
</cp:coreProperties>
</file>