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pivotTables/pivotTable3.xml" ContentType="application/vnd.openxmlformats-officedocument.spreadsheetml.pivotTable+xml"/>
  <Override PartName="/xl/pivotTables/pivotTable4.xml" ContentType="application/vnd.openxmlformats-officedocument.spreadsheetml.pivotTable+xml"/>
  <Override PartName="/xl/charts/chart4.xml" ContentType="application/vnd.openxmlformats-officedocument.drawingml.chart+xml"/>
  <Override PartName="/xl/worksheets/sheet6.xml" ContentType="application/vnd.openxmlformats-officedocument.spreadsheetml.worksheet+xml"/>
  <Override PartName="/xl/pivotTables/pivotTable1.xml" ContentType="application/vnd.openxmlformats-officedocument.spreadsheetml.pivotTable+xml"/>
  <Override PartName="/xl/pivotTables/pivotTable2.xml" ContentType="application/vnd.openxmlformats-officedocument.spreadsheetml.pivotTable+xml"/>
  <Override PartName="/xl/charts/chart2.xml" ContentType="application/vnd.openxmlformats-officedocument.drawingml.chart+xml"/>
  <Override PartName="/xl/charts/chart3.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calcChain.xml" ContentType="application/vnd.openxmlformats-officedocument.spreadsheetml.calcChain+xml"/>
  <Override PartName="/xl/pivotCache/pivotCacheRecords3.xml" ContentType="application/vnd.openxmlformats-officedocument.spreadsheetml.pivotCacheRecords+xml"/>
  <Override PartName="/xl/sharedStrings.xml" ContentType="application/vnd.openxmlformats-officedocument.spreadsheetml.sharedStrings+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6450" yWindow="1020" windowWidth="26445" windowHeight="14475"/>
  </bookViews>
  <sheets>
    <sheet name="Crowdfunding" sheetId="1" r:id="rId1"/>
    <sheet name="By category" sheetId="2" r:id="rId2"/>
    <sheet name="By Subcategory" sheetId="3" r:id="rId3"/>
    <sheet name="By Month" sheetId="4" r:id="rId4"/>
    <sheet name="Goal Analysis" sheetId="5" r:id="rId5"/>
    <sheet name="Summary Stats" sheetId="6" r:id="rId6"/>
  </sheets>
  <definedNames>
    <definedName name="_xlnm._FilterDatabase" localSheetId="0" hidden="1">Crowdfunding!$F:$F</definedName>
    <definedName name="goals">Crowdfunding!$D$2:$D$1001</definedName>
    <definedName name="outcome">Crowdfunding!$F$2:$F$1001</definedName>
  </definedNames>
  <calcPr calcId="124519"/>
  <pivotCaches>
    <pivotCache cacheId="0" r:id="rId7"/>
    <pivotCache cacheId="1" r:id="rId8"/>
    <pivotCache cacheId="2"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 i="6"/>
  <c r="H6"/>
  <c r="H5"/>
  <c r="H4"/>
  <c r="H3"/>
  <c r="H2"/>
  <c r="D7"/>
  <c r="D6"/>
  <c r="D5"/>
  <c r="D4"/>
  <c r="D3"/>
  <c r="D2"/>
  <c r="D13" i="5"/>
  <c r="D12"/>
  <c r="D11"/>
  <c r="D10"/>
  <c r="D9"/>
  <c r="D8"/>
  <c r="C8"/>
  <c r="D7"/>
  <c r="D6"/>
  <c r="D5"/>
  <c r="D4"/>
  <c r="D3"/>
  <c r="C13"/>
  <c r="D2"/>
  <c r="C2"/>
  <c r="C12"/>
  <c r="C11"/>
  <c r="C10"/>
  <c r="C9"/>
  <c r="C7"/>
  <c r="C6"/>
  <c r="C5"/>
  <c r="C4"/>
  <c r="C3"/>
  <c r="B3"/>
  <c r="B4"/>
  <c r="B5"/>
  <c r="B6"/>
  <c r="B7"/>
  <c r="B8"/>
  <c r="B9"/>
  <c r="B10"/>
  <c r="B11"/>
  <c r="B12"/>
  <c r="B13"/>
  <c r="E13" l="1"/>
  <c r="F13" s="1"/>
  <c r="E9"/>
  <c r="H9" s="1"/>
  <c r="E5"/>
  <c r="G5" s="1"/>
  <c r="E10"/>
  <c r="F10" s="1"/>
  <c r="E6"/>
  <c r="G6" s="1"/>
  <c r="E11"/>
  <c r="F11" s="1"/>
  <c r="E7"/>
  <c r="H7" s="1"/>
  <c r="E3"/>
  <c r="H3" s="1"/>
  <c r="E12"/>
  <c r="G12" s="1"/>
  <c r="E8"/>
  <c r="F8" s="1"/>
  <c r="E4"/>
  <c r="F4" s="1"/>
  <c r="B2"/>
  <c r="T2" i="1"/>
  <c r="N2"/>
  <c r="W2" s="1"/>
  <c r="F6" i="5" l="1"/>
  <c r="G11"/>
  <c r="F9"/>
  <c r="G8"/>
  <c r="H12"/>
  <c r="H11"/>
  <c r="G9"/>
  <c r="H6"/>
  <c r="G7"/>
  <c r="G3"/>
  <c r="G4"/>
  <c r="G10"/>
  <c r="H10"/>
  <c r="E2"/>
  <c r="F2" s="1"/>
  <c r="H13"/>
  <c r="G13"/>
  <c r="H5"/>
  <c r="F12"/>
  <c r="F7"/>
  <c r="H4"/>
  <c r="F5"/>
  <c r="H8"/>
  <c r="F3"/>
  <c r="U2" i="1"/>
  <c r="T567"/>
  <c r="T562"/>
  <c r="T481"/>
  <c r="T341"/>
  <c r="T643"/>
  <c r="T136"/>
  <c r="T633"/>
  <c r="T709"/>
  <c r="T313"/>
  <c r="T671"/>
  <c r="T462"/>
  <c r="T916"/>
  <c r="T743"/>
  <c r="T989"/>
  <c r="T377"/>
  <c r="T164"/>
  <c r="T434"/>
  <c r="T673"/>
  <c r="T711"/>
  <c r="T805"/>
  <c r="T170"/>
  <c r="T312"/>
  <c r="T795"/>
  <c r="T124"/>
  <c r="T842"/>
  <c r="T67"/>
  <c r="T127"/>
  <c r="T430"/>
  <c r="T158"/>
  <c r="T793"/>
  <c r="T413"/>
  <c r="T74"/>
  <c r="T525"/>
  <c r="T587"/>
  <c r="T417"/>
  <c r="T70"/>
  <c r="T526"/>
  <c r="T463"/>
  <c r="T286"/>
  <c r="T934"/>
  <c r="T941"/>
  <c r="T792"/>
  <c r="T714"/>
  <c r="T984"/>
  <c r="T907"/>
  <c r="T62"/>
  <c r="T473"/>
  <c r="T138"/>
  <c r="T442"/>
  <c r="T82"/>
  <c r="T366"/>
  <c r="T825"/>
  <c r="T763"/>
  <c r="T986"/>
  <c r="T257"/>
  <c r="T88"/>
  <c r="T22"/>
  <c r="T987"/>
  <c r="T187"/>
  <c r="T753"/>
  <c r="T840"/>
  <c r="T39"/>
  <c r="T609"/>
  <c r="T64"/>
  <c r="T779"/>
  <c r="T507"/>
  <c r="T600"/>
  <c r="T449"/>
  <c r="T45"/>
  <c r="T866"/>
  <c r="T331"/>
  <c r="T173"/>
  <c r="T211"/>
  <c r="T950"/>
  <c r="T532"/>
  <c r="T589"/>
  <c r="T838"/>
  <c r="T862"/>
  <c r="T302"/>
  <c r="T689"/>
  <c r="T253"/>
  <c r="T151"/>
  <c r="T374"/>
  <c r="T213"/>
  <c r="T243"/>
  <c r="T153"/>
  <c r="T949"/>
  <c r="T472"/>
  <c r="T269"/>
  <c r="T784"/>
  <c r="T326"/>
  <c r="T334"/>
  <c r="T771"/>
  <c r="T393"/>
  <c r="T851"/>
  <c r="T25"/>
  <c r="T41"/>
  <c r="T889"/>
  <c r="T226"/>
  <c r="T280"/>
  <c r="T273"/>
  <c r="T819"/>
  <c r="T143"/>
  <c r="T86"/>
  <c r="T891"/>
  <c r="T218"/>
  <c r="T752"/>
  <c r="T139"/>
  <c r="T351"/>
  <c r="T446"/>
  <c r="T988"/>
  <c r="T339"/>
  <c r="T50"/>
  <c r="T197"/>
  <c r="T141"/>
  <c r="T734"/>
  <c r="T152"/>
  <c r="T909"/>
  <c r="T102"/>
  <c r="T868"/>
  <c r="T233"/>
  <c r="T845"/>
  <c r="T694"/>
  <c r="T320"/>
  <c r="T544"/>
  <c r="T12"/>
  <c r="T602"/>
  <c r="T516"/>
  <c r="T254"/>
  <c r="T259"/>
  <c r="T293"/>
  <c r="T122"/>
  <c r="T484"/>
  <c r="T89"/>
  <c r="T399"/>
  <c r="T383"/>
  <c r="T330"/>
  <c r="T52"/>
  <c r="T412"/>
  <c r="T249"/>
  <c r="T29"/>
  <c r="T535"/>
  <c r="T248"/>
  <c r="T346"/>
  <c r="T610"/>
  <c r="T946"/>
  <c r="T664"/>
  <c r="T101"/>
  <c r="T656"/>
  <c r="T78"/>
  <c r="T951"/>
  <c r="T744"/>
  <c r="T329"/>
  <c r="T572"/>
  <c r="T194"/>
  <c r="T130"/>
  <c r="T159"/>
  <c r="T240"/>
  <c r="T110"/>
  <c r="T457"/>
  <c r="T116"/>
  <c r="T506"/>
  <c r="T181"/>
  <c r="T108"/>
  <c r="T190"/>
  <c r="T363"/>
  <c r="T888"/>
  <c r="T860"/>
  <c r="T72"/>
  <c r="T628"/>
  <c r="T944"/>
  <c r="T785"/>
  <c r="T441"/>
  <c r="T855"/>
  <c r="T491"/>
  <c r="T9"/>
  <c r="T528"/>
  <c r="T638"/>
  <c r="T196"/>
  <c r="T5"/>
  <c r="T750"/>
  <c r="T394"/>
  <c r="T34"/>
  <c r="T655"/>
  <c r="T264"/>
  <c r="T915"/>
  <c r="T24"/>
  <c r="T175"/>
  <c r="T861"/>
  <c r="T504"/>
  <c r="T125"/>
  <c r="T780"/>
  <c r="T811"/>
  <c r="T464"/>
  <c r="T674"/>
  <c r="T653"/>
  <c r="T405"/>
  <c r="T54"/>
  <c r="T646"/>
  <c r="T565"/>
  <c r="T353"/>
  <c r="T195"/>
  <c r="T936"/>
  <c r="T26"/>
  <c r="T133"/>
  <c r="T411"/>
  <c r="T929"/>
  <c r="T794"/>
  <c r="T882"/>
  <c r="T425"/>
  <c r="T603"/>
  <c r="T857"/>
  <c r="T904"/>
  <c r="T428"/>
  <c r="T593"/>
  <c r="T696"/>
  <c r="T398"/>
  <c r="T648"/>
  <c r="T401"/>
  <c r="T427"/>
  <c r="T145"/>
  <c r="T494"/>
  <c r="T266"/>
  <c r="T281"/>
  <c r="T435"/>
  <c r="T686"/>
  <c r="T381"/>
  <c r="T585"/>
  <c r="T960"/>
  <c r="T212"/>
  <c r="T712"/>
  <c r="T568"/>
  <c r="T490"/>
  <c r="T277"/>
  <c r="T235"/>
  <c r="T76"/>
  <c r="T550"/>
  <c r="T688"/>
  <c r="T305"/>
  <c r="T375"/>
  <c r="T284"/>
  <c r="T371"/>
  <c r="T767"/>
  <c r="T921"/>
  <c r="T431"/>
  <c r="T729"/>
  <c r="T30"/>
  <c r="T727"/>
  <c r="T808"/>
  <c r="T667"/>
  <c r="T751"/>
  <c r="T51"/>
  <c r="T755"/>
  <c r="T832"/>
  <c r="T958"/>
  <c r="T228"/>
  <c r="T932"/>
  <c r="T13"/>
  <c r="T551"/>
  <c r="T501"/>
  <c r="T914"/>
  <c r="T309"/>
  <c r="T487"/>
  <c r="T165"/>
  <c r="T3"/>
  <c r="T104"/>
  <c r="T574"/>
  <c r="T790"/>
  <c r="T261"/>
  <c r="T391"/>
  <c r="T876"/>
  <c r="T601"/>
  <c r="T927"/>
  <c r="T247"/>
  <c r="T707"/>
  <c r="T373"/>
  <c r="T824"/>
  <c r="T87"/>
  <c r="T227"/>
  <c r="T760"/>
  <c r="T514"/>
  <c r="T887"/>
  <c r="T215"/>
  <c r="T636"/>
  <c r="T244"/>
  <c r="T282"/>
  <c r="T816"/>
  <c r="T975"/>
  <c r="T60"/>
  <c r="T385"/>
  <c r="T759"/>
  <c r="T895"/>
  <c r="T815"/>
  <c r="T822"/>
  <c r="T100"/>
  <c r="T144"/>
  <c r="T708"/>
  <c r="T176"/>
  <c r="T980"/>
  <c r="T245"/>
  <c r="T321"/>
  <c r="T681"/>
  <c r="T886"/>
  <c r="T765"/>
  <c r="T769"/>
  <c r="T202"/>
  <c r="T350"/>
  <c r="T911"/>
  <c r="T256"/>
  <c r="T539"/>
  <c r="T578"/>
  <c r="T775"/>
  <c r="T508"/>
  <c r="T548"/>
  <c r="T859"/>
  <c r="T999"/>
  <c r="T581"/>
  <c r="T781"/>
  <c r="T582"/>
  <c r="T357"/>
  <c r="T169"/>
  <c r="T343"/>
  <c r="T788"/>
  <c r="T684"/>
  <c r="T661"/>
  <c r="T996"/>
  <c r="T970"/>
  <c r="T883"/>
  <c r="T758"/>
  <c r="T650"/>
  <c r="T131"/>
  <c r="T563"/>
  <c r="T451"/>
  <c r="T631"/>
  <c r="T352"/>
  <c r="T304"/>
  <c r="T497"/>
  <c r="T118"/>
  <c r="T323"/>
  <c r="T295"/>
  <c r="T843"/>
  <c r="T63"/>
  <c r="T870"/>
  <c r="T500"/>
  <c r="T677"/>
  <c r="T360"/>
  <c r="T622"/>
  <c r="T799"/>
  <c r="T995"/>
  <c r="T7"/>
  <c r="T583"/>
  <c r="T94"/>
  <c r="T115"/>
  <c r="T299"/>
  <c r="T670"/>
  <c r="T221"/>
  <c r="T770"/>
  <c r="T480"/>
  <c r="T16"/>
  <c r="T482"/>
  <c r="T311"/>
  <c r="T704"/>
  <c r="T513"/>
  <c r="T964"/>
  <c r="T91"/>
  <c r="T943"/>
  <c r="T821"/>
  <c r="T809"/>
  <c r="T630"/>
  <c r="T316"/>
  <c r="T106"/>
  <c r="T530"/>
  <c r="T486"/>
  <c r="T676"/>
  <c r="T470"/>
  <c r="T255"/>
  <c r="T715"/>
  <c r="T198"/>
  <c r="T573"/>
  <c r="T467"/>
  <c r="T37"/>
  <c r="T38"/>
  <c r="T930"/>
  <c r="T287"/>
  <c r="T258"/>
  <c r="T188"/>
  <c r="T471"/>
  <c r="T207"/>
  <c r="T579"/>
  <c r="T367"/>
  <c r="T647"/>
  <c r="T629"/>
  <c r="T869"/>
  <c r="T387"/>
  <c r="T445"/>
  <c r="T621"/>
  <c r="T4"/>
  <c r="T58"/>
  <c r="T833"/>
  <c r="T764"/>
  <c r="T493"/>
  <c r="T36"/>
  <c r="T488"/>
  <c r="T520"/>
  <c r="T370"/>
  <c r="T524"/>
  <c r="T852"/>
  <c r="T566"/>
  <c r="T53"/>
  <c r="T748"/>
  <c r="T766"/>
  <c r="T199"/>
  <c r="T23"/>
  <c r="T853"/>
  <c r="T83"/>
  <c r="T414"/>
  <c r="T928"/>
  <c r="T75"/>
  <c r="T880"/>
  <c r="T98"/>
  <c r="T447"/>
  <c r="T791"/>
  <c r="T858"/>
  <c r="T232"/>
  <c r="T372"/>
  <c r="T555"/>
  <c r="T736"/>
  <c r="T163"/>
  <c r="T754"/>
  <c r="T338"/>
  <c r="T691"/>
  <c r="T260"/>
  <c r="T841"/>
  <c r="T469"/>
  <c r="T332"/>
  <c r="T552"/>
  <c r="T192"/>
  <c r="T580"/>
  <c r="T749"/>
  <c r="T121"/>
  <c r="T156"/>
  <c r="T361"/>
  <c r="T21"/>
  <c r="T536"/>
  <c r="T340"/>
  <c r="T695"/>
  <c r="T191"/>
  <c r="T220"/>
  <c r="T651"/>
  <c r="T604"/>
  <c r="T789"/>
  <c r="T983"/>
  <c r="T912"/>
  <c r="T974"/>
  <c r="T802"/>
  <c r="T979"/>
  <c r="T478"/>
  <c r="T718"/>
  <c r="T875"/>
  <c r="T925"/>
  <c r="T564"/>
  <c r="T301"/>
  <c r="T306"/>
  <c r="T635"/>
  <c r="T801"/>
  <c r="T403"/>
  <c r="T639"/>
  <c r="T319"/>
  <c r="T675"/>
  <c r="T894"/>
  <c r="T721"/>
  <c r="T787"/>
  <c r="T627"/>
  <c r="T617"/>
  <c r="T384"/>
  <c r="T521"/>
  <c r="T505"/>
  <c r="T738"/>
  <c r="T560"/>
  <c r="T537"/>
  <c r="T717"/>
  <c r="T477"/>
  <c r="T720"/>
  <c r="T205"/>
  <c r="T836"/>
  <c r="T182"/>
  <c r="T154"/>
  <c r="T994"/>
  <c r="T362"/>
  <c r="T278"/>
  <c r="T6"/>
  <c r="T390"/>
  <c r="T59"/>
  <c r="T596"/>
  <c r="T515"/>
  <c r="T814"/>
  <c r="T406"/>
  <c r="T898"/>
  <c r="T558"/>
  <c r="T426"/>
  <c r="T172"/>
  <c r="T827"/>
  <c r="T421"/>
  <c r="T737"/>
  <c r="T892"/>
  <c r="T730"/>
  <c r="T945"/>
  <c r="T68"/>
  <c r="T828"/>
  <c r="T969"/>
  <c r="T348"/>
  <c r="T773"/>
  <c r="T185"/>
  <c r="T597"/>
  <c r="T700"/>
  <c r="T699"/>
  <c r="T531"/>
  <c r="T270"/>
  <c r="T973"/>
  <c r="T162"/>
  <c r="T897"/>
  <c r="T433"/>
  <c r="T317"/>
  <c r="T835"/>
  <c r="T756"/>
  <c r="T28"/>
  <c r="T275"/>
  <c r="T607"/>
  <c r="T66"/>
  <c r="T183"/>
  <c r="T388"/>
  <c r="T155"/>
  <c r="T291"/>
  <c r="T800"/>
  <c r="T615"/>
  <c r="T998"/>
  <c r="T879"/>
  <c r="T107"/>
  <c r="T386"/>
  <c r="T349"/>
  <c r="T429"/>
  <c r="T867"/>
  <c r="T219"/>
  <c r="T61"/>
  <c r="T335"/>
  <c r="T993"/>
  <c r="T418"/>
  <c r="T605"/>
  <c r="T547"/>
  <c r="T569"/>
  <c r="T225"/>
  <c r="T725"/>
  <c r="T17"/>
  <c r="T812"/>
  <c r="T475"/>
  <c r="T378"/>
  <c r="T99"/>
  <c r="T407"/>
  <c r="T263"/>
  <c r="T73"/>
  <c r="T458"/>
  <c r="T368"/>
  <c r="T454"/>
  <c r="T938"/>
  <c r="T422"/>
  <c r="T336"/>
  <c r="T250"/>
  <c r="T546"/>
  <c r="T971"/>
  <c r="T160"/>
  <c r="T902"/>
  <c r="T658"/>
  <c r="T274"/>
  <c r="T598"/>
  <c r="T846"/>
  <c r="T545"/>
  <c r="T268"/>
  <c r="T668"/>
  <c r="T774"/>
  <c r="T687"/>
  <c r="T692"/>
  <c r="T634"/>
  <c r="T697"/>
  <c r="T761"/>
  <c r="T968"/>
  <c r="T939"/>
  <c r="T27"/>
  <c r="T184"/>
  <c r="T419"/>
  <c r="T95"/>
  <c r="T325"/>
  <c r="T557"/>
  <c r="T347"/>
  <c r="T55"/>
  <c r="T885"/>
  <c r="T543"/>
  <c r="T831"/>
  <c r="T103"/>
  <c r="T931"/>
  <c r="T96"/>
  <c r="T148"/>
  <c r="T166"/>
  <c r="T644"/>
  <c r="T900"/>
  <c r="T310"/>
  <c r="T423"/>
  <c r="T757"/>
  <c r="T404"/>
  <c r="T85"/>
  <c r="T923"/>
  <c r="T786"/>
  <c r="T48"/>
  <c r="T678"/>
  <c r="T114"/>
  <c r="T466"/>
  <c r="T575"/>
  <c r="T137"/>
  <c r="T863"/>
  <c r="T217"/>
  <c r="T834"/>
  <c r="T818"/>
  <c r="T948"/>
  <c r="T538"/>
  <c r="T890"/>
  <c r="T534"/>
  <c r="T229"/>
  <c r="T415"/>
  <c r="T662"/>
  <c r="T132"/>
  <c r="T657"/>
  <c r="T1001"/>
  <c r="T871"/>
  <c r="T523"/>
  <c r="T474"/>
  <c r="T967"/>
  <c r="T935"/>
  <c r="T47"/>
  <c r="T722"/>
  <c r="T408"/>
  <c r="T706"/>
  <c r="T342"/>
  <c r="T679"/>
  <c r="T246"/>
  <c r="T732"/>
  <c r="T453"/>
  <c r="T905"/>
  <c r="T991"/>
  <c r="T977"/>
  <c r="T922"/>
  <c r="T150"/>
  <c r="T966"/>
  <c r="T731"/>
  <c r="T303"/>
  <c r="T379"/>
  <c r="T768"/>
  <c r="T397"/>
  <c r="T33"/>
  <c r="T420"/>
  <c r="T813"/>
  <c r="T618"/>
  <c r="T242"/>
  <c r="T997"/>
  <c r="T660"/>
  <c r="T992"/>
  <c r="T499"/>
  <c r="T93"/>
  <c r="T663"/>
  <c r="T733"/>
  <c r="T735"/>
  <c r="T460"/>
  <c r="T893"/>
  <c r="T772"/>
  <c r="T296"/>
  <c r="T884"/>
  <c r="T619"/>
  <c r="T746"/>
  <c r="T203"/>
  <c r="T624"/>
  <c r="T459"/>
  <c r="T625"/>
  <c r="T439"/>
  <c r="T297"/>
  <c r="T492"/>
  <c r="T443"/>
  <c r="T533"/>
  <c r="T77"/>
  <c r="T626"/>
  <c r="T919"/>
  <c r="T710"/>
  <c r="T620"/>
  <c r="T80"/>
  <c r="T595"/>
  <c r="T129"/>
  <c r="T509"/>
  <c r="T267"/>
  <c r="T873"/>
  <c r="T465"/>
  <c r="T167"/>
  <c r="T559"/>
  <c r="T807"/>
  <c r="T666"/>
  <c r="T356"/>
  <c r="T262"/>
  <c r="T599"/>
  <c r="T592"/>
  <c r="T641"/>
  <c r="T803"/>
  <c r="T410"/>
  <c r="T18"/>
  <c r="T292"/>
  <c r="T556"/>
  <c r="T241"/>
  <c r="T251"/>
  <c r="T864"/>
  <c r="T46"/>
  <c r="T716"/>
  <c r="T649"/>
  <c r="T901"/>
  <c r="T224"/>
  <c r="T881"/>
  <c r="T56"/>
  <c r="T561"/>
  <c r="T216"/>
  <c r="T438"/>
  <c r="T698"/>
  <c r="T850"/>
  <c r="T591"/>
  <c r="T134"/>
  <c r="T189"/>
  <c r="T298"/>
  <c r="T529"/>
  <c r="T854"/>
  <c r="T123"/>
  <c r="T804"/>
  <c r="T288"/>
  <c r="T279"/>
  <c r="T570"/>
  <c r="T623"/>
  <c r="T283"/>
  <c r="T942"/>
  <c r="T157"/>
  <c r="T252"/>
  <c r="T376"/>
  <c r="T231"/>
  <c r="T318"/>
  <c r="T542"/>
  <c r="T409"/>
  <c r="T705"/>
  <c r="T479"/>
  <c r="T511"/>
  <c r="T322"/>
  <c r="T672"/>
  <c r="T146"/>
  <c r="T797"/>
  <c r="T126"/>
  <c r="T503"/>
  <c r="T739"/>
  <c r="T826"/>
  <c r="T588"/>
  <c r="T204"/>
  <c r="T762"/>
  <c r="T798"/>
  <c r="T554"/>
  <c r="T590"/>
  <c r="T324"/>
  <c r="T703"/>
  <c r="T436"/>
  <c r="T553"/>
  <c r="T817"/>
  <c r="T437"/>
  <c r="T571"/>
  <c r="T307"/>
  <c r="T616"/>
  <c r="T874"/>
  <c r="T358"/>
  <c r="T611"/>
  <c r="T937"/>
  <c r="T92"/>
  <c r="T877"/>
  <c r="T955"/>
  <c r="T910"/>
  <c r="T120"/>
  <c r="T682"/>
  <c r="T820"/>
  <c r="T903"/>
  <c r="T455"/>
  <c r="T461"/>
  <c r="T952"/>
  <c r="T844"/>
  <c r="T450"/>
  <c r="T741"/>
  <c r="T940"/>
  <c r="T906"/>
  <c r="T271"/>
  <c r="T392"/>
  <c r="T810"/>
  <c r="T713"/>
  <c r="T918"/>
  <c r="T640"/>
  <c r="T740"/>
  <c r="T669"/>
  <c r="T236"/>
  <c r="T829"/>
  <c r="T337"/>
  <c r="T917"/>
  <c r="T344"/>
  <c r="T956"/>
  <c r="T44"/>
  <c r="T652"/>
  <c r="T476"/>
  <c r="T113"/>
  <c r="T913"/>
  <c r="T933"/>
  <c r="T440"/>
  <c r="T15"/>
  <c r="T540"/>
  <c r="T112"/>
  <c r="T899"/>
  <c r="T14"/>
  <c r="T849"/>
  <c r="T230"/>
  <c r="T20"/>
  <c r="T837"/>
  <c r="T577"/>
  <c r="T586"/>
  <c r="T614"/>
  <c r="T40"/>
  <c r="T432"/>
  <c r="T926"/>
  <c r="T81"/>
  <c r="T495"/>
  <c r="T276"/>
  <c r="T380"/>
  <c r="T522"/>
  <c r="T177"/>
  <c r="T452"/>
  <c r="T685"/>
  <c r="T396"/>
  <c r="T285"/>
  <c r="T483"/>
  <c r="T690"/>
  <c r="T745"/>
  <c r="T959"/>
  <c r="T180"/>
  <c r="T576"/>
  <c r="T168"/>
  <c r="T448"/>
  <c r="T389"/>
  <c r="T90"/>
  <c r="T84"/>
  <c r="T171"/>
  <c r="T128"/>
  <c r="T608"/>
  <c r="T957"/>
  <c r="T584"/>
  <c r="T32"/>
  <c r="T541"/>
  <c r="T489"/>
  <c r="T1000"/>
  <c r="T496"/>
  <c r="T210"/>
  <c r="T848"/>
  <c r="T234"/>
  <c r="T416"/>
  <c r="T456"/>
  <c r="T982"/>
  <c r="T109"/>
  <c r="T333"/>
  <c r="T782"/>
  <c r="T201"/>
  <c r="T908"/>
  <c r="T149"/>
  <c r="T613"/>
  <c r="T223"/>
  <c r="T239"/>
  <c r="T518"/>
  <c r="T642"/>
  <c r="T186"/>
  <c r="T142"/>
  <c r="T953"/>
  <c r="T806"/>
  <c r="T856"/>
  <c r="T519"/>
  <c r="T777"/>
  <c r="T179"/>
  <c r="T654"/>
  <c r="T783"/>
  <c r="T147"/>
  <c r="T965"/>
  <c r="T19"/>
  <c r="T174"/>
  <c r="T49"/>
  <c r="T8"/>
  <c r="T990"/>
  <c r="T65"/>
  <c r="T209"/>
  <c r="T69"/>
  <c r="T693"/>
  <c r="T382"/>
  <c r="T924"/>
  <c r="T659"/>
  <c r="T742"/>
  <c r="T355"/>
  <c r="T354"/>
  <c r="T947"/>
  <c r="T111"/>
  <c r="T294"/>
  <c r="T468"/>
  <c r="T135"/>
  <c r="T776"/>
  <c r="T726"/>
  <c r="T702"/>
  <c r="T723"/>
  <c r="T161"/>
  <c r="T178"/>
  <c r="T444"/>
  <c r="T265"/>
  <c r="T314"/>
  <c r="T847"/>
  <c r="T839"/>
  <c r="T978"/>
  <c r="T119"/>
  <c r="T976"/>
  <c r="T105"/>
  <c r="T208"/>
  <c r="T214"/>
  <c r="T896"/>
  <c r="T327"/>
  <c r="T512"/>
  <c r="T594"/>
  <c r="T238"/>
  <c r="T206"/>
  <c r="T719"/>
  <c r="T97"/>
  <c r="T865"/>
  <c r="T10"/>
  <c r="T961"/>
  <c r="T954"/>
  <c r="T517"/>
  <c r="T11"/>
  <c r="T683"/>
  <c r="T920"/>
  <c r="T778"/>
  <c r="T328"/>
  <c r="T830"/>
  <c r="T823"/>
  <c r="T985"/>
  <c r="T963"/>
  <c r="T680"/>
  <c r="T193"/>
  <c r="T79"/>
  <c r="T359"/>
  <c r="T612"/>
  <c r="T981"/>
  <c r="T724"/>
  <c r="T315"/>
  <c r="T71"/>
  <c r="T728"/>
  <c r="T549"/>
  <c r="T345"/>
  <c r="T747"/>
  <c r="T665"/>
  <c r="T632"/>
  <c r="T200"/>
  <c r="T395"/>
  <c r="T308"/>
  <c r="T510"/>
  <c r="T300"/>
  <c r="T290"/>
  <c r="T796"/>
  <c r="T369"/>
  <c r="T878"/>
  <c r="T31"/>
  <c r="T400"/>
  <c r="T424"/>
  <c r="T35"/>
  <c r="T962"/>
  <c r="T402"/>
  <c r="T222"/>
  <c r="T272"/>
  <c r="T57"/>
  <c r="T498"/>
  <c r="T502"/>
  <c r="T140"/>
  <c r="T972"/>
  <c r="T289"/>
  <c r="T364"/>
  <c r="T645"/>
  <c r="T701"/>
  <c r="T606"/>
  <c r="T237"/>
  <c r="T485"/>
  <c r="T527"/>
  <c r="T117"/>
  <c r="T43"/>
  <c r="T872"/>
  <c r="T365"/>
  <c r="T637"/>
  <c r="T42"/>
  <c r="S637"/>
  <c r="S567"/>
  <c r="S562"/>
  <c r="S481"/>
  <c r="S341"/>
  <c r="S643"/>
  <c r="S136"/>
  <c r="S633"/>
  <c r="S709"/>
  <c r="S313"/>
  <c r="S671"/>
  <c r="S462"/>
  <c r="S916"/>
  <c r="S743"/>
  <c r="S989"/>
  <c r="S377"/>
  <c r="S164"/>
  <c r="S434"/>
  <c r="S673"/>
  <c r="S711"/>
  <c r="S805"/>
  <c r="S170"/>
  <c r="S312"/>
  <c r="S795"/>
  <c r="S124"/>
  <c r="S842"/>
  <c r="S67"/>
  <c r="S127"/>
  <c r="S430"/>
  <c r="S158"/>
  <c r="S793"/>
  <c r="S413"/>
  <c r="S74"/>
  <c r="S525"/>
  <c r="S587"/>
  <c r="S417"/>
  <c r="S70"/>
  <c r="S526"/>
  <c r="S463"/>
  <c r="S286"/>
  <c r="S934"/>
  <c r="S941"/>
  <c r="S792"/>
  <c r="S714"/>
  <c r="S984"/>
  <c r="S907"/>
  <c r="S62"/>
  <c r="S473"/>
  <c r="S138"/>
  <c r="S442"/>
  <c r="S82"/>
  <c r="S366"/>
  <c r="S825"/>
  <c r="S763"/>
  <c r="S986"/>
  <c r="S257"/>
  <c r="S88"/>
  <c r="S22"/>
  <c r="S987"/>
  <c r="S187"/>
  <c r="S753"/>
  <c r="S840"/>
  <c r="S39"/>
  <c r="S609"/>
  <c r="S64"/>
  <c r="S779"/>
  <c r="S507"/>
  <c r="S600"/>
  <c r="S449"/>
  <c r="S45"/>
  <c r="S866"/>
  <c r="S331"/>
  <c r="S173"/>
  <c r="S211"/>
  <c r="S950"/>
  <c r="S532"/>
  <c r="S2"/>
  <c r="S589"/>
  <c r="S838"/>
  <c r="S862"/>
  <c r="S302"/>
  <c r="S689"/>
  <c r="S253"/>
  <c r="S151"/>
  <c r="S374"/>
  <c r="S213"/>
  <c r="S243"/>
  <c r="S153"/>
  <c r="S949"/>
  <c r="S472"/>
  <c r="S269"/>
  <c r="S784"/>
  <c r="S326"/>
  <c r="S334"/>
  <c r="S771"/>
  <c r="S393"/>
  <c r="S851"/>
  <c r="S25"/>
  <c r="S41"/>
  <c r="S889"/>
  <c r="S226"/>
  <c r="S280"/>
  <c r="S273"/>
  <c r="S819"/>
  <c r="S143"/>
  <c r="S86"/>
  <c r="S891"/>
  <c r="S218"/>
  <c r="S752"/>
  <c r="S139"/>
  <c r="S351"/>
  <c r="S446"/>
  <c r="S988"/>
  <c r="S339"/>
  <c r="S50"/>
  <c r="S197"/>
  <c r="S141"/>
  <c r="S734"/>
  <c r="S152"/>
  <c r="S909"/>
  <c r="S102"/>
  <c r="S868"/>
  <c r="S233"/>
  <c r="S845"/>
  <c r="S694"/>
  <c r="S320"/>
  <c r="S544"/>
  <c r="S12"/>
  <c r="S602"/>
  <c r="S516"/>
  <c r="S254"/>
  <c r="S259"/>
  <c r="S293"/>
  <c r="S122"/>
  <c r="S484"/>
  <c r="S89"/>
  <c r="S399"/>
  <c r="S383"/>
  <c r="S330"/>
  <c r="S52"/>
  <c r="S412"/>
  <c r="S249"/>
  <c r="S29"/>
  <c r="S535"/>
  <c r="S248"/>
  <c r="S346"/>
  <c r="S610"/>
  <c r="S946"/>
  <c r="S664"/>
  <c r="S101"/>
  <c r="S656"/>
  <c r="S78"/>
  <c r="S951"/>
  <c r="S744"/>
  <c r="S329"/>
  <c r="S572"/>
  <c r="S194"/>
  <c r="S130"/>
  <c r="S159"/>
  <c r="S240"/>
  <c r="S110"/>
  <c r="S457"/>
  <c r="S116"/>
  <c r="S506"/>
  <c r="S181"/>
  <c r="S108"/>
  <c r="S190"/>
  <c r="S363"/>
  <c r="S888"/>
  <c r="S860"/>
  <c r="S72"/>
  <c r="S628"/>
  <c r="S944"/>
  <c r="S785"/>
  <c r="S441"/>
  <c r="S855"/>
  <c r="S491"/>
  <c r="S9"/>
  <c r="S528"/>
  <c r="S638"/>
  <c r="S196"/>
  <c r="S5"/>
  <c r="S750"/>
  <c r="S394"/>
  <c r="S34"/>
  <c r="S655"/>
  <c r="S264"/>
  <c r="S915"/>
  <c r="S24"/>
  <c r="S175"/>
  <c r="S861"/>
  <c r="S504"/>
  <c r="S125"/>
  <c r="S780"/>
  <c r="S811"/>
  <c r="S464"/>
  <c r="S674"/>
  <c r="S653"/>
  <c r="S405"/>
  <c r="S54"/>
  <c r="S646"/>
  <c r="S565"/>
  <c r="S353"/>
  <c r="S195"/>
  <c r="S936"/>
  <c r="S26"/>
  <c r="S133"/>
  <c r="S411"/>
  <c r="S929"/>
  <c r="S794"/>
  <c r="S882"/>
  <c r="S425"/>
  <c r="S603"/>
  <c r="S857"/>
  <c r="S904"/>
  <c r="S428"/>
  <c r="S593"/>
  <c r="S696"/>
  <c r="S398"/>
  <c r="S648"/>
  <c r="S401"/>
  <c r="S427"/>
  <c r="S145"/>
  <c r="S494"/>
  <c r="S266"/>
  <c r="S281"/>
  <c r="S435"/>
  <c r="S686"/>
  <c r="S381"/>
  <c r="S585"/>
  <c r="S960"/>
  <c r="S212"/>
  <c r="S712"/>
  <c r="S568"/>
  <c r="S490"/>
  <c r="S277"/>
  <c r="S235"/>
  <c r="S76"/>
  <c r="S550"/>
  <c r="S688"/>
  <c r="S305"/>
  <c r="S375"/>
  <c r="S284"/>
  <c r="S371"/>
  <c r="S767"/>
  <c r="S921"/>
  <c r="S431"/>
  <c r="S729"/>
  <c r="S30"/>
  <c r="S727"/>
  <c r="S808"/>
  <c r="S667"/>
  <c r="S751"/>
  <c r="S51"/>
  <c r="S755"/>
  <c r="S832"/>
  <c r="S958"/>
  <c r="S228"/>
  <c r="S932"/>
  <c r="S13"/>
  <c r="S551"/>
  <c r="S501"/>
  <c r="S914"/>
  <c r="S309"/>
  <c r="S487"/>
  <c r="S165"/>
  <c r="S3"/>
  <c r="S104"/>
  <c r="S574"/>
  <c r="S790"/>
  <c r="S261"/>
  <c r="S391"/>
  <c r="S876"/>
  <c r="S601"/>
  <c r="S927"/>
  <c r="S247"/>
  <c r="S707"/>
  <c r="S373"/>
  <c r="S824"/>
  <c r="S87"/>
  <c r="S227"/>
  <c r="S760"/>
  <c r="S514"/>
  <c r="S887"/>
  <c r="S215"/>
  <c r="S636"/>
  <c r="S244"/>
  <c r="S282"/>
  <c r="S816"/>
  <c r="S975"/>
  <c r="S60"/>
  <c r="S385"/>
  <c r="S759"/>
  <c r="S895"/>
  <c r="S815"/>
  <c r="S822"/>
  <c r="S100"/>
  <c r="S144"/>
  <c r="S708"/>
  <c r="S176"/>
  <c r="S980"/>
  <c r="S245"/>
  <c r="S321"/>
  <c r="S681"/>
  <c r="S886"/>
  <c r="S765"/>
  <c r="S769"/>
  <c r="S202"/>
  <c r="S350"/>
  <c r="S911"/>
  <c r="S256"/>
  <c r="S539"/>
  <c r="S578"/>
  <c r="S775"/>
  <c r="S508"/>
  <c r="S548"/>
  <c r="S859"/>
  <c r="S999"/>
  <c r="S581"/>
  <c r="S781"/>
  <c r="S582"/>
  <c r="S357"/>
  <c r="S169"/>
  <c r="S343"/>
  <c r="S788"/>
  <c r="S684"/>
  <c r="S661"/>
  <c r="S996"/>
  <c r="S970"/>
  <c r="S883"/>
  <c r="S758"/>
  <c r="S650"/>
  <c r="S131"/>
  <c r="S563"/>
  <c r="S451"/>
  <c r="S631"/>
  <c r="S352"/>
  <c r="S304"/>
  <c r="S497"/>
  <c r="S118"/>
  <c r="S323"/>
  <c r="S295"/>
  <c r="S843"/>
  <c r="S63"/>
  <c r="S870"/>
  <c r="S500"/>
  <c r="S677"/>
  <c r="S360"/>
  <c r="S622"/>
  <c r="S799"/>
  <c r="S995"/>
  <c r="S7"/>
  <c r="S583"/>
  <c r="S94"/>
  <c r="S115"/>
  <c r="S299"/>
  <c r="S670"/>
  <c r="S221"/>
  <c r="S770"/>
  <c r="S480"/>
  <c r="S16"/>
  <c r="S482"/>
  <c r="S311"/>
  <c r="S704"/>
  <c r="S513"/>
  <c r="S964"/>
  <c r="S91"/>
  <c r="S943"/>
  <c r="S821"/>
  <c r="S809"/>
  <c r="S630"/>
  <c r="S316"/>
  <c r="S106"/>
  <c r="S530"/>
  <c r="S486"/>
  <c r="S676"/>
  <c r="S470"/>
  <c r="S255"/>
  <c r="S715"/>
  <c r="S198"/>
  <c r="S573"/>
  <c r="S467"/>
  <c r="S37"/>
  <c r="S38"/>
  <c r="S930"/>
  <c r="S287"/>
  <c r="S258"/>
  <c r="S188"/>
  <c r="S471"/>
  <c r="S207"/>
  <c r="S579"/>
  <c r="S367"/>
  <c r="S647"/>
  <c r="S629"/>
  <c r="S869"/>
  <c r="S387"/>
  <c r="S445"/>
  <c r="S621"/>
  <c r="S4"/>
  <c r="S58"/>
  <c r="S833"/>
  <c r="S764"/>
  <c r="S493"/>
  <c r="S36"/>
  <c r="S488"/>
  <c r="S520"/>
  <c r="S370"/>
  <c r="S524"/>
  <c r="S852"/>
  <c r="S566"/>
  <c r="S53"/>
  <c r="S748"/>
  <c r="S766"/>
  <c r="S199"/>
  <c r="S23"/>
  <c r="S853"/>
  <c r="S83"/>
  <c r="S414"/>
  <c r="S928"/>
  <c r="S75"/>
  <c r="S880"/>
  <c r="S98"/>
  <c r="S447"/>
  <c r="S791"/>
  <c r="S858"/>
  <c r="S232"/>
  <c r="S372"/>
  <c r="S555"/>
  <c r="S736"/>
  <c r="S163"/>
  <c r="S754"/>
  <c r="S338"/>
  <c r="S691"/>
  <c r="S260"/>
  <c r="S841"/>
  <c r="S469"/>
  <c r="S332"/>
  <c r="S552"/>
  <c r="S192"/>
  <c r="S580"/>
  <c r="S749"/>
  <c r="S121"/>
  <c r="S156"/>
  <c r="S361"/>
  <c r="S21"/>
  <c r="S536"/>
  <c r="S340"/>
  <c r="S695"/>
  <c r="S191"/>
  <c r="S220"/>
  <c r="S651"/>
  <c r="S604"/>
  <c r="S789"/>
  <c r="S983"/>
  <c r="S912"/>
  <c r="S974"/>
  <c r="S802"/>
  <c r="S979"/>
  <c r="S478"/>
  <c r="S718"/>
  <c r="S875"/>
  <c r="S925"/>
  <c r="S564"/>
  <c r="S301"/>
  <c r="S306"/>
  <c r="S635"/>
  <c r="S801"/>
  <c r="S403"/>
  <c r="S639"/>
  <c r="S319"/>
  <c r="S675"/>
  <c r="S894"/>
  <c r="S721"/>
  <c r="S787"/>
  <c r="S627"/>
  <c r="S617"/>
  <c r="S384"/>
  <c r="S521"/>
  <c r="S505"/>
  <c r="S738"/>
  <c r="S560"/>
  <c r="S537"/>
  <c r="S717"/>
  <c r="S477"/>
  <c r="S720"/>
  <c r="S205"/>
  <c r="S836"/>
  <c r="S182"/>
  <c r="S154"/>
  <c r="S994"/>
  <c r="S362"/>
  <c r="S278"/>
  <c r="S6"/>
  <c r="S390"/>
  <c r="S59"/>
  <c r="S596"/>
  <c r="S515"/>
  <c r="S814"/>
  <c r="S406"/>
  <c r="S898"/>
  <c r="S558"/>
  <c r="S426"/>
  <c r="S172"/>
  <c r="S827"/>
  <c r="S421"/>
  <c r="S737"/>
  <c r="S892"/>
  <c r="S730"/>
  <c r="S945"/>
  <c r="S68"/>
  <c r="S828"/>
  <c r="S969"/>
  <c r="S348"/>
  <c r="S773"/>
  <c r="S185"/>
  <c r="S597"/>
  <c r="S700"/>
  <c r="S699"/>
  <c r="S531"/>
  <c r="S270"/>
  <c r="S973"/>
  <c r="S162"/>
  <c r="S897"/>
  <c r="S433"/>
  <c r="S317"/>
  <c r="S835"/>
  <c r="S756"/>
  <c r="S28"/>
  <c r="S275"/>
  <c r="S607"/>
  <c r="S66"/>
  <c r="S183"/>
  <c r="S388"/>
  <c r="S155"/>
  <c r="S291"/>
  <c r="S800"/>
  <c r="S615"/>
  <c r="S998"/>
  <c r="S879"/>
  <c r="S107"/>
  <c r="S386"/>
  <c r="S349"/>
  <c r="S429"/>
  <c r="S867"/>
  <c r="S219"/>
  <c r="S61"/>
  <c r="S335"/>
  <c r="S993"/>
  <c r="S418"/>
  <c r="S605"/>
  <c r="S547"/>
  <c r="S569"/>
  <c r="S225"/>
  <c r="S725"/>
  <c r="S17"/>
  <c r="S812"/>
  <c r="S475"/>
  <c r="S378"/>
  <c r="S99"/>
  <c r="S407"/>
  <c r="S263"/>
  <c r="S73"/>
  <c r="S458"/>
  <c r="S368"/>
  <c r="S454"/>
  <c r="S938"/>
  <c r="S422"/>
  <c r="S336"/>
  <c r="S250"/>
  <c r="S546"/>
  <c r="S971"/>
  <c r="S160"/>
  <c r="S902"/>
  <c r="S658"/>
  <c r="S274"/>
  <c r="S598"/>
  <c r="S846"/>
  <c r="S545"/>
  <c r="S268"/>
  <c r="S668"/>
  <c r="S774"/>
  <c r="S687"/>
  <c r="S692"/>
  <c r="S634"/>
  <c r="S697"/>
  <c r="S761"/>
  <c r="S968"/>
  <c r="S939"/>
  <c r="S27"/>
  <c r="S184"/>
  <c r="S419"/>
  <c r="S95"/>
  <c r="S325"/>
  <c r="S557"/>
  <c r="S347"/>
  <c r="S55"/>
  <c r="S885"/>
  <c r="S543"/>
  <c r="S831"/>
  <c r="S103"/>
  <c r="S931"/>
  <c r="S96"/>
  <c r="S148"/>
  <c r="S166"/>
  <c r="S644"/>
  <c r="S900"/>
  <c r="S310"/>
  <c r="S423"/>
  <c r="S757"/>
  <c r="S404"/>
  <c r="S85"/>
  <c r="S923"/>
  <c r="S786"/>
  <c r="S48"/>
  <c r="S678"/>
  <c r="S114"/>
  <c r="S466"/>
  <c r="S575"/>
  <c r="S137"/>
  <c r="S863"/>
  <c r="S217"/>
  <c r="S834"/>
  <c r="S818"/>
  <c r="S948"/>
  <c r="S538"/>
  <c r="S890"/>
  <c r="S534"/>
  <c r="S229"/>
  <c r="S415"/>
  <c r="S662"/>
  <c r="S132"/>
  <c r="S657"/>
  <c r="S1001"/>
  <c r="S871"/>
  <c r="S523"/>
  <c r="S474"/>
  <c r="S967"/>
  <c r="S935"/>
  <c r="S47"/>
  <c r="S722"/>
  <c r="S408"/>
  <c r="S706"/>
  <c r="S342"/>
  <c r="S679"/>
  <c r="S246"/>
  <c r="S732"/>
  <c r="S453"/>
  <c r="S905"/>
  <c r="S991"/>
  <c r="S977"/>
  <c r="S922"/>
  <c r="S150"/>
  <c r="S966"/>
  <c r="S731"/>
  <c r="S303"/>
  <c r="S379"/>
  <c r="S768"/>
  <c r="S397"/>
  <c r="S33"/>
  <c r="S420"/>
  <c r="S813"/>
  <c r="S618"/>
  <c r="S242"/>
  <c r="S997"/>
  <c r="S660"/>
  <c r="S992"/>
  <c r="S499"/>
  <c r="S93"/>
  <c r="S663"/>
  <c r="S733"/>
  <c r="S735"/>
  <c r="S460"/>
  <c r="S893"/>
  <c r="S772"/>
  <c r="S296"/>
  <c r="S884"/>
  <c r="S619"/>
  <c r="S746"/>
  <c r="S203"/>
  <c r="S624"/>
  <c r="S459"/>
  <c r="S625"/>
  <c r="S439"/>
  <c r="S297"/>
  <c r="S492"/>
  <c r="S443"/>
  <c r="S533"/>
  <c r="S77"/>
  <c r="S626"/>
  <c r="S919"/>
  <c r="S710"/>
  <c r="S620"/>
  <c r="S80"/>
  <c r="S595"/>
  <c r="S129"/>
  <c r="S509"/>
  <c r="S267"/>
  <c r="S873"/>
  <c r="S465"/>
  <c r="S167"/>
  <c r="S559"/>
  <c r="S807"/>
  <c r="S666"/>
  <c r="S356"/>
  <c r="S262"/>
  <c r="S599"/>
  <c r="S592"/>
  <c r="S641"/>
  <c r="S803"/>
  <c r="S410"/>
  <c r="S18"/>
  <c r="S292"/>
  <c r="S556"/>
  <c r="S241"/>
  <c r="S251"/>
  <c r="S864"/>
  <c r="S46"/>
  <c r="S716"/>
  <c r="S649"/>
  <c r="S901"/>
  <c r="S224"/>
  <c r="S881"/>
  <c r="S56"/>
  <c r="S561"/>
  <c r="S216"/>
  <c r="S438"/>
  <c r="S698"/>
  <c r="S850"/>
  <c r="S591"/>
  <c r="S134"/>
  <c r="S189"/>
  <c r="S298"/>
  <c r="S529"/>
  <c r="S854"/>
  <c r="S123"/>
  <c r="S804"/>
  <c r="S288"/>
  <c r="S279"/>
  <c r="S570"/>
  <c r="S623"/>
  <c r="S283"/>
  <c r="S942"/>
  <c r="S157"/>
  <c r="S252"/>
  <c r="S376"/>
  <c r="S231"/>
  <c r="S318"/>
  <c r="S542"/>
  <c r="S409"/>
  <c r="S705"/>
  <c r="S479"/>
  <c r="S511"/>
  <c r="S322"/>
  <c r="S672"/>
  <c r="S146"/>
  <c r="S797"/>
  <c r="S126"/>
  <c r="S503"/>
  <c r="S739"/>
  <c r="S826"/>
  <c r="S588"/>
  <c r="S204"/>
  <c r="S762"/>
  <c r="S798"/>
  <c r="S554"/>
  <c r="S590"/>
  <c r="S324"/>
  <c r="S703"/>
  <c r="S436"/>
  <c r="S553"/>
  <c r="S817"/>
  <c r="S437"/>
  <c r="S571"/>
  <c r="S307"/>
  <c r="S616"/>
  <c r="S874"/>
  <c r="S358"/>
  <c r="S611"/>
  <c r="S937"/>
  <c r="S92"/>
  <c r="S877"/>
  <c r="S955"/>
  <c r="S910"/>
  <c r="S120"/>
  <c r="S682"/>
  <c r="S820"/>
  <c r="S903"/>
  <c r="S455"/>
  <c r="S461"/>
  <c r="S952"/>
  <c r="S844"/>
  <c r="S450"/>
  <c r="S741"/>
  <c r="S940"/>
  <c r="S906"/>
  <c r="S271"/>
  <c r="S392"/>
  <c r="S810"/>
  <c r="S713"/>
  <c r="S918"/>
  <c r="S640"/>
  <c r="S740"/>
  <c r="S669"/>
  <c r="S236"/>
  <c r="S829"/>
  <c r="S337"/>
  <c r="S917"/>
  <c r="S344"/>
  <c r="S956"/>
  <c r="S44"/>
  <c r="S652"/>
  <c r="S476"/>
  <c r="S113"/>
  <c r="S913"/>
  <c r="S933"/>
  <c r="S440"/>
  <c r="S15"/>
  <c r="S540"/>
  <c r="S112"/>
  <c r="S899"/>
  <c r="S14"/>
  <c r="S849"/>
  <c r="S230"/>
  <c r="S20"/>
  <c r="S837"/>
  <c r="S577"/>
  <c r="S586"/>
  <c r="S614"/>
  <c r="S40"/>
  <c r="S432"/>
  <c r="S926"/>
  <c r="S81"/>
  <c r="S495"/>
  <c r="S276"/>
  <c r="S380"/>
  <c r="S522"/>
  <c r="S177"/>
  <c r="S452"/>
  <c r="S685"/>
  <c r="S396"/>
  <c r="S285"/>
  <c r="S483"/>
  <c r="S690"/>
  <c r="S745"/>
  <c r="S959"/>
  <c r="S180"/>
  <c r="S576"/>
  <c r="S168"/>
  <c r="S448"/>
  <c r="S389"/>
  <c r="S90"/>
  <c r="S84"/>
  <c r="S171"/>
  <c r="S128"/>
  <c r="S608"/>
  <c r="S957"/>
  <c r="S584"/>
  <c r="S32"/>
  <c r="S541"/>
  <c r="S489"/>
  <c r="S1000"/>
  <c r="S496"/>
  <c r="S210"/>
  <c r="S848"/>
  <c r="S234"/>
  <c r="S416"/>
  <c r="S456"/>
  <c r="S982"/>
  <c r="S109"/>
  <c r="S333"/>
  <c r="S782"/>
  <c r="S201"/>
  <c r="S908"/>
  <c r="S149"/>
  <c r="S613"/>
  <c r="S223"/>
  <c r="S239"/>
  <c r="S518"/>
  <c r="S642"/>
  <c r="S186"/>
  <c r="S142"/>
  <c r="S953"/>
  <c r="S806"/>
  <c r="S856"/>
  <c r="S519"/>
  <c r="S777"/>
  <c r="S179"/>
  <c r="S654"/>
  <c r="S783"/>
  <c r="S147"/>
  <c r="S965"/>
  <c r="S19"/>
  <c r="S174"/>
  <c r="S49"/>
  <c r="S8"/>
  <c r="S990"/>
  <c r="S65"/>
  <c r="S209"/>
  <c r="S69"/>
  <c r="S693"/>
  <c r="S382"/>
  <c r="S924"/>
  <c r="S659"/>
  <c r="S742"/>
  <c r="S355"/>
  <c r="S354"/>
  <c r="S947"/>
  <c r="S111"/>
  <c r="S294"/>
  <c r="S468"/>
  <c r="S135"/>
  <c r="S776"/>
  <c r="S726"/>
  <c r="S702"/>
  <c r="S723"/>
  <c r="S161"/>
  <c r="S178"/>
  <c r="S444"/>
  <c r="S265"/>
  <c r="S314"/>
  <c r="S847"/>
  <c r="S839"/>
  <c r="S978"/>
  <c r="S119"/>
  <c r="S976"/>
  <c r="S105"/>
  <c r="S208"/>
  <c r="S214"/>
  <c r="S896"/>
  <c r="S327"/>
  <c r="S512"/>
  <c r="S594"/>
  <c r="S238"/>
  <c r="S206"/>
  <c r="S719"/>
  <c r="S97"/>
  <c r="S865"/>
  <c r="S10"/>
  <c r="S961"/>
  <c r="S954"/>
  <c r="S517"/>
  <c r="S11"/>
  <c r="S683"/>
  <c r="S920"/>
  <c r="S778"/>
  <c r="S328"/>
  <c r="S830"/>
  <c r="S823"/>
  <c r="S985"/>
  <c r="S963"/>
  <c r="S680"/>
  <c r="S193"/>
  <c r="S79"/>
  <c r="S359"/>
  <c r="S612"/>
  <c r="S981"/>
  <c r="S724"/>
  <c r="S315"/>
  <c r="S71"/>
  <c r="S728"/>
  <c r="S549"/>
  <c r="S345"/>
  <c r="S747"/>
  <c r="S665"/>
  <c r="S632"/>
  <c r="S200"/>
  <c r="S395"/>
  <c r="S308"/>
  <c r="S510"/>
  <c r="S300"/>
  <c r="S290"/>
  <c r="S796"/>
  <c r="S369"/>
  <c r="S878"/>
  <c r="S31"/>
  <c r="S400"/>
  <c r="S424"/>
  <c r="S35"/>
  <c r="S962"/>
  <c r="S402"/>
  <c r="S222"/>
  <c r="S272"/>
  <c r="S57"/>
  <c r="S498"/>
  <c r="S502"/>
  <c r="S140"/>
  <c r="S972"/>
  <c r="S289"/>
  <c r="S364"/>
  <c r="S645"/>
  <c r="S701"/>
  <c r="S606"/>
  <c r="S237"/>
  <c r="S485"/>
  <c r="S527"/>
  <c r="S117"/>
  <c r="S43"/>
  <c r="S872"/>
  <c r="S365"/>
  <c r="S42"/>
  <c r="N637"/>
  <c r="N567"/>
  <c r="N562"/>
  <c r="N481"/>
  <c r="N341"/>
  <c r="N643"/>
  <c r="N136"/>
  <c r="N633"/>
  <c r="N709"/>
  <c r="N313"/>
  <c r="N671"/>
  <c r="N462"/>
  <c r="N916"/>
  <c r="N743"/>
  <c r="N989"/>
  <c r="N377"/>
  <c r="N164"/>
  <c r="N434"/>
  <c r="N673"/>
  <c r="N711"/>
  <c r="N805"/>
  <c r="N170"/>
  <c r="N312"/>
  <c r="N795"/>
  <c r="N124"/>
  <c r="N842"/>
  <c r="N67"/>
  <c r="N127"/>
  <c r="N430"/>
  <c r="N158"/>
  <c r="N793"/>
  <c r="N413"/>
  <c r="N74"/>
  <c r="N525"/>
  <c r="N587"/>
  <c r="N417"/>
  <c r="N70"/>
  <c r="N526"/>
  <c r="N463"/>
  <c r="N286"/>
  <c r="N934"/>
  <c r="N941"/>
  <c r="N792"/>
  <c r="N714"/>
  <c r="N984"/>
  <c r="N907"/>
  <c r="N62"/>
  <c r="N473"/>
  <c r="N138"/>
  <c r="N442"/>
  <c r="N82"/>
  <c r="N366"/>
  <c r="N825"/>
  <c r="N763"/>
  <c r="N986"/>
  <c r="N257"/>
  <c r="N88"/>
  <c r="N22"/>
  <c r="N987"/>
  <c r="N187"/>
  <c r="N753"/>
  <c r="N840"/>
  <c r="N39"/>
  <c r="N609"/>
  <c r="N64"/>
  <c r="N779"/>
  <c r="N507"/>
  <c r="N600"/>
  <c r="N449"/>
  <c r="N45"/>
  <c r="N866"/>
  <c r="N331"/>
  <c r="N173"/>
  <c r="N211"/>
  <c r="N950"/>
  <c r="N532"/>
  <c r="N589"/>
  <c r="N838"/>
  <c r="N862"/>
  <c r="N302"/>
  <c r="N689"/>
  <c r="N253"/>
  <c r="N151"/>
  <c r="N374"/>
  <c r="N213"/>
  <c r="N243"/>
  <c r="N153"/>
  <c r="N949"/>
  <c r="N472"/>
  <c r="N269"/>
  <c r="N784"/>
  <c r="N326"/>
  <c r="N334"/>
  <c r="N771"/>
  <c r="N393"/>
  <c r="N851"/>
  <c r="N25"/>
  <c r="N41"/>
  <c r="N889"/>
  <c r="N226"/>
  <c r="N280"/>
  <c r="N273"/>
  <c r="N819"/>
  <c r="N143"/>
  <c r="N86"/>
  <c r="N891"/>
  <c r="N218"/>
  <c r="N752"/>
  <c r="N139"/>
  <c r="N351"/>
  <c r="N446"/>
  <c r="N988"/>
  <c r="N339"/>
  <c r="N50"/>
  <c r="N197"/>
  <c r="N141"/>
  <c r="N734"/>
  <c r="N152"/>
  <c r="N909"/>
  <c r="N102"/>
  <c r="N868"/>
  <c r="N233"/>
  <c r="N845"/>
  <c r="N694"/>
  <c r="N320"/>
  <c r="N544"/>
  <c r="N12"/>
  <c r="N602"/>
  <c r="N516"/>
  <c r="N254"/>
  <c r="N259"/>
  <c r="N293"/>
  <c r="N122"/>
  <c r="N484"/>
  <c r="N89"/>
  <c r="N399"/>
  <c r="N383"/>
  <c r="N330"/>
  <c r="N52"/>
  <c r="N412"/>
  <c r="N249"/>
  <c r="N29"/>
  <c r="N535"/>
  <c r="N248"/>
  <c r="N346"/>
  <c r="N610"/>
  <c r="N946"/>
  <c r="N664"/>
  <c r="N101"/>
  <c r="N656"/>
  <c r="N78"/>
  <c r="N951"/>
  <c r="N744"/>
  <c r="N329"/>
  <c r="N572"/>
  <c r="N194"/>
  <c r="N130"/>
  <c r="N159"/>
  <c r="N240"/>
  <c r="N110"/>
  <c r="N457"/>
  <c r="N116"/>
  <c r="N506"/>
  <c r="N181"/>
  <c r="N108"/>
  <c r="N190"/>
  <c r="N363"/>
  <c r="N888"/>
  <c r="N860"/>
  <c r="N72"/>
  <c r="N628"/>
  <c r="N944"/>
  <c r="N785"/>
  <c r="N441"/>
  <c r="N855"/>
  <c r="N491"/>
  <c r="N9"/>
  <c r="N528"/>
  <c r="N638"/>
  <c r="N196"/>
  <c r="N5"/>
  <c r="N750"/>
  <c r="N394"/>
  <c r="N34"/>
  <c r="N655"/>
  <c r="N264"/>
  <c r="N915"/>
  <c r="N24"/>
  <c r="N175"/>
  <c r="N861"/>
  <c r="N504"/>
  <c r="N125"/>
  <c r="N780"/>
  <c r="N811"/>
  <c r="N464"/>
  <c r="N674"/>
  <c r="N653"/>
  <c r="N405"/>
  <c r="N54"/>
  <c r="N646"/>
  <c r="N565"/>
  <c r="N353"/>
  <c r="N195"/>
  <c r="N936"/>
  <c r="N26"/>
  <c r="N133"/>
  <c r="N411"/>
  <c r="N929"/>
  <c r="N794"/>
  <c r="N882"/>
  <c r="N425"/>
  <c r="N603"/>
  <c r="N857"/>
  <c r="N904"/>
  <c r="N428"/>
  <c r="N593"/>
  <c r="N696"/>
  <c r="N398"/>
  <c r="N648"/>
  <c r="N401"/>
  <c r="N427"/>
  <c r="N145"/>
  <c r="N494"/>
  <c r="N266"/>
  <c r="N281"/>
  <c r="N435"/>
  <c r="N686"/>
  <c r="N381"/>
  <c r="N585"/>
  <c r="N960"/>
  <c r="N212"/>
  <c r="N712"/>
  <c r="N568"/>
  <c r="N490"/>
  <c r="N277"/>
  <c r="N235"/>
  <c r="N76"/>
  <c r="N550"/>
  <c r="N688"/>
  <c r="N305"/>
  <c r="N375"/>
  <c r="N284"/>
  <c r="N371"/>
  <c r="N767"/>
  <c r="N921"/>
  <c r="N431"/>
  <c r="N729"/>
  <c r="N30"/>
  <c r="N727"/>
  <c r="N808"/>
  <c r="N667"/>
  <c r="N751"/>
  <c r="N51"/>
  <c r="N755"/>
  <c r="N832"/>
  <c r="N958"/>
  <c r="N228"/>
  <c r="N932"/>
  <c r="N13"/>
  <c r="N551"/>
  <c r="N501"/>
  <c r="N914"/>
  <c r="N309"/>
  <c r="N487"/>
  <c r="N165"/>
  <c r="N3"/>
  <c r="N104"/>
  <c r="N574"/>
  <c r="N790"/>
  <c r="N261"/>
  <c r="N391"/>
  <c r="N876"/>
  <c r="N601"/>
  <c r="N927"/>
  <c r="N247"/>
  <c r="N707"/>
  <c r="N373"/>
  <c r="N824"/>
  <c r="N87"/>
  <c r="N227"/>
  <c r="N760"/>
  <c r="N514"/>
  <c r="N887"/>
  <c r="N215"/>
  <c r="N636"/>
  <c r="N244"/>
  <c r="N282"/>
  <c r="N816"/>
  <c r="N975"/>
  <c r="N60"/>
  <c r="N385"/>
  <c r="N759"/>
  <c r="N895"/>
  <c r="N815"/>
  <c r="N822"/>
  <c r="N100"/>
  <c r="N144"/>
  <c r="N708"/>
  <c r="N176"/>
  <c r="N980"/>
  <c r="N245"/>
  <c r="N321"/>
  <c r="N681"/>
  <c r="N886"/>
  <c r="N765"/>
  <c r="N769"/>
  <c r="N202"/>
  <c r="N350"/>
  <c r="N911"/>
  <c r="N256"/>
  <c r="N539"/>
  <c r="N578"/>
  <c r="N775"/>
  <c r="N508"/>
  <c r="N548"/>
  <c r="N859"/>
  <c r="N999"/>
  <c r="N581"/>
  <c r="N781"/>
  <c r="N582"/>
  <c r="N357"/>
  <c r="N169"/>
  <c r="N343"/>
  <c r="N788"/>
  <c r="N684"/>
  <c r="N661"/>
  <c r="N996"/>
  <c r="N970"/>
  <c r="N883"/>
  <c r="N758"/>
  <c r="N650"/>
  <c r="N131"/>
  <c r="N563"/>
  <c r="N451"/>
  <c r="N631"/>
  <c r="N352"/>
  <c r="N304"/>
  <c r="N497"/>
  <c r="N118"/>
  <c r="N323"/>
  <c r="N295"/>
  <c r="N843"/>
  <c r="N63"/>
  <c r="N870"/>
  <c r="N500"/>
  <c r="N677"/>
  <c r="N360"/>
  <c r="N622"/>
  <c r="N799"/>
  <c r="N995"/>
  <c r="N7"/>
  <c r="N583"/>
  <c r="N94"/>
  <c r="N115"/>
  <c r="N299"/>
  <c r="N670"/>
  <c r="N221"/>
  <c r="N770"/>
  <c r="N480"/>
  <c r="N16"/>
  <c r="N482"/>
  <c r="N311"/>
  <c r="N704"/>
  <c r="N513"/>
  <c r="N964"/>
  <c r="N91"/>
  <c r="N943"/>
  <c r="N821"/>
  <c r="N809"/>
  <c r="N630"/>
  <c r="N316"/>
  <c r="N106"/>
  <c r="N530"/>
  <c r="N486"/>
  <c r="N676"/>
  <c r="N470"/>
  <c r="N255"/>
  <c r="N715"/>
  <c r="N198"/>
  <c r="N573"/>
  <c r="N467"/>
  <c r="N37"/>
  <c r="N38"/>
  <c r="N930"/>
  <c r="N287"/>
  <c r="N258"/>
  <c r="N188"/>
  <c r="N471"/>
  <c r="N207"/>
  <c r="N579"/>
  <c r="N367"/>
  <c r="N647"/>
  <c r="N629"/>
  <c r="N869"/>
  <c r="N387"/>
  <c r="N445"/>
  <c r="N621"/>
  <c r="N4"/>
  <c r="N58"/>
  <c r="N833"/>
  <c r="N764"/>
  <c r="N493"/>
  <c r="N36"/>
  <c r="N488"/>
  <c r="N520"/>
  <c r="N370"/>
  <c r="N524"/>
  <c r="N852"/>
  <c r="N566"/>
  <c r="N53"/>
  <c r="N748"/>
  <c r="N766"/>
  <c r="N199"/>
  <c r="N23"/>
  <c r="N853"/>
  <c r="N83"/>
  <c r="N414"/>
  <c r="N928"/>
  <c r="N75"/>
  <c r="N880"/>
  <c r="N98"/>
  <c r="N447"/>
  <c r="N791"/>
  <c r="N858"/>
  <c r="N232"/>
  <c r="N372"/>
  <c r="N555"/>
  <c r="N736"/>
  <c r="N163"/>
  <c r="N754"/>
  <c r="N338"/>
  <c r="N691"/>
  <c r="N260"/>
  <c r="N841"/>
  <c r="N469"/>
  <c r="N332"/>
  <c r="N552"/>
  <c r="N192"/>
  <c r="N580"/>
  <c r="N749"/>
  <c r="N121"/>
  <c r="N156"/>
  <c r="N361"/>
  <c r="N21"/>
  <c r="N536"/>
  <c r="N340"/>
  <c r="N695"/>
  <c r="N191"/>
  <c r="N220"/>
  <c r="N651"/>
  <c r="N604"/>
  <c r="N789"/>
  <c r="N983"/>
  <c r="N912"/>
  <c r="N974"/>
  <c r="N802"/>
  <c r="N979"/>
  <c r="N478"/>
  <c r="N718"/>
  <c r="N875"/>
  <c r="N925"/>
  <c r="N564"/>
  <c r="N301"/>
  <c r="N306"/>
  <c r="N635"/>
  <c r="N801"/>
  <c r="N403"/>
  <c r="N639"/>
  <c r="N319"/>
  <c r="N675"/>
  <c r="N894"/>
  <c r="N721"/>
  <c r="N787"/>
  <c r="N627"/>
  <c r="N617"/>
  <c r="N384"/>
  <c r="N521"/>
  <c r="N505"/>
  <c r="N738"/>
  <c r="N560"/>
  <c r="N537"/>
  <c r="N717"/>
  <c r="N477"/>
  <c r="N720"/>
  <c r="N205"/>
  <c r="N836"/>
  <c r="N182"/>
  <c r="N154"/>
  <c r="N994"/>
  <c r="N362"/>
  <c r="N278"/>
  <c r="N6"/>
  <c r="N390"/>
  <c r="N59"/>
  <c r="N596"/>
  <c r="N515"/>
  <c r="N814"/>
  <c r="N406"/>
  <c r="N898"/>
  <c r="N558"/>
  <c r="N426"/>
  <c r="N172"/>
  <c r="N827"/>
  <c r="N421"/>
  <c r="N737"/>
  <c r="N892"/>
  <c r="N730"/>
  <c r="N945"/>
  <c r="N68"/>
  <c r="N828"/>
  <c r="N969"/>
  <c r="N348"/>
  <c r="N773"/>
  <c r="N185"/>
  <c r="N597"/>
  <c r="N700"/>
  <c r="N699"/>
  <c r="N531"/>
  <c r="N270"/>
  <c r="N973"/>
  <c r="N162"/>
  <c r="N897"/>
  <c r="N433"/>
  <c r="N317"/>
  <c r="N835"/>
  <c r="N756"/>
  <c r="N28"/>
  <c r="N275"/>
  <c r="N607"/>
  <c r="N66"/>
  <c r="N183"/>
  <c r="N388"/>
  <c r="N155"/>
  <c r="N291"/>
  <c r="N800"/>
  <c r="N615"/>
  <c r="N998"/>
  <c r="N879"/>
  <c r="N107"/>
  <c r="N386"/>
  <c r="N349"/>
  <c r="N429"/>
  <c r="N867"/>
  <c r="N219"/>
  <c r="N61"/>
  <c r="N335"/>
  <c r="N993"/>
  <c r="N418"/>
  <c r="N605"/>
  <c r="N547"/>
  <c r="N569"/>
  <c r="N225"/>
  <c r="N725"/>
  <c r="N17"/>
  <c r="N812"/>
  <c r="N475"/>
  <c r="N378"/>
  <c r="N99"/>
  <c r="N407"/>
  <c r="N263"/>
  <c r="N73"/>
  <c r="N458"/>
  <c r="N368"/>
  <c r="N454"/>
  <c r="N938"/>
  <c r="N422"/>
  <c r="N336"/>
  <c r="N250"/>
  <c r="N546"/>
  <c r="N971"/>
  <c r="N160"/>
  <c r="N902"/>
  <c r="N658"/>
  <c r="N274"/>
  <c r="N598"/>
  <c r="N846"/>
  <c r="N545"/>
  <c r="N268"/>
  <c r="N668"/>
  <c r="N774"/>
  <c r="N687"/>
  <c r="N692"/>
  <c r="N634"/>
  <c r="N697"/>
  <c r="N761"/>
  <c r="N968"/>
  <c r="N939"/>
  <c r="N27"/>
  <c r="N184"/>
  <c r="N419"/>
  <c r="N95"/>
  <c r="N325"/>
  <c r="N557"/>
  <c r="N347"/>
  <c r="N55"/>
  <c r="N885"/>
  <c r="N543"/>
  <c r="N831"/>
  <c r="N103"/>
  <c r="N931"/>
  <c r="N96"/>
  <c r="N148"/>
  <c r="N166"/>
  <c r="N644"/>
  <c r="N900"/>
  <c r="N310"/>
  <c r="N423"/>
  <c r="N757"/>
  <c r="N404"/>
  <c r="N85"/>
  <c r="N923"/>
  <c r="N786"/>
  <c r="N48"/>
  <c r="N678"/>
  <c r="N114"/>
  <c r="N466"/>
  <c r="N575"/>
  <c r="N137"/>
  <c r="N863"/>
  <c r="N217"/>
  <c r="N834"/>
  <c r="N818"/>
  <c r="N948"/>
  <c r="N538"/>
  <c r="N890"/>
  <c r="N534"/>
  <c r="N229"/>
  <c r="N415"/>
  <c r="N662"/>
  <c r="N132"/>
  <c r="N657"/>
  <c r="N1001"/>
  <c r="N871"/>
  <c r="N523"/>
  <c r="N474"/>
  <c r="N967"/>
  <c r="N935"/>
  <c r="N47"/>
  <c r="N722"/>
  <c r="N408"/>
  <c r="N706"/>
  <c r="N342"/>
  <c r="N679"/>
  <c r="N246"/>
  <c r="N732"/>
  <c r="N453"/>
  <c r="N905"/>
  <c r="N991"/>
  <c r="N977"/>
  <c r="N922"/>
  <c r="N150"/>
  <c r="N966"/>
  <c r="N731"/>
  <c r="N303"/>
  <c r="N379"/>
  <c r="N768"/>
  <c r="N397"/>
  <c r="N33"/>
  <c r="N420"/>
  <c r="N813"/>
  <c r="N618"/>
  <c r="N242"/>
  <c r="N997"/>
  <c r="N660"/>
  <c r="N992"/>
  <c r="N499"/>
  <c r="N93"/>
  <c r="N663"/>
  <c r="N733"/>
  <c r="N735"/>
  <c r="N460"/>
  <c r="N893"/>
  <c r="N772"/>
  <c r="N296"/>
  <c r="N884"/>
  <c r="N619"/>
  <c r="N746"/>
  <c r="N203"/>
  <c r="N624"/>
  <c r="N459"/>
  <c r="N625"/>
  <c r="N439"/>
  <c r="N297"/>
  <c r="N492"/>
  <c r="N443"/>
  <c r="N533"/>
  <c r="N77"/>
  <c r="N626"/>
  <c r="N919"/>
  <c r="N710"/>
  <c r="N620"/>
  <c r="N80"/>
  <c r="N595"/>
  <c r="N129"/>
  <c r="N509"/>
  <c r="N267"/>
  <c r="N873"/>
  <c r="N465"/>
  <c r="N167"/>
  <c r="N559"/>
  <c r="N807"/>
  <c r="N666"/>
  <c r="N356"/>
  <c r="N262"/>
  <c r="N599"/>
  <c r="N592"/>
  <c r="N641"/>
  <c r="N803"/>
  <c r="N410"/>
  <c r="N18"/>
  <c r="N292"/>
  <c r="N556"/>
  <c r="N241"/>
  <c r="N251"/>
  <c r="N864"/>
  <c r="N46"/>
  <c r="N716"/>
  <c r="N649"/>
  <c r="N901"/>
  <c r="N224"/>
  <c r="N881"/>
  <c r="N56"/>
  <c r="N561"/>
  <c r="N216"/>
  <c r="N438"/>
  <c r="N698"/>
  <c r="N850"/>
  <c r="N591"/>
  <c r="N134"/>
  <c r="N189"/>
  <c r="N298"/>
  <c r="N529"/>
  <c r="N854"/>
  <c r="N123"/>
  <c r="N804"/>
  <c r="N288"/>
  <c r="N279"/>
  <c r="N570"/>
  <c r="N623"/>
  <c r="N283"/>
  <c r="N942"/>
  <c r="N157"/>
  <c r="N252"/>
  <c r="N376"/>
  <c r="N231"/>
  <c r="N318"/>
  <c r="N542"/>
  <c r="N409"/>
  <c r="N705"/>
  <c r="N479"/>
  <c r="N511"/>
  <c r="N322"/>
  <c r="N672"/>
  <c r="N146"/>
  <c r="N797"/>
  <c r="N126"/>
  <c r="N503"/>
  <c r="N739"/>
  <c r="N826"/>
  <c r="N588"/>
  <c r="N204"/>
  <c r="N762"/>
  <c r="N798"/>
  <c r="N554"/>
  <c r="N590"/>
  <c r="N324"/>
  <c r="N703"/>
  <c r="N436"/>
  <c r="N553"/>
  <c r="N817"/>
  <c r="N437"/>
  <c r="N571"/>
  <c r="N307"/>
  <c r="N616"/>
  <c r="N874"/>
  <c r="N358"/>
  <c r="N611"/>
  <c r="N937"/>
  <c r="N92"/>
  <c r="N877"/>
  <c r="N955"/>
  <c r="N910"/>
  <c r="N120"/>
  <c r="N682"/>
  <c r="N820"/>
  <c r="N903"/>
  <c r="N455"/>
  <c r="N461"/>
  <c r="N952"/>
  <c r="N844"/>
  <c r="N450"/>
  <c r="N741"/>
  <c r="N940"/>
  <c r="N906"/>
  <c r="N271"/>
  <c r="N392"/>
  <c r="N810"/>
  <c r="N713"/>
  <c r="N918"/>
  <c r="N640"/>
  <c r="N740"/>
  <c r="N669"/>
  <c r="N236"/>
  <c r="N829"/>
  <c r="N337"/>
  <c r="N917"/>
  <c r="N344"/>
  <c r="N956"/>
  <c r="N44"/>
  <c r="N652"/>
  <c r="N476"/>
  <c r="N113"/>
  <c r="N913"/>
  <c r="N933"/>
  <c r="N440"/>
  <c r="N15"/>
  <c r="N540"/>
  <c r="N112"/>
  <c r="N899"/>
  <c r="N14"/>
  <c r="N849"/>
  <c r="N230"/>
  <c r="N20"/>
  <c r="N837"/>
  <c r="N577"/>
  <c r="N586"/>
  <c r="N614"/>
  <c r="N40"/>
  <c r="N432"/>
  <c r="N926"/>
  <c r="N81"/>
  <c r="N495"/>
  <c r="N276"/>
  <c r="N380"/>
  <c r="N522"/>
  <c r="N177"/>
  <c r="N452"/>
  <c r="N685"/>
  <c r="N396"/>
  <c r="N285"/>
  <c r="N483"/>
  <c r="N690"/>
  <c r="N745"/>
  <c r="N959"/>
  <c r="N180"/>
  <c r="N576"/>
  <c r="N168"/>
  <c r="N448"/>
  <c r="N389"/>
  <c r="N90"/>
  <c r="N84"/>
  <c r="N171"/>
  <c r="N128"/>
  <c r="N608"/>
  <c r="N957"/>
  <c r="N584"/>
  <c r="N32"/>
  <c r="N541"/>
  <c r="N489"/>
  <c r="N1000"/>
  <c r="N496"/>
  <c r="N210"/>
  <c r="N848"/>
  <c r="N234"/>
  <c r="N416"/>
  <c r="N456"/>
  <c r="N982"/>
  <c r="N109"/>
  <c r="N333"/>
  <c r="N782"/>
  <c r="N201"/>
  <c r="N908"/>
  <c r="N149"/>
  <c r="N613"/>
  <c r="N223"/>
  <c r="N239"/>
  <c r="N518"/>
  <c r="N642"/>
  <c r="N186"/>
  <c r="N142"/>
  <c r="N953"/>
  <c r="N806"/>
  <c r="N856"/>
  <c r="N519"/>
  <c r="N777"/>
  <c r="N179"/>
  <c r="N654"/>
  <c r="N783"/>
  <c r="N147"/>
  <c r="N965"/>
  <c r="N19"/>
  <c r="N174"/>
  <c r="N49"/>
  <c r="N8"/>
  <c r="N990"/>
  <c r="N65"/>
  <c r="N209"/>
  <c r="N69"/>
  <c r="N693"/>
  <c r="N382"/>
  <c r="N924"/>
  <c r="N659"/>
  <c r="N742"/>
  <c r="N355"/>
  <c r="N354"/>
  <c r="N947"/>
  <c r="N111"/>
  <c r="N294"/>
  <c r="N468"/>
  <c r="N135"/>
  <c r="N776"/>
  <c r="N726"/>
  <c r="N702"/>
  <c r="N723"/>
  <c r="N161"/>
  <c r="N178"/>
  <c r="N444"/>
  <c r="N265"/>
  <c r="N314"/>
  <c r="N847"/>
  <c r="N839"/>
  <c r="N978"/>
  <c r="N119"/>
  <c r="N976"/>
  <c r="N105"/>
  <c r="N208"/>
  <c r="N214"/>
  <c r="N896"/>
  <c r="N327"/>
  <c r="N512"/>
  <c r="N594"/>
  <c r="N238"/>
  <c r="N206"/>
  <c r="N719"/>
  <c r="N97"/>
  <c r="N865"/>
  <c r="N10"/>
  <c r="N961"/>
  <c r="N954"/>
  <c r="N517"/>
  <c r="N11"/>
  <c r="N683"/>
  <c r="N920"/>
  <c r="N778"/>
  <c r="N328"/>
  <c r="N830"/>
  <c r="N823"/>
  <c r="N985"/>
  <c r="N963"/>
  <c r="N680"/>
  <c r="N193"/>
  <c r="N79"/>
  <c r="N359"/>
  <c r="N612"/>
  <c r="N981"/>
  <c r="N724"/>
  <c r="N315"/>
  <c r="N71"/>
  <c r="N728"/>
  <c r="N549"/>
  <c r="N345"/>
  <c r="N747"/>
  <c r="N665"/>
  <c r="N632"/>
  <c r="N200"/>
  <c r="N395"/>
  <c r="N308"/>
  <c r="N510"/>
  <c r="N300"/>
  <c r="N290"/>
  <c r="N796"/>
  <c r="N369"/>
  <c r="N878"/>
  <c r="N31"/>
  <c r="N400"/>
  <c r="N424"/>
  <c r="N35"/>
  <c r="N962"/>
  <c r="N402"/>
  <c r="N222"/>
  <c r="N272"/>
  <c r="N57"/>
  <c r="N498"/>
  <c r="N502"/>
  <c r="N140"/>
  <c r="N972"/>
  <c r="N289"/>
  <c r="N364"/>
  <c r="N645"/>
  <c r="N701"/>
  <c r="N606"/>
  <c r="N237"/>
  <c r="N485"/>
  <c r="N527"/>
  <c r="N117"/>
  <c r="N43"/>
  <c r="N872"/>
  <c r="N365"/>
  <c r="K637"/>
  <c r="V637" s="1"/>
  <c r="K567"/>
  <c r="V567" s="1"/>
  <c r="K562"/>
  <c r="V562" s="1"/>
  <c r="K481"/>
  <c r="V481" s="1"/>
  <c r="K341"/>
  <c r="V341" s="1"/>
  <c r="K643"/>
  <c r="V643" s="1"/>
  <c r="K136"/>
  <c r="V136" s="1"/>
  <c r="K633"/>
  <c r="V633" s="1"/>
  <c r="K709"/>
  <c r="V709" s="1"/>
  <c r="K313"/>
  <c r="V313" s="1"/>
  <c r="K671"/>
  <c r="V671" s="1"/>
  <c r="K462"/>
  <c r="V462" s="1"/>
  <c r="K916"/>
  <c r="V916" s="1"/>
  <c r="K743"/>
  <c r="V743" s="1"/>
  <c r="K989"/>
  <c r="V989" s="1"/>
  <c r="K377"/>
  <c r="V377" s="1"/>
  <c r="K164"/>
  <c r="V164" s="1"/>
  <c r="K434"/>
  <c r="V434" s="1"/>
  <c r="K673"/>
  <c r="V673" s="1"/>
  <c r="K711"/>
  <c r="V711" s="1"/>
  <c r="K805"/>
  <c r="V805" s="1"/>
  <c r="K170"/>
  <c r="V170" s="1"/>
  <c r="K312"/>
  <c r="V312" s="1"/>
  <c r="K795"/>
  <c r="V795" s="1"/>
  <c r="K124"/>
  <c r="V124" s="1"/>
  <c r="K842"/>
  <c r="V842" s="1"/>
  <c r="K67"/>
  <c r="V67" s="1"/>
  <c r="K127"/>
  <c r="V127" s="1"/>
  <c r="K430"/>
  <c r="V430" s="1"/>
  <c r="K158"/>
  <c r="V158" s="1"/>
  <c r="K793"/>
  <c r="V793" s="1"/>
  <c r="K413"/>
  <c r="V413" s="1"/>
  <c r="K74"/>
  <c r="V74" s="1"/>
  <c r="K525"/>
  <c r="V525" s="1"/>
  <c r="K587"/>
  <c r="V587" s="1"/>
  <c r="K417"/>
  <c r="V417" s="1"/>
  <c r="K70"/>
  <c r="V70" s="1"/>
  <c r="K526"/>
  <c r="V526" s="1"/>
  <c r="K463"/>
  <c r="V463" s="1"/>
  <c r="K286"/>
  <c r="V286" s="1"/>
  <c r="K934"/>
  <c r="V934" s="1"/>
  <c r="K941"/>
  <c r="V941" s="1"/>
  <c r="K792"/>
  <c r="V792" s="1"/>
  <c r="K714"/>
  <c r="V714" s="1"/>
  <c r="K984"/>
  <c r="V984" s="1"/>
  <c r="K907"/>
  <c r="V907" s="1"/>
  <c r="K62"/>
  <c r="V62" s="1"/>
  <c r="K473"/>
  <c r="V473" s="1"/>
  <c r="K138"/>
  <c r="V138" s="1"/>
  <c r="K442"/>
  <c r="V442" s="1"/>
  <c r="K82"/>
  <c r="V82" s="1"/>
  <c r="K366"/>
  <c r="V366" s="1"/>
  <c r="K825"/>
  <c r="V825" s="1"/>
  <c r="K763"/>
  <c r="V763" s="1"/>
  <c r="K986"/>
  <c r="V986" s="1"/>
  <c r="K257"/>
  <c r="V257" s="1"/>
  <c r="K88"/>
  <c r="V88" s="1"/>
  <c r="K22"/>
  <c r="V22" s="1"/>
  <c r="K987"/>
  <c r="V987" s="1"/>
  <c r="K187"/>
  <c r="V187" s="1"/>
  <c r="K753"/>
  <c r="V753" s="1"/>
  <c r="K840"/>
  <c r="V840" s="1"/>
  <c r="K39"/>
  <c r="V39" s="1"/>
  <c r="K609"/>
  <c r="V609" s="1"/>
  <c r="K64"/>
  <c r="V64" s="1"/>
  <c r="K779"/>
  <c r="V779" s="1"/>
  <c r="K507"/>
  <c r="V507" s="1"/>
  <c r="K600"/>
  <c r="V600" s="1"/>
  <c r="K449"/>
  <c r="V449" s="1"/>
  <c r="K45"/>
  <c r="V45" s="1"/>
  <c r="K866"/>
  <c r="V866" s="1"/>
  <c r="K331"/>
  <c r="V331" s="1"/>
  <c r="K173"/>
  <c r="V173" s="1"/>
  <c r="K211"/>
  <c r="V211" s="1"/>
  <c r="K950"/>
  <c r="V950" s="1"/>
  <c r="K532"/>
  <c r="V532" s="1"/>
  <c r="K2"/>
  <c r="V2" s="1"/>
  <c r="K589"/>
  <c r="V589" s="1"/>
  <c r="K838"/>
  <c r="V838" s="1"/>
  <c r="K862"/>
  <c r="V862" s="1"/>
  <c r="K302"/>
  <c r="V302" s="1"/>
  <c r="K689"/>
  <c r="V689" s="1"/>
  <c r="K253"/>
  <c r="V253" s="1"/>
  <c r="K151"/>
  <c r="V151" s="1"/>
  <c r="K374"/>
  <c r="V374" s="1"/>
  <c r="K213"/>
  <c r="V213" s="1"/>
  <c r="K243"/>
  <c r="V243" s="1"/>
  <c r="K153"/>
  <c r="V153" s="1"/>
  <c r="K949"/>
  <c r="V949" s="1"/>
  <c r="K472"/>
  <c r="V472" s="1"/>
  <c r="K269"/>
  <c r="V269" s="1"/>
  <c r="K784"/>
  <c r="V784" s="1"/>
  <c r="K326"/>
  <c r="V326" s="1"/>
  <c r="K334"/>
  <c r="V334" s="1"/>
  <c r="K771"/>
  <c r="V771" s="1"/>
  <c r="K393"/>
  <c r="V393" s="1"/>
  <c r="K851"/>
  <c r="V851" s="1"/>
  <c r="K25"/>
  <c r="V25" s="1"/>
  <c r="K41"/>
  <c r="V41" s="1"/>
  <c r="K889"/>
  <c r="V889" s="1"/>
  <c r="K226"/>
  <c r="V226" s="1"/>
  <c r="K280"/>
  <c r="V280" s="1"/>
  <c r="K273"/>
  <c r="V273" s="1"/>
  <c r="K819"/>
  <c r="V819" s="1"/>
  <c r="K143"/>
  <c r="V143" s="1"/>
  <c r="K86"/>
  <c r="V86" s="1"/>
  <c r="K891"/>
  <c r="V891" s="1"/>
  <c r="K218"/>
  <c r="V218" s="1"/>
  <c r="K752"/>
  <c r="V752" s="1"/>
  <c r="K139"/>
  <c r="V139" s="1"/>
  <c r="K351"/>
  <c r="V351" s="1"/>
  <c r="K446"/>
  <c r="V446" s="1"/>
  <c r="K988"/>
  <c r="V988" s="1"/>
  <c r="K339"/>
  <c r="V339" s="1"/>
  <c r="K50"/>
  <c r="V50" s="1"/>
  <c r="K197"/>
  <c r="V197" s="1"/>
  <c r="K141"/>
  <c r="V141" s="1"/>
  <c r="K734"/>
  <c r="V734" s="1"/>
  <c r="K152"/>
  <c r="V152" s="1"/>
  <c r="K909"/>
  <c r="V909" s="1"/>
  <c r="K102"/>
  <c r="V102" s="1"/>
  <c r="K868"/>
  <c r="V868" s="1"/>
  <c r="K233"/>
  <c r="V233" s="1"/>
  <c r="K845"/>
  <c r="V845" s="1"/>
  <c r="K694"/>
  <c r="V694" s="1"/>
  <c r="K320"/>
  <c r="V320" s="1"/>
  <c r="K544"/>
  <c r="V544" s="1"/>
  <c r="K12"/>
  <c r="V12" s="1"/>
  <c r="K602"/>
  <c r="V602" s="1"/>
  <c r="K516"/>
  <c r="V516" s="1"/>
  <c r="K254"/>
  <c r="V254" s="1"/>
  <c r="K259"/>
  <c r="V259" s="1"/>
  <c r="K293"/>
  <c r="V293" s="1"/>
  <c r="K122"/>
  <c r="V122" s="1"/>
  <c r="K484"/>
  <c r="V484" s="1"/>
  <c r="K89"/>
  <c r="V89" s="1"/>
  <c r="K399"/>
  <c r="V399" s="1"/>
  <c r="K383"/>
  <c r="V383" s="1"/>
  <c r="K330"/>
  <c r="V330" s="1"/>
  <c r="K52"/>
  <c r="V52" s="1"/>
  <c r="K412"/>
  <c r="V412" s="1"/>
  <c r="K249"/>
  <c r="V249" s="1"/>
  <c r="K29"/>
  <c r="V29" s="1"/>
  <c r="K535"/>
  <c r="V535" s="1"/>
  <c r="K248"/>
  <c r="V248" s="1"/>
  <c r="K346"/>
  <c r="V346" s="1"/>
  <c r="K610"/>
  <c r="V610" s="1"/>
  <c r="K946"/>
  <c r="V946" s="1"/>
  <c r="K664"/>
  <c r="V664" s="1"/>
  <c r="K101"/>
  <c r="V101" s="1"/>
  <c r="K656"/>
  <c r="V656" s="1"/>
  <c r="K78"/>
  <c r="V78" s="1"/>
  <c r="K951"/>
  <c r="V951" s="1"/>
  <c r="K744"/>
  <c r="V744" s="1"/>
  <c r="K329"/>
  <c r="V329" s="1"/>
  <c r="K572"/>
  <c r="V572" s="1"/>
  <c r="K194"/>
  <c r="V194" s="1"/>
  <c r="K130"/>
  <c r="V130" s="1"/>
  <c r="K159"/>
  <c r="V159" s="1"/>
  <c r="K240"/>
  <c r="V240" s="1"/>
  <c r="K110"/>
  <c r="V110" s="1"/>
  <c r="K457"/>
  <c r="V457" s="1"/>
  <c r="K116"/>
  <c r="V116" s="1"/>
  <c r="K506"/>
  <c r="V506" s="1"/>
  <c r="K181"/>
  <c r="V181" s="1"/>
  <c r="K108"/>
  <c r="V108" s="1"/>
  <c r="K190"/>
  <c r="V190" s="1"/>
  <c r="K363"/>
  <c r="V363" s="1"/>
  <c r="K888"/>
  <c r="V888" s="1"/>
  <c r="K860"/>
  <c r="V860" s="1"/>
  <c r="K72"/>
  <c r="V72" s="1"/>
  <c r="K628"/>
  <c r="V628" s="1"/>
  <c r="K944"/>
  <c r="V944" s="1"/>
  <c r="K785"/>
  <c r="V785" s="1"/>
  <c r="K441"/>
  <c r="V441" s="1"/>
  <c r="K855"/>
  <c r="V855" s="1"/>
  <c r="K491"/>
  <c r="V491" s="1"/>
  <c r="K9"/>
  <c r="V9" s="1"/>
  <c r="K528"/>
  <c r="V528" s="1"/>
  <c r="K638"/>
  <c r="V638" s="1"/>
  <c r="K196"/>
  <c r="V196" s="1"/>
  <c r="K5"/>
  <c r="V5" s="1"/>
  <c r="K750"/>
  <c r="V750" s="1"/>
  <c r="K394"/>
  <c r="V394" s="1"/>
  <c r="K34"/>
  <c r="V34" s="1"/>
  <c r="K655"/>
  <c r="V655" s="1"/>
  <c r="K264"/>
  <c r="V264" s="1"/>
  <c r="K915"/>
  <c r="V915" s="1"/>
  <c r="K24"/>
  <c r="V24" s="1"/>
  <c r="K175"/>
  <c r="V175" s="1"/>
  <c r="K861"/>
  <c r="V861" s="1"/>
  <c r="K504"/>
  <c r="V504" s="1"/>
  <c r="K125"/>
  <c r="V125" s="1"/>
  <c r="K780"/>
  <c r="V780" s="1"/>
  <c r="K811"/>
  <c r="V811" s="1"/>
  <c r="K464"/>
  <c r="V464" s="1"/>
  <c r="K674"/>
  <c r="V674" s="1"/>
  <c r="K653"/>
  <c r="V653" s="1"/>
  <c r="K405"/>
  <c r="V405" s="1"/>
  <c r="K54"/>
  <c r="V54" s="1"/>
  <c r="K646"/>
  <c r="V646" s="1"/>
  <c r="K565"/>
  <c r="V565" s="1"/>
  <c r="K353"/>
  <c r="V353" s="1"/>
  <c r="K195"/>
  <c r="V195" s="1"/>
  <c r="K936"/>
  <c r="V936" s="1"/>
  <c r="K26"/>
  <c r="V26" s="1"/>
  <c r="K133"/>
  <c r="V133" s="1"/>
  <c r="K411"/>
  <c r="V411" s="1"/>
  <c r="K929"/>
  <c r="V929" s="1"/>
  <c r="K794"/>
  <c r="V794" s="1"/>
  <c r="K882"/>
  <c r="V882" s="1"/>
  <c r="K425"/>
  <c r="V425" s="1"/>
  <c r="K603"/>
  <c r="V603" s="1"/>
  <c r="K857"/>
  <c r="V857" s="1"/>
  <c r="K904"/>
  <c r="V904" s="1"/>
  <c r="K428"/>
  <c r="V428" s="1"/>
  <c r="K593"/>
  <c r="V593" s="1"/>
  <c r="K696"/>
  <c r="V696" s="1"/>
  <c r="K398"/>
  <c r="V398" s="1"/>
  <c r="K648"/>
  <c r="V648" s="1"/>
  <c r="K401"/>
  <c r="V401" s="1"/>
  <c r="K427"/>
  <c r="V427" s="1"/>
  <c r="K145"/>
  <c r="V145" s="1"/>
  <c r="K494"/>
  <c r="V494" s="1"/>
  <c r="K266"/>
  <c r="V266" s="1"/>
  <c r="K281"/>
  <c r="V281" s="1"/>
  <c r="K435"/>
  <c r="V435" s="1"/>
  <c r="K686"/>
  <c r="V686" s="1"/>
  <c r="K381"/>
  <c r="V381" s="1"/>
  <c r="K585"/>
  <c r="V585" s="1"/>
  <c r="K960"/>
  <c r="V960" s="1"/>
  <c r="K212"/>
  <c r="V212" s="1"/>
  <c r="K712"/>
  <c r="V712" s="1"/>
  <c r="K568"/>
  <c r="V568" s="1"/>
  <c r="K490"/>
  <c r="V490" s="1"/>
  <c r="K277"/>
  <c r="V277" s="1"/>
  <c r="K235"/>
  <c r="V235" s="1"/>
  <c r="K76"/>
  <c r="V76" s="1"/>
  <c r="K550"/>
  <c r="V550" s="1"/>
  <c r="K688"/>
  <c r="V688" s="1"/>
  <c r="K305"/>
  <c r="V305" s="1"/>
  <c r="K375"/>
  <c r="V375" s="1"/>
  <c r="K284"/>
  <c r="V284" s="1"/>
  <c r="K371"/>
  <c r="V371" s="1"/>
  <c r="K767"/>
  <c r="V767" s="1"/>
  <c r="K921"/>
  <c r="V921" s="1"/>
  <c r="K431"/>
  <c r="V431" s="1"/>
  <c r="K729"/>
  <c r="V729" s="1"/>
  <c r="K30"/>
  <c r="V30" s="1"/>
  <c r="K727"/>
  <c r="V727" s="1"/>
  <c r="K808"/>
  <c r="V808" s="1"/>
  <c r="K667"/>
  <c r="V667" s="1"/>
  <c r="K751"/>
  <c r="V751" s="1"/>
  <c r="K51"/>
  <c r="V51" s="1"/>
  <c r="K755"/>
  <c r="V755" s="1"/>
  <c r="K832"/>
  <c r="V832" s="1"/>
  <c r="K958"/>
  <c r="V958" s="1"/>
  <c r="K228"/>
  <c r="V228" s="1"/>
  <c r="K932"/>
  <c r="V932" s="1"/>
  <c r="K13"/>
  <c r="V13" s="1"/>
  <c r="K551"/>
  <c r="V551" s="1"/>
  <c r="K501"/>
  <c r="V501" s="1"/>
  <c r="K914"/>
  <c r="V914" s="1"/>
  <c r="K309"/>
  <c r="V309" s="1"/>
  <c r="K487"/>
  <c r="V487" s="1"/>
  <c r="K165"/>
  <c r="V165" s="1"/>
  <c r="K3"/>
  <c r="V3" s="1"/>
  <c r="K104"/>
  <c r="V104" s="1"/>
  <c r="K574"/>
  <c r="V574" s="1"/>
  <c r="K790"/>
  <c r="V790" s="1"/>
  <c r="K261"/>
  <c r="V261" s="1"/>
  <c r="K391"/>
  <c r="V391" s="1"/>
  <c r="K876"/>
  <c r="V876" s="1"/>
  <c r="K601"/>
  <c r="V601" s="1"/>
  <c r="K927"/>
  <c r="V927" s="1"/>
  <c r="K247"/>
  <c r="V247" s="1"/>
  <c r="K707"/>
  <c r="V707" s="1"/>
  <c r="K373"/>
  <c r="V373" s="1"/>
  <c r="K824"/>
  <c r="V824" s="1"/>
  <c r="K87"/>
  <c r="V87" s="1"/>
  <c r="K227"/>
  <c r="V227" s="1"/>
  <c r="K760"/>
  <c r="V760" s="1"/>
  <c r="K514"/>
  <c r="V514" s="1"/>
  <c r="K887"/>
  <c r="V887" s="1"/>
  <c r="K215"/>
  <c r="V215" s="1"/>
  <c r="K636"/>
  <c r="V636" s="1"/>
  <c r="K244"/>
  <c r="V244" s="1"/>
  <c r="K282"/>
  <c r="V282" s="1"/>
  <c r="K816"/>
  <c r="V816" s="1"/>
  <c r="K975"/>
  <c r="V975" s="1"/>
  <c r="K60"/>
  <c r="V60" s="1"/>
  <c r="K385"/>
  <c r="V385" s="1"/>
  <c r="K759"/>
  <c r="V759" s="1"/>
  <c r="K895"/>
  <c r="V895" s="1"/>
  <c r="K815"/>
  <c r="V815" s="1"/>
  <c r="K822"/>
  <c r="V822" s="1"/>
  <c r="K100"/>
  <c r="V100" s="1"/>
  <c r="K144"/>
  <c r="V144" s="1"/>
  <c r="K708"/>
  <c r="V708" s="1"/>
  <c r="K176"/>
  <c r="V176" s="1"/>
  <c r="K980"/>
  <c r="V980" s="1"/>
  <c r="K245"/>
  <c r="V245" s="1"/>
  <c r="K321"/>
  <c r="V321" s="1"/>
  <c r="K681"/>
  <c r="V681" s="1"/>
  <c r="K886"/>
  <c r="V886" s="1"/>
  <c r="K765"/>
  <c r="V765" s="1"/>
  <c r="K769"/>
  <c r="V769" s="1"/>
  <c r="K202"/>
  <c r="V202" s="1"/>
  <c r="K350"/>
  <c r="V350" s="1"/>
  <c r="K911"/>
  <c r="V911" s="1"/>
  <c r="K256"/>
  <c r="V256" s="1"/>
  <c r="K539"/>
  <c r="V539" s="1"/>
  <c r="K578"/>
  <c r="V578" s="1"/>
  <c r="K775"/>
  <c r="V775" s="1"/>
  <c r="K508"/>
  <c r="V508" s="1"/>
  <c r="K548"/>
  <c r="V548" s="1"/>
  <c r="K859"/>
  <c r="V859" s="1"/>
  <c r="K999"/>
  <c r="V999" s="1"/>
  <c r="K581"/>
  <c r="V581" s="1"/>
  <c r="K781"/>
  <c r="V781" s="1"/>
  <c r="K582"/>
  <c r="V582" s="1"/>
  <c r="K357"/>
  <c r="V357" s="1"/>
  <c r="K169"/>
  <c r="V169" s="1"/>
  <c r="K343"/>
  <c r="V343" s="1"/>
  <c r="K788"/>
  <c r="V788" s="1"/>
  <c r="K684"/>
  <c r="V684" s="1"/>
  <c r="K661"/>
  <c r="V661" s="1"/>
  <c r="K996"/>
  <c r="V996" s="1"/>
  <c r="K970"/>
  <c r="V970" s="1"/>
  <c r="K883"/>
  <c r="V883" s="1"/>
  <c r="K758"/>
  <c r="V758" s="1"/>
  <c r="K650"/>
  <c r="V650" s="1"/>
  <c r="K131"/>
  <c r="V131" s="1"/>
  <c r="K563"/>
  <c r="V563" s="1"/>
  <c r="K451"/>
  <c r="V451" s="1"/>
  <c r="K631"/>
  <c r="V631" s="1"/>
  <c r="K352"/>
  <c r="V352" s="1"/>
  <c r="K304"/>
  <c r="V304" s="1"/>
  <c r="K497"/>
  <c r="V497" s="1"/>
  <c r="K118"/>
  <c r="V118" s="1"/>
  <c r="K323"/>
  <c r="V323" s="1"/>
  <c r="K295"/>
  <c r="V295" s="1"/>
  <c r="K843"/>
  <c r="V843" s="1"/>
  <c r="K63"/>
  <c r="V63" s="1"/>
  <c r="K870"/>
  <c r="V870" s="1"/>
  <c r="K500"/>
  <c r="V500" s="1"/>
  <c r="K677"/>
  <c r="V677" s="1"/>
  <c r="K360"/>
  <c r="V360" s="1"/>
  <c r="K622"/>
  <c r="V622" s="1"/>
  <c r="K799"/>
  <c r="V799" s="1"/>
  <c r="K995"/>
  <c r="V995" s="1"/>
  <c r="K7"/>
  <c r="V7" s="1"/>
  <c r="K583"/>
  <c r="V583" s="1"/>
  <c r="K94"/>
  <c r="V94" s="1"/>
  <c r="K115"/>
  <c r="V115" s="1"/>
  <c r="K299"/>
  <c r="V299" s="1"/>
  <c r="K670"/>
  <c r="V670" s="1"/>
  <c r="K221"/>
  <c r="V221" s="1"/>
  <c r="K770"/>
  <c r="V770" s="1"/>
  <c r="K480"/>
  <c r="V480" s="1"/>
  <c r="K16"/>
  <c r="V16" s="1"/>
  <c r="K482"/>
  <c r="V482" s="1"/>
  <c r="K311"/>
  <c r="V311" s="1"/>
  <c r="K704"/>
  <c r="V704" s="1"/>
  <c r="K513"/>
  <c r="V513" s="1"/>
  <c r="K964"/>
  <c r="V964" s="1"/>
  <c r="K91"/>
  <c r="V91" s="1"/>
  <c r="K943"/>
  <c r="V943" s="1"/>
  <c r="K821"/>
  <c r="V821" s="1"/>
  <c r="K809"/>
  <c r="V809" s="1"/>
  <c r="K630"/>
  <c r="V630" s="1"/>
  <c r="K316"/>
  <c r="V316" s="1"/>
  <c r="K106"/>
  <c r="V106" s="1"/>
  <c r="K530"/>
  <c r="V530" s="1"/>
  <c r="K486"/>
  <c r="V486" s="1"/>
  <c r="K676"/>
  <c r="V676" s="1"/>
  <c r="K470"/>
  <c r="V470" s="1"/>
  <c r="K255"/>
  <c r="V255" s="1"/>
  <c r="K715"/>
  <c r="V715" s="1"/>
  <c r="K198"/>
  <c r="V198" s="1"/>
  <c r="K573"/>
  <c r="V573" s="1"/>
  <c r="K467"/>
  <c r="V467" s="1"/>
  <c r="K37"/>
  <c r="V37" s="1"/>
  <c r="K38"/>
  <c r="V38" s="1"/>
  <c r="K930"/>
  <c r="V930" s="1"/>
  <c r="K287"/>
  <c r="V287" s="1"/>
  <c r="K258"/>
  <c r="V258" s="1"/>
  <c r="K188"/>
  <c r="V188" s="1"/>
  <c r="K471"/>
  <c r="V471" s="1"/>
  <c r="K207"/>
  <c r="V207" s="1"/>
  <c r="K579"/>
  <c r="V579" s="1"/>
  <c r="K367"/>
  <c r="V367" s="1"/>
  <c r="K647"/>
  <c r="V647" s="1"/>
  <c r="K629"/>
  <c r="V629" s="1"/>
  <c r="K869"/>
  <c r="V869" s="1"/>
  <c r="K387"/>
  <c r="V387" s="1"/>
  <c r="K445"/>
  <c r="V445" s="1"/>
  <c r="K621"/>
  <c r="V621" s="1"/>
  <c r="K4"/>
  <c r="V4" s="1"/>
  <c r="K58"/>
  <c r="V58" s="1"/>
  <c r="K833"/>
  <c r="V833" s="1"/>
  <c r="K764"/>
  <c r="V764" s="1"/>
  <c r="K493"/>
  <c r="V493" s="1"/>
  <c r="K36"/>
  <c r="V36" s="1"/>
  <c r="K488"/>
  <c r="V488" s="1"/>
  <c r="K520"/>
  <c r="V520" s="1"/>
  <c r="K370"/>
  <c r="V370" s="1"/>
  <c r="K524"/>
  <c r="V524" s="1"/>
  <c r="K852"/>
  <c r="V852" s="1"/>
  <c r="K566"/>
  <c r="V566" s="1"/>
  <c r="K53"/>
  <c r="V53" s="1"/>
  <c r="K748"/>
  <c r="V748" s="1"/>
  <c r="K766"/>
  <c r="V766" s="1"/>
  <c r="K199"/>
  <c r="V199" s="1"/>
  <c r="K23"/>
  <c r="V23" s="1"/>
  <c r="K853"/>
  <c r="V853" s="1"/>
  <c r="K83"/>
  <c r="V83" s="1"/>
  <c r="K414"/>
  <c r="V414" s="1"/>
  <c r="K928"/>
  <c r="V928" s="1"/>
  <c r="K75"/>
  <c r="V75" s="1"/>
  <c r="K880"/>
  <c r="V880" s="1"/>
  <c r="K98"/>
  <c r="V98" s="1"/>
  <c r="K447"/>
  <c r="V447" s="1"/>
  <c r="K791"/>
  <c r="V791" s="1"/>
  <c r="K858"/>
  <c r="V858" s="1"/>
  <c r="K232"/>
  <c r="V232" s="1"/>
  <c r="K372"/>
  <c r="V372" s="1"/>
  <c r="K555"/>
  <c r="V555" s="1"/>
  <c r="K736"/>
  <c r="V736" s="1"/>
  <c r="K163"/>
  <c r="V163" s="1"/>
  <c r="K754"/>
  <c r="V754" s="1"/>
  <c r="K338"/>
  <c r="V338" s="1"/>
  <c r="K691"/>
  <c r="V691" s="1"/>
  <c r="K260"/>
  <c r="V260" s="1"/>
  <c r="K841"/>
  <c r="V841" s="1"/>
  <c r="K469"/>
  <c r="V469" s="1"/>
  <c r="K332"/>
  <c r="V332" s="1"/>
  <c r="K552"/>
  <c r="V552" s="1"/>
  <c r="K192"/>
  <c r="V192" s="1"/>
  <c r="K580"/>
  <c r="V580" s="1"/>
  <c r="K749"/>
  <c r="V749" s="1"/>
  <c r="K121"/>
  <c r="V121" s="1"/>
  <c r="K156"/>
  <c r="V156" s="1"/>
  <c r="K361"/>
  <c r="V361" s="1"/>
  <c r="K21"/>
  <c r="V21" s="1"/>
  <c r="K536"/>
  <c r="V536" s="1"/>
  <c r="K340"/>
  <c r="V340" s="1"/>
  <c r="K695"/>
  <c r="V695" s="1"/>
  <c r="K191"/>
  <c r="V191" s="1"/>
  <c r="K220"/>
  <c r="V220" s="1"/>
  <c r="K651"/>
  <c r="V651" s="1"/>
  <c r="K604"/>
  <c r="V604" s="1"/>
  <c r="K789"/>
  <c r="V789" s="1"/>
  <c r="K983"/>
  <c r="V983" s="1"/>
  <c r="K912"/>
  <c r="V912" s="1"/>
  <c r="K974"/>
  <c r="V974" s="1"/>
  <c r="K802"/>
  <c r="V802" s="1"/>
  <c r="K979"/>
  <c r="V979" s="1"/>
  <c r="K478"/>
  <c r="V478" s="1"/>
  <c r="K718"/>
  <c r="V718" s="1"/>
  <c r="K875"/>
  <c r="V875" s="1"/>
  <c r="K925"/>
  <c r="V925" s="1"/>
  <c r="K564"/>
  <c r="V564" s="1"/>
  <c r="K301"/>
  <c r="V301" s="1"/>
  <c r="K306"/>
  <c r="V306" s="1"/>
  <c r="K635"/>
  <c r="V635" s="1"/>
  <c r="K801"/>
  <c r="V801" s="1"/>
  <c r="K403"/>
  <c r="V403" s="1"/>
  <c r="K639"/>
  <c r="V639" s="1"/>
  <c r="K319"/>
  <c r="V319" s="1"/>
  <c r="K675"/>
  <c r="V675" s="1"/>
  <c r="K894"/>
  <c r="V894" s="1"/>
  <c r="K721"/>
  <c r="V721" s="1"/>
  <c r="K787"/>
  <c r="V787" s="1"/>
  <c r="K627"/>
  <c r="V627" s="1"/>
  <c r="K617"/>
  <c r="V617" s="1"/>
  <c r="K384"/>
  <c r="V384" s="1"/>
  <c r="K521"/>
  <c r="V521" s="1"/>
  <c r="K505"/>
  <c r="V505" s="1"/>
  <c r="K738"/>
  <c r="V738" s="1"/>
  <c r="K560"/>
  <c r="V560" s="1"/>
  <c r="K537"/>
  <c r="V537" s="1"/>
  <c r="K717"/>
  <c r="V717" s="1"/>
  <c r="K477"/>
  <c r="V477" s="1"/>
  <c r="K720"/>
  <c r="V720" s="1"/>
  <c r="K205"/>
  <c r="V205" s="1"/>
  <c r="K836"/>
  <c r="V836" s="1"/>
  <c r="K182"/>
  <c r="V182" s="1"/>
  <c r="K154"/>
  <c r="V154" s="1"/>
  <c r="K994"/>
  <c r="V994" s="1"/>
  <c r="K362"/>
  <c r="V362" s="1"/>
  <c r="K278"/>
  <c r="V278" s="1"/>
  <c r="K6"/>
  <c r="V6" s="1"/>
  <c r="K390"/>
  <c r="V390" s="1"/>
  <c r="K59"/>
  <c r="V59" s="1"/>
  <c r="K596"/>
  <c r="V596" s="1"/>
  <c r="K515"/>
  <c r="V515" s="1"/>
  <c r="K814"/>
  <c r="V814" s="1"/>
  <c r="K406"/>
  <c r="V406" s="1"/>
  <c r="K898"/>
  <c r="V898" s="1"/>
  <c r="K558"/>
  <c r="V558" s="1"/>
  <c r="K426"/>
  <c r="V426" s="1"/>
  <c r="K172"/>
  <c r="V172" s="1"/>
  <c r="K827"/>
  <c r="V827" s="1"/>
  <c r="K421"/>
  <c r="V421" s="1"/>
  <c r="K737"/>
  <c r="V737" s="1"/>
  <c r="K892"/>
  <c r="V892" s="1"/>
  <c r="K730"/>
  <c r="V730" s="1"/>
  <c r="K945"/>
  <c r="V945" s="1"/>
  <c r="K68"/>
  <c r="V68" s="1"/>
  <c r="K828"/>
  <c r="V828" s="1"/>
  <c r="K969"/>
  <c r="V969" s="1"/>
  <c r="K348"/>
  <c r="V348" s="1"/>
  <c r="K773"/>
  <c r="V773" s="1"/>
  <c r="K185"/>
  <c r="V185" s="1"/>
  <c r="K597"/>
  <c r="V597" s="1"/>
  <c r="K700"/>
  <c r="V700" s="1"/>
  <c r="K699"/>
  <c r="V699" s="1"/>
  <c r="K531"/>
  <c r="V531" s="1"/>
  <c r="K270"/>
  <c r="V270" s="1"/>
  <c r="K973"/>
  <c r="V973" s="1"/>
  <c r="K162"/>
  <c r="V162" s="1"/>
  <c r="K897"/>
  <c r="V897" s="1"/>
  <c r="K433"/>
  <c r="V433" s="1"/>
  <c r="K317"/>
  <c r="V317" s="1"/>
  <c r="K835"/>
  <c r="V835" s="1"/>
  <c r="K756"/>
  <c r="V756" s="1"/>
  <c r="K28"/>
  <c r="V28" s="1"/>
  <c r="K275"/>
  <c r="V275" s="1"/>
  <c r="K607"/>
  <c r="V607" s="1"/>
  <c r="K66"/>
  <c r="V66" s="1"/>
  <c r="K183"/>
  <c r="V183" s="1"/>
  <c r="K388"/>
  <c r="V388" s="1"/>
  <c r="K155"/>
  <c r="V155" s="1"/>
  <c r="K291"/>
  <c r="V291" s="1"/>
  <c r="K800"/>
  <c r="V800" s="1"/>
  <c r="K615"/>
  <c r="V615" s="1"/>
  <c r="K998"/>
  <c r="V998" s="1"/>
  <c r="K879"/>
  <c r="V879" s="1"/>
  <c r="K107"/>
  <c r="V107" s="1"/>
  <c r="K386"/>
  <c r="V386" s="1"/>
  <c r="K349"/>
  <c r="V349" s="1"/>
  <c r="K429"/>
  <c r="V429" s="1"/>
  <c r="K867"/>
  <c r="V867" s="1"/>
  <c r="K219"/>
  <c r="V219" s="1"/>
  <c r="K61"/>
  <c r="V61" s="1"/>
  <c r="K335"/>
  <c r="V335" s="1"/>
  <c r="K993"/>
  <c r="V993" s="1"/>
  <c r="K418"/>
  <c r="V418" s="1"/>
  <c r="K605"/>
  <c r="V605" s="1"/>
  <c r="K547"/>
  <c r="V547" s="1"/>
  <c r="K569"/>
  <c r="V569" s="1"/>
  <c r="K225"/>
  <c r="V225" s="1"/>
  <c r="K725"/>
  <c r="V725" s="1"/>
  <c r="K17"/>
  <c r="V17" s="1"/>
  <c r="K812"/>
  <c r="V812" s="1"/>
  <c r="K475"/>
  <c r="V475" s="1"/>
  <c r="K378"/>
  <c r="V378" s="1"/>
  <c r="K99"/>
  <c r="V99" s="1"/>
  <c r="K407"/>
  <c r="V407" s="1"/>
  <c r="K263"/>
  <c r="V263" s="1"/>
  <c r="K73"/>
  <c r="V73" s="1"/>
  <c r="K458"/>
  <c r="V458" s="1"/>
  <c r="K368"/>
  <c r="V368" s="1"/>
  <c r="K454"/>
  <c r="V454" s="1"/>
  <c r="K938"/>
  <c r="V938" s="1"/>
  <c r="K422"/>
  <c r="V422" s="1"/>
  <c r="K336"/>
  <c r="V336" s="1"/>
  <c r="K250"/>
  <c r="V250" s="1"/>
  <c r="K546"/>
  <c r="V546" s="1"/>
  <c r="K971"/>
  <c r="V971" s="1"/>
  <c r="K160"/>
  <c r="V160" s="1"/>
  <c r="K902"/>
  <c r="V902" s="1"/>
  <c r="K658"/>
  <c r="V658" s="1"/>
  <c r="K274"/>
  <c r="V274" s="1"/>
  <c r="K598"/>
  <c r="V598" s="1"/>
  <c r="K846"/>
  <c r="V846" s="1"/>
  <c r="K545"/>
  <c r="V545" s="1"/>
  <c r="K268"/>
  <c r="V268" s="1"/>
  <c r="K668"/>
  <c r="V668" s="1"/>
  <c r="K774"/>
  <c r="V774" s="1"/>
  <c r="K687"/>
  <c r="V687" s="1"/>
  <c r="K692"/>
  <c r="V692" s="1"/>
  <c r="K634"/>
  <c r="V634" s="1"/>
  <c r="K697"/>
  <c r="V697" s="1"/>
  <c r="K761"/>
  <c r="V761" s="1"/>
  <c r="K968"/>
  <c r="V968" s="1"/>
  <c r="K939"/>
  <c r="V939" s="1"/>
  <c r="K27"/>
  <c r="V27" s="1"/>
  <c r="K184"/>
  <c r="V184" s="1"/>
  <c r="K419"/>
  <c r="V419" s="1"/>
  <c r="K95"/>
  <c r="V95" s="1"/>
  <c r="K325"/>
  <c r="V325" s="1"/>
  <c r="K557"/>
  <c r="V557" s="1"/>
  <c r="K347"/>
  <c r="V347" s="1"/>
  <c r="K55"/>
  <c r="V55" s="1"/>
  <c r="K885"/>
  <c r="V885" s="1"/>
  <c r="K543"/>
  <c r="V543" s="1"/>
  <c r="K831"/>
  <c r="V831" s="1"/>
  <c r="K103"/>
  <c r="V103" s="1"/>
  <c r="K931"/>
  <c r="V931" s="1"/>
  <c r="K96"/>
  <c r="V96" s="1"/>
  <c r="K148"/>
  <c r="V148" s="1"/>
  <c r="K166"/>
  <c r="V166" s="1"/>
  <c r="K644"/>
  <c r="V644" s="1"/>
  <c r="K900"/>
  <c r="V900" s="1"/>
  <c r="K310"/>
  <c r="V310" s="1"/>
  <c r="K423"/>
  <c r="V423" s="1"/>
  <c r="K757"/>
  <c r="V757" s="1"/>
  <c r="K404"/>
  <c r="V404" s="1"/>
  <c r="K85"/>
  <c r="V85" s="1"/>
  <c r="K923"/>
  <c r="V923" s="1"/>
  <c r="K786"/>
  <c r="V786" s="1"/>
  <c r="K48"/>
  <c r="V48" s="1"/>
  <c r="K678"/>
  <c r="V678" s="1"/>
  <c r="K114"/>
  <c r="V114" s="1"/>
  <c r="K466"/>
  <c r="V466" s="1"/>
  <c r="K575"/>
  <c r="V575" s="1"/>
  <c r="K137"/>
  <c r="V137" s="1"/>
  <c r="K863"/>
  <c r="V863" s="1"/>
  <c r="K217"/>
  <c r="V217" s="1"/>
  <c r="K834"/>
  <c r="V834" s="1"/>
  <c r="K818"/>
  <c r="V818" s="1"/>
  <c r="K948"/>
  <c r="V948" s="1"/>
  <c r="K538"/>
  <c r="V538" s="1"/>
  <c r="K890"/>
  <c r="V890" s="1"/>
  <c r="K534"/>
  <c r="V534" s="1"/>
  <c r="K229"/>
  <c r="V229" s="1"/>
  <c r="K415"/>
  <c r="V415" s="1"/>
  <c r="K662"/>
  <c r="V662" s="1"/>
  <c r="K132"/>
  <c r="V132" s="1"/>
  <c r="K657"/>
  <c r="V657" s="1"/>
  <c r="K1001"/>
  <c r="V1001" s="1"/>
  <c r="K871"/>
  <c r="V871" s="1"/>
  <c r="K523"/>
  <c r="V523" s="1"/>
  <c r="K474"/>
  <c r="V474" s="1"/>
  <c r="K967"/>
  <c r="V967" s="1"/>
  <c r="K935"/>
  <c r="V935" s="1"/>
  <c r="K47"/>
  <c r="V47" s="1"/>
  <c r="K722"/>
  <c r="V722" s="1"/>
  <c r="K408"/>
  <c r="V408" s="1"/>
  <c r="K706"/>
  <c r="V706" s="1"/>
  <c r="K342"/>
  <c r="V342" s="1"/>
  <c r="K679"/>
  <c r="V679" s="1"/>
  <c r="K246"/>
  <c r="V246" s="1"/>
  <c r="K732"/>
  <c r="V732" s="1"/>
  <c r="K453"/>
  <c r="V453" s="1"/>
  <c r="K905"/>
  <c r="V905" s="1"/>
  <c r="K991"/>
  <c r="V991" s="1"/>
  <c r="K977"/>
  <c r="V977" s="1"/>
  <c r="K922"/>
  <c r="V922" s="1"/>
  <c r="K150"/>
  <c r="V150" s="1"/>
  <c r="K966"/>
  <c r="V966" s="1"/>
  <c r="K731"/>
  <c r="V731" s="1"/>
  <c r="K303"/>
  <c r="V303" s="1"/>
  <c r="K379"/>
  <c r="V379" s="1"/>
  <c r="K768"/>
  <c r="V768" s="1"/>
  <c r="K397"/>
  <c r="V397" s="1"/>
  <c r="K33"/>
  <c r="V33" s="1"/>
  <c r="K420"/>
  <c r="V420" s="1"/>
  <c r="K813"/>
  <c r="V813" s="1"/>
  <c r="K618"/>
  <c r="V618" s="1"/>
  <c r="K242"/>
  <c r="V242" s="1"/>
  <c r="K997"/>
  <c r="V997" s="1"/>
  <c r="K660"/>
  <c r="V660" s="1"/>
  <c r="K992"/>
  <c r="V992" s="1"/>
  <c r="K499"/>
  <c r="V499" s="1"/>
  <c r="K93"/>
  <c r="V93" s="1"/>
  <c r="K663"/>
  <c r="V663" s="1"/>
  <c r="K733"/>
  <c r="V733" s="1"/>
  <c r="K735"/>
  <c r="V735" s="1"/>
  <c r="K460"/>
  <c r="V460" s="1"/>
  <c r="K893"/>
  <c r="V893" s="1"/>
  <c r="K772"/>
  <c r="V772" s="1"/>
  <c r="K296"/>
  <c r="V296" s="1"/>
  <c r="K884"/>
  <c r="V884" s="1"/>
  <c r="K619"/>
  <c r="V619" s="1"/>
  <c r="K746"/>
  <c r="V746" s="1"/>
  <c r="K203"/>
  <c r="V203" s="1"/>
  <c r="K624"/>
  <c r="V624" s="1"/>
  <c r="K459"/>
  <c r="V459" s="1"/>
  <c r="K625"/>
  <c r="V625" s="1"/>
  <c r="K439"/>
  <c r="V439" s="1"/>
  <c r="K297"/>
  <c r="V297" s="1"/>
  <c r="K492"/>
  <c r="V492" s="1"/>
  <c r="K443"/>
  <c r="V443" s="1"/>
  <c r="K533"/>
  <c r="V533" s="1"/>
  <c r="K77"/>
  <c r="V77" s="1"/>
  <c r="K626"/>
  <c r="V626" s="1"/>
  <c r="K919"/>
  <c r="V919" s="1"/>
  <c r="K710"/>
  <c r="V710" s="1"/>
  <c r="K620"/>
  <c r="V620" s="1"/>
  <c r="K80"/>
  <c r="V80" s="1"/>
  <c r="K595"/>
  <c r="V595" s="1"/>
  <c r="K129"/>
  <c r="V129" s="1"/>
  <c r="K509"/>
  <c r="V509" s="1"/>
  <c r="K267"/>
  <c r="V267" s="1"/>
  <c r="K873"/>
  <c r="V873" s="1"/>
  <c r="K465"/>
  <c r="V465" s="1"/>
  <c r="K167"/>
  <c r="V167" s="1"/>
  <c r="K559"/>
  <c r="V559" s="1"/>
  <c r="K807"/>
  <c r="V807" s="1"/>
  <c r="K666"/>
  <c r="V666" s="1"/>
  <c r="K356"/>
  <c r="V356" s="1"/>
  <c r="K262"/>
  <c r="V262" s="1"/>
  <c r="K599"/>
  <c r="V599" s="1"/>
  <c r="K592"/>
  <c r="V592" s="1"/>
  <c r="K641"/>
  <c r="V641" s="1"/>
  <c r="K803"/>
  <c r="V803" s="1"/>
  <c r="K410"/>
  <c r="V410" s="1"/>
  <c r="K18"/>
  <c r="V18" s="1"/>
  <c r="K292"/>
  <c r="V292" s="1"/>
  <c r="K556"/>
  <c r="V556" s="1"/>
  <c r="K241"/>
  <c r="V241" s="1"/>
  <c r="K251"/>
  <c r="V251" s="1"/>
  <c r="K864"/>
  <c r="V864" s="1"/>
  <c r="K46"/>
  <c r="V46" s="1"/>
  <c r="K716"/>
  <c r="V716" s="1"/>
  <c r="K649"/>
  <c r="V649" s="1"/>
  <c r="K901"/>
  <c r="V901" s="1"/>
  <c r="K224"/>
  <c r="V224" s="1"/>
  <c r="K881"/>
  <c r="V881" s="1"/>
  <c r="K56"/>
  <c r="V56" s="1"/>
  <c r="K561"/>
  <c r="V561" s="1"/>
  <c r="K216"/>
  <c r="V216" s="1"/>
  <c r="K438"/>
  <c r="V438" s="1"/>
  <c r="K698"/>
  <c r="V698" s="1"/>
  <c r="K850"/>
  <c r="V850" s="1"/>
  <c r="K591"/>
  <c r="V591" s="1"/>
  <c r="K134"/>
  <c r="V134" s="1"/>
  <c r="K189"/>
  <c r="V189" s="1"/>
  <c r="K298"/>
  <c r="V298" s="1"/>
  <c r="K529"/>
  <c r="V529" s="1"/>
  <c r="K854"/>
  <c r="V854" s="1"/>
  <c r="K123"/>
  <c r="V123" s="1"/>
  <c r="K804"/>
  <c r="V804" s="1"/>
  <c r="K288"/>
  <c r="V288" s="1"/>
  <c r="K279"/>
  <c r="V279" s="1"/>
  <c r="K570"/>
  <c r="V570" s="1"/>
  <c r="K623"/>
  <c r="V623" s="1"/>
  <c r="K283"/>
  <c r="V283" s="1"/>
  <c r="K942"/>
  <c r="V942" s="1"/>
  <c r="K157"/>
  <c r="V157" s="1"/>
  <c r="K252"/>
  <c r="V252" s="1"/>
  <c r="K376"/>
  <c r="V376" s="1"/>
  <c r="K231"/>
  <c r="V231" s="1"/>
  <c r="K318"/>
  <c r="V318" s="1"/>
  <c r="K542"/>
  <c r="V542" s="1"/>
  <c r="K409"/>
  <c r="V409" s="1"/>
  <c r="K705"/>
  <c r="V705" s="1"/>
  <c r="K479"/>
  <c r="V479" s="1"/>
  <c r="K511"/>
  <c r="V511" s="1"/>
  <c r="K322"/>
  <c r="V322" s="1"/>
  <c r="K672"/>
  <c r="V672" s="1"/>
  <c r="K146"/>
  <c r="V146" s="1"/>
  <c r="K797"/>
  <c r="V797" s="1"/>
  <c r="K126"/>
  <c r="V126" s="1"/>
  <c r="K503"/>
  <c r="V503" s="1"/>
  <c r="K739"/>
  <c r="V739" s="1"/>
  <c r="K826"/>
  <c r="V826" s="1"/>
  <c r="K588"/>
  <c r="V588" s="1"/>
  <c r="K204"/>
  <c r="V204" s="1"/>
  <c r="K762"/>
  <c r="V762" s="1"/>
  <c r="K798"/>
  <c r="V798" s="1"/>
  <c r="K554"/>
  <c r="V554" s="1"/>
  <c r="K590"/>
  <c r="V590" s="1"/>
  <c r="K324"/>
  <c r="V324" s="1"/>
  <c r="K703"/>
  <c r="V703" s="1"/>
  <c r="K436"/>
  <c r="V436" s="1"/>
  <c r="K553"/>
  <c r="V553" s="1"/>
  <c r="K817"/>
  <c r="V817" s="1"/>
  <c r="K437"/>
  <c r="V437" s="1"/>
  <c r="K571"/>
  <c r="V571" s="1"/>
  <c r="K307"/>
  <c r="V307" s="1"/>
  <c r="K616"/>
  <c r="V616" s="1"/>
  <c r="K874"/>
  <c r="V874" s="1"/>
  <c r="K358"/>
  <c r="V358" s="1"/>
  <c r="K611"/>
  <c r="V611" s="1"/>
  <c r="K937"/>
  <c r="V937" s="1"/>
  <c r="K92"/>
  <c r="V92" s="1"/>
  <c r="K877"/>
  <c r="V877" s="1"/>
  <c r="K955"/>
  <c r="V955" s="1"/>
  <c r="K910"/>
  <c r="V910" s="1"/>
  <c r="K120"/>
  <c r="V120" s="1"/>
  <c r="K682"/>
  <c r="V682" s="1"/>
  <c r="K820"/>
  <c r="V820" s="1"/>
  <c r="K903"/>
  <c r="V903" s="1"/>
  <c r="K455"/>
  <c r="V455" s="1"/>
  <c r="K461"/>
  <c r="V461" s="1"/>
  <c r="K952"/>
  <c r="V952" s="1"/>
  <c r="K844"/>
  <c r="V844" s="1"/>
  <c r="K450"/>
  <c r="V450" s="1"/>
  <c r="K741"/>
  <c r="V741" s="1"/>
  <c r="K940"/>
  <c r="V940" s="1"/>
  <c r="K906"/>
  <c r="V906" s="1"/>
  <c r="K271"/>
  <c r="V271" s="1"/>
  <c r="K392"/>
  <c r="V392" s="1"/>
  <c r="K810"/>
  <c r="V810" s="1"/>
  <c r="K713"/>
  <c r="V713" s="1"/>
  <c r="K918"/>
  <c r="V918" s="1"/>
  <c r="K640"/>
  <c r="V640" s="1"/>
  <c r="K740"/>
  <c r="V740" s="1"/>
  <c r="K669"/>
  <c r="V669" s="1"/>
  <c r="K236"/>
  <c r="V236" s="1"/>
  <c r="K829"/>
  <c r="V829" s="1"/>
  <c r="K337"/>
  <c r="V337" s="1"/>
  <c r="K917"/>
  <c r="V917" s="1"/>
  <c r="K344"/>
  <c r="V344" s="1"/>
  <c r="K956"/>
  <c r="V956" s="1"/>
  <c r="K44"/>
  <c r="V44" s="1"/>
  <c r="K652"/>
  <c r="V652" s="1"/>
  <c r="K476"/>
  <c r="V476" s="1"/>
  <c r="K113"/>
  <c r="V113" s="1"/>
  <c r="K913"/>
  <c r="V913" s="1"/>
  <c r="K933"/>
  <c r="V933" s="1"/>
  <c r="K440"/>
  <c r="V440" s="1"/>
  <c r="K15"/>
  <c r="V15" s="1"/>
  <c r="K540"/>
  <c r="V540" s="1"/>
  <c r="K112"/>
  <c r="V112" s="1"/>
  <c r="K899"/>
  <c r="V899" s="1"/>
  <c r="K14"/>
  <c r="V14" s="1"/>
  <c r="K849"/>
  <c r="V849" s="1"/>
  <c r="K230"/>
  <c r="V230" s="1"/>
  <c r="K20"/>
  <c r="V20" s="1"/>
  <c r="K837"/>
  <c r="V837" s="1"/>
  <c r="K577"/>
  <c r="V577" s="1"/>
  <c r="K586"/>
  <c r="V586" s="1"/>
  <c r="K614"/>
  <c r="V614" s="1"/>
  <c r="K40"/>
  <c r="V40" s="1"/>
  <c r="K432"/>
  <c r="V432" s="1"/>
  <c r="K926"/>
  <c r="V926" s="1"/>
  <c r="K81"/>
  <c r="V81" s="1"/>
  <c r="K495"/>
  <c r="V495" s="1"/>
  <c r="K276"/>
  <c r="V276" s="1"/>
  <c r="K380"/>
  <c r="V380" s="1"/>
  <c r="K522"/>
  <c r="V522" s="1"/>
  <c r="K177"/>
  <c r="V177" s="1"/>
  <c r="K452"/>
  <c r="V452" s="1"/>
  <c r="K685"/>
  <c r="V685" s="1"/>
  <c r="K396"/>
  <c r="V396" s="1"/>
  <c r="K285"/>
  <c r="V285" s="1"/>
  <c r="K483"/>
  <c r="V483" s="1"/>
  <c r="K690"/>
  <c r="V690" s="1"/>
  <c r="K745"/>
  <c r="V745" s="1"/>
  <c r="K959"/>
  <c r="V959" s="1"/>
  <c r="K180"/>
  <c r="V180" s="1"/>
  <c r="K576"/>
  <c r="V576" s="1"/>
  <c r="K168"/>
  <c r="V168" s="1"/>
  <c r="K448"/>
  <c r="V448" s="1"/>
  <c r="K389"/>
  <c r="V389" s="1"/>
  <c r="K90"/>
  <c r="V90" s="1"/>
  <c r="K84"/>
  <c r="V84" s="1"/>
  <c r="K171"/>
  <c r="V171" s="1"/>
  <c r="K128"/>
  <c r="V128" s="1"/>
  <c r="K608"/>
  <c r="V608" s="1"/>
  <c r="K957"/>
  <c r="V957" s="1"/>
  <c r="K584"/>
  <c r="V584" s="1"/>
  <c r="K32"/>
  <c r="V32" s="1"/>
  <c r="K541"/>
  <c r="V541" s="1"/>
  <c r="K489"/>
  <c r="V489" s="1"/>
  <c r="K1000"/>
  <c r="V1000" s="1"/>
  <c r="K496"/>
  <c r="V496" s="1"/>
  <c r="K210"/>
  <c r="V210" s="1"/>
  <c r="K848"/>
  <c r="V848" s="1"/>
  <c r="K234"/>
  <c r="V234" s="1"/>
  <c r="K416"/>
  <c r="V416" s="1"/>
  <c r="K456"/>
  <c r="V456" s="1"/>
  <c r="K982"/>
  <c r="V982" s="1"/>
  <c r="K109"/>
  <c r="V109" s="1"/>
  <c r="K333"/>
  <c r="V333" s="1"/>
  <c r="K782"/>
  <c r="V782" s="1"/>
  <c r="K201"/>
  <c r="V201" s="1"/>
  <c r="K908"/>
  <c r="V908" s="1"/>
  <c r="K149"/>
  <c r="V149" s="1"/>
  <c r="K613"/>
  <c r="V613" s="1"/>
  <c r="K223"/>
  <c r="V223" s="1"/>
  <c r="K239"/>
  <c r="V239" s="1"/>
  <c r="K518"/>
  <c r="V518" s="1"/>
  <c r="K642"/>
  <c r="V642" s="1"/>
  <c r="K186"/>
  <c r="V186" s="1"/>
  <c r="K142"/>
  <c r="V142" s="1"/>
  <c r="K953"/>
  <c r="V953" s="1"/>
  <c r="K806"/>
  <c r="V806" s="1"/>
  <c r="K856"/>
  <c r="V856" s="1"/>
  <c r="K519"/>
  <c r="V519" s="1"/>
  <c r="K777"/>
  <c r="V777" s="1"/>
  <c r="K179"/>
  <c r="V179" s="1"/>
  <c r="K654"/>
  <c r="V654" s="1"/>
  <c r="K783"/>
  <c r="V783" s="1"/>
  <c r="K147"/>
  <c r="V147" s="1"/>
  <c r="K965"/>
  <c r="V965" s="1"/>
  <c r="K19"/>
  <c r="V19" s="1"/>
  <c r="K174"/>
  <c r="V174" s="1"/>
  <c r="K49"/>
  <c r="V49" s="1"/>
  <c r="K8"/>
  <c r="V8" s="1"/>
  <c r="K990"/>
  <c r="V990" s="1"/>
  <c r="K65"/>
  <c r="V65" s="1"/>
  <c r="K209"/>
  <c r="V209" s="1"/>
  <c r="K69"/>
  <c r="V69" s="1"/>
  <c r="K693"/>
  <c r="V693" s="1"/>
  <c r="K382"/>
  <c r="V382" s="1"/>
  <c r="K924"/>
  <c r="V924" s="1"/>
  <c r="K659"/>
  <c r="V659" s="1"/>
  <c r="K742"/>
  <c r="V742" s="1"/>
  <c r="K355"/>
  <c r="V355" s="1"/>
  <c r="K354"/>
  <c r="V354" s="1"/>
  <c r="K947"/>
  <c r="V947" s="1"/>
  <c r="K111"/>
  <c r="V111" s="1"/>
  <c r="K294"/>
  <c r="V294" s="1"/>
  <c r="K468"/>
  <c r="V468" s="1"/>
  <c r="K135"/>
  <c r="V135" s="1"/>
  <c r="K776"/>
  <c r="V776" s="1"/>
  <c r="K726"/>
  <c r="V726" s="1"/>
  <c r="K702"/>
  <c r="V702" s="1"/>
  <c r="K723"/>
  <c r="V723" s="1"/>
  <c r="K161"/>
  <c r="V161" s="1"/>
  <c r="K178"/>
  <c r="V178" s="1"/>
  <c r="K444"/>
  <c r="V444" s="1"/>
  <c r="K265"/>
  <c r="V265" s="1"/>
  <c r="K314"/>
  <c r="V314" s="1"/>
  <c r="K847"/>
  <c r="V847" s="1"/>
  <c r="K839"/>
  <c r="V839" s="1"/>
  <c r="K978"/>
  <c r="V978" s="1"/>
  <c r="K119"/>
  <c r="V119" s="1"/>
  <c r="K976"/>
  <c r="V976" s="1"/>
  <c r="K105"/>
  <c r="V105" s="1"/>
  <c r="K208"/>
  <c r="V208" s="1"/>
  <c r="K214"/>
  <c r="V214" s="1"/>
  <c r="K896"/>
  <c r="V896" s="1"/>
  <c r="K327"/>
  <c r="V327" s="1"/>
  <c r="K512"/>
  <c r="V512" s="1"/>
  <c r="K594"/>
  <c r="V594" s="1"/>
  <c r="K238"/>
  <c r="V238" s="1"/>
  <c r="K206"/>
  <c r="V206" s="1"/>
  <c r="K719"/>
  <c r="V719" s="1"/>
  <c r="K97"/>
  <c r="V97" s="1"/>
  <c r="K865"/>
  <c r="V865" s="1"/>
  <c r="K10"/>
  <c r="V10" s="1"/>
  <c r="K961"/>
  <c r="V961" s="1"/>
  <c r="K954"/>
  <c r="V954" s="1"/>
  <c r="K517"/>
  <c r="V517" s="1"/>
  <c r="K11"/>
  <c r="V11" s="1"/>
  <c r="K683"/>
  <c r="V683" s="1"/>
  <c r="K920"/>
  <c r="V920" s="1"/>
  <c r="K778"/>
  <c r="V778" s="1"/>
  <c r="K328"/>
  <c r="V328" s="1"/>
  <c r="K830"/>
  <c r="V830" s="1"/>
  <c r="K823"/>
  <c r="V823" s="1"/>
  <c r="K985"/>
  <c r="V985" s="1"/>
  <c r="K963"/>
  <c r="V963" s="1"/>
  <c r="K680"/>
  <c r="V680" s="1"/>
  <c r="K193"/>
  <c r="V193" s="1"/>
  <c r="K79"/>
  <c r="V79" s="1"/>
  <c r="K359"/>
  <c r="V359" s="1"/>
  <c r="K612"/>
  <c r="V612" s="1"/>
  <c r="K981"/>
  <c r="V981" s="1"/>
  <c r="K724"/>
  <c r="V724" s="1"/>
  <c r="K315"/>
  <c r="V315" s="1"/>
  <c r="K71"/>
  <c r="V71" s="1"/>
  <c r="K728"/>
  <c r="V728" s="1"/>
  <c r="K549"/>
  <c r="V549" s="1"/>
  <c r="K345"/>
  <c r="V345" s="1"/>
  <c r="K747"/>
  <c r="V747" s="1"/>
  <c r="K665"/>
  <c r="V665" s="1"/>
  <c r="K632"/>
  <c r="V632" s="1"/>
  <c r="K200"/>
  <c r="V200" s="1"/>
  <c r="K395"/>
  <c r="V395" s="1"/>
  <c r="K308"/>
  <c r="V308" s="1"/>
  <c r="K510"/>
  <c r="V510" s="1"/>
  <c r="K300"/>
  <c r="V300" s="1"/>
  <c r="K290"/>
  <c r="V290" s="1"/>
  <c r="K796"/>
  <c r="V796" s="1"/>
  <c r="K369"/>
  <c r="V369" s="1"/>
  <c r="K878"/>
  <c r="V878" s="1"/>
  <c r="K31"/>
  <c r="V31" s="1"/>
  <c r="K400"/>
  <c r="V400" s="1"/>
  <c r="K424"/>
  <c r="V424" s="1"/>
  <c r="K35"/>
  <c r="V35" s="1"/>
  <c r="K962"/>
  <c r="V962" s="1"/>
  <c r="K402"/>
  <c r="V402" s="1"/>
  <c r="K222"/>
  <c r="V222" s="1"/>
  <c r="K272"/>
  <c r="V272" s="1"/>
  <c r="K57"/>
  <c r="V57" s="1"/>
  <c r="K498"/>
  <c r="V498" s="1"/>
  <c r="K502"/>
  <c r="V502" s="1"/>
  <c r="K140"/>
  <c r="V140" s="1"/>
  <c r="K972"/>
  <c r="V972" s="1"/>
  <c r="K289"/>
  <c r="V289" s="1"/>
  <c r="K364"/>
  <c r="V364" s="1"/>
  <c r="K645"/>
  <c r="V645" s="1"/>
  <c r="K701"/>
  <c r="V701" s="1"/>
  <c r="K606"/>
  <c r="V606" s="1"/>
  <c r="K237"/>
  <c r="V237" s="1"/>
  <c r="K485"/>
  <c r="V485" s="1"/>
  <c r="K527"/>
  <c r="V527" s="1"/>
  <c r="K117"/>
  <c r="V117" s="1"/>
  <c r="K43"/>
  <c r="V43" s="1"/>
  <c r="K872"/>
  <c r="V872" s="1"/>
  <c r="K365"/>
  <c r="V365" s="1"/>
  <c r="N42"/>
  <c r="K42"/>
  <c r="V42" s="1"/>
  <c r="G2" i="5" l="1"/>
  <c r="H2"/>
  <c r="W987" i="1"/>
  <c r="U987"/>
  <c r="W42"/>
  <c r="U42"/>
  <c r="W365"/>
  <c r="U365"/>
  <c r="W527"/>
  <c r="U527"/>
  <c r="W972"/>
  <c r="U972"/>
  <c r="W962"/>
  <c r="U962"/>
  <c r="W290"/>
  <c r="U290"/>
  <c r="U747"/>
  <c r="W747"/>
  <c r="W612"/>
  <c r="U612"/>
  <c r="W830"/>
  <c r="U830"/>
  <c r="W961"/>
  <c r="U961"/>
  <c r="U512"/>
  <c r="W512"/>
  <c r="W978"/>
  <c r="U978"/>
  <c r="W723"/>
  <c r="U723"/>
  <c r="W947"/>
  <c r="U947"/>
  <c r="W69"/>
  <c r="U69"/>
  <c r="U965"/>
  <c r="W965"/>
  <c r="W806"/>
  <c r="U806"/>
  <c r="U613"/>
  <c r="W613"/>
  <c r="W456"/>
  <c r="U456"/>
  <c r="W541"/>
  <c r="U541"/>
  <c r="W90"/>
  <c r="U90"/>
  <c r="W690"/>
  <c r="U690"/>
  <c r="W380"/>
  <c r="U380"/>
  <c r="W586"/>
  <c r="U586"/>
  <c r="W112"/>
  <c r="U112"/>
  <c r="W652"/>
  <c r="U652"/>
  <c r="W669"/>
  <c r="U669"/>
  <c r="W906"/>
  <c r="U906"/>
  <c r="W903"/>
  <c r="U903"/>
  <c r="W937"/>
  <c r="U937"/>
  <c r="W817"/>
  <c r="U817"/>
  <c r="W762"/>
  <c r="U762"/>
  <c r="W146"/>
  <c r="U146"/>
  <c r="W157"/>
  <c r="U157"/>
  <c r="U123"/>
  <c r="W123"/>
  <c r="W698"/>
  <c r="U698"/>
  <c r="W56"/>
  <c r="U56"/>
  <c r="U251"/>
  <c r="W251"/>
  <c r="W592"/>
  <c r="U592"/>
  <c r="W465"/>
  <c r="U465"/>
  <c r="W710"/>
  <c r="U710"/>
  <c r="W439"/>
  <c r="U439"/>
  <c r="W296"/>
  <c r="U296"/>
  <c r="W499"/>
  <c r="U499"/>
  <c r="W33"/>
  <c r="U33"/>
  <c r="W922"/>
  <c r="U922"/>
  <c r="W342"/>
  <c r="U342"/>
  <c r="W523"/>
  <c r="U523"/>
  <c r="W534"/>
  <c r="U534"/>
  <c r="W137"/>
  <c r="U137"/>
  <c r="W85"/>
  <c r="U85"/>
  <c r="W148"/>
  <c r="U148"/>
  <c r="W347"/>
  <c r="U347"/>
  <c r="W968"/>
  <c r="U968"/>
  <c r="W268"/>
  <c r="U268"/>
  <c r="W971"/>
  <c r="U971"/>
  <c r="W458"/>
  <c r="U458"/>
  <c r="U17"/>
  <c r="W17"/>
  <c r="W335"/>
  <c r="U335"/>
  <c r="W879"/>
  <c r="U879"/>
  <c r="W66"/>
  <c r="U66"/>
  <c r="W897"/>
  <c r="U897"/>
  <c r="W185"/>
  <c r="U185"/>
  <c r="U892"/>
  <c r="W892"/>
  <c r="W406"/>
  <c r="U406"/>
  <c r="W362"/>
  <c r="U362"/>
  <c r="W717"/>
  <c r="U717"/>
  <c r="W627"/>
  <c r="U627"/>
  <c r="W801"/>
  <c r="U801"/>
  <c r="W478"/>
  <c r="U478"/>
  <c r="U651"/>
  <c r="W651"/>
  <c r="U156"/>
  <c r="W156"/>
  <c r="W841"/>
  <c r="U841"/>
  <c r="W372"/>
  <c r="U372"/>
  <c r="W928"/>
  <c r="U928"/>
  <c r="U53"/>
  <c r="W53"/>
  <c r="W493"/>
  <c r="U493"/>
  <c r="U869"/>
  <c r="W869"/>
  <c r="W258"/>
  <c r="U258"/>
  <c r="U715"/>
  <c r="W715"/>
  <c r="W630"/>
  <c r="U630"/>
  <c r="W311"/>
  <c r="U311"/>
  <c r="U115"/>
  <c r="W115"/>
  <c r="W677"/>
  <c r="U677"/>
  <c r="U497"/>
  <c r="W497"/>
  <c r="W758"/>
  <c r="U758"/>
  <c r="W169"/>
  <c r="U169"/>
  <c r="W508"/>
  <c r="U508"/>
  <c r="W769"/>
  <c r="U769"/>
  <c r="W708"/>
  <c r="U708"/>
  <c r="W60"/>
  <c r="U60"/>
  <c r="W514"/>
  <c r="U514"/>
  <c r="W927"/>
  <c r="U927"/>
  <c r="W3"/>
  <c r="U3"/>
  <c r="W932"/>
  <c r="U932"/>
  <c r="W808"/>
  <c r="U808"/>
  <c r="U284"/>
  <c r="W284"/>
  <c r="W490"/>
  <c r="U490"/>
  <c r="W435"/>
  <c r="U435"/>
  <c r="W398"/>
  <c r="U398"/>
  <c r="W882"/>
  <c r="U882"/>
  <c r="W353"/>
  <c r="U353"/>
  <c r="U811"/>
  <c r="W811"/>
  <c r="W264"/>
  <c r="U264"/>
  <c r="U528"/>
  <c r="W528"/>
  <c r="W72"/>
  <c r="U72"/>
  <c r="W116"/>
  <c r="U116"/>
  <c r="W329"/>
  <c r="U329"/>
  <c r="W610"/>
  <c r="U610"/>
  <c r="W330"/>
  <c r="U330"/>
  <c r="W254"/>
  <c r="U254"/>
  <c r="W233"/>
  <c r="U233"/>
  <c r="W50"/>
  <c r="U50"/>
  <c r="W891"/>
  <c r="U891"/>
  <c r="W41"/>
  <c r="U41"/>
  <c r="W269"/>
  <c r="U269"/>
  <c r="W253"/>
  <c r="U253"/>
  <c r="U211"/>
  <c r="W211"/>
  <c r="U779"/>
  <c r="W779"/>
  <c r="W22"/>
  <c r="U22"/>
  <c r="W442"/>
  <c r="U442"/>
  <c r="W941"/>
  <c r="U941"/>
  <c r="W525"/>
  <c r="U525"/>
  <c r="W170"/>
  <c r="U170"/>
  <c r="U743"/>
  <c r="W743"/>
  <c r="W643"/>
  <c r="U643"/>
  <c r="W289"/>
  <c r="U289"/>
  <c r="W402"/>
  <c r="U402"/>
  <c r="W796"/>
  <c r="U796"/>
  <c r="W665"/>
  <c r="U665"/>
  <c r="U981"/>
  <c r="W981"/>
  <c r="W823"/>
  <c r="U823"/>
  <c r="W954"/>
  <c r="U954"/>
  <c r="W594"/>
  <c r="U594"/>
  <c r="U119"/>
  <c r="W119"/>
  <c r="W161"/>
  <c r="U161"/>
  <c r="W111"/>
  <c r="U111"/>
  <c r="W693"/>
  <c r="U693"/>
  <c r="W654"/>
  <c r="U654"/>
  <c r="W186"/>
  <c r="U186"/>
  <c r="W223"/>
  <c r="U223"/>
  <c r="W982"/>
  <c r="U982"/>
  <c r="W489"/>
  <c r="U489"/>
  <c r="W84"/>
  <c r="U84"/>
  <c r="W745"/>
  <c r="U745"/>
  <c r="W522"/>
  <c r="U522"/>
  <c r="W614"/>
  <c r="U614"/>
  <c r="W899"/>
  <c r="U899"/>
  <c r="W476"/>
  <c r="U476"/>
  <c r="W236"/>
  <c r="U236"/>
  <c r="W271"/>
  <c r="U271"/>
  <c r="U455"/>
  <c r="W455"/>
  <c r="U92"/>
  <c r="W92"/>
  <c r="W437"/>
  <c r="U437"/>
  <c r="W826"/>
  <c r="U826"/>
  <c r="W511"/>
  <c r="U511"/>
  <c r="W252"/>
  <c r="U252"/>
  <c r="W804"/>
  <c r="U804"/>
  <c r="W850"/>
  <c r="U850"/>
  <c r="U901"/>
  <c r="W901"/>
  <c r="W292"/>
  <c r="U292"/>
  <c r="W356"/>
  <c r="U356"/>
  <c r="W509"/>
  <c r="U509"/>
  <c r="W77"/>
  <c r="U77"/>
  <c r="W624"/>
  <c r="U624"/>
  <c r="W460"/>
  <c r="U460"/>
  <c r="U997"/>
  <c r="W997"/>
  <c r="W379"/>
  <c r="U379"/>
  <c r="W905"/>
  <c r="U905"/>
  <c r="W722"/>
  <c r="U722"/>
  <c r="W657"/>
  <c r="U657"/>
  <c r="W948"/>
  <c r="U948"/>
  <c r="W114"/>
  <c r="U114"/>
  <c r="W166"/>
  <c r="U166"/>
  <c r="U55"/>
  <c r="W55"/>
  <c r="W939"/>
  <c r="U939"/>
  <c r="W668"/>
  <c r="U668"/>
  <c r="U160"/>
  <c r="W160"/>
  <c r="U368"/>
  <c r="W368"/>
  <c r="W812"/>
  <c r="U812"/>
  <c r="W993"/>
  <c r="U993"/>
  <c r="U107"/>
  <c r="W107"/>
  <c r="U183"/>
  <c r="W183"/>
  <c r="W433"/>
  <c r="U433"/>
  <c r="U597"/>
  <c r="W597"/>
  <c r="W730"/>
  <c r="U730"/>
  <c r="W898"/>
  <c r="U898"/>
  <c r="W278"/>
  <c r="U278"/>
  <c r="W477"/>
  <c r="U477"/>
  <c r="W617"/>
  <c r="U617"/>
  <c r="W403"/>
  <c r="U403"/>
  <c r="W718"/>
  <c r="U718"/>
  <c r="W604"/>
  <c r="U604"/>
  <c r="W361"/>
  <c r="U361"/>
  <c r="U469"/>
  <c r="W469"/>
  <c r="W791"/>
  <c r="U791"/>
  <c r="U853"/>
  <c r="W853"/>
  <c r="W524"/>
  <c r="U524"/>
  <c r="W58"/>
  <c r="U58"/>
  <c r="W367"/>
  <c r="U367"/>
  <c r="W38"/>
  <c r="U38"/>
  <c r="W676"/>
  <c r="U676"/>
  <c r="W943"/>
  <c r="U943"/>
  <c r="W480"/>
  <c r="U480"/>
  <c r="U7"/>
  <c r="W7"/>
  <c r="W118"/>
  <c r="U118"/>
  <c r="W650"/>
  <c r="U650"/>
  <c r="W781"/>
  <c r="U781"/>
  <c r="W887"/>
  <c r="U887"/>
  <c r="U39"/>
  <c r="W39"/>
  <c r="W701"/>
  <c r="U701"/>
  <c r="W57"/>
  <c r="U57"/>
  <c r="W31"/>
  <c r="U31"/>
  <c r="W395"/>
  <c r="U395"/>
  <c r="U71"/>
  <c r="W71"/>
  <c r="W680"/>
  <c r="U680"/>
  <c r="U683"/>
  <c r="W683"/>
  <c r="W719"/>
  <c r="U719"/>
  <c r="W208"/>
  <c r="U208"/>
  <c r="W265"/>
  <c r="U265"/>
  <c r="U135"/>
  <c r="W135"/>
  <c r="W659"/>
  <c r="U659"/>
  <c r="W8"/>
  <c r="U8"/>
  <c r="U179"/>
  <c r="W179"/>
  <c r="W642"/>
  <c r="U642"/>
  <c r="W782"/>
  <c r="U782"/>
  <c r="W210"/>
  <c r="U210"/>
  <c r="W608"/>
  <c r="U608"/>
  <c r="W576"/>
  <c r="U576"/>
  <c r="W685"/>
  <c r="U685"/>
  <c r="W926"/>
  <c r="U926"/>
  <c r="W230"/>
  <c r="U230"/>
  <c r="W933"/>
  <c r="U933"/>
  <c r="W917"/>
  <c r="U917"/>
  <c r="W713"/>
  <c r="U713"/>
  <c r="W844"/>
  <c r="U844"/>
  <c r="W910"/>
  <c r="U910"/>
  <c r="W616"/>
  <c r="U616"/>
  <c r="W324"/>
  <c r="U324"/>
  <c r="W739"/>
  <c r="U739"/>
  <c r="W479"/>
  <c r="U479"/>
  <c r="W318"/>
  <c r="U318"/>
  <c r="W570"/>
  <c r="U570"/>
  <c r="W189"/>
  <c r="U189"/>
  <c r="W649"/>
  <c r="U649"/>
  <c r="W18"/>
  <c r="U18"/>
  <c r="W666"/>
  <c r="U666"/>
  <c r="W129"/>
  <c r="U129"/>
  <c r="W533"/>
  <c r="U533"/>
  <c r="U203"/>
  <c r="W203"/>
  <c r="W735"/>
  <c r="U735"/>
  <c r="W242"/>
  <c r="U242"/>
  <c r="W303"/>
  <c r="U303"/>
  <c r="U453"/>
  <c r="W453"/>
  <c r="W47"/>
  <c r="U47"/>
  <c r="W132"/>
  <c r="U132"/>
  <c r="W818"/>
  <c r="U818"/>
  <c r="W678"/>
  <c r="U678"/>
  <c r="W310"/>
  <c r="U310"/>
  <c r="W831"/>
  <c r="U831"/>
  <c r="W419"/>
  <c r="U419"/>
  <c r="W692"/>
  <c r="U692"/>
  <c r="W274"/>
  <c r="U274"/>
  <c r="W422"/>
  <c r="U422"/>
  <c r="U99"/>
  <c r="W99"/>
  <c r="W547"/>
  <c r="U547"/>
  <c r="W429"/>
  <c r="U429"/>
  <c r="W291"/>
  <c r="U291"/>
  <c r="W756"/>
  <c r="U756"/>
  <c r="W531"/>
  <c r="U531"/>
  <c r="W828"/>
  <c r="U828"/>
  <c r="W172"/>
  <c r="U172"/>
  <c r="U59"/>
  <c r="W59"/>
  <c r="W836"/>
  <c r="U836"/>
  <c r="W505"/>
  <c r="U505"/>
  <c r="W675"/>
  <c r="U675"/>
  <c r="W564"/>
  <c r="U564"/>
  <c r="U912"/>
  <c r="W912"/>
  <c r="W340"/>
  <c r="U340"/>
  <c r="W192"/>
  <c r="U192"/>
  <c r="W754"/>
  <c r="U754"/>
  <c r="W447"/>
  <c r="U447"/>
  <c r="U23"/>
  <c r="W23"/>
  <c r="W370"/>
  <c r="U370"/>
  <c r="W4"/>
  <c r="U4"/>
  <c r="W579"/>
  <c r="U579"/>
  <c r="W37"/>
  <c r="U37"/>
  <c r="W486"/>
  <c r="U486"/>
  <c r="U91"/>
  <c r="W91"/>
  <c r="W770"/>
  <c r="U770"/>
  <c r="W995"/>
  <c r="U995"/>
  <c r="U843"/>
  <c r="W843"/>
  <c r="W451"/>
  <c r="U451"/>
  <c r="W661"/>
  <c r="U661"/>
  <c r="W581"/>
  <c r="U581"/>
  <c r="W256"/>
  <c r="U256"/>
  <c r="W321"/>
  <c r="U321"/>
  <c r="W815"/>
  <c r="U815"/>
  <c r="W244"/>
  <c r="U244"/>
  <c r="W824"/>
  <c r="U824"/>
  <c r="W261"/>
  <c r="U261"/>
  <c r="W914"/>
  <c r="U914"/>
  <c r="W755"/>
  <c r="U755"/>
  <c r="W431"/>
  <c r="U431"/>
  <c r="W550"/>
  <c r="U550"/>
  <c r="W960"/>
  <c r="U960"/>
  <c r="U145"/>
  <c r="W145"/>
  <c r="W904"/>
  <c r="U904"/>
  <c r="W133"/>
  <c r="U133"/>
  <c r="W405"/>
  <c r="U405"/>
  <c r="W861"/>
  <c r="U861"/>
  <c r="W750"/>
  <c r="U750"/>
  <c r="W441"/>
  <c r="U441"/>
  <c r="W190"/>
  <c r="U190"/>
  <c r="W159"/>
  <c r="U159"/>
  <c r="U656"/>
  <c r="W656"/>
  <c r="W29"/>
  <c r="U29"/>
  <c r="W484"/>
  <c r="U484"/>
  <c r="W544"/>
  <c r="U544"/>
  <c r="W152"/>
  <c r="U152"/>
  <c r="W351"/>
  <c r="U351"/>
  <c r="U273"/>
  <c r="W273"/>
  <c r="W771"/>
  <c r="U771"/>
  <c r="U243"/>
  <c r="W243"/>
  <c r="W838"/>
  <c r="U838"/>
  <c r="W45"/>
  <c r="U45"/>
  <c r="W840"/>
  <c r="U840"/>
  <c r="U763"/>
  <c r="W763"/>
  <c r="W907"/>
  <c r="U907"/>
  <c r="W526"/>
  <c r="U526"/>
  <c r="W158"/>
  <c r="U158"/>
  <c r="W842"/>
  <c r="U842"/>
  <c r="W434"/>
  <c r="U434"/>
  <c r="W313"/>
  <c r="U313"/>
  <c r="W567"/>
  <c r="U567"/>
  <c r="U117"/>
  <c r="W117"/>
  <c r="W606"/>
  <c r="U606"/>
  <c r="W498"/>
  <c r="U498"/>
  <c r="U400"/>
  <c r="W400"/>
  <c r="W308"/>
  <c r="U308"/>
  <c r="W728"/>
  <c r="U728"/>
  <c r="W193"/>
  <c r="U193"/>
  <c r="W920"/>
  <c r="U920"/>
  <c r="W97"/>
  <c r="U97"/>
  <c r="W214"/>
  <c r="U214"/>
  <c r="W314"/>
  <c r="U314"/>
  <c r="W776"/>
  <c r="U776"/>
  <c r="W742"/>
  <c r="U742"/>
  <c r="W990"/>
  <c r="U990"/>
  <c r="W19"/>
  <c r="U19"/>
  <c r="W856"/>
  <c r="U856"/>
  <c r="W201"/>
  <c r="U201"/>
  <c r="W848"/>
  <c r="U848"/>
  <c r="W957"/>
  <c r="U957"/>
  <c r="W168"/>
  <c r="U168"/>
  <c r="W396"/>
  <c r="U396"/>
  <c r="U81"/>
  <c r="W81"/>
  <c r="W20"/>
  <c r="U20"/>
  <c r="W440"/>
  <c r="U440"/>
  <c r="W344"/>
  <c r="U344"/>
  <c r="W918"/>
  <c r="U918"/>
  <c r="W450"/>
  <c r="U450"/>
  <c r="W120"/>
  <c r="U120"/>
  <c r="W874"/>
  <c r="U874"/>
  <c r="W703"/>
  <c r="U703"/>
  <c r="W798"/>
  <c r="U798"/>
  <c r="W797"/>
  <c r="U797"/>
  <c r="W542"/>
  <c r="U542"/>
  <c r="W623"/>
  <c r="U623"/>
  <c r="W298"/>
  <c r="U298"/>
  <c r="W561"/>
  <c r="U561"/>
  <c r="U864"/>
  <c r="W864"/>
  <c r="W641"/>
  <c r="U641"/>
  <c r="U167"/>
  <c r="W167"/>
  <c r="W620"/>
  <c r="U620"/>
  <c r="W297"/>
  <c r="U297"/>
  <c r="W884"/>
  <c r="U884"/>
  <c r="W93"/>
  <c r="U93"/>
  <c r="W420"/>
  <c r="U420"/>
  <c r="W150"/>
  <c r="U150"/>
  <c r="U679"/>
  <c r="W679"/>
  <c r="W474"/>
  <c r="U474"/>
  <c r="W229"/>
  <c r="U229"/>
  <c r="W863"/>
  <c r="U863"/>
  <c r="W923"/>
  <c r="U923"/>
  <c r="W423"/>
  <c r="U423"/>
  <c r="U103"/>
  <c r="W103"/>
  <c r="W95"/>
  <c r="U95"/>
  <c r="W634"/>
  <c r="U634"/>
  <c r="W598"/>
  <c r="U598"/>
  <c r="W336"/>
  <c r="U336"/>
  <c r="W407"/>
  <c r="U407"/>
  <c r="W569"/>
  <c r="U569"/>
  <c r="W867"/>
  <c r="U867"/>
  <c r="W800"/>
  <c r="U800"/>
  <c r="U28"/>
  <c r="W28"/>
  <c r="W270"/>
  <c r="U270"/>
  <c r="W969"/>
  <c r="U969"/>
  <c r="U827"/>
  <c r="W827"/>
  <c r="W596"/>
  <c r="U596"/>
  <c r="W182"/>
  <c r="U182"/>
  <c r="W738"/>
  <c r="U738"/>
  <c r="W894"/>
  <c r="U894"/>
  <c r="W301"/>
  <c r="U301"/>
  <c r="W974"/>
  <c r="U974"/>
  <c r="W695"/>
  <c r="U695"/>
  <c r="W580"/>
  <c r="U580"/>
  <c r="W338"/>
  <c r="U338"/>
  <c r="U555"/>
  <c r="W555"/>
  <c r="U75"/>
  <c r="W75"/>
  <c r="W748"/>
  <c r="U748"/>
  <c r="W36"/>
  <c r="U36"/>
  <c r="W387"/>
  <c r="U387"/>
  <c r="W188"/>
  <c r="U188"/>
  <c r="W198"/>
  <c r="U198"/>
  <c r="W316"/>
  <c r="U316"/>
  <c r="W704"/>
  <c r="U704"/>
  <c r="W299"/>
  <c r="U299"/>
  <c r="W360"/>
  <c r="U360"/>
  <c r="W63"/>
  <c r="U63"/>
  <c r="W631"/>
  <c r="U631"/>
  <c r="W996"/>
  <c r="U996"/>
  <c r="W343"/>
  <c r="U343"/>
  <c r="W548"/>
  <c r="U548"/>
  <c r="U539"/>
  <c r="W539"/>
  <c r="W202"/>
  <c r="U202"/>
  <c r="W681"/>
  <c r="U681"/>
  <c r="W176"/>
  <c r="U176"/>
  <c r="W822"/>
  <c r="U822"/>
  <c r="W385"/>
  <c r="U385"/>
  <c r="W282"/>
  <c r="U282"/>
  <c r="U87"/>
  <c r="W87"/>
  <c r="U247"/>
  <c r="W247"/>
  <c r="W391"/>
  <c r="U391"/>
  <c r="W104"/>
  <c r="U104"/>
  <c r="W309"/>
  <c r="U309"/>
  <c r="W13"/>
  <c r="U13"/>
  <c r="W832"/>
  <c r="U832"/>
  <c r="U667"/>
  <c r="W667"/>
  <c r="W729"/>
  <c r="U729"/>
  <c r="W371"/>
  <c r="U371"/>
  <c r="W688"/>
  <c r="U688"/>
  <c r="W277"/>
  <c r="U277"/>
  <c r="W212"/>
  <c r="U212"/>
  <c r="W686"/>
  <c r="U686"/>
  <c r="W494"/>
  <c r="U494"/>
  <c r="W648"/>
  <c r="U648"/>
  <c r="W428"/>
  <c r="U428"/>
  <c r="W425"/>
  <c r="U425"/>
  <c r="U411"/>
  <c r="W411"/>
  <c r="U195"/>
  <c r="W195"/>
  <c r="W54"/>
  <c r="U54"/>
  <c r="W464"/>
  <c r="U464"/>
  <c r="W504"/>
  <c r="U504"/>
  <c r="W915"/>
  <c r="U915"/>
  <c r="W394"/>
  <c r="U394"/>
  <c r="W638"/>
  <c r="U638"/>
  <c r="W855"/>
  <c r="U855"/>
  <c r="W628"/>
  <c r="U628"/>
  <c r="W363"/>
  <c r="U363"/>
  <c r="W506"/>
  <c r="U506"/>
  <c r="W240"/>
  <c r="U240"/>
  <c r="W572"/>
  <c r="U572"/>
  <c r="W78"/>
  <c r="U78"/>
  <c r="W946"/>
  <c r="U946"/>
  <c r="W535"/>
  <c r="U535"/>
  <c r="W52"/>
  <c r="U52"/>
  <c r="W89"/>
  <c r="U89"/>
  <c r="U259"/>
  <c r="W259"/>
  <c r="U12"/>
  <c r="W12"/>
  <c r="W845"/>
  <c r="U845"/>
  <c r="W909"/>
  <c r="U909"/>
  <c r="W197"/>
  <c r="U197"/>
  <c r="W446"/>
  <c r="U446"/>
  <c r="W218"/>
  <c r="U218"/>
  <c r="W819"/>
  <c r="U819"/>
  <c r="W889"/>
  <c r="U889"/>
  <c r="W393"/>
  <c r="U393"/>
  <c r="U784"/>
  <c r="W784"/>
  <c r="W153"/>
  <c r="U153"/>
  <c r="U151"/>
  <c r="W151"/>
  <c r="W862"/>
  <c r="U862"/>
  <c r="W950"/>
  <c r="U950"/>
  <c r="W866"/>
  <c r="U866"/>
  <c r="W507"/>
  <c r="U507"/>
  <c r="W986"/>
  <c r="U986"/>
  <c r="W82"/>
  <c r="U82"/>
  <c r="W792"/>
  <c r="U792"/>
  <c r="U587"/>
  <c r="W587"/>
  <c r="U67"/>
  <c r="W67"/>
  <c r="W673"/>
  <c r="U673"/>
  <c r="W136"/>
  <c r="U136"/>
  <c r="W872"/>
  <c r="U872"/>
  <c r="U485"/>
  <c r="W485"/>
  <c r="W645"/>
  <c r="U645"/>
  <c r="W140"/>
  <c r="U140"/>
  <c r="W272"/>
  <c r="U272"/>
  <c r="U35"/>
  <c r="W35"/>
  <c r="W878"/>
  <c r="U878"/>
  <c r="W300"/>
  <c r="U300"/>
  <c r="W200"/>
  <c r="U200"/>
  <c r="W345"/>
  <c r="U345"/>
  <c r="W315"/>
  <c r="U315"/>
  <c r="W359"/>
  <c r="U359"/>
  <c r="W963"/>
  <c r="U963"/>
  <c r="W328"/>
  <c r="U328"/>
  <c r="U11"/>
  <c r="W11"/>
  <c r="W10"/>
  <c r="U10"/>
  <c r="W206"/>
  <c r="U206"/>
  <c r="U327"/>
  <c r="W327"/>
  <c r="W105"/>
  <c r="U105"/>
  <c r="U839"/>
  <c r="W839"/>
  <c r="W444"/>
  <c r="U444"/>
  <c r="W702"/>
  <c r="U702"/>
  <c r="W468"/>
  <c r="U468"/>
  <c r="W354"/>
  <c r="U354"/>
  <c r="U924"/>
  <c r="W924"/>
  <c r="U209"/>
  <c r="W209"/>
  <c r="U49"/>
  <c r="W49"/>
  <c r="U147"/>
  <c r="W147"/>
  <c r="W777"/>
  <c r="U777"/>
  <c r="W953"/>
  <c r="U953"/>
  <c r="W518"/>
  <c r="U518"/>
  <c r="W149"/>
  <c r="U149"/>
  <c r="W333"/>
  <c r="U333"/>
  <c r="W416"/>
  <c r="U416"/>
  <c r="U496"/>
  <c r="W496"/>
  <c r="U32"/>
  <c r="W32"/>
  <c r="W128"/>
  <c r="U128"/>
  <c r="W389"/>
  <c r="U389"/>
  <c r="W180"/>
  <c r="U180"/>
  <c r="W483"/>
  <c r="U483"/>
  <c r="W452"/>
  <c r="U452"/>
  <c r="W276"/>
  <c r="U276"/>
  <c r="W432"/>
  <c r="U432"/>
  <c r="W577"/>
  <c r="U577"/>
  <c r="W849"/>
  <c r="U849"/>
  <c r="W540"/>
  <c r="U540"/>
  <c r="U913"/>
  <c r="W913"/>
  <c r="W44"/>
  <c r="U44"/>
  <c r="W337"/>
  <c r="U337"/>
  <c r="W740"/>
  <c r="U740"/>
  <c r="W810"/>
  <c r="U810"/>
  <c r="W940"/>
  <c r="U940"/>
  <c r="W952"/>
  <c r="U952"/>
  <c r="W820"/>
  <c r="U820"/>
  <c r="W955"/>
  <c r="U955"/>
  <c r="W611"/>
  <c r="U611"/>
  <c r="W307"/>
  <c r="U307"/>
  <c r="W553"/>
  <c r="U553"/>
  <c r="W590"/>
  <c r="U590"/>
  <c r="W204"/>
  <c r="U204"/>
  <c r="W503"/>
  <c r="U503"/>
  <c r="W672"/>
  <c r="U672"/>
  <c r="W705"/>
  <c r="U705"/>
  <c r="U231"/>
  <c r="W231"/>
  <c r="W942"/>
  <c r="U942"/>
  <c r="U279"/>
  <c r="W279"/>
  <c r="W854"/>
  <c r="U854"/>
  <c r="W134"/>
  <c r="U134"/>
  <c r="W438"/>
  <c r="U438"/>
  <c r="U881"/>
  <c r="W881"/>
  <c r="W716"/>
  <c r="U716"/>
  <c r="U241"/>
  <c r="W241"/>
  <c r="W410"/>
  <c r="U410"/>
  <c r="W599"/>
  <c r="U599"/>
  <c r="U807"/>
  <c r="W807"/>
  <c r="W873"/>
  <c r="U873"/>
  <c r="W595"/>
  <c r="U595"/>
  <c r="W919"/>
  <c r="U919"/>
  <c r="U443"/>
  <c r="W443"/>
  <c r="W625"/>
  <c r="U625"/>
  <c r="W746"/>
  <c r="U746"/>
  <c r="W772"/>
  <c r="U772"/>
  <c r="W733"/>
  <c r="U733"/>
  <c r="U992"/>
  <c r="W992"/>
  <c r="W618"/>
  <c r="U618"/>
  <c r="W397"/>
  <c r="U397"/>
  <c r="U731"/>
  <c r="W731"/>
  <c r="U977"/>
  <c r="W977"/>
  <c r="W732"/>
  <c r="U732"/>
  <c r="W706"/>
  <c r="U706"/>
  <c r="U935"/>
  <c r="W935"/>
  <c r="W871"/>
  <c r="U871"/>
  <c r="W662"/>
  <c r="U662"/>
  <c r="W890"/>
  <c r="U890"/>
  <c r="W834"/>
  <c r="U834"/>
  <c r="W575"/>
  <c r="U575"/>
  <c r="W48"/>
  <c r="U48"/>
  <c r="W404"/>
  <c r="U404"/>
  <c r="W900"/>
  <c r="U900"/>
  <c r="U96"/>
  <c r="W96"/>
  <c r="W543"/>
  <c r="U543"/>
  <c r="W557"/>
  <c r="U557"/>
  <c r="W184"/>
  <c r="U184"/>
  <c r="W761"/>
  <c r="U761"/>
  <c r="W687"/>
  <c r="U687"/>
  <c r="W545"/>
  <c r="U545"/>
  <c r="W658"/>
  <c r="U658"/>
  <c r="W546"/>
  <c r="U546"/>
  <c r="W938"/>
  <c r="U938"/>
  <c r="W73"/>
  <c r="U73"/>
  <c r="W378"/>
  <c r="U378"/>
  <c r="U725"/>
  <c r="W725"/>
  <c r="W605"/>
  <c r="U605"/>
  <c r="W61"/>
  <c r="U61"/>
  <c r="W349"/>
  <c r="U349"/>
  <c r="W998"/>
  <c r="U998"/>
  <c r="U155"/>
  <c r="W155"/>
  <c r="W607"/>
  <c r="U607"/>
  <c r="W835"/>
  <c r="U835"/>
  <c r="W162"/>
  <c r="U162"/>
  <c r="U699"/>
  <c r="W699"/>
  <c r="W773"/>
  <c r="U773"/>
  <c r="W68"/>
  <c r="U68"/>
  <c r="W737"/>
  <c r="U737"/>
  <c r="W426"/>
  <c r="U426"/>
  <c r="W814"/>
  <c r="U814"/>
  <c r="W390"/>
  <c r="U390"/>
  <c r="W994"/>
  <c r="U994"/>
  <c r="W205"/>
  <c r="U205"/>
  <c r="W537"/>
  <c r="U537"/>
  <c r="W521"/>
  <c r="U521"/>
  <c r="W787"/>
  <c r="U787"/>
  <c r="W319"/>
  <c r="U319"/>
  <c r="U635"/>
  <c r="W635"/>
  <c r="W925"/>
  <c r="U925"/>
  <c r="W979"/>
  <c r="U979"/>
  <c r="W983"/>
  <c r="U983"/>
  <c r="U220"/>
  <c r="W220"/>
  <c r="W536"/>
  <c r="U536"/>
  <c r="W121"/>
  <c r="U121"/>
  <c r="W552"/>
  <c r="U552"/>
  <c r="W260"/>
  <c r="U260"/>
  <c r="U163"/>
  <c r="W163"/>
  <c r="W232"/>
  <c r="U232"/>
  <c r="W98"/>
  <c r="U98"/>
  <c r="W414"/>
  <c r="U414"/>
  <c r="U199"/>
  <c r="W199"/>
  <c r="W566"/>
  <c r="U566"/>
  <c r="W520"/>
  <c r="U520"/>
  <c r="W764"/>
  <c r="U764"/>
  <c r="W621"/>
  <c r="U621"/>
  <c r="W629"/>
  <c r="U629"/>
  <c r="W207"/>
  <c r="U207"/>
  <c r="W287"/>
  <c r="U287"/>
  <c r="W467"/>
  <c r="U467"/>
  <c r="W255"/>
  <c r="U255"/>
  <c r="W530"/>
  <c r="U530"/>
  <c r="W809"/>
  <c r="U809"/>
  <c r="W964"/>
  <c r="U964"/>
  <c r="W482"/>
  <c r="U482"/>
  <c r="W221"/>
  <c r="U221"/>
  <c r="W94"/>
  <c r="U94"/>
  <c r="W799"/>
  <c r="U799"/>
  <c r="W500"/>
  <c r="U500"/>
  <c r="W295"/>
  <c r="U295"/>
  <c r="W304"/>
  <c r="U304"/>
  <c r="W563"/>
  <c r="U563"/>
  <c r="W883"/>
  <c r="U883"/>
  <c r="W684"/>
  <c r="U684"/>
  <c r="W357"/>
  <c r="U357"/>
  <c r="W999"/>
  <c r="U999"/>
  <c r="U775"/>
  <c r="W775"/>
  <c r="W911"/>
  <c r="U911"/>
  <c r="W765"/>
  <c r="U765"/>
  <c r="U245"/>
  <c r="W245"/>
  <c r="W144"/>
  <c r="U144"/>
  <c r="W895"/>
  <c r="U895"/>
  <c r="W975"/>
  <c r="U975"/>
  <c r="W636"/>
  <c r="U636"/>
  <c r="W760"/>
  <c r="U760"/>
  <c r="W373"/>
  <c r="U373"/>
  <c r="W601"/>
  <c r="U601"/>
  <c r="W790"/>
  <c r="U790"/>
  <c r="W165"/>
  <c r="U165"/>
  <c r="W501"/>
  <c r="U501"/>
  <c r="W228"/>
  <c r="U228"/>
  <c r="U51"/>
  <c r="W51"/>
  <c r="W727"/>
  <c r="U727"/>
  <c r="W921"/>
  <c r="U921"/>
  <c r="W375"/>
  <c r="U375"/>
  <c r="W76"/>
  <c r="U76"/>
  <c r="W568"/>
  <c r="U568"/>
  <c r="W585"/>
  <c r="U585"/>
  <c r="W281"/>
  <c r="U281"/>
  <c r="U427"/>
  <c r="W427"/>
  <c r="W696"/>
  <c r="U696"/>
  <c r="W857"/>
  <c r="U857"/>
  <c r="W794"/>
  <c r="U794"/>
  <c r="W26"/>
  <c r="U26"/>
  <c r="W565"/>
  <c r="U565"/>
  <c r="W653"/>
  <c r="U653"/>
  <c r="W780"/>
  <c r="U780"/>
  <c r="W175"/>
  <c r="U175"/>
  <c r="W655"/>
  <c r="U655"/>
  <c r="U5"/>
  <c r="W5"/>
  <c r="W9"/>
  <c r="U9"/>
  <c r="W785"/>
  <c r="U785"/>
  <c r="W860"/>
  <c r="U860"/>
  <c r="W108"/>
  <c r="U108"/>
  <c r="W457"/>
  <c r="U457"/>
  <c r="W130"/>
  <c r="U130"/>
  <c r="W744"/>
  <c r="U744"/>
  <c r="W101"/>
  <c r="U101"/>
  <c r="W346"/>
  <c r="U346"/>
  <c r="W249"/>
  <c r="U249"/>
  <c r="W383"/>
  <c r="U383"/>
  <c r="W122"/>
  <c r="U122"/>
  <c r="W516"/>
  <c r="U516"/>
  <c r="W320"/>
  <c r="U320"/>
  <c r="W868"/>
  <c r="U868"/>
  <c r="W734"/>
  <c r="U734"/>
  <c r="W339"/>
  <c r="U339"/>
  <c r="U139"/>
  <c r="W139"/>
  <c r="W86"/>
  <c r="U86"/>
  <c r="W280"/>
  <c r="U280"/>
  <c r="W25"/>
  <c r="U25"/>
  <c r="W334"/>
  <c r="U334"/>
  <c r="W472"/>
  <c r="U472"/>
  <c r="W213"/>
  <c r="U213"/>
  <c r="W689"/>
  <c r="U689"/>
  <c r="W589"/>
  <c r="U589"/>
  <c r="W173"/>
  <c r="U173"/>
  <c r="W449"/>
  <c r="U449"/>
  <c r="W64"/>
  <c r="U64"/>
  <c r="W753"/>
  <c r="U753"/>
  <c r="W88"/>
  <c r="U88"/>
  <c r="W825"/>
  <c r="U825"/>
  <c r="W138"/>
  <c r="U138"/>
  <c r="W984"/>
  <c r="U984"/>
  <c r="W934"/>
  <c r="U934"/>
  <c r="W70"/>
  <c r="U70"/>
  <c r="W74"/>
  <c r="U74"/>
  <c r="W430"/>
  <c r="U430"/>
  <c r="W124"/>
  <c r="U124"/>
  <c r="W805"/>
  <c r="U805"/>
  <c r="W164"/>
  <c r="U164"/>
  <c r="W916"/>
  <c r="U916"/>
  <c r="W709"/>
  <c r="U709"/>
  <c r="W341"/>
  <c r="U341"/>
  <c r="W637"/>
  <c r="U637"/>
  <c r="W62"/>
  <c r="U62"/>
  <c r="W463"/>
  <c r="U463"/>
  <c r="W793"/>
  <c r="U793"/>
  <c r="W312"/>
  <c r="U312"/>
  <c r="W989"/>
  <c r="U989"/>
  <c r="W671"/>
  <c r="U671"/>
  <c r="W562"/>
  <c r="U562"/>
  <c r="U43"/>
  <c r="W43"/>
  <c r="W237"/>
  <c r="U237"/>
  <c r="W364"/>
  <c r="U364"/>
  <c r="W502"/>
  <c r="U502"/>
  <c r="W222"/>
  <c r="U222"/>
  <c r="W424"/>
  <c r="U424"/>
  <c r="U369"/>
  <c r="W369"/>
  <c r="W510"/>
  <c r="U510"/>
  <c r="W632"/>
  <c r="U632"/>
  <c r="W549"/>
  <c r="U549"/>
  <c r="W724"/>
  <c r="U724"/>
  <c r="W79"/>
  <c r="U79"/>
  <c r="W985"/>
  <c r="U985"/>
  <c r="W778"/>
  <c r="U778"/>
  <c r="W517"/>
  <c r="U517"/>
  <c r="W865"/>
  <c r="U865"/>
  <c r="W238"/>
  <c r="U238"/>
  <c r="U896"/>
  <c r="W896"/>
  <c r="W976"/>
  <c r="U976"/>
  <c r="W847"/>
  <c r="U847"/>
  <c r="W178"/>
  <c r="U178"/>
  <c r="W726"/>
  <c r="U726"/>
  <c r="W294"/>
  <c r="U294"/>
  <c r="W355"/>
  <c r="U355"/>
  <c r="W382"/>
  <c r="U382"/>
  <c r="W65"/>
  <c r="U65"/>
  <c r="W174"/>
  <c r="U174"/>
  <c r="W783"/>
  <c r="U783"/>
  <c r="W519"/>
  <c r="U519"/>
  <c r="W142"/>
  <c r="U142"/>
  <c r="W239"/>
  <c r="U239"/>
  <c r="W908"/>
  <c r="U908"/>
  <c r="W109"/>
  <c r="U109"/>
  <c r="W234"/>
  <c r="U234"/>
  <c r="W1000"/>
  <c r="U1000"/>
  <c r="W584"/>
  <c r="U584"/>
  <c r="U171"/>
  <c r="W171"/>
  <c r="W448"/>
  <c r="U448"/>
  <c r="W959"/>
  <c r="U959"/>
  <c r="W285"/>
  <c r="U285"/>
  <c r="U177"/>
  <c r="W177"/>
  <c r="W495"/>
  <c r="U495"/>
  <c r="W40"/>
  <c r="U40"/>
  <c r="W837"/>
  <c r="U837"/>
  <c r="W14"/>
  <c r="U14"/>
  <c r="W15"/>
  <c r="U15"/>
  <c r="U113"/>
  <c r="W113"/>
  <c r="W956"/>
  <c r="U956"/>
  <c r="W829"/>
  <c r="U829"/>
  <c r="U640"/>
  <c r="W640"/>
  <c r="W392"/>
  <c r="U392"/>
  <c r="U741"/>
  <c r="W741"/>
  <c r="W461"/>
  <c r="U461"/>
  <c r="W682"/>
  <c r="U682"/>
  <c r="W877"/>
  <c r="U877"/>
  <c r="W358"/>
  <c r="U358"/>
  <c r="U571"/>
  <c r="W571"/>
  <c r="W436"/>
  <c r="U436"/>
  <c r="W554"/>
  <c r="U554"/>
  <c r="W588"/>
  <c r="U588"/>
  <c r="W126"/>
  <c r="U126"/>
  <c r="W322"/>
  <c r="U322"/>
  <c r="W409"/>
  <c r="U409"/>
  <c r="W376"/>
  <c r="U376"/>
  <c r="W283"/>
  <c r="U283"/>
  <c r="W288"/>
  <c r="U288"/>
  <c r="W529"/>
  <c r="U529"/>
  <c r="W591"/>
  <c r="U591"/>
  <c r="W216"/>
  <c r="U216"/>
  <c r="U224"/>
  <c r="W224"/>
  <c r="W46"/>
  <c r="U46"/>
  <c r="W556"/>
  <c r="U556"/>
  <c r="W803"/>
  <c r="U803"/>
  <c r="W262"/>
  <c r="U262"/>
  <c r="W559"/>
  <c r="U559"/>
  <c r="U267"/>
  <c r="W267"/>
  <c r="W80"/>
  <c r="U80"/>
  <c r="W626"/>
  <c r="U626"/>
  <c r="W492"/>
  <c r="U492"/>
  <c r="W459"/>
  <c r="U459"/>
  <c r="U619"/>
  <c r="W619"/>
  <c r="W893"/>
  <c r="U893"/>
  <c r="W663"/>
  <c r="U663"/>
  <c r="W660"/>
  <c r="U660"/>
  <c r="W813"/>
  <c r="U813"/>
  <c r="U768"/>
  <c r="W768"/>
  <c r="W966"/>
  <c r="U966"/>
  <c r="W991"/>
  <c r="U991"/>
  <c r="W246"/>
  <c r="U246"/>
  <c r="W408"/>
  <c r="U408"/>
  <c r="U967"/>
  <c r="W967"/>
  <c r="W1001"/>
  <c r="U1001"/>
  <c r="W415"/>
  <c r="U415"/>
  <c r="W538"/>
  <c r="U538"/>
  <c r="W217"/>
  <c r="U217"/>
  <c r="W466"/>
  <c r="U466"/>
  <c r="W786"/>
  <c r="U786"/>
  <c r="W757"/>
  <c r="U757"/>
  <c r="W644"/>
  <c r="U644"/>
  <c r="W931"/>
  <c r="U931"/>
  <c r="U885"/>
  <c r="W885"/>
  <c r="W325"/>
  <c r="U325"/>
  <c r="U27"/>
  <c r="W27"/>
  <c r="W697"/>
  <c r="U697"/>
  <c r="W774"/>
  <c r="U774"/>
  <c r="W846"/>
  <c r="U846"/>
  <c r="W902"/>
  <c r="U902"/>
  <c r="W250"/>
  <c r="U250"/>
  <c r="W454"/>
  <c r="U454"/>
  <c r="U263"/>
  <c r="W263"/>
  <c r="W475"/>
  <c r="U475"/>
  <c r="W225"/>
  <c r="U225"/>
  <c r="W418"/>
  <c r="U418"/>
  <c r="U219"/>
  <c r="W219"/>
  <c r="W386"/>
  <c r="U386"/>
  <c r="U615"/>
  <c r="W615"/>
  <c r="W388"/>
  <c r="U388"/>
  <c r="U275"/>
  <c r="W275"/>
  <c r="W317"/>
  <c r="U317"/>
  <c r="W973"/>
  <c r="U973"/>
  <c r="W700"/>
  <c r="U700"/>
  <c r="U348"/>
  <c r="W348"/>
  <c r="W945"/>
  <c r="U945"/>
  <c r="W421"/>
  <c r="U421"/>
  <c r="W558"/>
  <c r="U558"/>
  <c r="W515"/>
  <c r="U515"/>
  <c r="W6"/>
  <c r="U6"/>
  <c r="W154"/>
  <c r="U154"/>
  <c r="W720"/>
  <c r="U720"/>
  <c r="W560"/>
  <c r="U560"/>
  <c r="U384"/>
  <c r="W384"/>
  <c r="W721"/>
  <c r="U721"/>
  <c r="W639"/>
  <c r="U639"/>
  <c r="W306"/>
  <c r="U306"/>
  <c r="W875"/>
  <c r="U875"/>
  <c r="W802"/>
  <c r="U802"/>
  <c r="W789"/>
  <c r="U789"/>
  <c r="W191"/>
  <c r="U191"/>
  <c r="U21"/>
  <c r="W21"/>
  <c r="W749"/>
  <c r="U749"/>
  <c r="W332"/>
  <c r="U332"/>
  <c r="W691"/>
  <c r="U691"/>
  <c r="W736"/>
  <c r="U736"/>
  <c r="W858"/>
  <c r="U858"/>
  <c r="U880"/>
  <c r="W880"/>
  <c r="U83"/>
  <c r="W83"/>
  <c r="W766"/>
  <c r="U766"/>
  <c r="W852"/>
  <c r="U852"/>
  <c r="W488"/>
  <c r="U488"/>
  <c r="W833"/>
  <c r="U833"/>
  <c r="W445"/>
  <c r="U445"/>
  <c r="U647"/>
  <c r="W647"/>
  <c r="W471"/>
  <c r="U471"/>
  <c r="W930"/>
  <c r="U930"/>
  <c r="W573"/>
  <c r="U573"/>
  <c r="W470"/>
  <c r="U470"/>
  <c r="W106"/>
  <c r="U106"/>
  <c r="W821"/>
  <c r="U821"/>
  <c r="W513"/>
  <c r="U513"/>
  <c r="U16"/>
  <c r="W16"/>
  <c r="W670"/>
  <c r="U670"/>
  <c r="U583"/>
  <c r="W583"/>
  <c r="W622"/>
  <c r="U622"/>
  <c r="W870"/>
  <c r="U870"/>
  <c r="W323"/>
  <c r="U323"/>
  <c r="W352"/>
  <c r="U352"/>
  <c r="U131"/>
  <c r="W131"/>
  <c r="W970"/>
  <c r="U970"/>
  <c r="W788"/>
  <c r="U788"/>
  <c r="W582"/>
  <c r="U582"/>
  <c r="W859"/>
  <c r="U859"/>
  <c r="W578"/>
  <c r="U578"/>
  <c r="W350"/>
  <c r="U350"/>
  <c r="W886"/>
  <c r="U886"/>
  <c r="W980"/>
  <c r="U980"/>
  <c r="W100"/>
  <c r="U100"/>
  <c r="W759"/>
  <c r="U759"/>
  <c r="W816"/>
  <c r="U816"/>
  <c r="U215"/>
  <c r="W215"/>
  <c r="U227"/>
  <c r="W227"/>
  <c r="W707"/>
  <c r="U707"/>
  <c r="W876"/>
  <c r="U876"/>
  <c r="W574"/>
  <c r="U574"/>
  <c r="W487"/>
  <c r="U487"/>
  <c r="U551"/>
  <c r="W551"/>
  <c r="W958"/>
  <c r="U958"/>
  <c r="W751"/>
  <c r="U751"/>
  <c r="W30"/>
  <c r="U30"/>
  <c r="W767"/>
  <c r="U767"/>
  <c r="U305"/>
  <c r="W305"/>
  <c r="U235"/>
  <c r="W235"/>
  <c r="W712"/>
  <c r="U712"/>
  <c r="W381"/>
  <c r="U381"/>
  <c r="W266"/>
  <c r="U266"/>
  <c r="W401"/>
  <c r="U401"/>
  <c r="W593"/>
  <c r="U593"/>
  <c r="U603"/>
  <c r="W603"/>
  <c r="W929"/>
  <c r="U929"/>
  <c r="W936"/>
  <c r="U936"/>
  <c r="W646"/>
  <c r="U646"/>
  <c r="W674"/>
  <c r="U674"/>
  <c r="W125"/>
  <c r="U125"/>
  <c r="W24"/>
  <c r="U24"/>
  <c r="W34"/>
  <c r="U34"/>
  <c r="W196"/>
  <c r="U196"/>
  <c r="W491"/>
  <c r="U491"/>
  <c r="W944"/>
  <c r="U944"/>
  <c r="W888"/>
  <c r="U888"/>
  <c r="U181"/>
  <c r="W181"/>
  <c r="W110"/>
  <c r="U110"/>
  <c r="W194"/>
  <c r="U194"/>
  <c r="W951"/>
  <c r="U951"/>
  <c r="W664"/>
  <c r="U664"/>
  <c r="W248"/>
  <c r="U248"/>
  <c r="U412"/>
  <c r="W412"/>
  <c r="W399"/>
  <c r="U399"/>
  <c r="W293"/>
  <c r="U293"/>
  <c r="W602"/>
  <c r="U602"/>
  <c r="W694"/>
  <c r="U694"/>
  <c r="W102"/>
  <c r="U102"/>
  <c r="W141"/>
  <c r="U141"/>
  <c r="W988"/>
  <c r="U988"/>
  <c r="W752"/>
  <c r="U752"/>
  <c r="W143"/>
  <c r="U143"/>
  <c r="W226"/>
  <c r="U226"/>
  <c r="W851"/>
  <c r="U851"/>
  <c r="W326"/>
  <c r="U326"/>
  <c r="U949"/>
  <c r="W949"/>
  <c r="W374"/>
  <c r="U374"/>
  <c r="W302"/>
  <c r="U302"/>
  <c r="W532"/>
  <c r="U532"/>
  <c r="W331"/>
  <c r="U331"/>
  <c r="W600"/>
  <c r="U600"/>
  <c r="W609"/>
  <c r="U609"/>
  <c r="U187"/>
  <c r="W187"/>
  <c r="W257"/>
  <c r="U257"/>
  <c r="W366"/>
  <c r="U366"/>
  <c r="W473"/>
  <c r="U473"/>
  <c r="W714"/>
  <c r="U714"/>
  <c r="W286"/>
  <c r="U286"/>
  <c r="W417"/>
  <c r="U417"/>
  <c r="W413"/>
  <c r="U413"/>
  <c r="W127"/>
  <c r="U127"/>
  <c r="U795"/>
  <c r="W795"/>
  <c r="U711"/>
  <c r="W711"/>
  <c r="W377"/>
  <c r="U377"/>
  <c r="W462"/>
  <c r="U462"/>
  <c r="W633"/>
  <c r="U633"/>
  <c r="W481"/>
  <c r="U481"/>
  <c r="R42"/>
  <c r="R567" l="1"/>
  <c r="R562"/>
  <c r="R481"/>
  <c r="R341"/>
  <c r="R643"/>
  <c r="R136"/>
  <c r="R633"/>
  <c r="R709"/>
  <c r="R313"/>
  <c r="R671"/>
  <c r="R462"/>
  <c r="R916"/>
  <c r="R743"/>
  <c r="R989"/>
  <c r="R377"/>
  <c r="R164"/>
  <c r="R434"/>
  <c r="R673"/>
  <c r="R711"/>
  <c r="R805"/>
  <c r="R170"/>
  <c r="R312"/>
  <c r="R795"/>
  <c r="R124"/>
  <c r="R842"/>
  <c r="R67"/>
  <c r="R127"/>
  <c r="R430"/>
  <c r="R158"/>
  <c r="R793"/>
  <c r="R413"/>
  <c r="R74"/>
  <c r="R525"/>
  <c r="R587"/>
  <c r="R417"/>
  <c r="R70"/>
  <c r="R526"/>
  <c r="R463"/>
  <c r="R286"/>
  <c r="R934"/>
  <c r="R941"/>
  <c r="R792"/>
  <c r="R714"/>
  <c r="R984"/>
  <c r="R907"/>
  <c r="R62"/>
  <c r="R473"/>
  <c r="R138"/>
  <c r="R442"/>
  <c r="R82"/>
  <c r="R366"/>
  <c r="R825"/>
  <c r="R763"/>
  <c r="R986"/>
  <c r="R257"/>
  <c r="R88"/>
  <c r="R22"/>
  <c r="R987"/>
  <c r="R187"/>
  <c r="R753"/>
  <c r="R840"/>
  <c r="R39"/>
  <c r="R609"/>
  <c r="R64"/>
  <c r="R779"/>
  <c r="R507"/>
  <c r="R600"/>
  <c r="R449"/>
  <c r="R45"/>
  <c r="R866"/>
  <c r="R331"/>
  <c r="R173"/>
  <c r="R211"/>
  <c r="R950"/>
  <c r="R532"/>
  <c r="R2"/>
  <c r="R589"/>
  <c r="R838"/>
  <c r="R862"/>
  <c r="R302"/>
  <c r="R689"/>
  <c r="R253"/>
  <c r="R151"/>
  <c r="R374"/>
  <c r="R213"/>
  <c r="R243"/>
  <c r="R153"/>
  <c r="R949"/>
  <c r="R472"/>
  <c r="R269"/>
  <c r="R784"/>
  <c r="R326"/>
  <c r="R334"/>
  <c r="R771"/>
  <c r="R393"/>
  <c r="R851"/>
  <c r="R25"/>
  <c r="R41"/>
  <c r="R889"/>
  <c r="R226"/>
  <c r="R280"/>
  <c r="R273"/>
  <c r="R819"/>
  <c r="R143"/>
  <c r="R86"/>
  <c r="R891"/>
  <c r="R218"/>
  <c r="R752"/>
  <c r="R139"/>
  <c r="R351"/>
  <c r="R446"/>
  <c r="R988"/>
  <c r="R339"/>
  <c r="R50"/>
  <c r="R197"/>
  <c r="R141"/>
  <c r="R734"/>
  <c r="R152"/>
  <c r="R909"/>
  <c r="R102"/>
  <c r="R868"/>
  <c r="R233"/>
  <c r="R845"/>
  <c r="R694"/>
  <c r="R320"/>
  <c r="R544"/>
  <c r="R12"/>
  <c r="R602"/>
  <c r="R516"/>
  <c r="R254"/>
  <c r="R259"/>
  <c r="R293"/>
  <c r="R122"/>
  <c r="R484"/>
  <c r="R89"/>
  <c r="R399"/>
  <c r="R383"/>
  <c r="R330"/>
  <c r="R52"/>
  <c r="R412"/>
  <c r="R249"/>
  <c r="R29"/>
  <c r="R535"/>
  <c r="R248"/>
  <c r="R346"/>
  <c r="R610"/>
  <c r="R946"/>
  <c r="R664"/>
  <c r="R101"/>
  <c r="R656"/>
  <c r="R78"/>
  <c r="R951"/>
  <c r="R744"/>
  <c r="R329"/>
  <c r="R572"/>
  <c r="R194"/>
  <c r="R130"/>
  <c r="R159"/>
  <c r="R240"/>
  <c r="R110"/>
  <c r="R457"/>
  <c r="R116"/>
  <c r="R506"/>
  <c r="R181"/>
  <c r="R108"/>
  <c r="R190"/>
  <c r="R363"/>
  <c r="R888"/>
  <c r="R860"/>
  <c r="R72"/>
  <c r="R628"/>
  <c r="R944"/>
  <c r="R785"/>
  <c r="R441"/>
  <c r="R855"/>
  <c r="R491"/>
  <c r="R9"/>
  <c r="R528"/>
  <c r="R638"/>
  <c r="R196"/>
  <c r="R5"/>
  <c r="R750"/>
  <c r="R394"/>
  <c r="R34"/>
  <c r="R655"/>
  <c r="R264"/>
  <c r="R915"/>
  <c r="R24"/>
  <c r="R175"/>
  <c r="R861"/>
  <c r="R504"/>
  <c r="R125"/>
  <c r="R780"/>
  <c r="R811"/>
  <c r="R464"/>
  <c r="R674"/>
  <c r="R653"/>
  <c r="R405"/>
  <c r="R54"/>
  <c r="R646"/>
  <c r="R565"/>
  <c r="R353"/>
  <c r="R195"/>
  <c r="R936"/>
  <c r="R26"/>
  <c r="R133"/>
  <c r="R411"/>
  <c r="R929"/>
  <c r="R794"/>
  <c r="R882"/>
  <c r="R425"/>
  <c r="R603"/>
  <c r="R857"/>
  <c r="R904"/>
  <c r="R428"/>
  <c r="R593"/>
  <c r="R696"/>
  <c r="R398"/>
  <c r="R648"/>
  <c r="R401"/>
  <c r="R427"/>
  <c r="R145"/>
  <c r="R494"/>
  <c r="R266"/>
  <c r="R281"/>
  <c r="R435"/>
  <c r="R686"/>
  <c r="R381"/>
  <c r="R585"/>
  <c r="R960"/>
  <c r="R212"/>
  <c r="R712"/>
  <c r="R568"/>
  <c r="R490"/>
  <c r="R277"/>
  <c r="R235"/>
  <c r="R76"/>
  <c r="R550"/>
  <c r="R688"/>
  <c r="R305"/>
  <c r="R375"/>
  <c r="R284"/>
  <c r="R371"/>
  <c r="R767"/>
  <c r="R921"/>
  <c r="R431"/>
  <c r="R729"/>
  <c r="R30"/>
  <c r="R727"/>
  <c r="R808"/>
  <c r="R667"/>
  <c r="R751"/>
  <c r="R51"/>
  <c r="R755"/>
  <c r="R832"/>
  <c r="R958"/>
  <c r="R228"/>
  <c r="R932"/>
  <c r="R13"/>
  <c r="R551"/>
  <c r="R501"/>
  <c r="R914"/>
  <c r="R309"/>
  <c r="R487"/>
  <c r="R165"/>
  <c r="R3"/>
  <c r="R104"/>
  <c r="R574"/>
  <c r="R790"/>
  <c r="R261"/>
  <c r="R391"/>
  <c r="R876"/>
  <c r="R601"/>
  <c r="R927"/>
  <c r="R247"/>
  <c r="R707"/>
  <c r="R373"/>
  <c r="R824"/>
  <c r="R87"/>
  <c r="R227"/>
  <c r="R760"/>
  <c r="R514"/>
  <c r="R887"/>
  <c r="R215"/>
  <c r="R636"/>
  <c r="R244"/>
  <c r="R282"/>
  <c r="R816"/>
  <c r="R975"/>
  <c r="R60"/>
  <c r="R385"/>
  <c r="R759"/>
  <c r="R895"/>
  <c r="R815"/>
  <c r="R822"/>
  <c r="R100"/>
  <c r="R144"/>
  <c r="R708"/>
  <c r="R176"/>
  <c r="R980"/>
  <c r="R245"/>
  <c r="R321"/>
  <c r="R681"/>
  <c r="R886"/>
  <c r="R765"/>
  <c r="R769"/>
  <c r="R202"/>
  <c r="R350"/>
  <c r="R911"/>
  <c r="R256"/>
  <c r="R539"/>
  <c r="R578"/>
  <c r="R775"/>
  <c r="R508"/>
  <c r="R548"/>
  <c r="R859"/>
  <c r="R999"/>
  <c r="R581"/>
  <c r="R781"/>
  <c r="R582"/>
  <c r="R357"/>
  <c r="R169"/>
  <c r="R343"/>
  <c r="R788"/>
  <c r="R684"/>
  <c r="R661"/>
  <c r="R996"/>
  <c r="R970"/>
  <c r="R883"/>
  <c r="R758"/>
  <c r="R650"/>
  <c r="R131"/>
  <c r="R563"/>
  <c r="R451"/>
  <c r="R631"/>
  <c r="R352"/>
  <c r="R304"/>
  <c r="R497"/>
  <c r="R118"/>
  <c r="R323"/>
  <c r="R295"/>
  <c r="R843"/>
  <c r="R63"/>
  <c r="R870"/>
  <c r="R500"/>
  <c r="R677"/>
  <c r="R360"/>
  <c r="R622"/>
  <c r="R799"/>
  <c r="R995"/>
  <c r="R7"/>
  <c r="R583"/>
  <c r="R94"/>
  <c r="R115"/>
  <c r="R299"/>
  <c r="R670"/>
  <c r="R221"/>
  <c r="R770"/>
  <c r="R480"/>
  <c r="R16"/>
  <c r="R482"/>
  <c r="R311"/>
  <c r="R704"/>
  <c r="R513"/>
  <c r="R964"/>
  <c r="R91"/>
  <c r="R943"/>
  <c r="R821"/>
  <c r="R809"/>
  <c r="R630"/>
  <c r="R316"/>
  <c r="R106"/>
  <c r="R530"/>
  <c r="R486"/>
  <c r="R676"/>
  <c r="R470"/>
  <c r="R255"/>
  <c r="R715"/>
  <c r="R198"/>
  <c r="R573"/>
  <c r="R467"/>
  <c r="R37"/>
  <c r="R38"/>
  <c r="R930"/>
  <c r="R287"/>
  <c r="R258"/>
  <c r="R188"/>
  <c r="R471"/>
  <c r="R207"/>
  <c r="R579"/>
  <c r="R367"/>
  <c r="R647"/>
  <c r="R629"/>
  <c r="R869"/>
  <c r="R387"/>
  <c r="R445"/>
  <c r="R621"/>
  <c r="R4"/>
  <c r="R58"/>
  <c r="R833"/>
  <c r="R764"/>
  <c r="R493"/>
  <c r="R36"/>
  <c r="R488"/>
  <c r="R520"/>
  <c r="R370"/>
  <c r="R524"/>
  <c r="R852"/>
  <c r="R566"/>
  <c r="R53"/>
  <c r="R748"/>
  <c r="R766"/>
  <c r="R199"/>
  <c r="R23"/>
  <c r="R853"/>
  <c r="R83"/>
  <c r="R414"/>
  <c r="R928"/>
  <c r="R75"/>
  <c r="R880"/>
  <c r="R98"/>
  <c r="R447"/>
  <c r="R791"/>
  <c r="R858"/>
  <c r="R232"/>
  <c r="R372"/>
  <c r="R555"/>
  <c r="R736"/>
  <c r="R163"/>
  <c r="R754"/>
  <c r="R338"/>
  <c r="R691"/>
  <c r="R260"/>
  <c r="R841"/>
  <c r="R469"/>
  <c r="R332"/>
  <c r="R552"/>
  <c r="R192"/>
  <c r="R580"/>
  <c r="R749"/>
  <c r="R121"/>
  <c r="R156"/>
  <c r="R361"/>
  <c r="R21"/>
  <c r="R536"/>
  <c r="R340"/>
  <c r="R695"/>
  <c r="R191"/>
  <c r="R220"/>
  <c r="R651"/>
  <c r="R604"/>
  <c r="R789"/>
  <c r="R983"/>
  <c r="R912"/>
  <c r="R974"/>
  <c r="R802"/>
  <c r="R979"/>
  <c r="R478"/>
  <c r="R718"/>
  <c r="R875"/>
  <c r="R925"/>
  <c r="R564"/>
  <c r="R301"/>
  <c r="R306"/>
  <c r="R635"/>
  <c r="R801"/>
  <c r="R403"/>
  <c r="R639"/>
  <c r="R319"/>
  <c r="R675"/>
  <c r="R894"/>
  <c r="R721"/>
  <c r="R787"/>
  <c r="R627"/>
  <c r="R617"/>
  <c r="R384"/>
  <c r="R521"/>
  <c r="R505"/>
  <c r="R738"/>
  <c r="R560"/>
  <c r="R537"/>
  <c r="R717"/>
  <c r="R477"/>
  <c r="R720"/>
  <c r="R205"/>
  <c r="R836"/>
  <c r="R182"/>
  <c r="R154"/>
  <c r="R994"/>
  <c r="R362"/>
  <c r="R278"/>
  <c r="R6"/>
  <c r="R390"/>
  <c r="R59"/>
  <c r="R596"/>
  <c r="R515"/>
  <c r="R814"/>
  <c r="R406"/>
  <c r="R898"/>
  <c r="R558"/>
  <c r="R426"/>
  <c r="R172"/>
  <c r="R827"/>
  <c r="R421"/>
  <c r="R737"/>
  <c r="R892"/>
  <c r="R730"/>
  <c r="R945"/>
  <c r="R68"/>
  <c r="R828"/>
  <c r="R969"/>
  <c r="R348"/>
  <c r="R773"/>
  <c r="R185"/>
  <c r="R597"/>
  <c r="R700"/>
  <c r="R699"/>
  <c r="R531"/>
  <c r="R270"/>
  <c r="R973"/>
  <c r="R162"/>
  <c r="R897"/>
  <c r="R433"/>
  <c r="R317"/>
  <c r="R835"/>
  <c r="R756"/>
  <c r="R28"/>
  <c r="R275"/>
  <c r="R607"/>
  <c r="R66"/>
  <c r="R183"/>
  <c r="R388"/>
  <c r="R155"/>
  <c r="R291"/>
  <c r="R800"/>
  <c r="R615"/>
  <c r="R998"/>
  <c r="R879"/>
  <c r="R107"/>
  <c r="R386"/>
  <c r="R349"/>
  <c r="R429"/>
  <c r="R867"/>
  <c r="R219"/>
  <c r="R61"/>
  <c r="R335"/>
  <c r="R993"/>
  <c r="R418"/>
  <c r="R605"/>
  <c r="R547"/>
  <c r="R569"/>
  <c r="R225"/>
  <c r="R725"/>
  <c r="R17"/>
  <c r="R812"/>
  <c r="R475"/>
  <c r="R378"/>
  <c r="R99"/>
  <c r="R407"/>
  <c r="R263"/>
  <c r="R73"/>
  <c r="R458"/>
  <c r="R368"/>
  <c r="R454"/>
  <c r="R938"/>
  <c r="R422"/>
  <c r="R336"/>
  <c r="R250"/>
  <c r="R546"/>
  <c r="R971"/>
  <c r="R160"/>
  <c r="R902"/>
  <c r="R658"/>
  <c r="R274"/>
  <c r="R598"/>
  <c r="R846"/>
  <c r="R545"/>
  <c r="R268"/>
  <c r="R668"/>
  <c r="R774"/>
  <c r="R687"/>
  <c r="R692"/>
  <c r="R634"/>
  <c r="R697"/>
  <c r="R761"/>
  <c r="R968"/>
  <c r="R939"/>
  <c r="R27"/>
  <c r="R184"/>
  <c r="R419"/>
  <c r="R95"/>
  <c r="R325"/>
  <c r="R557"/>
  <c r="R347"/>
  <c r="R55"/>
  <c r="R885"/>
  <c r="R543"/>
  <c r="R831"/>
  <c r="R103"/>
  <c r="R931"/>
  <c r="R96"/>
  <c r="R148"/>
  <c r="R166"/>
  <c r="R644"/>
  <c r="R900"/>
  <c r="R310"/>
  <c r="R423"/>
  <c r="R757"/>
  <c r="R404"/>
  <c r="R85"/>
  <c r="R923"/>
  <c r="R786"/>
  <c r="R48"/>
  <c r="R678"/>
  <c r="R114"/>
  <c r="R466"/>
  <c r="R575"/>
  <c r="R137"/>
  <c r="R863"/>
  <c r="R217"/>
  <c r="R834"/>
  <c r="R818"/>
  <c r="R948"/>
  <c r="R538"/>
  <c r="R890"/>
  <c r="R534"/>
  <c r="R229"/>
  <c r="R415"/>
  <c r="R662"/>
  <c r="R132"/>
  <c r="R657"/>
  <c r="R1001"/>
  <c r="R871"/>
  <c r="R523"/>
  <c r="R474"/>
  <c r="R967"/>
  <c r="R935"/>
  <c r="R47"/>
  <c r="R722"/>
  <c r="R408"/>
  <c r="R706"/>
  <c r="R342"/>
  <c r="R679"/>
  <c r="R246"/>
  <c r="R732"/>
  <c r="R453"/>
  <c r="R905"/>
  <c r="R991"/>
  <c r="R977"/>
  <c r="R922"/>
  <c r="R150"/>
  <c r="R966"/>
  <c r="R731"/>
  <c r="R303"/>
  <c r="R379"/>
  <c r="R768"/>
  <c r="R397"/>
  <c r="R33"/>
  <c r="R420"/>
  <c r="R813"/>
  <c r="R618"/>
  <c r="R242"/>
  <c r="R997"/>
  <c r="R660"/>
  <c r="R992"/>
  <c r="R499"/>
  <c r="R93"/>
  <c r="R663"/>
  <c r="R733"/>
  <c r="R735"/>
  <c r="R460"/>
  <c r="R893"/>
  <c r="R772"/>
  <c r="R296"/>
  <c r="R884"/>
  <c r="R619"/>
  <c r="R746"/>
  <c r="R203"/>
  <c r="R624"/>
  <c r="R459"/>
  <c r="R625"/>
  <c r="R439"/>
  <c r="R297"/>
  <c r="R492"/>
  <c r="R443"/>
  <c r="R533"/>
  <c r="R77"/>
  <c r="R626"/>
  <c r="R919"/>
  <c r="R710"/>
  <c r="R620"/>
  <c r="R80"/>
  <c r="R595"/>
  <c r="R129"/>
  <c r="R509"/>
  <c r="R267"/>
  <c r="R873"/>
  <c r="R465"/>
  <c r="R167"/>
  <c r="R559"/>
  <c r="R807"/>
  <c r="R666"/>
  <c r="R356"/>
  <c r="R262"/>
  <c r="R599"/>
  <c r="R592"/>
  <c r="R641"/>
  <c r="R803"/>
  <c r="R410"/>
  <c r="R18"/>
  <c r="R292"/>
  <c r="R556"/>
  <c r="R241"/>
  <c r="R251"/>
  <c r="R864"/>
  <c r="R46"/>
  <c r="R716"/>
  <c r="R649"/>
  <c r="R901"/>
  <c r="R224"/>
  <c r="R881"/>
  <c r="R56"/>
  <c r="R561"/>
  <c r="R216"/>
  <c r="R438"/>
  <c r="R698"/>
  <c r="R850"/>
  <c r="R591"/>
  <c r="R134"/>
  <c r="R189"/>
  <c r="R298"/>
  <c r="R529"/>
  <c r="R854"/>
  <c r="R123"/>
  <c r="R804"/>
  <c r="R288"/>
  <c r="R279"/>
  <c r="R570"/>
  <c r="R623"/>
  <c r="R283"/>
  <c r="R942"/>
  <c r="R157"/>
  <c r="R252"/>
  <c r="R376"/>
  <c r="R231"/>
  <c r="R318"/>
  <c r="R542"/>
  <c r="R409"/>
  <c r="R705"/>
  <c r="R479"/>
  <c r="R511"/>
  <c r="R322"/>
  <c r="R672"/>
  <c r="R146"/>
  <c r="R797"/>
  <c r="R126"/>
  <c r="R503"/>
  <c r="R739"/>
  <c r="R826"/>
  <c r="R588"/>
  <c r="R204"/>
  <c r="R762"/>
  <c r="R798"/>
  <c r="R554"/>
  <c r="R590"/>
  <c r="R324"/>
  <c r="R703"/>
  <c r="R436"/>
  <c r="R553"/>
  <c r="R817"/>
  <c r="R437"/>
  <c r="R571"/>
  <c r="R307"/>
  <c r="R616"/>
  <c r="R874"/>
  <c r="R358"/>
  <c r="R611"/>
  <c r="R937"/>
  <c r="R92"/>
  <c r="R877"/>
  <c r="R955"/>
  <c r="R910"/>
  <c r="R120"/>
  <c r="R682"/>
  <c r="R820"/>
  <c r="R903"/>
  <c r="R455"/>
  <c r="R461"/>
  <c r="R952"/>
  <c r="R844"/>
  <c r="R450"/>
  <c r="R741"/>
  <c r="R940"/>
  <c r="R906"/>
  <c r="R271"/>
  <c r="R392"/>
  <c r="R810"/>
  <c r="R713"/>
  <c r="R918"/>
  <c r="R640"/>
  <c r="R740"/>
  <c r="R669"/>
  <c r="R236"/>
  <c r="R829"/>
  <c r="R337"/>
  <c r="R917"/>
  <c r="R344"/>
  <c r="R956"/>
  <c r="R44"/>
  <c r="R652"/>
  <c r="R476"/>
  <c r="R113"/>
  <c r="R913"/>
  <c r="R933"/>
  <c r="R440"/>
  <c r="R15"/>
  <c r="R540"/>
  <c r="R112"/>
  <c r="R899"/>
  <c r="R14"/>
  <c r="R849"/>
  <c r="R230"/>
  <c r="R20"/>
  <c r="R837"/>
  <c r="R577"/>
  <c r="R586"/>
  <c r="R614"/>
  <c r="R40"/>
  <c r="R432"/>
  <c r="R926"/>
  <c r="R81"/>
  <c r="R495"/>
  <c r="R276"/>
  <c r="R380"/>
  <c r="R522"/>
  <c r="R177"/>
  <c r="R452"/>
  <c r="R685"/>
  <c r="R396"/>
  <c r="R285"/>
  <c r="R483"/>
  <c r="R690"/>
  <c r="R745"/>
  <c r="R959"/>
  <c r="R180"/>
  <c r="R576"/>
  <c r="R168"/>
  <c r="R448"/>
  <c r="R389"/>
  <c r="R90"/>
  <c r="R84"/>
  <c r="R171"/>
  <c r="R128"/>
  <c r="R608"/>
  <c r="R957"/>
  <c r="R584"/>
  <c r="R32"/>
  <c r="R541"/>
  <c r="R489"/>
  <c r="R1000"/>
  <c r="R496"/>
  <c r="R210"/>
  <c r="R848"/>
  <c r="R234"/>
  <c r="R416"/>
  <c r="R456"/>
  <c r="R982"/>
  <c r="R109"/>
  <c r="R333"/>
  <c r="R782"/>
  <c r="R201"/>
  <c r="R908"/>
  <c r="R149"/>
  <c r="R613"/>
  <c r="R223"/>
  <c r="R239"/>
  <c r="R518"/>
  <c r="R642"/>
  <c r="R186"/>
  <c r="R142"/>
  <c r="R953"/>
  <c r="R806"/>
  <c r="R856"/>
  <c r="R519"/>
  <c r="R777"/>
  <c r="R179"/>
  <c r="R654"/>
  <c r="R783"/>
  <c r="R147"/>
  <c r="R965"/>
  <c r="R19"/>
  <c r="R174"/>
  <c r="R49"/>
  <c r="R8"/>
  <c r="R990"/>
  <c r="R65"/>
  <c r="R209"/>
  <c r="R69"/>
  <c r="R693"/>
  <c r="R382"/>
  <c r="R924"/>
  <c r="R659"/>
  <c r="R742"/>
  <c r="R355"/>
  <c r="R354"/>
  <c r="R947"/>
  <c r="R111"/>
  <c r="R294"/>
  <c r="R468"/>
  <c r="R135"/>
  <c r="R776"/>
  <c r="R726"/>
  <c r="R702"/>
  <c r="R723"/>
  <c r="R161"/>
  <c r="R178"/>
  <c r="R444"/>
  <c r="R265"/>
  <c r="R314"/>
  <c r="R847"/>
  <c r="R839"/>
  <c r="R978"/>
  <c r="R119"/>
  <c r="R976"/>
  <c r="R105"/>
  <c r="R208"/>
  <c r="R214"/>
  <c r="R896"/>
  <c r="R327"/>
  <c r="R512"/>
  <c r="R594"/>
  <c r="R238"/>
  <c r="R206"/>
  <c r="R719"/>
  <c r="R97"/>
  <c r="R865"/>
  <c r="R10"/>
  <c r="R961"/>
  <c r="R954"/>
  <c r="R517"/>
  <c r="R11"/>
  <c r="R683"/>
  <c r="R920"/>
  <c r="R778"/>
  <c r="R328"/>
  <c r="R830"/>
  <c r="R823"/>
  <c r="R985"/>
  <c r="R963"/>
  <c r="R680"/>
  <c r="R193"/>
  <c r="R79"/>
  <c r="R359"/>
  <c r="R612"/>
  <c r="R981"/>
  <c r="R724"/>
  <c r="R315"/>
  <c r="R71"/>
  <c r="R728"/>
  <c r="R549"/>
  <c r="R345"/>
  <c r="R747"/>
  <c r="R665"/>
  <c r="R632"/>
  <c r="R200"/>
  <c r="R395"/>
  <c r="R308"/>
  <c r="R510"/>
  <c r="R300"/>
  <c r="R290"/>
  <c r="R796"/>
  <c r="R369"/>
  <c r="R878"/>
  <c r="R31"/>
  <c r="R400"/>
  <c r="R424"/>
  <c r="R35"/>
  <c r="R962"/>
  <c r="R402"/>
  <c r="R222"/>
  <c r="R272"/>
  <c r="R57"/>
  <c r="R498"/>
  <c r="R502"/>
  <c r="R140"/>
  <c r="R972"/>
  <c r="R289"/>
  <c r="R364"/>
  <c r="R645"/>
  <c r="R701"/>
  <c r="R606"/>
  <c r="R237"/>
  <c r="R485"/>
  <c r="R527"/>
  <c r="R117"/>
  <c r="R43"/>
  <c r="R872"/>
  <c r="R365"/>
  <c r="R637"/>
  <c r="G42"/>
  <c r="G637"/>
  <c r="G567"/>
  <c r="G562"/>
  <c r="G481"/>
  <c r="G341"/>
  <c r="G643"/>
  <c r="G136"/>
  <c r="G633"/>
  <c r="G709"/>
  <c r="G313"/>
  <c r="G671"/>
  <c r="G462"/>
  <c r="G916"/>
  <c r="G743"/>
  <c r="G989"/>
  <c r="G377"/>
  <c r="G164"/>
  <c r="G434"/>
  <c r="G673"/>
  <c r="G711"/>
  <c r="G805"/>
  <c r="G170"/>
  <c r="G312"/>
  <c r="G795"/>
  <c r="G124"/>
  <c r="G842"/>
  <c r="G67"/>
  <c r="G127"/>
  <c r="G430"/>
  <c r="G158"/>
  <c r="G793"/>
  <c r="G413"/>
  <c r="G74"/>
  <c r="G525"/>
  <c r="G587"/>
  <c r="G417"/>
  <c r="G70"/>
  <c r="G526"/>
  <c r="G463"/>
  <c r="G286"/>
  <c r="G934"/>
  <c r="G941"/>
  <c r="G792"/>
  <c r="G714"/>
  <c r="G984"/>
  <c r="G907"/>
  <c r="G62"/>
  <c r="G473"/>
  <c r="G138"/>
  <c r="G442"/>
  <c r="G82"/>
  <c r="G366"/>
  <c r="G825"/>
  <c r="G763"/>
  <c r="G986"/>
  <c r="G257"/>
  <c r="G88"/>
  <c r="G22"/>
  <c r="G987"/>
  <c r="G187"/>
  <c r="G753"/>
  <c r="G840"/>
  <c r="G39"/>
  <c r="G609"/>
  <c r="G64"/>
  <c r="G779"/>
  <c r="G507"/>
  <c r="G600"/>
  <c r="G449"/>
  <c r="G45"/>
  <c r="G866"/>
  <c r="G331"/>
  <c r="G173"/>
  <c r="G211"/>
  <c r="G950"/>
  <c r="G532"/>
  <c r="G2"/>
  <c r="G589"/>
  <c r="G838"/>
  <c r="G862"/>
  <c r="G302"/>
  <c r="G689"/>
  <c r="G253"/>
  <c r="G151"/>
  <c r="G374"/>
  <c r="G213"/>
  <c r="G243"/>
  <c r="G153"/>
  <c r="G949"/>
  <c r="G472"/>
  <c r="G269"/>
  <c r="G784"/>
  <c r="G326"/>
  <c r="G334"/>
  <c r="G771"/>
  <c r="G393"/>
  <c r="G851"/>
  <c r="G25"/>
  <c r="G41"/>
  <c r="G889"/>
  <c r="G226"/>
  <c r="G280"/>
  <c r="G273"/>
  <c r="G819"/>
  <c r="G143"/>
  <c r="G86"/>
  <c r="G891"/>
  <c r="G218"/>
  <c r="G752"/>
  <c r="G139"/>
  <c r="G351"/>
  <c r="G446"/>
  <c r="G988"/>
  <c r="G339"/>
  <c r="G50"/>
  <c r="G197"/>
  <c r="G141"/>
  <c r="G734"/>
  <c r="G152"/>
  <c r="G909"/>
  <c r="G102"/>
  <c r="G868"/>
  <c r="G233"/>
  <c r="G845"/>
  <c r="G694"/>
  <c r="G320"/>
  <c r="G544"/>
  <c r="G12"/>
  <c r="G602"/>
  <c r="G516"/>
  <c r="G254"/>
  <c r="G259"/>
  <c r="G293"/>
  <c r="G122"/>
  <c r="G484"/>
  <c r="G89"/>
  <c r="G399"/>
  <c r="G383"/>
  <c r="G330"/>
  <c r="G52"/>
  <c r="G412"/>
  <c r="G249"/>
  <c r="G29"/>
  <c r="G535"/>
  <c r="G248"/>
  <c r="G346"/>
  <c r="G610"/>
  <c r="G946"/>
  <c r="G664"/>
  <c r="G101"/>
  <c r="G656"/>
  <c r="G78"/>
  <c r="G951"/>
  <c r="G744"/>
  <c r="G329"/>
  <c r="G572"/>
  <c r="G194"/>
  <c r="G130"/>
  <c r="G159"/>
  <c r="G240"/>
  <c r="G110"/>
  <c r="G457"/>
  <c r="G116"/>
  <c r="G506"/>
  <c r="G181"/>
  <c r="G108"/>
  <c r="G190"/>
  <c r="G363"/>
  <c r="G888"/>
  <c r="G860"/>
  <c r="G72"/>
  <c r="G628"/>
  <c r="G944"/>
  <c r="G785"/>
  <c r="G441"/>
  <c r="G855"/>
  <c r="G491"/>
  <c r="G9"/>
  <c r="G528"/>
  <c r="G638"/>
  <c r="G196"/>
  <c r="G5"/>
  <c r="G750"/>
  <c r="G394"/>
  <c r="G34"/>
  <c r="G655"/>
  <c r="G264"/>
  <c r="G915"/>
  <c r="G24"/>
  <c r="G175"/>
  <c r="G861"/>
  <c r="G504"/>
  <c r="G125"/>
  <c r="G780"/>
  <c r="G811"/>
  <c r="G464"/>
  <c r="G674"/>
  <c r="G653"/>
  <c r="G405"/>
  <c r="G54"/>
  <c r="G646"/>
  <c r="G565"/>
  <c r="G353"/>
  <c r="G195"/>
  <c r="G936"/>
  <c r="G26"/>
  <c r="G133"/>
  <c r="G411"/>
  <c r="G929"/>
  <c r="G794"/>
  <c r="G882"/>
  <c r="G425"/>
  <c r="G603"/>
  <c r="G857"/>
  <c r="G904"/>
  <c r="G428"/>
  <c r="G593"/>
  <c r="G696"/>
  <c r="G398"/>
  <c r="G648"/>
  <c r="G401"/>
  <c r="G427"/>
  <c r="G145"/>
  <c r="G494"/>
  <c r="G266"/>
  <c r="G281"/>
  <c r="G435"/>
  <c r="G686"/>
  <c r="G381"/>
  <c r="G585"/>
  <c r="G960"/>
  <c r="G212"/>
  <c r="G712"/>
  <c r="G568"/>
  <c r="G490"/>
  <c r="G277"/>
  <c r="G235"/>
  <c r="G76"/>
  <c r="G550"/>
  <c r="G688"/>
  <c r="G305"/>
  <c r="G375"/>
  <c r="G284"/>
  <c r="G371"/>
  <c r="G767"/>
  <c r="G921"/>
  <c r="G431"/>
  <c r="G729"/>
  <c r="G30"/>
  <c r="G727"/>
  <c r="G808"/>
  <c r="G667"/>
  <c r="G751"/>
  <c r="G51"/>
  <c r="G755"/>
  <c r="G832"/>
  <c r="G958"/>
  <c r="G228"/>
  <c r="G932"/>
  <c r="G13"/>
  <c r="G551"/>
  <c r="G501"/>
  <c r="G914"/>
  <c r="G309"/>
  <c r="G487"/>
  <c r="G165"/>
  <c r="G3"/>
  <c r="G104"/>
  <c r="G574"/>
  <c r="G790"/>
  <c r="G261"/>
  <c r="G391"/>
  <c r="G876"/>
  <c r="G601"/>
  <c r="G927"/>
  <c r="G247"/>
  <c r="G707"/>
  <c r="G373"/>
  <c r="G824"/>
  <c r="G87"/>
  <c r="G227"/>
  <c r="G760"/>
  <c r="G514"/>
  <c r="G887"/>
  <c r="G215"/>
  <c r="G636"/>
  <c r="G244"/>
  <c r="G282"/>
  <c r="G816"/>
  <c r="G975"/>
  <c r="G60"/>
  <c r="G385"/>
  <c r="G759"/>
  <c r="G895"/>
  <c r="G815"/>
  <c r="G822"/>
  <c r="G100"/>
  <c r="G144"/>
  <c r="G708"/>
  <c r="G176"/>
  <c r="G980"/>
  <c r="G245"/>
  <c r="G321"/>
  <c r="G681"/>
  <c r="G886"/>
  <c r="G765"/>
  <c r="G769"/>
  <c r="G202"/>
  <c r="G350"/>
  <c r="G911"/>
  <c r="G256"/>
  <c r="G539"/>
  <c r="G578"/>
  <c r="G775"/>
  <c r="G508"/>
  <c r="G548"/>
  <c r="G859"/>
  <c r="G999"/>
  <c r="G581"/>
  <c r="G781"/>
  <c r="G582"/>
  <c r="G357"/>
  <c r="G169"/>
  <c r="G343"/>
  <c r="G788"/>
  <c r="G684"/>
  <c r="G661"/>
  <c r="G996"/>
  <c r="G970"/>
  <c r="G883"/>
  <c r="G758"/>
  <c r="G650"/>
  <c r="G131"/>
  <c r="G563"/>
  <c r="G451"/>
  <c r="G631"/>
  <c r="G352"/>
  <c r="G304"/>
  <c r="G497"/>
  <c r="G118"/>
  <c r="G323"/>
  <c r="G295"/>
  <c r="G843"/>
  <c r="G63"/>
  <c r="G870"/>
  <c r="G500"/>
  <c r="G677"/>
  <c r="G360"/>
  <c r="G622"/>
  <c r="G799"/>
  <c r="G995"/>
  <c r="G7"/>
  <c r="G583"/>
  <c r="G94"/>
  <c r="G115"/>
  <c r="G299"/>
  <c r="G670"/>
  <c r="G221"/>
  <c r="G770"/>
  <c r="G480"/>
  <c r="G16"/>
  <c r="G482"/>
  <c r="G311"/>
  <c r="G704"/>
  <c r="G513"/>
  <c r="G964"/>
  <c r="G91"/>
  <c r="G943"/>
  <c r="G821"/>
  <c r="G809"/>
  <c r="G630"/>
  <c r="G316"/>
  <c r="G106"/>
  <c r="G530"/>
  <c r="G486"/>
  <c r="G676"/>
  <c r="G470"/>
  <c r="G255"/>
  <c r="G715"/>
  <c r="G198"/>
  <c r="G573"/>
  <c r="G467"/>
  <c r="G37"/>
  <c r="G38"/>
  <c r="G930"/>
  <c r="G287"/>
  <c r="G258"/>
  <c r="G188"/>
  <c r="G471"/>
  <c r="G207"/>
  <c r="G579"/>
  <c r="G367"/>
  <c r="G647"/>
  <c r="G629"/>
  <c r="G869"/>
  <c r="G387"/>
  <c r="G445"/>
  <c r="G621"/>
  <c r="G4"/>
  <c r="G58"/>
  <c r="G833"/>
  <c r="G764"/>
  <c r="G493"/>
  <c r="G36"/>
  <c r="G488"/>
  <c r="G520"/>
  <c r="G370"/>
  <c r="G524"/>
  <c r="G852"/>
  <c r="G566"/>
  <c r="G53"/>
  <c r="G748"/>
  <c r="G766"/>
  <c r="G199"/>
  <c r="G23"/>
  <c r="G853"/>
  <c r="G83"/>
  <c r="G414"/>
  <c r="G928"/>
  <c r="G75"/>
  <c r="G880"/>
  <c r="G98"/>
  <c r="G447"/>
  <c r="G791"/>
  <c r="G858"/>
  <c r="G232"/>
  <c r="G372"/>
  <c r="G555"/>
  <c r="G736"/>
  <c r="G163"/>
  <c r="G754"/>
  <c r="G338"/>
  <c r="G691"/>
  <c r="G260"/>
  <c r="G841"/>
  <c r="G469"/>
  <c r="G332"/>
  <c r="G552"/>
  <c r="G192"/>
  <c r="G580"/>
  <c r="G749"/>
  <c r="G121"/>
  <c r="G156"/>
  <c r="G361"/>
  <c r="G21"/>
  <c r="G536"/>
  <c r="G340"/>
  <c r="G695"/>
  <c r="G191"/>
  <c r="G220"/>
  <c r="G651"/>
  <c r="G604"/>
  <c r="G789"/>
  <c r="G983"/>
  <c r="G912"/>
  <c r="G974"/>
  <c r="G802"/>
  <c r="G979"/>
  <c r="G478"/>
  <c r="G718"/>
  <c r="G875"/>
  <c r="G925"/>
  <c r="G564"/>
  <c r="G301"/>
  <c r="G306"/>
  <c r="G635"/>
  <c r="G801"/>
  <c r="G403"/>
  <c r="G639"/>
  <c r="G319"/>
  <c r="G675"/>
  <c r="G894"/>
  <c r="G721"/>
  <c r="G787"/>
  <c r="G627"/>
  <c r="G617"/>
  <c r="G384"/>
  <c r="G521"/>
  <c r="G505"/>
  <c r="G738"/>
  <c r="G560"/>
  <c r="G537"/>
  <c r="G717"/>
  <c r="G477"/>
  <c r="G720"/>
  <c r="G205"/>
  <c r="G836"/>
  <c r="G182"/>
  <c r="G154"/>
  <c r="G994"/>
  <c r="G362"/>
  <c r="G278"/>
  <c r="G6"/>
  <c r="G390"/>
  <c r="G59"/>
  <c r="G596"/>
  <c r="G515"/>
  <c r="G814"/>
  <c r="G406"/>
  <c r="G898"/>
  <c r="G558"/>
  <c r="G426"/>
  <c r="G172"/>
  <c r="G827"/>
  <c r="G421"/>
  <c r="G737"/>
  <c r="G892"/>
  <c r="G730"/>
  <c r="G945"/>
  <c r="G68"/>
  <c r="G828"/>
  <c r="G969"/>
  <c r="G348"/>
  <c r="G773"/>
  <c r="G185"/>
  <c r="G597"/>
  <c r="G700"/>
  <c r="G699"/>
  <c r="G531"/>
  <c r="G270"/>
  <c r="G973"/>
  <c r="G162"/>
  <c r="G897"/>
  <c r="G433"/>
  <c r="G317"/>
  <c r="G835"/>
  <c r="G756"/>
  <c r="G28"/>
  <c r="G275"/>
  <c r="G607"/>
  <c r="G66"/>
  <c r="G183"/>
  <c r="G388"/>
  <c r="G155"/>
  <c r="G291"/>
  <c r="G800"/>
  <c r="G615"/>
  <c r="G998"/>
  <c r="G879"/>
  <c r="G107"/>
  <c r="G386"/>
  <c r="G349"/>
  <c r="G429"/>
  <c r="G867"/>
  <c r="G219"/>
  <c r="G61"/>
  <c r="G335"/>
  <c r="G993"/>
  <c r="G418"/>
  <c r="G605"/>
  <c r="G547"/>
  <c r="G569"/>
  <c r="G225"/>
  <c r="G725"/>
  <c r="G17"/>
  <c r="G812"/>
  <c r="G475"/>
  <c r="G378"/>
  <c r="G99"/>
  <c r="G407"/>
  <c r="G263"/>
  <c r="G73"/>
  <c r="G458"/>
  <c r="G368"/>
  <c r="G454"/>
  <c r="G938"/>
  <c r="G422"/>
  <c r="G336"/>
  <c r="G250"/>
  <c r="G546"/>
  <c r="G971"/>
  <c r="G160"/>
  <c r="G902"/>
  <c r="G658"/>
  <c r="G274"/>
  <c r="G598"/>
  <c r="G846"/>
  <c r="G545"/>
  <c r="G268"/>
  <c r="G668"/>
  <c r="G774"/>
  <c r="G687"/>
  <c r="G692"/>
  <c r="G634"/>
  <c r="G697"/>
  <c r="G761"/>
  <c r="G968"/>
  <c r="G939"/>
  <c r="G27"/>
  <c r="G184"/>
  <c r="G419"/>
  <c r="G95"/>
  <c r="G325"/>
  <c r="G557"/>
  <c r="G347"/>
  <c r="G55"/>
  <c r="G885"/>
  <c r="G543"/>
  <c r="G831"/>
  <c r="G103"/>
  <c r="G931"/>
  <c r="G96"/>
  <c r="G148"/>
  <c r="G166"/>
  <c r="G644"/>
  <c r="G900"/>
  <c r="G310"/>
  <c r="G423"/>
  <c r="G757"/>
  <c r="G404"/>
  <c r="G85"/>
  <c r="G923"/>
  <c r="G786"/>
  <c r="G48"/>
  <c r="G678"/>
  <c r="G114"/>
  <c r="G466"/>
  <c r="G575"/>
  <c r="G137"/>
  <c r="G863"/>
  <c r="G217"/>
  <c r="G834"/>
  <c r="G818"/>
  <c r="G948"/>
  <c r="G538"/>
  <c r="G890"/>
  <c r="G534"/>
  <c r="G229"/>
  <c r="G415"/>
  <c r="G662"/>
  <c r="G132"/>
  <c r="G657"/>
  <c r="G1001"/>
  <c r="G871"/>
  <c r="G523"/>
  <c r="G474"/>
  <c r="G967"/>
  <c r="G935"/>
  <c r="G47"/>
  <c r="G722"/>
  <c r="G408"/>
  <c r="G706"/>
  <c r="G342"/>
  <c r="G679"/>
  <c r="G246"/>
  <c r="G732"/>
  <c r="G453"/>
  <c r="G905"/>
  <c r="G991"/>
  <c r="G977"/>
  <c r="G922"/>
  <c r="G150"/>
  <c r="G966"/>
  <c r="G731"/>
  <c r="G303"/>
  <c r="G379"/>
  <c r="G768"/>
  <c r="G397"/>
  <c r="G33"/>
  <c r="G420"/>
  <c r="G813"/>
  <c r="G618"/>
  <c r="G242"/>
  <c r="G997"/>
  <c r="G660"/>
  <c r="G992"/>
  <c r="G499"/>
  <c r="G93"/>
  <c r="G663"/>
  <c r="G733"/>
  <c r="G735"/>
  <c r="G460"/>
  <c r="G893"/>
  <c r="G772"/>
  <c r="G296"/>
  <c r="G884"/>
  <c r="G619"/>
  <c r="G746"/>
  <c r="G203"/>
  <c r="G624"/>
  <c r="G459"/>
  <c r="G625"/>
  <c r="G439"/>
  <c r="G297"/>
  <c r="G492"/>
  <c r="G443"/>
  <c r="G533"/>
  <c r="G77"/>
  <c r="G626"/>
  <c r="G919"/>
  <c r="G710"/>
  <c r="G620"/>
  <c r="G80"/>
  <c r="G595"/>
  <c r="G129"/>
  <c r="G509"/>
  <c r="G267"/>
  <c r="G873"/>
  <c r="G465"/>
  <c r="G167"/>
  <c r="G559"/>
  <c r="G807"/>
  <c r="G666"/>
  <c r="G356"/>
  <c r="G262"/>
  <c r="G599"/>
  <c r="G592"/>
  <c r="G641"/>
  <c r="G803"/>
  <c r="G410"/>
  <c r="G18"/>
  <c r="G292"/>
  <c r="G556"/>
  <c r="G241"/>
  <c r="G251"/>
  <c r="G864"/>
  <c r="G46"/>
  <c r="G716"/>
  <c r="G649"/>
  <c r="G901"/>
  <c r="G224"/>
  <c r="G881"/>
  <c r="G56"/>
  <c r="G561"/>
  <c r="G216"/>
  <c r="G438"/>
  <c r="G698"/>
  <c r="G850"/>
  <c r="G591"/>
  <c r="G134"/>
  <c r="G189"/>
  <c r="G298"/>
  <c r="G529"/>
  <c r="G854"/>
  <c r="G123"/>
  <c r="G804"/>
  <c r="G288"/>
  <c r="G279"/>
  <c r="G570"/>
  <c r="G623"/>
  <c r="G283"/>
  <c r="G942"/>
  <c r="G157"/>
  <c r="G252"/>
  <c r="G376"/>
  <c r="G231"/>
  <c r="G318"/>
  <c r="G542"/>
  <c r="G409"/>
  <c r="G705"/>
  <c r="G479"/>
  <c r="G511"/>
  <c r="G322"/>
  <c r="G672"/>
  <c r="G146"/>
  <c r="G797"/>
  <c r="G126"/>
  <c r="G503"/>
  <c r="G739"/>
  <c r="G826"/>
  <c r="G588"/>
  <c r="G204"/>
  <c r="G762"/>
  <c r="G798"/>
  <c r="G554"/>
  <c r="G590"/>
  <c r="G324"/>
  <c r="G703"/>
  <c r="G436"/>
  <c r="G553"/>
  <c r="G817"/>
  <c r="G437"/>
  <c r="G571"/>
  <c r="G307"/>
  <c r="G616"/>
  <c r="G874"/>
  <c r="G358"/>
  <c r="G611"/>
  <c r="G937"/>
  <c r="G92"/>
  <c r="G877"/>
  <c r="G955"/>
  <c r="G910"/>
  <c r="G120"/>
  <c r="G682"/>
  <c r="G820"/>
  <c r="G903"/>
  <c r="G455"/>
  <c r="G461"/>
  <c r="G952"/>
  <c r="G844"/>
  <c r="G450"/>
  <c r="G741"/>
  <c r="G940"/>
  <c r="G906"/>
  <c r="G271"/>
  <c r="G392"/>
  <c r="G810"/>
  <c r="G713"/>
  <c r="G918"/>
  <c r="G640"/>
  <c r="G740"/>
  <c r="G669"/>
  <c r="G236"/>
  <c r="G829"/>
  <c r="G337"/>
  <c r="G917"/>
  <c r="G344"/>
  <c r="G956"/>
  <c r="G44"/>
  <c r="G652"/>
  <c r="G476"/>
  <c r="G113"/>
  <c r="G913"/>
  <c r="G933"/>
  <c r="G440"/>
  <c r="G15"/>
  <c r="G540"/>
  <c r="G112"/>
  <c r="G899"/>
  <c r="G14"/>
  <c r="G849"/>
  <c r="G230"/>
  <c r="G20"/>
  <c r="G837"/>
  <c r="G577"/>
  <c r="G586"/>
  <c r="G614"/>
  <c r="G40"/>
  <c r="G432"/>
  <c r="G926"/>
  <c r="G81"/>
  <c r="G495"/>
  <c r="G276"/>
  <c r="G380"/>
  <c r="G522"/>
  <c r="G177"/>
  <c r="G452"/>
  <c r="G685"/>
  <c r="G396"/>
  <c r="G285"/>
  <c r="G483"/>
  <c r="G690"/>
  <c r="G745"/>
  <c r="G959"/>
  <c r="G180"/>
  <c r="G576"/>
  <c r="G168"/>
  <c r="G448"/>
  <c r="G389"/>
  <c r="G90"/>
  <c r="G84"/>
  <c r="G171"/>
  <c r="G128"/>
  <c r="G608"/>
  <c r="G957"/>
  <c r="G584"/>
  <c r="G32"/>
  <c r="G541"/>
  <c r="G489"/>
  <c r="G1000"/>
  <c r="G496"/>
  <c r="G210"/>
  <c r="G848"/>
  <c r="G234"/>
  <c r="G416"/>
  <c r="G456"/>
  <c r="G982"/>
  <c r="G109"/>
  <c r="G333"/>
  <c r="G782"/>
  <c r="G201"/>
  <c r="G908"/>
  <c r="G149"/>
  <c r="G613"/>
  <c r="G223"/>
  <c r="G239"/>
  <c r="G518"/>
  <c r="G642"/>
  <c r="G186"/>
  <c r="G142"/>
  <c r="G953"/>
  <c r="G806"/>
  <c r="G856"/>
  <c r="G519"/>
  <c r="G777"/>
  <c r="G179"/>
  <c r="G654"/>
  <c r="G783"/>
  <c r="G147"/>
  <c r="G965"/>
  <c r="G19"/>
  <c r="G174"/>
  <c r="G49"/>
  <c r="G8"/>
  <c r="G990"/>
  <c r="G65"/>
  <c r="G209"/>
  <c r="G69"/>
  <c r="G693"/>
  <c r="G382"/>
  <c r="G924"/>
  <c r="G659"/>
  <c r="G742"/>
  <c r="G355"/>
  <c r="G354"/>
  <c r="G947"/>
  <c r="G111"/>
  <c r="G294"/>
  <c r="G468"/>
  <c r="G135"/>
  <c r="G776"/>
  <c r="G726"/>
  <c r="G702"/>
  <c r="G723"/>
  <c r="G161"/>
  <c r="G178"/>
  <c r="G444"/>
  <c r="G265"/>
  <c r="G314"/>
  <c r="G847"/>
  <c r="G839"/>
  <c r="G978"/>
  <c r="G119"/>
  <c r="G976"/>
  <c r="G105"/>
  <c r="G208"/>
  <c r="G214"/>
  <c r="G896"/>
  <c r="G327"/>
  <c r="G512"/>
  <c r="G594"/>
  <c r="G238"/>
  <c r="G206"/>
  <c r="G719"/>
  <c r="G97"/>
  <c r="G865"/>
  <c r="G10"/>
  <c r="G961"/>
  <c r="G954"/>
  <c r="G517"/>
  <c r="G11"/>
  <c r="G683"/>
  <c r="G920"/>
  <c r="G778"/>
  <c r="G328"/>
  <c r="G830"/>
  <c r="G823"/>
  <c r="G985"/>
  <c r="G963"/>
  <c r="G680"/>
  <c r="G193"/>
  <c r="G79"/>
  <c r="G359"/>
  <c r="G612"/>
  <c r="G981"/>
  <c r="G724"/>
  <c r="G315"/>
  <c r="G71"/>
  <c r="G728"/>
  <c r="G549"/>
  <c r="G345"/>
  <c r="G747"/>
  <c r="G665"/>
  <c r="G632"/>
  <c r="G200"/>
  <c r="G395"/>
  <c r="G308"/>
  <c r="G510"/>
  <c r="G300"/>
  <c r="G290"/>
  <c r="G796"/>
  <c r="G369"/>
  <c r="G878"/>
  <c r="G31"/>
  <c r="G400"/>
  <c r="G424"/>
  <c r="G35"/>
  <c r="G962"/>
  <c r="G402"/>
  <c r="G222"/>
  <c r="G272"/>
  <c r="G57"/>
  <c r="G498"/>
  <c r="G502"/>
  <c r="G140"/>
  <c r="G972"/>
  <c r="G289"/>
  <c r="G364"/>
  <c r="G645"/>
  <c r="G701"/>
  <c r="G606"/>
  <c r="G237"/>
  <c r="G485"/>
  <c r="G527"/>
  <c r="G117"/>
  <c r="G43"/>
  <c r="G872"/>
  <c r="G365"/>
  <c r="R1048576" l="1"/>
</calcChain>
</file>

<file path=xl/sharedStrings.xml><?xml version="1.0" encoding="utf-8"?>
<sst xmlns="http://schemas.openxmlformats.org/spreadsheetml/2006/main" count="7094" uniqueCount="2117">
  <si>
    <t>name</t>
  </si>
  <si>
    <t>blurb</t>
  </si>
  <si>
    <t>goal</t>
  </si>
  <si>
    <t>pledged</t>
  </si>
  <si>
    <t>outcome</t>
  </si>
  <si>
    <t>backers_count</t>
  </si>
  <si>
    <t>country</t>
  </si>
  <si>
    <t>currency</t>
  </si>
  <si>
    <t>launched_at</t>
  </si>
  <si>
    <t>deadline</t>
  </si>
  <si>
    <t>staff_pick</t>
  </si>
  <si>
    <t>spotlight</t>
  </si>
  <si>
    <t>Baldwin, Riley and Jackson</t>
  </si>
  <si>
    <t>Pre-emptive tertiary standardization</t>
  </si>
  <si>
    <t>failed</t>
  </si>
  <si>
    <t>CA</t>
  </si>
  <si>
    <t>CAD</t>
  </si>
  <si>
    <t>food/food trucks</t>
  </si>
  <si>
    <t>Odom Inc</t>
  </si>
  <si>
    <t>Managed bottom-line architecture</t>
  </si>
  <si>
    <t>successful</t>
  </si>
  <si>
    <t>US</t>
  </si>
  <si>
    <t>USD</t>
  </si>
  <si>
    <t>music/rock</t>
  </si>
  <si>
    <t>Melton, Robinson and Fritz</t>
  </si>
  <si>
    <t>Function-based leadingedge pricing structure</t>
  </si>
  <si>
    <t>AU</t>
  </si>
  <si>
    <t>AUD</t>
  </si>
  <si>
    <t>technology/web</t>
  </si>
  <si>
    <t>Mcdonald, Gonzalez and Ross</t>
  </si>
  <si>
    <t>Vision-oriented fresh-thinking conglomeration</t>
  </si>
  <si>
    <t>Larson-Little</t>
  </si>
  <si>
    <t>Proactive foreground core</t>
  </si>
  <si>
    <t>theater/plays</t>
  </si>
  <si>
    <t>Harris Group</t>
  </si>
  <si>
    <t>Open-source optimizing database</t>
  </si>
  <si>
    <t>DK</t>
  </si>
  <si>
    <t>DKK</t>
  </si>
  <si>
    <t>Ortiz, Coleman and Mitchell</t>
  </si>
  <si>
    <t>Operative upward-trending algorithm</t>
  </si>
  <si>
    <t>GB</t>
  </si>
  <si>
    <t>GBP</t>
  </si>
  <si>
    <t>film &amp; video/documentary</t>
  </si>
  <si>
    <t>Carter-Guzman</t>
  </si>
  <si>
    <t>Centralized cohesive challenge</t>
  </si>
  <si>
    <t>Nunez-Richards</t>
  </si>
  <si>
    <t>Exclusive attitude-oriented intranet</t>
  </si>
  <si>
    <t>live</t>
  </si>
  <si>
    <t>Rangel, Holt and Jones</t>
  </si>
  <si>
    <t>Open-source fresh-thinking model</t>
  </si>
  <si>
    <t>music/electric music</t>
  </si>
  <si>
    <t>Green Ltd</t>
  </si>
  <si>
    <t>Monitored empowering installation</t>
  </si>
  <si>
    <t>film &amp; video/drama</t>
  </si>
  <si>
    <t>Perez, Johnson and Gardner</t>
  </si>
  <si>
    <t>Grass-roots zero administration system engine</t>
  </si>
  <si>
    <t>Kim Ltd</t>
  </si>
  <si>
    <t>Assimilated hybrid intranet</t>
  </si>
  <si>
    <t>Walker, Taylor and Coleman</t>
  </si>
  <si>
    <t>Multi-tiered directional open architecture</t>
  </si>
  <si>
    <t>music/indie rock</t>
  </si>
  <si>
    <t>Rodriguez, Rose and Stewart</t>
  </si>
  <si>
    <t>Cloned directional synergy</t>
  </si>
  <si>
    <t>Wright, Hunt and Rowe</t>
  </si>
  <si>
    <t>Extended eco-centric pricing structure</t>
  </si>
  <si>
    <t>technology/wearables</t>
  </si>
  <si>
    <t>Hines Inc</t>
  </si>
  <si>
    <t>Cross-platform systemic adapter</t>
  </si>
  <si>
    <t>publishing/nonfiction</t>
  </si>
  <si>
    <t>Cochran-Nguyen</t>
  </si>
  <si>
    <t>Seamless 4thgeneration methodology</t>
  </si>
  <si>
    <t>film &amp; video/animation</t>
  </si>
  <si>
    <t>Johnson-Gould</t>
  </si>
  <si>
    <t>Exclusive needs-based adapter</t>
  </si>
  <si>
    <t>canceled</t>
  </si>
  <si>
    <t>Perez-Hess</t>
  </si>
  <si>
    <t>Down-sized cohesive archive</t>
  </si>
  <si>
    <t>Reeves, Thompson and Richardson</t>
  </si>
  <si>
    <t>Proactive composite alliance</t>
  </si>
  <si>
    <t>Simmons-Reynolds</t>
  </si>
  <si>
    <t>Re-engineered intangible definition</t>
  </si>
  <si>
    <t>Collier Inc</t>
  </si>
  <si>
    <t>Enhanced dynamic definition</t>
  </si>
  <si>
    <t>Gray-Jenkins</t>
  </si>
  <si>
    <t>Devolved next generation adapter</t>
  </si>
  <si>
    <t>Scott, Wilson and Martin</t>
  </si>
  <si>
    <t>Cross-platform intermediate frame</t>
  </si>
  <si>
    <t>Caldwell, Velazquez and Wilson</t>
  </si>
  <si>
    <t>Monitored impactful analyzer</t>
  </si>
  <si>
    <t>games/video games</t>
  </si>
  <si>
    <t>Spencer-Bates</t>
  </si>
  <si>
    <t>Optional responsive customer loyalty</t>
  </si>
  <si>
    <t>Best, Carr and Williams</t>
  </si>
  <si>
    <t>Diverse transitional migration</t>
  </si>
  <si>
    <t>Campbell, Brown and Powell</t>
  </si>
  <si>
    <t>Synchronized global task-force</t>
  </si>
  <si>
    <t>Johnson, Parker and Haynes</t>
  </si>
  <si>
    <t>Focused 6thgeneration forecast</t>
  </si>
  <si>
    <t>CH</t>
  </si>
  <si>
    <t>CHF</t>
  </si>
  <si>
    <t>film &amp; video/shorts</t>
  </si>
  <si>
    <t>Clark-Cooke</t>
  </si>
  <si>
    <t>Down-sized analyzing challenge</t>
  </si>
  <si>
    <t>Schroeder Ltd</t>
  </si>
  <si>
    <t>Progressive needs-based focus group</t>
  </si>
  <si>
    <t>Jackson PLC</t>
  </si>
  <si>
    <t>Ergonomic 6thgeneration success</t>
  </si>
  <si>
    <t>IT</t>
  </si>
  <si>
    <t>EUR</t>
  </si>
  <si>
    <t>Blair, Collins and Carter</t>
  </si>
  <si>
    <t>Exclusive interactive approach</t>
  </si>
  <si>
    <t>Maldonado and Sons</t>
  </si>
  <si>
    <t>Reverse-engineered asynchronous archive</t>
  </si>
  <si>
    <t>Mitchell and Sons</t>
  </si>
  <si>
    <t>Synergized intangible challenge</t>
  </si>
  <si>
    <t>Jackson-Lewis</t>
  </si>
  <si>
    <t>Monitored multi-state encryption</t>
  </si>
  <si>
    <t>Black, Armstrong and Anderson</t>
  </si>
  <si>
    <t>Profound attitude-oriented functionalities</t>
  </si>
  <si>
    <t>publishing/fiction</t>
  </si>
  <si>
    <t>Maldonado-Gonzalez</t>
  </si>
  <si>
    <t>Digitized client-driven database</t>
  </si>
  <si>
    <t>photography/photography books</t>
  </si>
  <si>
    <t>Kim-Rice</t>
  </si>
  <si>
    <t>Organized bi-directional function</t>
  </si>
  <si>
    <t>Garcia, Garcia and Lopez</t>
  </si>
  <si>
    <t>Reduced stable middleware</t>
  </si>
  <si>
    <t>Watts Group</t>
  </si>
  <si>
    <t>Universal 5thgeneration neural-net</t>
  </si>
  <si>
    <t>Werner-Bryant</t>
  </si>
  <si>
    <t>Virtual uniform frame</t>
  </si>
  <si>
    <t>Schmitt-Mendoza</t>
  </si>
  <si>
    <t>Profound explicit paradigm</t>
  </si>
  <si>
    <t>publishing/radio &amp; podcasts</t>
  </si>
  <si>
    <t>Reid-Mccullough</t>
  </si>
  <si>
    <t>Visionary real-time groupware</t>
  </si>
  <si>
    <t>Woods-Clark</t>
  </si>
  <si>
    <t>Networked tertiary Graphical User Interface</t>
  </si>
  <si>
    <t>Vaughn, Hunt and Caldwell</t>
  </si>
  <si>
    <t>Virtual grid-enabled task-force</t>
  </si>
  <si>
    <t>Bennett and Sons</t>
  </si>
  <si>
    <t>Function-based multi-state software</t>
  </si>
  <si>
    <t>Lamb Inc</t>
  </si>
  <si>
    <t>Optimized leadingedge concept</t>
  </si>
  <si>
    <t>Casey-Kelly</t>
  </si>
  <si>
    <t>Sharable holistic interface</t>
  </si>
  <si>
    <t>Jones, Taylor and Moore</t>
  </si>
  <si>
    <t>Down-sized system-worthy secured line</t>
  </si>
  <si>
    <t>music/metal</t>
  </si>
  <si>
    <t>Bradshaw, Gill and Donovan</t>
  </si>
  <si>
    <t>Inverse secondary infrastructure</t>
  </si>
  <si>
    <t>Hernandez, Rodriguez and Clark</t>
  </si>
  <si>
    <t>Organic foreground leverage</t>
  </si>
  <si>
    <t>Smith-Jones</t>
  </si>
  <si>
    <t>Reverse-engineered static concept</t>
  </si>
  <si>
    <t>Roy PLC</t>
  </si>
  <si>
    <t>Multi-channeled neutral customer loyalty</t>
  </si>
  <si>
    <t>Wright, Brooks and Villarreal</t>
  </si>
  <si>
    <t>Reverse-engineered bifurcated strategy</t>
  </si>
  <si>
    <t>music/jazz</t>
  </si>
  <si>
    <t>Flores, Miller and Johnson</t>
  </si>
  <si>
    <t>Horizontal context-sensitive knowledge user</t>
  </si>
  <si>
    <t>Bridges, Freeman and Kim</t>
  </si>
  <si>
    <t>Cross-group multi-state task-force</t>
  </si>
  <si>
    <t>Anderson-Perez</t>
  </si>
  <si>
    <t>Expanded 3rdgeneration strategy</t>
  </si>
  <si>
    <t>Wright, Fox and Marks</t>
  </si>
  <si>
    <t>Assimilated real-time support</t>
  </si>
  <si>
    <t>Crawford-Peters</t>
  </si>
  <si>
    <t>User-centric regional database</t>
  </si>
  <si>
    <t>Romero-Hoffman</t>
  </si>
  <si>
    <t>Open-source zero administration complexity</t>
  </si>
  <si>
    <t>Sparks-West</t>
  </si>
  <si>
    <t>Organized incremental standardization</t>
  </si>
  <si>
    <t>Baker, Morgan and Brown</t>
  </si>
  <si>
    <t>Assimilated didactic open system</t>
  </si>
  <si>
    <t>Mosley-Gilbert</t>
  </si>
  <si>
    <t>Vision-oriented logistical intranet</t>
  </si>
  <si>
    <t>Berry-Boyer</t>
  </si>
  <si>
    <t>Mandatory incremental projection</t>
  </si>
  <si>
    <t>Sanders-Allen</t>
  </si>
  <si>
    <t>Grass-roots needs-based encryption</t>
  </si>
  <si>
    <t>Lopez Inc</t>
  </si>
  <si>
    <t>Team-oriented 6thgeneration middleware</t>
  </si>
  <si>
    <t>Moreno-Turner</t>
  </si>
  <si>
    <t>Inverse multi-tasking installation</t>
  </si>
  <si>
    <t>Jones-Watson</t>
  </si>
  <si>
    <t>Switchable disintermediate moderator</t>
  </si>
  <si>
    <t>Barker Inc</t>
  </si>
  <si>
    <t>Re-engineered 24/7 task-force</t>
  </si>
  <si>
    <t>Tate, Bass and House</t>
  </si>
  <si>
    <t>Organic object-oriented budgetary management</t>
  </si>
  <si>
    <t>Hampton, Lewis and Ray</t>
  </si>
  <si>
    <t>Seamless coherent parallelism</t>
  </si>
  <si>
    <t>Collins-Goodman</t>
  </si>
  <si>
    <t>Cross-platform even-keeled initiative</t>
  </si>
  <si>
    <t>Davis-Michael</t>
  </si>
  <si>
    <t>Progressive tertiary framework</t>
  </si>
  <si>
    <t>White, Torres and Bishop</t>
  </si>
  <si>
    <t>Multi-layered dynamic protocol</t>
  </si>
  <si>
    <t>Martin, Conway and Larsen</t>
  </si>
  <si>
    <t>Horizontal next generation function</t>
  </si>
  <si>
    <t>Acevedo-Huffman</t>
  </si>
  <si>
    <t>Pre-emptive impactful model</t>
  </si>
  <si>
    <t>Montgomery, Larson and Spencer</t>
  </si>
  <si>
    <t>User-centric bifurcated knowledge user</t>
  </si>
  <si>
    <t>publishing/translations</t>
  </si>
  <si>
    <t>Soto LLC</t>
  </si>
  <si>
    <t>Triple-buffered reciprocal project</t>
  </si>
  <si>
    <t>Sutton, Barrett and Tucker</t>
  </si>
  <si>
    <t>Cross-platform needs-based approach</t>
  </si>
  <si>
    <t>Gomez, Bailey and Flores</t>
  </si>
  <si>
    <t>User-friendly static contingency</t>
  </si>
  <si>
    <t>Porter-George</t>
  </si>
  <si>
    <t>Reactive content-based framework</t>
  </si>
  <si>
    <t>Fitzgerald PLC</t>
  </si>
  <si>
    <t>Realigned user-facing concept</t>
  </si>
  <si>
    <t>Cisneros-Burton</t>
  </si>
  <si>
    <t>Public-key zero tolerance orchestration</t>
  </si>
  <si>
    <t>Hill, Lawson and Wilkinson</t>
  </si>
  <si>
    <t>Multi-tiered eco-centric architecture</t>
  </si>
  <si>
    <t>Davis-Smith</t>
  </si>
  <si>
    <t>Organic motivating firmware</t>
  </si>
  <si>
    <t>Farrell and Sons</t>
  </si>
  <si>
    <t>Synergized 4thgeneration conglomeration</t>
  </si>
  <si>
    <t>Clark Group</t>
  </si>
  <si>
    <t>Grass-roots fault-tolerant policy</t>
  </si>
  <si>
    <t>White, Singleton and Zimmerman</t>
  </si>
  <si>
    <t>Monitored scalable knowledgebase</t>
  </si>
  <si>
    <t>Kramer Group</t>
  </si>
  <si>
    <t>Synergistic explicit parallelism</t>
  </si>
  <si>
    <t>Frazier, Patrick and Smith</t>
  </si>
  <si>
    <t>Enhanced systemic analyzer</t>
  </si>
  <si>
    <t>Santos, Bell and Lloyd</t>
  </si>
  <si>
    <t>Object-based analyzing knowledge user</t>
  </si>
  <si>
    <t>Hall and Sons</t>
  </si>
  <si>
    <t>Pre-emptive radical architecture</t>
  </si>
  <si>
    <t>Hanson Inc</t>
  </si>
  <si>
    <t>Grass-roots web-enabled contingency</t>
  </si>
  <si>
    <t>Sanchez LLC</t>
  </si>
  <si>
    <t>Stand-alone system-worthy standardization</t>
  </si>
  <si>
    <t>Howard Ltd</t>
  </si>
  <si>
    <t>Down-sized systematic policy</t>
  </si>
  <si>
    <t>Stewart LLC</t>
  </si>
  <si>
    <t>Cloned bi-directional architecture</t>
  </si>
  <si>
    <t>Arias, Allen and Miller</t>
  </si>
  <si>
    <t>Seamless transitional portal</t>
  </si>
  <si>
    <t>Baker-Morris</t>
  </si>
  <si>
    <t>Fully-configurable motivating approach</t>
  </si>
  <si>
    <t>Tucker, Fox and Green</t>
  </si>
  <si>
    <t>Upgradable fault-tolerant approach</t>
  </si>
  <si>
    <t>Douglas LLC</t>
  </si>
  <si>
    <t>Reduced heuristic moratorium</t>
  </si>
  <si>
    <t>Garcia Inc</t>
  </si>
  <si>
    <t>Front-line web-enabled model</t>
  </si>
  <si>
    <t>Frye, Hunt and Powell</t>
  </si>
  <si>
    <t>Polarized incremental emulation</t>
  </si>
  <si>
    <t>Smith, Wells and Nguyen</t>
  </si>
  <si>
    <t>Self-enabling grid-enabled initiative</t>
  </si>
  <si>
    <t>Charles-Johnson</t>
  </si>
  <si>
    <t>Total fresh-thinking system engine</t>
  </si>
  <si>
    <t>Brandt, Carter and Wood</t>
  </si>
  <si>
    <t>Ameliorated clear-thinking circuit</t>
  </si>
  <si>
    <t>Tucker, Schmidt and Reid</t>
  </si>
  <si>
    <t>Multi-layered encompassing installation</t>
  </si>
  <si>
    <t>Decker Inc</t>
  </si>
  <si>
    <t>Universal encompassing implementation</t>
  </si>
  <si>
    <t>Romero and Sons</t>
  </si>
  <si>
    <t>Object-based client-server application</t>
  </si>
  <si>
    <t>film &amp; video/television</t>
  </si>
  <si>
    <t>Castillo-Carey</t>
  </si>
  <si>
    <t>Cross-platform solution-oriented process improvement</t>
  </si>
  <si>
    <t>Hart-Briggs</t>
  </si>
  <si>
    <t>Re-engineered user-facing approach</t>
  </si>
  <si>
    <t>Jones-Meyer</t>
  </si>
  <si>
    <t>Re-engineered client-driven hub</t>
  </si>
  <si>
    <t>Wright, Hartman and Yu</t>
  </si>
  <si>
    <t>User-friendly tertiary array</t>
  </si>
  <si>
    <t>Harper-Davis</t>
  </si>
  <si>
    <t>Robust heuristic encoding</t>
  </si>
  <si>
    <t>Barrett PLC</t>
  </si>
  <si>
    <t>Team-oriented clear-thinking capacity</t>
  </si>
  <si>
    <t>David-Clark</t>
  </si>
  <si>
    <t>De-engineered motivating standardization</t>
  </si>
  <si>
    <t>Chaney-Dennis</t>
  </si>
  <si>
    <t>Business-focused 24hour groupware</t>
  </si>
  <si>
    <t>Robinson, Lopez and Christensen</t>
  </si>
  <si>
    <t>Organic next generation protocol</t>
  </si>
  <si>
    <t>Clark and Sons</t>
  </si>
  <si>
    <t>Reverse-engineered full-range Internet solution</t>
  </si>
  <si>
    <t>Vega Group</t>
  </si>
  <si>
    <t>Synchronized regional synergy</t>
  </si>
  <si>
    <t>games/mobile games</t>
  </si>
  <si>
    <t>Brown-Brown</t>
  </si>
  <si>
    <t>Multi-lateral homogeneous success</t>
  </si>
  <si>
    <t>Taylor PLC</t>
  </si>
  <si>
    <t>Seamless zero-defect solution</t>
  </si>
  <si>
    <t>Edwards-Lewis</t>
  </si>
  <si>
    <t>Enhanced scalable concept</t>
  </si>
  <si>
    <t>Stanton, Neal and Rodriguez</t>
  </si>
  <si>
    <t>Polarized uniform software</t>
  </si>
  <si>
    <t>Pratt LLC</t>
  </si>
  <si>
    <t>Stand-alone web-enabled moderator</t>
  </si>
  <si>
    <t>Gross PLC</t>
  </si>
  <si>
    <t>Proactive methodical benchmark</t>
  </si>
  <si>
    <t>Martinez, Gomez and Dalton</t>
  </si>
  <si>
    <t>Team-oriented 6thgeneration matrix</t>
  </si>
  <si>
    <t>Allen-Curtis</t>
  </si>
  <si>
    <t>Phased human-resource core</t>
  </si>
  <si>
    <t>Morgan-Martinez</t>
  </si>
  <si>
    <t>Mandatory tertiary implementation</t>
  </si>
  <si>
    <t>Luna, Anderson and Fox</t>
  </si>
  <si>
    <t>Secured directional encryption</t>
  </si>
  <si>
    <t>Fleming, Zhang and Henderson</t>
  </si>
  <si>
    <t>Distributed 5thgeneration implementation</t>
  </si>
  <si>
    <t>Flowers and Sons</t>
  </si>
  <si>
    <t>Virtual static core</t>
  </si>
  <si>
    <t>Gates PLC</t>
  </si>
  <si>
    <t>Secured content-based product</t>
  </si>
  <si>
    <t>music/world music</t>
  </si>
  <si>
    <t>Caldwell LLC</t>
  </si>
  <si>
    <t>Secured executive concept</t>
  </si>
  <si>
    <t>Le, Burton and Evans</t>
  </si>
  <si>
    <t>Balanced zero-defect software</t>
  </si>
  <si>
    <t>Briggs PLC</t>
  </si>
  <si>
    <t>Distributed context-sensitive flexibility</t>
  </si>
  <si>
    <t>Hudson-Nguyen</t>
  </si>
  <si>
    <t>Down-sized disintermediate support</t>
  </si>
  <si>
    <t>Hogan Ltd</t>
  </si>
  <si>
    <t>Stand-alone mission-critical moratorium</t>
  </si>
  <si>
    <t>Hamilton, Wright and Chavez</t>
  </si>
  <si>
    <t>Down-sized empowering protocol</t>
  </si>
  <si>
    <t>Bautista-Cross</t>
  </si>
  <si>
    <t>Fully-configurable coherent Internet solution</t>
  </si>
  <si>
    <t>Jackson LLC</t>
  </si>
  <si>
    <t>Distributed motivating algorithm</t>
  </si>
  <si>
    <t>Figueroa Ltd</t>
  </si>
  <si>
    <t>Expanded solution-oriented benchmark</t>
  </si>
  <si>
    <t>Avila-Jones</t>
  </si>
  <si>
    <t>Implemented discrete secured line</t>
  </si>
  <si>
    <t>Martin, Lopez and Hunter</t>
  </si>
  <si>
    <t>Multi-lateral actuating installation</t>
  </si>
  <si>
    <t>Fields-Moore</t>
  </si>
  <si>
    <t>Secured reciprocal array</t>
  </si>
  <si>
    <t>Harris-Golden</t>
  </si>
  <si>
    <t>Optional bandwidth-monitored middleware</t>
  </si>
  <si>
    <t>Moss, Norman and Dunlap</t>
  </si>
  <si>
    <t>Upgradable upward-trending workforce</t>
  </si>
  <si>
    <t>White, Larson and Wright</t>
  </si>
  <si>
    <t>Upgradable hybrid capability</t>
  </si>
  <si>
    <t>Payne, Oliver and Burch</t>
  </si>
  <si>
    <t>Managed fresh-thinking flexibility</t>
  </si>
  <si>
    <t>Brown, Palmer and Pace</t>
  </si>
  <si>
    <t>Networked stable workforce</t>
  </si>
  <si>
    <t>Parker LLC</t>
  </si>
  <si>
    <t>Customizable intermediate extranet</t>
  </si>
  <si>
    <t>Bowen, Mcdonald and Hall</t>
  </si>
  <si>
    <t>User-centric fault-tolerant task-force</t>
  </si>
  <si>
    <t>Whitehead, Bell and Hughes</t>
  </si>
  <si>
    <t>Multi-tiered radical definition</t>
  </si>
  <si>
    <t>Rodriguez-Brown</t>
  </si>
  <si>
    <t>Devolved foreground benchmark</t>
  </si>
  <si>
    <t>Hall-Schaefer</t>
  </si>
  <si>
    <t>Distributed eco-centric methodology</t>
  </si>
  <si>
    <t>Meza-Rogers</t>
  </si>
  <si>
    <t>Streamlined encompassing encryption</t>
  </si>
  <si>
    <t>Curtis-Curtis</t>
  </si>
  <si>
    <t>User-friendly reciprocal initiative</t>
  </si>
  <si>
    <t>Carlson Inc</t>
  </si>
  <si>
    <t>Ergonomic fresh-thinking installation</t>
  </si>
  <si>
    <t>Clarke, Anderson and Lee</t>
  </si>
  <si>
    <t>Robust explicit hardware</t>
  </si>
  <si>
    <t>Evans Group</t>
  </si>
  <si>
    <t>Stand-alone actuating support</t>
  </si>
  <si>
    <t>Bruce Group</t>
  </si>
  <si>
    <t>Cross-platform methodical process improvement</t>
  </si>
  <si>
    <t>Keith, Alvarez and Potter</t>
  </si>
  <si>
    <t>Extended bottom-line open architecture</t>
  </si>
  <si>
    <t>Burton-Watkins</t>
  </si>
  <si>
    <t>Extended reciprocal circuit</t>
  </si>
  <si>
    <t>Lopez and Sons</t>
  </si>
  <si>
    <t>Polarized human-resource protocol</t>
  </si>
  <si>
    <t>Cordova Ltd</t>
  </si>
  <si>
    <t>Synergized radical product</t>
  </si>
  <si>
    <t>Brown-Vang</t>
  </si>
  <si>
    <t>Robust heuristic artificial intelligence</t>
  </si>
  <si>
    <t>Cruz-Ward</t>
  </si>
  <si>
    <t>Robust content-based emulation</t>
  </si>
  <si>
    <t>Hernandez Group</t>
  </si>
  <si>
    <t>Ergonomic uniform open system</t>
  </si>
  <si>
    <t>Tran, Steele and Wilson</t>
  </si>
  <si>
    <t>Profit-focused modular product</t>
  </si>
  <si>
    <t>Summers, Gallegos and Stein</t>
  </si>
  <si>
    <t>Mandatory mobile product</t>
  </si>
  <si>
    <t>Blair Group</t>
  </si>
  <si>
    <t>Public-key 3rdgeneration budgetary management</t>
  </si>
  <si>
    <t>Nixon Inc</t>
  </si>
  <si>
    <t>Centralized national firmware</t>
  </si>
  <si>
    <t>White LLC</t>
  </si>
  <si>
    <t>Cross-group 4thgeneration middleware</t>
  </si>
  <si>
    <t>Santos, Black and Donovan</t>
  </si>
  <si>
    <t>Pre-emptive scalable access</t>
  </si>
  <si>
    <t>Jones, Contreras and Burnett</t>
  </si>
  <si>
    <t>Sharable intangible migration</t>
  </si>
  <si>
    <t>Stone-Orozco</t>
  </si>
  <si>
    <t>Proactive scalable Graphical User Interface</t>
  </si>
  <si>
    <t>Lee, Gibson and Morgan</t>
  </si>
  <si>
    <t>Digitized solution-oriented product</t>
  </si>
  <si>
    <t>Alexander-Williams</t>
  </si>
  <si>
    <t>Triple-buffered cohesive structure</t>
  </si>
  <si>
    <t>Marks Ltd</t>
  </si>
  <si>
    <t>Realigned human-resource orchestration</t>
  </si>
  <si>
    <t>Olsen, Edwards and Reid</t>
  </si>
  <si>
    <t>Optional clear-thinking software</t>
  </si>
  <si>
    <t>Daniels, Rose and Tyler</t>
  </si>
  <si>
    <t>Centralized global approach</t>
  </si>
  <si>
    <t>Adams Group</t>
  </si>
  <si>
    <t>Reverse-engineered bandwidth-monitored contingency</t>
  </si>
  <si>
    <t>Rogers, Huerta and Medina</t>
  </si>
  <si>
    <t>Pre-emptive bandwidth-monitored instruction set</t>
  </si>
  <si>
    <t>Howard, Carter and Griffith</t>
  </si>
  <si>
    <t>Adaptive asynchronous emulation</t>
  </si>
  <si>
    <t>Bailey PLC</t>
  </si>
  <si>
    <t>Innovative actuating conglomeration</t>
  </si>
  <si>
    <t>Parker Group</t>
  </si>
  <si>
    <t>Grass-roots foreground policy</t>
  </si>
  <si>
    <t>Fox Group</t>
  </si>
  <si>
    <t>Horizontal transitional paradigm</t>
  </si>
  <si>
    <t>Walker, Jones and Rodriguez</t>
  </si>
  <si>
    <t>Networked didactic info-mediaries</t>
  </si>
  <si>
    <t>Anthony-Shaw</t>
  </si>
  <si>
    <t>Switchable contextually-based access</t>
  </si>
  <si>
    <t>Cook LLC</t>
  </si>
  <si>
    <t>Up-sized dynamic throughput</t>
  </si>
  <si>
    <t>Sutton PLC</t>
  </si>
  <si>
    <t>Mandatory reciprocal superstructure</t>
  </si>
  <si>
    <t>Long, Morgan and Mitchell</t>
  </si>
  <si>
    <t>Upgradable 4thgeneration productivity</t>
  </si>
  <si>
    <t>Calhoun, Rogers and Long</t>
  </si>
  <si>
    <t>Progressive discrete hub</t>
  </si>
  <si>
    <t>Sandoval Group</t>
  </si>
  <si>
    <t>Assimilated multi-tasking archive</t>
  </si>
  <si>
    <t>Smith and Sons</t>
  </si>
  <si>
    <t>Upgradable high-level solution</t>
  </si>
  <si>
    <t>King Inc</t>
  </si>
  <si>
    <t>Organic bandwidth-monitored frame</t>
  </si>
  <si>
    <t>Perry and Sons</t>
  </si>
  <si>
    <t>Business-focused logistical framework</t>
  </si>
  <si>
    <t>Palmer Inc</t>
  </si>
  <si>
    <t>Universal multi-state capability</t>
  </si>
  <si>
    <t>Hull, Baker and Martinez</t>
  </si>
  <si>
    <t>Digitized reciprocal infrastructure</t>
  </si>
  <si>
    <t>Becker, Rice and White</t>
  </si>
  <si>
    <t>Reduced dedicated capability</t>
  </si>
  <si>
    <t>Osborne, Perkins and Knox</t>
  </si>
  <si>
    <t>Cross-platform bi-directional workforce</t>
  </si>
  <si>
    <t>Mcknight-Freeman</t>
  </si>
  <si>
    <t>Upgradable scalable methodology</t>
  </si>
  <si>
    <t>Hayden, Shannon and Stein</t>
  </si>
  <si>
    <t>Customer-focused client-server service-desk</t>
  </si>
  <si>
    <t>Daniel-Luna</t>
  </si>
  <si>
    <t>Mandatory multimedia leverage</t>
  </si>
  <si>
    <t>Weaver-Marquez</t>
  </si>
  <si>
    <t>Focused analyzing circuit</t>
  </si>
  <si>
    <t>Austin, Baker and Kelley</t>
  </si>
  <si>
    <t>Fundamental grid-enabled strategy</t>
  </si>
  <si>
    <t>Carney-Anderson</t>
  </si>
  <si>
    <t>Digitized 5thgeneration knowledgebase</t>
  </si>
  <si>
    <t>Jackson Inc</t>
  </si>
  <si>
    <t>Mandatory multi-tasking encryption</t>
  </si>
  <si>
    <t>Warren Ltd</t>
  </si>
  <si>
    <t>Distributed system-worthy application</t>
  </si>
  <si>
    <t>Schultz Inc</t>
  </si>
  <si>
    <t>Synergistic tertiary time-frame</t>
  </si>
  <si>
    <t>film &amp; video/science fiction</t>
  </si>
  <si>
    <t>Thompson LLC</t>
  </si>
  <si>
    <t>Customer-focused impactful benchmark</t>
  </si>
  <si>
    <t>Johnson Inc</t>
  </si>
  <si>
    <t>Profound next generation infrastructure</t>
  </si>
  <si>
    <t>Morgan-Warren</t>
  </si>
  <si>
    <t>Face-to-face encompassing info-mediaries</t>
  </si>
  <si>
    <t>Sullivan Group</t>
  </si>
  <si>
    <t>Open-source fresh-thinking policy</t>
  </si>
  <si>
    <t>Vargas, Banks and Palmer</t>
  </si>
  <si>
    <t>Extended 24/7 implementation</t>
  </si>
  <si>
    <t>Johnson, Dixon and Zimmerman</t>
  </si>
  <si>
    <t>Organic dynamic algorithm</t>
  </si>
  <si>
    <t>Moore, Dudley and Navarro</t>
  </si>
  <si>
    <t>Organic multi-tasking focus group</t>
  </si>
  <si>
    <t>Price-Rodriguez</t>
  </si>
  <si>
    <t>Adaptive logistical initiative</t>
  </si>
  <si>
    <t>Huang-Henderson</t>
  </si>
  <si>
    <t>Stand-alone mobile customer loyalty</t>
  </si>
  <si>
    <t>Owens-Le</t>
  </si>
  <si>
    <t>Focused composite approach</t>
  </si>
  <si>
    <t>Huff LLC</t>
  </si>
  <si>
    <t>Face-to-face clear-thinking Local Area Network</t>
  </si>
  <si>
    <t>Johnson LLC</t>
  </si>
  <si>
    <t>Cross-group cohesive circuit</t>
  </si>
  <si>
    <t>Chavez, Garcia and Cantu</t>
  </si>
  <si>
    <t>Synergistic explicit capability</t>
  </si>
  <si>
    <t>Lester-Moore</t>
  </si>
  <si>
    <t>Diverse analyzing definition</t>
  </si>
  <si>
    <t>Fox-Quinn</t>
  </si>
  <si>
    <t>Enterprise-wide reciprocal success</t>
  </si>
  <si>
    <t>Progressive neutral middleware</t>
  </si>
  <si>
    <t>Johnson-Lee</t>
  </si>
  <si>
    <t>Intuitive exuding process improvement</t>
  </si>
  <si>
    <t>Pineda Group</t>
  </si>
  <si>
    <t>Exclusive real-time protocol</t>
  </si>
  <si>
    <t>Hoffman-Howard</t>
  </si>
  <si>
    <t>Extended encompassing application</t>
  </si>
  <si>
    <t>Miranda, Hall and Mcgrath</t>
  </si>
  <si>
    <t>Progressive value-added ability</t>
  </si>
  <si>
    <t>Williams, Carter and Gonzalez</t>
  </si>
  <si>
    <t>Cross-platform uniform hardware</t>
  </si>
  <si>
    <t>Davis-Rodriguez</t>
  </si>
  <si>
    <t>Progressive secondary portal</t>
  </si>
  <si>
    <t>Reid, Rivera and Perry</t>
  </si>
  <si>
    <t>Multi-lateral national adapter</t>
  </si>
  <si>
    <t>Mendoza-Parker</t>
  </si>
  <si>
    <t>Enterprise-wide motivating matrices</t>
  </si>
  <si>
    <t>Lee, Ali and Guzman</t>
  </si>
  <si>
    <t>Polarized upward-trending Local Area Network</t>
  </si>
  <si>
    <t>Gallegos-Cobb</t>
  </si>
  <si>
    <t>Object-based directional function</t>
  </si>
  <si>
    <t>Ellison PLC</t>
  </si>
  <si>
    <t>Re-contextualized tangible open architecture</t>
  </si>
  <si>
    <t>Bolton, Sanchez and Carrillo</t>
  </si>
  <si>
    <t>Distributed systemic adapter</t>
  </si>
  <si>
    <t>Mason-Sanders</t>
  </si>
  <si>
    <t>Networked web-enabled instruction set</t>
  </si>
  <si>
    <t>Pitts-Reed</t>
  </si>
  <si>
    <t>Vision-oriented dynamic service-desk</t>
  </si>
  <si>
    <t>Gonzalez-Martinez</t>
  </si>
  <si>
    <t>Vision-oriented actuating open system</t>
  </si>
  <si>
    <t>Hill, Martin and Garcia</t>
  </si>
  <si>
    <t>Sharable scalable core</t>
  </si>
  <si>
    <t>Garcia PLC</t>
  </si>
  <si>
    <t>Customer-focused attitude-oriented function</t>
  </si>
  <si>
    <t>Herring-Bailey</t>
  </si>
  <si>
    <t>Reverse-engineered system-worthy extranet</t>
  </si>
  <si>
    <t>Russell-Gardner</t>
  </si>
  <si>
    <t>Re-engineered systematic monitoring</t>
  </si>
  <si>
    <t>Walters-Carter</t>
  </si>
  <si>
    <t>Seamless value-added standardization</t>
  </si>
  <si>
    <t>Johnson, Patterson and Montoya</t>
  </si>
  <si>
    <t>Triple-buffered fresh-thinking frame</t>
  </si>
  <si>
    <t>Roberts and Sons</t>
  </si>
  <si>
    <t>Streamlined holistic knowledgebase</t>
  </si>
  <si>
    <t>Avila-Nelson</t>
  </si>
  <si>
    <t>Up-sized intermediate website</t>
  </si>
  <si>
    <t>Robbins and Sons</t>
  </si>
  <si>
    <t>Future-proofed directional synergy</t>
  </si>
  <si>
    <t>Singleton Ltd</t>
  </si>
  <si>
    <t>Enhanced user-facing function</t>
  </si>
  <si>
    <t>Perez PLC</t>
  </si>
  <si>
    <t>Operative bandwidth-monitored interface</t>
  </si>
  <si>
    <t>Rogers, Jacobs and Jackson</t>
  </si>
  <si>
    <t>Upgradable multi-state instruction set</t>
  </si>
  <si>
    <t>Barry Group</t>
  </si>
  <si>
    <t>De-engineered static Local Area Network</t>
  </si>
  <si>
    <t>Rosales, Branch and Harmon</t>
  </si>
  <si>
    <t>Upgradable grid-enabled superstructure</t>
  </si>
  <si>
    <t>Smith-Reid</t>
  </si>
  <si>
    <t>Optimized actuating toolset</t>
  </si>
  <si>
    <t>Williams Inc</t>
  </si>
  <si>
    <t>Decentralized exuding strategy</t>
  </si>
  <si>
    <t>Duncan, Mcdonald and Miller</t>
  </si>
  <si>
    <t>Assimilated coherent hardware</t>
  </si>
  <si>
    <t>Watkins Ltd</t>
  </si>
  <si>
    <t>Multi-channeled responsive implementation</t>
  </si>
  <si>
    <t>Allen-Jones</t>
  </si>
  <si>
    <t>Centralized modular initiative</t>
  </si>
  <si>
    <t>Mason-Smith</t>
  </si>
  <si>
    <t>Reverse-engineered cohesive migration</t>
  </si>
  <si>
    <t>Lloyd, Kennedy and Davis</t>
  </si>
  <si>
    <t>Compatible multimedia hub</t>
  </si>
  <si>
    <t>Walker Ltd</t>
  </si>
  <si>
    <t>Organic eco-centric success</t>
  </si>
  <si>
    <t>Gordon PLC</t>
  </si>
  <si>
    <t>Virtual reciprocal policy</t>
  </si>
  <si>
    <t>Lee and Sons</t>
  </si>
  <si>
    <t>Persevering interactive emulation</t>
  </si>
  <si>
    <t>Cole LLC</t>
  </si>
  <si>
    <t>Proactive responsive emulation</t>
  </si>
  <si>
    <t>Acosta PLC</t>
  </si>
  <si>
    <t>Extended eco-centric function</t>
  </si>
  <si>
    <t>Brown-Mckee</t>
  </si>
  <si>
    <t>Networked optimal productivity</t>
  </si>
  <si>
    <t>Miles and Sons</t>
  </si>
  <si>
    <t>Persistent attitude-oriented approach</t>
  </si>
  <si>
    <t>Sawyer, Horton and Williams</t>
  </si>
  <si>
    <t>Triple-buffered 4thgeneration toolset</t>
  </si>
  <si>
    <t>Foley-Cox</t>
  </si>
  <si>
    <t>Progressive zero administration leverage</t>
  </si>
  <si>
    <t>Horton, Morrison and Clark</t>
  </si>
  <si>
    <t>Networked radical neural-net</t>
  </si>
  <si>
    <t>Thomas and Sons</t>
  </si>
  <si>
    <t>Re-engineered heuristic forecast</t>
  </si>
  <si>
    <t>Morgan-Jenkins</t>
  </si>
  <si>
    <t>Fully-configurable background algorithm</t>
  </si>
  <si>
    <t>Ward, Sanchez and Kemp</t>
  </si>
  <si>
    <t>Stand-alone discrete Graphical User Interface</t>
  </si>
  <si>
    <t>Fields Ltd</t>
  </si>
  <si>
    <t>Front-line foreground project</t>
  </si>
  <si>
    <t>Ramos-Mitchell</t>
  </si>
  <si>
    <t>Persevering system-worthy info-mediaries</t>
  </si>
  <si>
    <t>Higgins, Davis and Salazar</t>
  </si>
  <si>
    <t>Distributed multi-tasking strategy</t>
  </si>
  <si>
    <t>Smith-Jenkins</t>
  </si>
  <si>
    <t>Vision-oriented methodical application</t>
  </si>
  <si>
    <t>Braun PLC</t>
  </si>
  <si>
    <t>Function-based high-level infrastructure</t>
  </si>
  <si>
    <t>Drake PLC</t>
  </si>
  <si>
    <t>Profound object-oriented paradigm</t>
  </si>
  <si>
    <t>Ross, Kelly and Brown</t>
  </si>
  <si>
    <t>Virtual contextually-based circuit</t>
  </si>
  <si>
    <t>Lucas-Mullins</t>
  </si>
  <si>
    <t>Business-focused dynamic instruction set</t>
  </si>
  <si>
    <t>Tran LLC</t>
  </si>
  <si>
    <t>Ameliorated fresh-thinking protocol</t>
  </si>
  <si>
    <t>Dawson, Brady and Gilbert</t>
  </si>
  <si>
    <t>Front-line optimizing emulation</t>
  </si>
  <si>
    <t>Obrien-Aguirre</t>
  </si>
  <si>
    <t>Devolved uniform complexity</t>
  </si>
  <si>
    <t>Ferguson PLC</t>
  </si>
  <si>
    <t>Public-key intangible superstructure</t>
  </si>
  <si>
    <t>Garcia Ltd</t>
  </si>
  <si>
    <t>Secured global success</t>
  </si>
  <si>
    <t>Smith, Love and Smith</t>
  </si>
  <si>
    <t>Grass-roots mission-critical capability</t>
  </si>
  <si>
    <t>Wilson, Hall and Osborne</t>
  </si>
  <si>
    <t>Advanced global data-warehouse</t>
  </si>
  <si>
    <t>Bell, Grimes and Kerr</t>
  </si>
  <si>
    <t>Self-enabling uniform complexity</t>
  </si>
  <si>
    <t>Ho-Harris</t>
  </si>
  <si>
    <t>Versatile cohesive encoding</t>
  </si>
  <si>
    <t>Ross Group</t>
  </si>
  <si>
    <t>Organized executive solution</t>
  </si>
  <si>
    <t>Turner-Davis</t>
  </si>
  <si>
    <t>Automated local emulation</t>
  </si>
  <si>
    <t>Smith, Jackson and Herrera</t>
  </si>
  <si>
    <t>Enterprise-wide intermediate middleware</t>
  </si>
  <si>
    <t>Smith-Hess</t>
  </si>
  <si>
    <t>Grass-roots real-time Local Area Network</t>
  </si>
  <si>
    <t>Brown, Herring and Bass</t>
  </si>
  <si>
    <t>Organized client-driven capacity</t>
  </si>
  <si>
    <t>Chase, Garcia and Johnson</t>
  </si>
  <si>
    <t>Adaptive intangible database</t>
  </si>
  <si>
    <t>Ramsey and Sons</t>
  </si>
  <si>
    <t>Grass-roots contextually-based algorithm</t>
  </si>
  <si>
    <t>Cooke PLC</t>
  </si>
  <si>
    <t>Focused executive core</t>
  </si>
  <si>
    <t>Wong-Walker</t>
  </si>
  <si>
    <t>Multi-channeled disintermediate policy</t>
  </si>
  <si>
    <t>Ferguson, Collins and Mata</t>
  </si>
  <si>
    <t>Customizable bi-directional hardware</t>
  </si>
  <si>
    <t>Guerrero, Flores and Jenkins</t>
  </si>
  <si>
    <t>Networked optimal architecture</t>
  </si>
  <si>
    <t>Peterson PLC</t>
  </si>
  <si>
    <t>User-friendly discrete benchmark</t>
  </si>
  <si>
    <t>Townsend Ltd</t>
  </si>
  <si>
    <t>Grass-roots actuating policy</t>
  </si>
  <si>
    <t>Rush, Reed and Hall</t>
  </si>
  <si>
    <t>Enterprise-wide 3rdgeneration knowledge user</t>
  </si>
  <si>
    <t>Salazar-Dodson</t>
  </si>
  <si>
    <t>Face-to-face zero tolerance moderator</t>
  </si>
  <si>
    <t>Davis Ltd</t>
  </si>
  <si>
    <t>Grass-roots optimizing projection</t>
  </si>
  <si>
    <t>Harris-Perry</t>
  </si>
  <si>
    <t>User-centric 6thgeneration attitude</t>
  </si>
  <si>
    <t>Velazquez, Hunt and Ortiz</t>
  </si>
  <si>
    <t>Switchable zero tolerance website</t>
  </si>
  <si>
    <t>Flores PLC</t>
  </si>
  <si>
    <t>Focused real-time help-desk</t>
  </si>
  <si>
    <t>Martinez LLC</t>
  </si>
  <si>
    <t>Robust impactful approach</t>
  </si>
  <si>
    <t>Miller-Irwin</t>
  </si>
  <si>
    <t>Secured maximized policy</t>
  </si>
  <si>
    <t>Sanchez-Morgan</t>
  </si>
  <si>
    <t>Realigned upward-trending strategy</t>
  </si>
  <si>
    <t>Lopez, Adams and Johnson</t>
  </si>
  <si>
    <t>Open-source interactive knowledge user</t>
  </si>
  <si>
    <t>Martin-Marshall</t>
  </si>
  <si>
    <t>Configurable demand-driven matrix</t>
  </si>
  <si>
    <t>Summers PLC</t>
  </si>
  <si>
    <t>Cross-group coherent hierarchy</t>
  </si>
  <si>
    <t>Young, Hart and Ryan</t>
  </si>
  <si>
    <t>Decentralized demand-driven open system</t>
  </si>
  <si>
    <t>Mills Group</t>
  </si>
  <si>
    <t>Advanced empowering matrix</t>
  </si>
  <si>
    <t>Sandoval-Powell</t>
  </si>
  <si>
    <t>Phased holistic implementation</t>
  </si>
  <si>
    <t>Mills, Frazier and Perez</t>
  </si>
  <si>
    <t>Proactive attitude-oriented knowledge user</t>
  </si>
  <si>
    <t>Hebert Group</t>
  </si>
  <si>
    <t>Visionary asymmetric Graphical User Interface</t>
  </si>
  <si>
    <t>Cole, Smith and Wood</t>
  </si>
  <si>
    <t>Integrated zero-defect help-desk</t>
  </si>
  <si>
    <t>Harris, Hall and Harris</t>
  </si>
  <si>
    <t>Inverse analyzing matrices</t>
  </si>
  <si>
    <t>Saunders Group</t>
  </si>
  <si>
    <t>Programmable systemic implementation</t>
  </si>
  <si>
    <t>Pham, Avila and Nash</t>
  </si>
  <si>
    <t>Multi-channeled next generation architecture</t>
  </si>
  <si>
    <t>Patterson, Salinas and Lucas</t>
  </si>
  <si>
    <t>Digitized 3rdgeneration encoding</t>
  </si>
  <si>
    <t>Young PLC</t>
  </si>
  <si>
    <t>Innovative well-modulated functionalities</t>
  </si>
  <si>
    <t>Willis and Sons</t>
  </si>
  <si>
    <t>Fundamental incremental database</t>
  </si>
  <si>
    <t>Thompson-Bates</t>
  </si>
  <si>
    <t>Expanded encompassing open architecture</t>
  </si>
  <si>
    <t>Rose-Silva</t>
  </si>
  <si>
    <t>Intuitive static portal</t>
  </si>
  <si>
    <t>Pacheco, Johnson and Torres</t>
  </si>
  <si>
    <t>Optional bandwidth-monitored definition</t>
  </si>
  <si>
    <t>Carlson, Dixon and Jones</t>
  </si>
  <si>
    <t>Persistent well-modulated synergy</t>
  </si>
  <si>
    <t>Mcgee Group</t>
  </si>
  <si>
    <t>Assimilated discrete algorithm</t>
  </si>
  <si>
    <t>Jordan-Acosta</t>
  </si>
  <si>
    <t>Operative uniform hub</t>
  </si>
  <si>
    <t>Nunez Inc</t>
  </si>
  <si>
    <t>Customizable intangible capability</t>
  </si>
  <si>
    <t>Hayden Ltd</t>
  </si>
  <si>
    <t>Innovative didactic analyzer</t>
  </si>
  <si>
    <t>Gonzalez-Burton</t>
  </si>
  <si>
    <t>Decentralized intangible encoding</t>
  </si>
  <si>
    <t>Lewis, Taylor and Rivers</t>
  </si>
  <si>
    <t>Front-line transitional algorithm</t>
  </si>
  <si>
    <t>Butler, Henry and Espinoza</t>
  </si>
  <si>
    <t>Switchable didactic matrices</t>
  </si>
  <si>
    <t>Guzman Group</t>
  </si>
  <si>
    <t>Ameliorated disintermediate utilization</t>
  </si>
  <si>
    <t>Gibson-Hernandez</t>
  </si>
  <si>
    <t>Visionary foreground middleware</t>
  </si>
  <si>
    <t>Spencer-Weber</t>
  </si>
  <si>
    <t>Optional zero-defect task-force</t>
  </si>
  <si>
    <t>Berger, Johnson and Marshall</t>
  </si>
  <si>
    <t>Devolved exuding emulation</t>
  </si>
  <si>
    <t>Taylor, Cisneros and Romero</t>
  </si>
  <si>
    <t>Open-source neutral task-force</t>
  </si>
  <si>
    <t>Little-Marsh</t>
  </si>
  <si>
    <t>Virtual attitude-oriented migration</t>
  </si>
  <si>
    <t>Petersen and Sons</t>
  </si>
  <si>
    <t>Open-source full-range portal</t>
  </si>
  <si>
    <t>Hensley Ltd</t>
  </si>
  <si>
    <t>Versatile cohesive open system</t>
  </si>
  <si>
    <t>Navarro and Sons</t>
  </si>
  <si>
    <t>Multi-layered bottom-line frame</t>
  </si>
  <si>
    <t>Shannon Ltd</t>
  </si>
  <si>
    <t>Pre-emptive neutral capacity</t>
  </si>
  <si>
    <t>Young LLC</t>
  </si>
  <si>
    <t>Universal maximized methodology</t>
  </si>
  <si>
    <t>Adams, Willis and Sanchez</t>
  </si>
  <si>
    <t>Expanded hybrid hardware</t>
  </si>
  <si>
    <t>Mills-Roy</t>
  </si>
  <si>
    <t>Profit-focused multi-tasking access</t>
  </si>
  <si>
    <t>Brown Group</t>
  </si>
  <si>
    <t>Profit-focused transitional capability</t>
  </si>
  <si>
    <t>Burns-Burnett</t>
  </si>
  <si>
    <t>Front-line scalable definition</t>
  </si>
  <si>
    <t>Glass, Nunez and Mcdonald</t>
  </si>
  <si>
    <t>Open-source systematic protocol</t>
  </si>
  <si>
    <t>Perez, Davis and Wilson</t>
  </si>
  <si>
    <t>Implemented tangible algorithm</t>
  </si>
  <si>
    <t>Diaz-Garcia</t>
  </si>
  <si>
    <t>Profit-focused 3rdgeneration circuit</t>
  </si>
  <si>
    <t>Salazar-Moon</t>
  </si>
  <si>
    <t>Compatible needs-based architecture</t>
  </si>
  <si>
    <t>Larsen-Chung</t>
  </si>
  <si>
    <t>Right-sized zero tolerance migration</t>
  </si>
  <si>
    <t>Anderson and Sons</t>
  </si>
  <si>
    <t>Quality-focused reciprocal structure</t>
  </si>
  <si>
    <t>Lawrence Group</t>
  </si>
  <si>
    <t>Automated actuating conglomeration</t>
  </si>
  <si>
    <t>Gray-Davis</t>
  </si>
  <si>
    <t>Re-contextualized local initiative</t>
  </si>
  <si>
    <t>Ramirez-Myers</t>
  </si>
  <si>
    <t>Switchable intangible definition</t>
  </si>
  <si>
    <t>Lucas, Hall and Bonilla</t>
  </si>
  <si>
    <t>Networked bottom-line initiative</t>
  </si>
  <si>
    <t>Williams, Perez and Villegas</t>
  </si>
  <si>
    <t>Robust directional system engine</t>
  </si>
  <si>
    <t>Brooks, Jones and Ingram</t>
  </si>
  <si>
    <t>Triple-buffered explicit methodology</t>
  </si>
  <si>
    <t>Whitaker, Wallace and Daniels</t>
  </si>
  <si>
    <t>Reactive directional capacity</t>
  </si>
  <si>
    <t>Smith-Gonzalez</t>
  </si>
  <si>
    <t>Polarized needs-based approach</t>
  </si>
  <si>
    <t>Skinner PLC</t>
  </si>
  <si>
    <t>Intuitive well-modulated middleware</t>
  </si>
  <si>
    <t>Nolan, Smith and Sanchez</t>
  </si>
  <si>
    <t>Multi-channeled logistical matrices</t>
  </si>
  <si>
    <t>Green-Carr</t>
  </si>
  <si>
    <t>Pre-emptive bifurcated artificial intelligence</t>
  </si>
  <si>
    <t>Brown-Parker</t>
  </si>
  <si>
    <t>Down-sized coherent toolset</t>
  </si>
  <si>
    <t>Marshall Inc</t>
  </si>
  <si>
    <t>Open-source multi-tasking data-warehouse</t>
  </si>
  <si>
    <t>Leblanc-Pineda</t>
  </si>
  <si>
    <t>Future-proofed upward-trending contingency</t>
  </si>
  <si>
    <t>Perry PLC</t>
  </si>
  <si>
    <t>Mandatory uniform matrix</t>
  </si>
  <si>
    <t>Klein, Stark and Livingston</t>
  </si>
  <si>
    <t>Phased methodical initiative</t>
  </si>
  <si>
    <t>Fleming-Oliver</t>
  </si>
  <si>
    <t>Managed stable function</t>
  </si>
  <si>
    <t>Reilly, Aguirre and Johnson</t>
  </si>
  <si>
    <t>Realigned clear-thinking migration</t>
  </si>
  <si>
    <t>Davidson, Wilcox and Lewis</t>
  </si>
  <si>
    <t>Optional clear-thinking process improvement</t>
  </si>
  <si>
    <t>Michael, Anderson and Vincent</t>
  </si>
  <si>
    <t>Cross-group global moratorium</t>
  </si>
  <si>
    <t>King Ltd</t>
  </si>
  <si>
    <t>Visionary systemic process improvement</t>
  </si>
  <si>
    <t>Baker Ltd</t>
  </si>
  <si>
    <t>Progressive intangible flexibility</t>
  </si>
  <si>
    <t>Baker, Collins and Smith</t>
  </si>
  <si>
    <t>Reactive real-time software</t>
  </si>
  <si>
    <t>Warren-Harrison</t>
  </si>
  <si>
    <t>Programmable incremental knowledge user</t>
  </si>
  <si>
    <t>Gardner Group</t>
  </si>
  <si>
    <t>Progressive 5thgeneration customer loyalty</t>
  </si>
  <si>
    <t>Flores-Lambert</t>
  </si>
  <si>
    <t>Triple-buffered logistical frame</t>
  </si>
  <si>
    <t>Cruz Ltd</t>
  </si>
  <si>
    <t>Exclusive dynamic adapter</t>
  </si>
  <si>
    <t>Knox-Garner</t>
  </si>
  <si>
    <t>Automated systemic hierarchy</t>
  </si>
  <si>
    <t>Davis-Allen</t>
  </si>
  <si>
    <t>Digitized eco-centric core</t>
  </si>
  <si>
    <t>Miller-Patel</t>
  </si>
  <si>
    <t>Mandatory uniform strategy</t>
  </si>
  <si>
    <t>Hernandez-Grimes</t>
  </si>
  <si>
    <t>Profit-focused zero administration forecast</t>
  </si>
  <si>
    <t>Owens, Hall and Gonzalez</t>
  </si>
  <si>
    <t>De-engineered static orchestration</t>
  </si>
  <si>
    <t>Noble-Bailey</t>
  </si>
  <si>
    <t>Customizable dynamic info-mediaries</t>
  </si>
  <si>
    <t>Enhanced incremental budgetary management</t>
  </si>
  <si>
    <t>Holmes PLC</t>
  </si>
  <si>
    <t>Digitized local info-mediaries</t>
  </si>
  <si>
    <t>Jones-Martin</t>
  </si>
  <si>
    <t>Virtual systematic monitoring</t>
  </si>
  <si>
    <t>Myers LLC</t>
  </si>
  <si>
    <t>Reactive bottom-line open architecture</t>
  </si>
  <si>
    <t>Acosta, Mullins and Morris</t>
  </si>
  <si>
    <t>Pre-emptive interactive model</t>
  </si>
  <si>
    <t>Bell PLC</t>
  </si>
  <si>
    <t>Ergonomic eco-centric open architecture</t>
  </si>
  <si>
    <t>Smith-Schmidt</t>
  </si>
  <si>
    <t>Inverse radical hierarchy</t>
  </si>
  <si>
    <t>Ruiz, Richardson and Cole</t>
  </si>
  <si>
    <t>Team-oriented static interface</t>
  </si>
  <si>
    <t>Leonard-Mcclain</t>
  </si>
  <si>
    <t>Virtual foreground throughput</t>
  </si>
  <si>
    <t>Bailey-Boyer</t>
  </si>
  <si>
    <t>Visionary exuding Internet solution</t>
  </si>
  <si>
    <t>Lee LLC</t>
  </si>
  <si>
    <t>Synchronized secondary analyzer</t>
  </si>
  <si>
    <t>Lyons Inc</t>
  </si>
  <si>
    <t>Balanced attitude-oriented parallelism</t>
  </si>
  <si>
    <t>Herrera-Wilson</t>
  </si>
  <si>
    <t>Organized bandwidth-monitored core</t>
  </si>
  <si>
    <t>Mahoney, Adams and Lucas</t>
  </si>
  <si>
    <t>Cloned leadingedge utilization</t>
  </si>
  <si>
    <t>Secured asymmetric projection</t>
  </si>
  <si>
    <t>Mcmillan Group</t>
  </si>
  <si>
    <t>Advanced cohesive Graphic Interface</t>
  </si>
  <si>
    <t>Beck, Thompson and Martinez</t>
  </si>
  <si>
    <t>Down-sized maximized function</t>
  </si>
  <si>
    <t>Rodriguez-Scott</t>
  </si>
  <si>
    <t>Realigned zero tolerance software</t>
  </si>
  <si>
    <t>Rush-Bowers</t>
  </si>
  <si>
    <t>Persevering analyzing extranet</t>
  </si>
  <si>
    <t>Davis and Sons</t>
  </si>
  <si>
    <t>Innovative human-resource migration</t>
  </si>
  <si>
    <t>Anderson-Pham</t>
  </si>
  <si>
    <t>Intuitive needs-based monitoring</t>
  </si>
  <si>
    <t>Stewart-Coleman</t>
  </si>
  <si>
    <t>Customer-focused disintermediate toolset</t>
  </si>
  <si>
    <t>Bradshaw, Smith and Ryan</t>
  </si>
  <si>
    <t>Upgradable 24/7 emulation</t>
  </si>
  <si>
    <t>Quality-focused client-server core</t>
  </si>
  <si>
    <t>Ware-Arias</t>
  </si>
  <si>
    <t>Upgradable maximized protocol</t>
  </si>
  <si>
    <t>Blair, Reyes and Woods</t>
  </si>
  <si>
    <t>Cross-platform interactive synergy</t>
  </si>
  <si>
    <t>Thomas-Lopez</t>
  </si>
  <si>
    <t>User-centric fault-tolerant archive</t>
  </si>
  <si>
    <t>Brown, Davies and Pacheco</t>
  </si>
  <si>
    <t>Reverse-engineered regional knowledge user</t>
  </si>
  <si>
    <t>Jones-Riddle</t>
  </si>
  <si>
    <t>Self-enabling real-time definition</t>
  </si>
  <si>
    <t>Schmidt-Gomez</t>
  </si>
  <si>
    <t>User-centric impactful projection</t>
  </si>
  <si>
    <t>Sullivan, Davis and Booth</t>
  </si>
  <si>
    <t>Vision-oriented actuating hardware</t>
  </si>
  <si>
    <t>Edwards-Kane</t>
  </si>
  <si>
    <t>Virtual leadingedge framework</t>
  </si>
  <si>
    <t>Hicks, Wall and Webb</t>
  </si>
  <si>
    <t>Managed discrete framework</t>
  </si>
  <si>
    <t>Mayer-Richmond</t>
  </si>
  <si>
    <t>Progressive zero-defect capability</t>
  </si>
  <si>
    <t>Robles Ltd</t>
  </si>
  <si>
    <t>Right-sized demand-driven adapter</t>
  </si>
  <si>
    <t>Cochran Ltd</t>
  </si>
  <si>
    <t>Re-engineered attitude-oriented frame</t>
  </si>
  <si>
    <t>Rosales LLC</t>
  </si>
  <si>
    <t>Compatible multimedia utilization</t>
  </si>
  <si>
    <t>Harper-Bryan</t>
  </si>
  <si>
    <t>Re-contextualized dedicated hardware</t>
  </si>
  <si>
    <t>Potter, Harper and Everett</t>
  </si>
  <si>
    <t>Decentralized composite paradigm</t>
  </si>
  <si>
    <t>Floyd-Sims</t>
  </si>
  <si>
    <t>Cloned transitional hierarchy</t>
  </si>
  <si>
    <t>Spence, Jackson and Kelly</t>
  </si>
  <si>
    <t>Advanced discrete leverage</t>
  </si>
  <si>
    <t>King-Nguyen</t>
  </si>
  <si>
    <t>Open-source incremental throughput</t>
  </si>
  <si>
    <t>Hansen Group</t>
  </si>
  <si>
    <t>Centralized regional interface</t>
  </si>
  <si>
    <t>Mathis, Hall and Hansen</t>
  </si>
  <si>
    <t>Streamlined web-enabled knowledgebase</t>
  </si>
  <si>
    <t>Cummings Inc</t>
  </si>
  <si>
    <t>Digitized transitional monitoring</t>
  </si>
  <si>
    <t>Miller-Poole</t>
  </si>
  <si>
    <t>Networked optimal adapter</t>
  </si>
  <si>
    <t>Rodriguez-West</t>
  </si>
  <si>
    <t>Automated optimal function</t>
  </si>
  <si>
    <t>Calderon, Bradford and Dean</t>
  </si>
  <si>
    <t>Devolved system-worthy framework</t>
  </si>
  <si>
    <t>Clark-Bowman</t>
  </si>
  <si>
    <t>Stand-alone user-facing service-desk</t>
  </si>
  <si>
    <t>Versatile global attitude</t>
  </si>
  <si>
    <t>Anderson-Pearson</t>
  </si>
  <si>
    <t>Intuitive demand-driven Local Area Network</t>
  </si>
  <si>
    <t>Martin, Martin and Solis</t>
  </si>
  <si>
    <t>Assimilated uniform methodology</t>
  </si>
  <si>
    <t>Harrington-Harper</t>
  </si>
  <si>
    <t>Self-enabling next generation algorithm</t>
  </si>
  <si>
    <t>Price and Sons</t>
  </si>
  <si>
    <t>Object-based demand-driven strategy</t>
  </si>
  <si>
    <t>Cuevas-Morales</t>
  </si>
  <si>
    <t>Public-key coherent ability</t>
  </si>
  <si>
    <t>Delgado-Hatfield</t>
  </si>
  <si>
    <t>Up-sized composite success</t>
  </si>
  <si>
    <t>Padilla-Porter</t>
  </si>
  <si>
    <t>Innovative exuding matrix</t>
  </si>
  <si>
    <t>Morris Group</t>
  </si>
  <si>
    <t>Realigned impactful artificial intelligence</t>
  </si>
  <si>
    <t>Saunders Ltd</t>
  </si>
  <si>
    <t>Multi-layered multi-tasking secured line</t>
  </si>
  <si>
    <t>Woods Inc</t>
  </si>
  <si>
    <t>Upgradable upward-trending portal</t>
  </si>
  <si>
    <t>Villanueva, Wright and Richardson</t>
  </si>
  <si>
    <t>Profit-focused global product</t>
  </si>
  <si>
    <t>Wilson, Brooks and Clark</t>
  </si>
  <si>
    <t>Operative well-modulated data-warehouse</t>
  </si>
  <si>
    <t>Sheppard, Smith and Spence</t>
  </si>
  <si>
    <t>Cloned asymmetric functionalities</t>
  </si>
  <si>
    <t>Wise, Thompson and Allen</t>
  </si>
  <si>
    <t>Pre-emptive neutral portal</t>
  </si>
  <si>
    <t>Lane, Ryan and Chapman</t>
  </si>
  <si>
    <t>Switchable demand-driven help-desk</t>
  </si>
  <si>
    <t>Rich, Alvarez and King</t>
  </si>
  <si>
    <t>Business-focused static ability</t>
  </si>
  <si>
    <t>Terry-Salinas</t>
  </si>
  <si>
    <t>Networked secondary structure</t>
  </si>
  <si>
    <t>Wang-Rodriguez</t>
  </si>
  <si>
    <t>Total multimedia website</t>
  </si>
  <si>
    <t>Mckee-Hill</t>
  </si>
  <si>
    <t>Cross-platform upward-trending parallelism</t>
  </si>
  <si>
    <t>Gomez LLC</t>
  </si>
  <si>
    <t>Pre-emptive mission-critical hardware</t>
  </si>
  <si>
    <t>Gonzalez-Robbins</t>
  </si>
  <si>
    <t>Up-sized responsive protocol</t>
  </si>
  <si>
    <t>Obrien and Sons</t>
  </si>
  <si>
    <t>Pre-emptive transitional frame</t>
  </si>
  <si>
    <t>Shaw Ltd</t>
  </si>
  <si>
    <t>Profit-focused content-based application</t>
  </si>
  <si>
    <t>Hughes Inc</t>
  </si>
  <si>
    <t>Streamlined neutral analyzer</t>
  </si>
  <si>
    <t>Olsen-Ryan</t>
  </si>
  <si>
    <t>Assimilated neutral utilization</t>
  </si>
  <si>
    <t>Grimes, Holland and Sloan</t>
  </si>
  <si>
    <t>Extended dedicated archive</t>
  </si>
  <si>
    <t>Configurable static help-desk</t>
  </si>
  <si>
    <t>Turner, Young and Collins</t>
  </si>
  <si>
    <t>Self-enabling clear-thinking framework</t>
  </si>
  <si>
    <t>Richardson Inc</t>
  </si>
  <si>
    <t>Assimilated fault-tolerant capacity</t>
  </si>
  <si>
    <t>Santos-Young</t>
  </si>
  <si>
    <t>Enhanced neutral ability</t>
  </si>
  <si>
    <t>Nichols Ltd</t>
  </si>
  <si>
    <t>Function-based attitude-oriented groupware</t>
  </si>
  <si>
    <t>Murphy PLC</t>
  </si>
  <si>
    <t>Optional solution-oriented instruction set</t>
  </si>
  <si>
    <t>Hogan, Porter and Rivera</t>
  </si>
  <si>
    <t>Organic object-oriented core</t>
  </si>
  <si>
    <t>Lyons LLC</t>
  </si>
  <si>
    <t>Balanced impactful circuit</t>
  </si>
  <si>
    <t>Long-Greene</t>
  </si>
  <si>
    <t>Future-proofed heuristic encryption</t>
  </si>
  <si>
    <t>Robles-Hudson</t>
  </si>
  <si>
    <t>Balanced bifurcated leverage</t>
  </si>
  <si>
    <t>Mcclure LLC</t>
  </si>
  <si>
    <t>Sharable discrete budgetary management</t>
  </si>
  <si>
    <t>Martin, Russell and Baker</t>
  </si>
  <si>
    <t>Focused solution-oriented instruction set</t>
  </si>
  <si>
    <t>Rice-Parker</t>
  </si>
  <si>
    <t>Down-sized actuating infrastructure</t>
  </si>
  <si>
    <t>Landry Inc</t>
  </si>
  <si>
    <t>Synergistic cohesive adapter</t>
  </si>
  <si>
    <t>Richards-Davis</t>
  </si>
  <si>
    <t>Quality-focused mission-critical structure</t>
  </si>
  <si>
    <t>Davis, Cox and Fox</t>
  </si>
  <si>
    <t>Compatible exuding Graphical User Interface</t>
  </si>
  <si>
    <t>Smith-Wallace</t>
  </si>
  <si>
    <t>Monitored 24/7 time-frame</t>
  </si>
  <si>
    <t>Cordova, Shaw and Wang</t>
  </si>
  <si>
    <t>Virtual secondary open architecture</t>
  </si>
  <si>
    <t>Clark Inc</t>
  </si>
  <si>
    <t>Down-sized mobile time-frame</t>
  </si>
  <si>
    <t>Young and Sons</t>
  </si>
  <si>
    <t>Innovative disintermediate encryption</t>
  </si>
  <si>
    <t>journalism/audio</t>
  </si>
  <si>
    <t>Henson PLC</t>
  </si>
  <si>
    <t>Universal contextually-based knowledgebase</t>
  </si>
  <si>
    <t>Garcia Group</t>
  </si>
  <si>
    <t>Persevering interactive matrix</t>
  </si>
  <si>
    <t>Adams, Walker and Wong</t>
  </si>
  <si>
    <t>Seamless background framework</t>
  </si>
  <si>
    <t>Hopkins-Browning</t>
  </si>
  <si>
    <t>Balanced upward-trending productivity</t>
  </si>
  <si>
    <t>Bell, Edwards and Andersen</t>
  </si>
  <si>
    <t>Centralized clear-thinking solution</t>
  </si>
  <si>
    <t>Morales Group</t>
  </si>
  <si>
    <t>Optimized bi-directional extranet</t>
  </si>
  <si>
    <t>Lucero Group</t>
  </si>
  <si>
    <t>Intuitive actuating benchmark</t>
  </si>
  <si>
    <t>Smith, Brown and Davis</t>
  </si>
  <si>
    <t>Devolved background project</t>
  </si>
  <si>
    <t>Hunt Group</t>
  </si>
  <si>
    <t>Reverse-engineered executive emulation</t>
  </si>
  <si>
    <t>Valdez Ltd</t>
  </si>
  <si>
    <t>Team-oriented clear-thinking matrix</t>
  </si>
  <si>
    <t>Mccann-Le</t>
  </si>
  <si>
    <t>Focused coherent methodology</t>
  </si>
  <si>
    <t>Reduced context-sensitive complexity</t>
  </si>
  <si>
    <t>Collins LLC</t>
  </si>
  <si>
    <t>Decentralized 4thgeneration time-frame</t>
  </si>
  <si>
    <t>Smith-Miller</t>
  </si>
  <si>
    <t>De-engineered cohesive moderator</t>
  </si>
  <si>
    <t>Jensen-Vargas</t>
  </si>
  <si>
    <t>Ameliorated explicit parallelism</t>
  </si>
  <si>
    <t>Robles, Bell and Gonzalez</t>
  </si>
  <si>
    <t>Customizable background monitoring</t>
  </si>
  <si>
    <t>Turner, Miller and Francis</t>
  </si>
  <si>
    <t>Compatible well-modulated budgetary management</t>
  </si>
  <si>
    <t>Roberts Group</t>
  </si>
  <si>
    <t>Up-sized radical pricing structure</t>
  </si>
  <si>
    <t>Robust zero-defect project</t>
  </si>
  <si>
    <t>Best, Miller and Thomas</t>
  </si>
  <si>
    <t>Re-engineered mobile task-force</t>
  </si>
  <si>
    <t>Smith-Mullins</t>
  </si>
  <si>
    <t>User-centric intangible neural-net</t>
  </si>
  <si>
    <t>Williams-Walsh</t>
  </si>
  <si>
    <t>Organized explicit core</t>
  </si>
  <si>
    <t>Harrison, Blackwell and Mendez</t>
  </si>
  <si>
    <t>Synchronized 6thgeneration adapter</t>
  </si>
  <si>
    <t>Sanchez, Bradley and Flores</t>
  </si>
  <si>
    <t>Centralized motivating capacity</t>
  </si>
  <si>
    <t>Cox LLC</t>
  </si>
  <si>
    <t>Phased 24hour flexibility</t>
  </si>
  <si>
    <t>Morales-Odonnell</t>
  </si>
  <si>
    <t>Exclusive 5thgeneration structure</t>
  </si>
  <si>
    <t>Ramirez LLC</t>
  </si>
  <si>
    <t>Multi-tiered maximized orchestration</t>
  </si>
  <si>
    <t>Ramirez Group</t>
  </si>
  <si>
    <t>Open-architected uniform instruction set</t>
  </si>
  <si>
    <t>Marsh-Coleman</t>
  </si>
  <si>
    <t>Exclusive asymmetric analyzer</t>
  </si>
  <si>
    <t>Frederick, Jenkins and Collins</t>
  </si>
  <si>
    <t>Organic radical collaboration</t>
  </si>
  <si>
    <t>Wilson Ltd</t>
  </si>
  <si>
    <t>Cline, Peterson and Lowery</t>
  </si>
  <si>
    <t>Innovative static budgetary management</t>
  </si>
  <si>
    <t>Underwood, James and Jones</t>
  </si>
  <si>
    <t>Triple-buffered holistic ability</t>
  </si>
  <si>
    <t>Johnson-Contreras</t>
  </si>
  <si>
    <t>Diverse scalable superstructure</t>
  </si>
  <si>
    <t>Greene, Lloyd and Sims</t>
  </si>
  <si>
    <t>Balanced leadingedge data-warehouse</t>
  </si>
  <si>
    <t>Smith-Sparks</t>
  </si>
  <si>
    <t>Digitized bandwidth-monitored open architecture</t>
  </si>
  <si>
    <t>Rosario-Smith</t>
  </si>
  <si>
    <t>Enterprise-wide intermediate portal</t>
  </si>
  <si>
    <t>Avila, Ford and Welch</t>
  </si>
  <si>
    <t>Focused leadingedge matrix</t>
  </si>
  <si>
    <t>Gallegos Inc</t>
  </si>
  <si>
    <t>Seamless logistical encryption</t>
  </si>
  <si>
    <t>Morrow, Santiago and Soto</t>
  </si>
  <si>
    <t>Stand-alone human-resource workforce</t>
  </si>
  <si>
    <t>Berry-Richardson</t>
  </si>
  <si>
    <t>Automated zero tolerance implementation</t>
  </si>
  <si>
    <t>Cordova-Torres</t>
  </si>
  <si>
    <t>Pre-emptive grid-enabled contingency</t>
  </si>
  <si>
    <t>Holt, Bernard and Johnson</t>
  </si>
  <si>
    <t>Multi-lateral didactic encoding</t>
  </si>
  <si>
    <t>Clark, Mccormick and Mendoza</t>
  </si>
  <si>
    <t>Self-enabling didactic orchestration</t>
  </si>
  <si>
    <t>Garrison LLC</t>
  </si>
  <si>
    <t>Profit-focused 24/7 data-warehouse</t>
  </si>
  <si>
    <t>Shannon-Olson</t>
  </si>
  <si>
    <t>Enhanced methodical middleware</t>
  </si>
  <si>
    <t>Murillo-Mcfarland</t>
  </si>
  <si>
    <t>Synchronized client-driven projection</t>
  </si>
  <si>
    <t>Young, Gilbert and Escobar</t>
  </si>
  <si>
    <t>Networked didactic time-frame</t>
  </si>
  <si>
    <t>Thomas, Welch and Santana</t>
  </si>
  <si>
    <t>Assimilated exuding toolset</t>
  </si>
  <si>
    <t>Brown-Pena</t>
  </si>
  <si>
    <t>Front-line client-server secured line</t>
  </si>
  <si>
    <t>Holder, Caldwell and Vance</t>
  </si>
  <si>
    <t>Polarized systemic Internet solution</t>
  </si>
  <si>
    <t>Harrison-Bridges</t>
  </si>
  <si>
    <t>Profit-focused exuding moderator</t>
  </si>
  <si>
    <t>Johnson, Murphy and Peterson</t>
  </si>
  <si>
    <t>Cross-group high-level moderator</t>
  </si>
  <si>
    <t>Taylor Inc</t>
  </si>
  <si>
    <t>Public-key 3rdgeneration system engine</t>
  </si>
  <si>
    <t>Deleon and Sons</t>
  </si>
  <si>
    <t>Organized value-added access</t>
  </si>
  <si>
    <t>Benjamin, Paul and Ferguson</t>
  </si>
  <si>
    <t>Cloned global Graphical User Interface</t>
  </si>
  <si>
    <t>Hardin-Dixon</t>
  </si>
  <si>
    <t>Focused solution-oriented matrix</t>
  </si>
  <si>
    <t>York-Pitts</t>
  </si>
  <si>
    <t>Monitored discrete toolset</t>
  </si>
  <si>
    <t>Jarvis and Sons</t>
  </si>
  <si>
    <t>Business-focused intermediate system engine</t>
  </si>
  <si>
    <t>Morrison-Henderson</t>
  </si>
  <si>
    <t>De-engineered disintermediate encoding</t>
  </si>
  <si>
    <t>Martin-James</t>
  </si>
  <si>
    <t>Streamlined upward-trending analyzer</t>
  </si>
  <si>
    <t>Mercer, Solomon and Singleton</t>
  </si>
  <si>
    <t>Distributed human-resource policy</t>
  </si>
  <si>
    <t>Dougherty, Austin and Mills</t>
  </si>
  <si>
    <t>De-engineered 5thgeneration contingency</t>
  </si>
  <si>
    <t>Ritter PLC</t>
  </si>
  <si>
    <t>Multi-channeled upward-trending application</t>
  </si>
  <si>
    <t>Anderson Group</t>
  </si>
  <si>
    <t>Organic maximized database</t>
  </si>
  <si>
    <t>Grass-roots 24/7 attitude</t>
  </si>
  <si>
    <t>Lam-Hamilton</t>
  </si>
  <si>
    <t>Team-oriented global strategy</t>
  </si>
  <si>
    <t>Ho Ltd</t>
  </si>
  <si>
    <t>Enhanced client-driven capacity</t>
  </si>
  <si>
    <t>Brown, Estrada and Jensen</t>
  </si>
  <si>
    <t>Exclusive systematic productivity</t>
  </si>
  <si>
    <t>Hunt LLC</t>
  </si>
  <si>
    <t>Re-engineered radical policy</t>
  </si>
  <si>
    <t>Fowler-Smith</t>
  </si>
  <si>
    <t>Down-sized logistical adapter</t>
  </si>
  <si>
    <t>Blair Inc</t>
  </si>
  <si>
    <t>Configurable bandwidth-monitored throughput</t>
  </si>
  <si>
    <t>Kelley, Stanton and Sanchez</t>
  </si>
  <si>
    <t>Optional tangible pricing structure</t>
  </si>
  <si>
    <t>Hernandez-Macdonald</t>
  </si>
  <si>
    <t>Organic high-level implementation</t>
  </si>
  <si>
    <t>Joseph LLC</t>
  </si>
  <si>
    <t>Decentralized logistical collaboration</t>
  </si>
  <si>
    <t>Webb-Smith</t>
  </si>
  <si>
    <t>Advanced content-based installation</t>
  </si>
  <si>
    <t>Johns PLC</t>
  </si>
  <si>
    <t>Distributed high-level open architecture</t>
  </si>
  <si>
    <t>Hardin-Foley</t>
  </si>
  <si>
    <t>Synergized zero tolerance help-desk</t>
  </si>
  <si>
    <t>Fischer, Fowler and Arnold</t>
  </si>
  <si>
    <t>Extended multi-tasking definition</t>
  </si>
  <si>
    <t>Martinez-Juarez</t>
  </si>
  <si>
    <t>Realigned uniform knowledge user</t>
  </si>
  <si>
    <t>Wilson and Sons</t>
  </si>
  <si>
    <t>Monitored grid-enabled model</t>
  </si>
  <si>
    <t>Clements Group</t>
  </si>
  <si>
    <t>Assimilated actuating policy</t>
  </si>
  <si>
    <t>Valenzuela-Cook</t>
  </si>
  <si>
    <t>Total incremental productivity</t>
  </si>
  <si>
    <t>Parker, Haley and Foster</t>
  </si>
  <si>
    <t>Adaptive local task-force</t>
  </si>
  <si>
    <t>Fuentes LLC</t>
  </si>
  <si>
    <t>Universal zero-defect concept</t>
  </si>
  <si>
    <t>Moran and Sons</t>
  </si>
  <si>
    <t>Object-based bottom-line superstructure</t>
  </si>
  <si>
    <t>Stevens Inc</t>
  </si>
  <si>
    <t>Adaptive 24hour projection</t>
  </si>
  <si>
    <t>Martinez-Johnson</t>
  </si>
  <si>
    <t>Sharable radical toolset</t>
  </si>
  <si>
    <t>Franklin Inc</t>
  </si>
  <si>
    <t>Focused multimedia knowledgebase</t>
  </si>
  <si>
    <t>Seamless 6thgeneration extranet</t>
  </si>
  <si>
    <t>Sanchez, Cross and Savage</t>
  </si>
  <si>
    <t>Sharable mobile knowledgebase</t>
  </si>
  <si>
    <t>Pineda Ltd</t>
  </si>
  <si>
    <t>Cross-group global system engine</t>
  </si>
  <si>
    <t>Powell and Sons</t>
  </si>
  <si>
    <t>Centralized clear-thinking conglomeration</t>
  </si>
  <si>
    <t>De-engineered cohesive system engine</t>
  </si>
  <si>
    <t>Pugh LLC</t>
  </si>
  <si>
    <t>Reactive analyzing function</t>
  </si>
  <si>
    <t>Rowe-Wong</t>
  </si>
  <si>
    <t>Robust hybrid budgetary management</t>
  </si>
  <si>
    <t>Williams-Santos</t>
  </si>
  <si>
    <t>Open-source analyzing monitoring</t>
  </si>
  <si>
    <t>Weber Inc</t>
  </si>
  <si>
    <t>Up-sized discrete firmware</t>
  </si>
  <si>
    <t>Avery, Brown and Parker</t>
  </si>
  <si>
    <t>Exclusive intangible extranet</t>
  </si>
  <si>
    <t>Cox Group</t>
  </si>
  <si>
    <t>Synergized analyzing process improvement</t>
  </si>
  <si>
    <t>Jensen LLC</t>
  </si>
  <si>
    <t>Realigned dedicated system engine</t>
  </si>
  <si>
    <t>Brown Inc</t>
  </si>
  <si>
    <t>Object-based bandwidth-monitored concept</t>
  </si>
  <si>
    <t>Hale-Hayes</t>
  </si>
  <si>
    <t>Ameliorated client-driven open system</t>
  </si>
  <si>
    <t>Mcbride PLC</t>
  </si>
  <si>
    <t>Upgradable leadingedge Local Area Network</t>
  </si>
  <si>
    <t>Harris-Jennings</t>
  </si>
  <si>
    <t>Customizable intermediate data-warehouse</t>
  </si>
  <si>
    <t>Becker-Scott</t>
  </si>
  <si>
    <t>Managed optimizing archive</t>
  </si>
  <si>
    <t>Todd, Freeman and Henry</t>
  </si>
  <si>
    <t>Diverse systematic projection</t>
  </si>
  <si>
    <t>Martinez, Garza and Young</t>
  </si>
  <si>
    <t>Up-sized web-enabled info-mediaries</t>
  </si>
  <si>
    <t>Smith-Ramos</t>
  </si>
  <si>
    <t>Persevering optimizing Graphical User Interface</t>
  </si>
  <si>
    <t>Brown-George</t>
  </si>
  <si>
    <t>Cross-platform tertiary array</t>
  </si>
  <si>
    <t>Waters and Sons</t>
  </si>
  <si>
    <t>Inverse neutral structure</t>
  </si>
  <si>
    <t>Brown Ltd</t>
  </si>
  <si>
    <t>Quality-focused system-worthy support</t>
  </si>
  <si>
    <t>Christian, Yates and Greer</t>
  </si>
  <si>
    <t>Vision-oriented 5thgeneration array</t>
  </si>
  <si>
    <t>Cole, Hernandez and Rodriguez</t>
  </si>
  <si>
    <t>Cross-platform logistical circuit</t>
  </si>
  <si>
    <t>Ortiz, Valenzuela and Collins</t>
  </si>
  <si>
    <t>Profound solution-oriented matrix</t>
  </si>
  <si>
    <t>Valencia PLC</t>
  </si>
  <si>
    <t>Extended asynchronous initiative</t>
  </si>
  <si>
    <t>Gordon, Mendez and Johnson</t>
  </si>
  <si>
    <t>Fundamental needs-based frame</t>
  </si>
  <si>
    <t>Johnson Group</t>
  </si>
  <si>
    <t>Compatible full-range leverage</t>
  </si>
  <si>
    <t>Rose-Fuller</t>
  </si>
  <si>
    <t>Upgradable holistic system engine</t>
  </si>
  <si>
    <t>Hughes, Mendez and Patterson</t>
  </si>
  <si>
    <t>Stand-alone multi-state data-warehouse</t>
  </si>
  <si>
    <t>Brady, Cortez and Rodriguez</t>
  </si>
  <si>
    <t>Multi-lateral maximized core</t>
  </si>
  <si>
    <t>Wang, Nguyen and Horton</t>
  </si>
  <si>
    <t>Innovative holistic hub</t>
  </si>
  <si>
    <t>Santos, Williams and Brown</t>
  </si>
  <si>
    <t>Reverse-engineered 24/7 methodology</t>
  </si>
  <si>
    <t>Barnett and Sons</t>
  </si>
  <si>
    <t>Business-focused dynamic info-mediaries</t>
  </si>
  <si>
    <t>Petersen-Rodriguez</t>
  </si>
  <si>
    <t>Digitized clear-thinking installation</t>
  </si>
  <si>
    <t>Burnett-Mora</t>
  </si>
  <si>
    <t>Quality-focused 24/7 superstructure</t>
  </si>
  <si>
    <t>King LLC</t>
  </si>
  <si>
    <t>Multi-channeled local intranet</t>
  </si>
  <si>
    <t>Miller Ltd</t>
  </si>
  <si>
    <t>Open-architected mobile emulation</t>
  </si>
  <si>
    <t>Case LLC</t>
  </si>
  <si>
    <t>Ameliorated foreground methodology</t>
  </si>
  <si>
    <t>Swanson, Wilson and Baker</t>
  </si>
  <si>
    <t>Synergized well-modulated project</t>
  </si>
  <si>
    <t>Dean, Fox and Phillips</t>
  </si>
  <si>
    <t>Extended context-sensitive forecast</t>
  </si>
  <si>
    <t>Smith-Smith</t>
  </si>
  <si>
    <t>Total leadingedge neural-net</t>
  </si>
  <si>
    <t>Smith, Scott and Rodriguez</t>
  </si>
  <si>
    <t>Organic actuating protocol</t>
  </si>
  <si>
    <t>White, Robertson and Roberts</t>
  </si>
  <si>
    <t>Down-sized national software</t>
  </si>
  <si>
    <t>Martinez Inc</t>
  </si>
  <si>
    <t>Organic upward-trending Graphical User Interface</t>
  </si>
  <si>
    <t>Tucker, Mccoy and Marquez</t>
  </si>
  <si>
    <t>Synergistic tertiary budgetary management</t>
  </si>
  <si>
    <t>Martin, Lee and Armstrong</t>
  </si>
  <si>
    <t>Open-architected incremental ability</t>
  </si>
  <si>
    <t>Dunn, Moreno and Green</t>
  </si>
  <si>
    <t>Intuitive object-oriented task-force</t>
  </si>
  <si>
    <t>Jackson, Martinez and Ray</t>
  </si>
  <si>
    <t>Multi-tiered executive toolset</t>
  </si>
  <si>
    <t>Patterson-Johnson</t>
  </si>
  <si>
    <t>Grass-roots directional workforce</t>
  </si>
  <si>
    <t>Carlson-Hernandez</t>
  </si>
  <si>
    <t>Quality-focused real-time solution</t>
  </si>
  <si>
    <t>Parker PLC</t>
  </si>
  <si>
    <t>Reduced interactive matrix</t>
  </si>
  <si>
    <t>Yu and Sons</t>
  </si>
  <si>
    <t>Adaptive context-sensitive architecture</t>
  </si>
  <si>
    <t>Taylor, Johnson and Hernandez</t>
  </si>
  <si>
    <t>Polarized incremental portal</t>
  </si>
  <si>
    <t>Mack Ltd</t>
  </si>
  <si>
    <t>Reactive regional access</t>
  </si>
  <si>
    <t>Lamb-Sanders</t>
  </si>
  <si>
    <t>Stand-alone reciprocal frame</t>
  </si>
  <si>
    <t>Williams-Ramirez</t>
  </si>
  <si>
    <t>Open-architected 24/7 throughput</t>
  </si>
  <si>
    <t>Weaver Ltd</t>
  </si>
  <si>
    <t>Monitored 24/7 approach</t>
  </si>
  <si>
    <t>Barnes-Williams</t>
  </si>
  <si>
    <t>Upgradable explicit forecast</t>
  </si>
  <si>
    <t>Richardson, Woodward and Hansen</t>
  </si>
  <si>
    <t>Pre-emptive context-sensitive support</t>
  </si>
  <si>
    <t>Hunt, Barker and Baker</t>
  </si>
  <si>
    <t>Business-focused leadingedge instruction set</t>
  </si>
  <si>
    <t>Ramos, Moreno and Lewis</t>
  </si>
  <si>
    <t>Extended multi-state knowledge user</t>
  </si>
  <si>
    <t>Harris Inc</t>
  </si>
  <si>
    <t>Future-proofed modular groupware</t>
  </si>
  <si>
    <t>Peters-Nelson</t>
  </si>
  <si>
    <t>Distributed real-time algorithm</t>
  </si>
  <si>
    <t>Ferguson, Murphy and Bright</t>
  </si>
  <si>
    <t>Multi-lateral heuristic throughput</t>
  </si>
  <si>
    <t>Robinson Group</t>
  </si>
  <si>
    <t>Switchable reciprocal middleware</t>
  </si>
  <si>
    <t>Jordan-Wolfe</t>
  </si>
  <si>
    <t>Inverse multimedia Graphic Interface</t>
  </si>
  <si>
    <t>Vargas-Cox</t>
  </si>
  <si>
    <t>Vision-oriented local contingency</t>
  </si>
  <si>
    <t>Yang and Sons</t>
  </si>
  <si>
    <t>Reactive 6thgeneration hub</t>
  </si>
  <si>
    <t>Wilson, Wilson and Mathis</t>
  </si>
  <si>
    <t>Optional asymmetric success</t>
  </si>
  <si>
    <t>Wang, Koch and Weaver</t>
  </si>
  <si>
    <t>Digitized analyzing capacity</t>
  </si>
  <si>
    <t>Cisneros Ltd</t>
  </si>
  <si>
    <t>Vision-oriented regional hub</t>
  </si>
  <si>
    <t>Williams-Jones</t>
  </si>
  <si>
    <t>Monitored incremental info-mediaries</t>
  </si>
  <si>
    <t>Roberts, Hinton and Williams</t>
  </si>
  <si>
    <t>Programmable static middleware</t>
  </si>
  <si>
    <t>Gonzalez, Williams and Benson</t>
  </si>
  <si>
    <t>Multi-layered bottom-line encryption</t>
  </si>
  <si>
    <t>Hobbs, Brown and Lee</t>
  </si>
  <si>
    <t>Vision-oriented systematic Graphical User Interface</t>
  </si>
  <si>
    <t>Russo, Kim and Mccoy</t>
  </si>
  <si>
    <t>Balanced optimal hardware</t>
  </si>
  <si>
    <t>Howell, Myers and Olson</t>
  </si>
  <si>
    <t>Self-enabling mission-critical success</t>
  </si>
  <si>
    <t>Bailey and Sons</t>
  </si>
  <si>
    <t>Grass-roots dynamic emulation</t>
  </si>
  <si>
    <t>Jensen-Brown</t>
  </si>
  <si>
    <t>Fundamental disintermediate matrix</t>
  </si>
  <si>
    <t>Smith Group</t>
  </si>
  <si>
    <t>Right-sized secondary challenge</t>
  </si>
  <si>
    <t>Murphy-Farrell</t>
  </si>
  <si>
    <t>Implemented exuding software</t>
  </si>
  <si>
    <t>Everett-Wolfe</t>
  </si>
  <si>
    <t>Total optimizing software</t>
  </si>
  <si>
    <t>Optional maximized attitude</t>
  </si>
  <si>
    <t>Park-Goodman</t>
  </si>
  <si>
    <t>Customer-focused impactful extranet</t>
  </si>
  <si>
    <t>York, Barr and Grant</t>
  </si>
  <si>
    <t>Cloned bottom-line success</t>
  </si>
  <si>
    <t>Little Ltd</t>
  </si>
  <si>
    <t>Decentralized bandwidth-monitored ability</t>
  </si>
  <si>
    <t>Brown and Sons</t>
  </si>
  <si>
    <t>Programmable leadingedge budgetary management</t>
  </si>
  <si>
    <t>Payne, Garrett and Thomas</t>
  </si>
  <si>
    <t>Upgradable bi-directional concept</t>
  </si>
  <si>
    <t>Re-contextualized homogeneous flexibility</t>
  </si>
  <si>
    <t>Robinson-Kelly</t>
  </si>
  <si>
    <t>Monitored bi-directional standardization</t>
  </si>
  <si>
    <t>Kelly-Colon</t>
  </si>
  <si>
    <t>Stand-alone grid-enabled leverage</t>
  </si>
  <si>
    <t>Turner, Scott and Gentry</t>
  </si>
  <si>
    <t>Assimilated regional groupware</t>
  </si>
  <si>
    <t>Sanchez Ltd</t>
  </si>
  <si>
    <t>Up-sized 24hour instruction set</t>
  </si>
  <si>
    <t>Giles-Smith</t>
  </si>
  <si>
    <t>Right-sized web-enabled intranet</t>
  </si>
  <si>
    <t>Thompson-Moreno</t>
  </si>
  <si>
    <t>Expanded needs-based orchestration</t>
  </si>
  <si>
    <t>Murphy-Fox</t>
  </si>
  <si>
    <t>Organic system-worthy orchestration</t>
  </si>
  <si>
    <t>Rodriguez-Patterson</t>
  </si>
  <si>
    <t>Inverse static standardization</t>
  </si>
  <si>
    <t>Synchronized motivating solution</t>
  </si>
  <si>
    <t>Nelson-Valdez</t>
  </si>
  <si>
    <t>Open-source 4thgeneration open system</t>
  </si>
  <si>
    <t>Kelly PLC</t>
  </si>
  <si>
    <t>Decentralized context-sensitive superstructure</t>
  </si>
  <si>
    <t>Nguyen and Sons</t>
  </si>
  <si>
    <t>Compatible 5thgeneration concept</t>
  </si>
  <si>
    <t>Jones PLC</t>
  </si>
  <si>
    <t>Virtual systemic intranet</t>
  </si>
  <si>
    <t>Gilmore LLC</t>
  </si>
  <si>
    <t>Optimized systemic algorithm</t>
  </si>
  <si>
    <t>Lee-Cobb</t>
  </si>
  <si>
    <t>Customizable homogeneous firmware</t>
  </si>
  <si>
    <t>Jones, Wiley and Robbins</t>
  </si>
  <si>
    <t>Front-line cohesive extranet</t>
  </si>
  <si>
    <t>Martin, Gates and Holt</t>
  </si>
  <si>
    <t>Distributed holistic neural-net</t>
  </si>
  <si>
    <t>Bowen, Davies and Burns</t>
  </si>
  <si>
    <t>Devolved client-server monitoring</t>
  </si>
  <si>
    <t>Nguyen Inc</t>
  </si>
  <si>
    <t>Seamless directional capacity</t>
  </si>
  <si>
    <t>Walsh-Watts</t>
  </si>
  <si>
    <t>Polarized actuating implementation</t>
  </si>
  <si>
    <t>Ray, Li and Li</t>
  </si>
  <si>
    <t>Front-line disintermediate hub</t>
  </si>
  <si>
    <t>Murray Ltd</t>
  </si>
  <si>
    <t>Decentralized 4thgeneration challenge</t>
  </si>
  <si>
    <t>Bradford-Silva</t>
  </si>
  <si>
    <t>Reverse-engineered composite hierarchy</t>
  </si>
  <si>
    <t>Mora-Bradley</t>
  </si>
  <si>
    <t>Programmable tangible ability</t>
  </si>
  <si>
    <t>Cardenas, Thompson and Carey</t>
  </si>
  <si>
    <t>Configurable full-range emulation</t>
  </si>
  <si>
    <t>Lopez, Reid and Johnson</t>
  </si>
  <si>
    <t>Total real-time hardware</t>
  </si>
  <si>
    <t>Fox-Williams</t>
  </si>
  <si>
    <t>Profound system-worthy functionalities</t>
  </si>
  <si>
    <t>Taylor, Wood and Taylor</t>
  </si>
  <si>
    <t>Cloned hybrid focus group</t>
  </si>
  <si>
    <t>Ergonomic dedicated focus group</t>
  </si>
  <si>
    <t>Cole, Petty and Cameron</t>
  </si>
  <si>
    <t>Realigned zero administration paradigm</t>
  </si>
  <si>
    <t>Mcclain LLC</t>
  </si>
  <si>
    <t>Open-source multi-tasking methodology</t>
  </si>
  <si>
    <t>Sims-Gross</t>
  </si>
  <si>
    <t>Object-based attitude-oriented analyzer</t>
  </si>
  <si>
    <t>Perez Group</t>
  </si>
  <si>
    <t>Cross-platform tertiary hub</t>
  </si>
  <si>
    <t>Haynes-Williams</t>
  </si>
  <si>
    <t>Seamless clear-thinking artificial intelligence</t>
  </si>
  <si>
    <t>Ford LLC</t>
  </si>
  <si>
    <t>Centralized tangible success</t>
  </si>
  <si>
    <t>Moreno Ltd</t>
  </si>
  <si>
    <t>Customer-focused multimedia methodology</t>
  </si>
  <si>
    <t>Moore, Cook and Wright</t>
  </si>
  <si>
    <t>Visionary maximized Local Area Network</t>
  </si>
  <si>
    <t>Ortega LLC</t>
  </si>
  <si>
    <t>Secured bifurcated intranet</t>
  </si>
  <si>
    <t>Silva, Walker and Martin</t>
  </si>
  <si>
    <t>Grass-roots 4thgeneration product</t>
  </si>
  <si>
    <t>Huynh, Gallegos and Mills</t>
  </si>
  <si>
    <t>Reduced next generation info-mediaries</t>
  </si>
  <si>
    <t>Anderson LLC</t>
  </si>
  <si>
    <t>Customizable full-range artificial intelligence</t>
  </si>
  <si>
    <t>Garza-Bryant</t>
  </si>
  <si>
    <t>Programmable leadingedge contingency</t>
  </si>
  <si>
    <t>Mays LLC</t>
  </si>
  <si>
    <t>Multi-layered global groupware</t>
  </si>
  <si>
    <t>Evans-Jones</t>
  </si>
  <si>
    <t>Switchable methodical superstructure</t>
  </si>
  <si>
    <t>Fischer, Torres and Walker</t>
  </si>
  <si>
    <t>Expanded even-keeled portal</t>
  </si>
  <si>
    <t>Tapia, Kramer and Hicks</t>
  </si>
  <si>
    <t>Advanced modular moderator</t>
  </si>
  <si>
    <t>Barnes, Wilcox and Riley</t>
  </si>
  <si>
    <t>Reverse-engineered well-modulated ability</t>
  </si>
  <si>
    <t>Reyes PLC</t>
  </si>
  <si>
    <t>Expanded optimal pricing structure</t>
  </si>
  <si>
    <t>Pace, Simpson and Watkins</t>
  </si>
  <si>
    <t>Down-sized uniform ability</t>
  </si>
  <si>
    <t>Valenzuela, Davidson and Castro</t>
  </si>
  <si>
    <t>Multi-layered upward-trending conglomeration</t>
  </si>
  <si>
    <t>Dominguez-Owens</t>
  </si>
  <si>
    <t>Open-architected systematic intranet</t>
  </si>
  <si>
    <t>Thomas-Simmons</t>
  </si>
  <si>
    <t>Proactive 24hour frame</t>
  </si>
  <si>
    <t>Beck-Knight</t>
  </si>
  <si>
    <t>Exclusive fresh-thinking model</t>
  </si>
  <si>
    <t>Mccoy Ltd</t>
  </si>
  <si>
    <t>Business-focused encompassing intranet</t>
  </si>
  <si>
    <t>Dawson-Tyler</t>
  </si>
  <si>
    <t>Optional 6thgeneration access</t>
  </si>
  <si>
    <t>Johns-Thomas</t>
  </si>
  <si>
    <t>Realigned web-enabled functionalities</t>
  </si>
  <si>
    <t>Quinn, Cruz and Schmidt</t>
  </si>
  <si>
    <t>Enterprise-wide multimedia software</t>
  </si>
  <si>
    <t>Stewart Inc</t>
  </si>
  <si>
    <t>Versatile mission-critical knowledgebase</t>
  </si>
  <si>
    <t>Moore Group</t>
  </si>
  <si>
    <t>Multi-lateral object-oriented open system</t>
  </si>
  <si>
    <t>Carson PLC</t>
  </si>
  <si>
    <t>Visionary system-worthy attitude</t>
  </si>
  <si>
    <t>Cruz, Hall and Mason</t>
  </si>
  <si>
    <t>Synergized content-based hierarchy</t>
  </si>
  <si>
    <t>Glass, Baker and Jones</t>
  </si>
  <si>
    <t>Business-focused 24hour access</t>
  </si>
  <si>
    <t>Marquez-Kerr</t>
  </si>
  <si>
    <t>Automated hybrid orchestration</t>
  </si>
  <si>
    <t>Stone PLC</t>
  </si>
  <si>
    <t>Exclusive 5thgeneration leverage</t>
  </si>
  <si>
    <t>Caldwell PLC</t>
  </si>
  <si>
    <t>Grass-roots zero administration alliance</t>
  </si>
  <si>
    <t>Silva-Hawkins</t>
  </si>
  <si>
    <t>Proactive heuristic orchestration</t>
  </si>
  <si>
    <t>Gardner Inc</t>
  </si>
  <si>
    <t>Function-based systematic Graphical User Interface</t>
  </si>
  <si>
    <t>Extended zero administration software</t>
  </si>
  <si>
    <t>Meyer-Avila</t>
  </si>
  <si>
    <t>Multi-tiered discrete support</t>
  </si>
  <si>
    <t>Nelson, Smith and Graham</t>
  </si>
  <si>
    <t>Phased system-worthy conglomeration</t>
  </si>
  <si>
    <t>Balanced mobile alliance</t>
  </si>
  <si>
    <t>West-Stevens</t>
  </si>
  <si>
    <t>Reactive solution-oriented groupware</t>
  </si>
  <si>
    <t>Clark-Conrad</t>
  </si>
  <si>
    <t>Exclusive bandwidth-monitored orchestration</t>
  </si>
  <si>
    <t>Fitzgerald Group</t>
  </si>
  <si>
    <t>Intuitive exuding initiative</t>
  </si>
  <si>
    <t>Hill, Mccann and Moore</t>
  </si>
  <si>
    <t>Streamlined needs-based knowledge user</t>
  </si>
  <si>
    <t>Edwards LLC</t>
  </si>
  <si>
    <t>Automated system-worthy structure</t>
  </si>
  <si>
    <t>Greer and Sons</t>
  </si>
  <si>
    <t>Secured clear-thinking intranet</t>
  </si>
  <si>
    <t>Martinez PLC</t>
  </si>
  <si>
    <t>Cloned actuating architecture</t>
  </si>
  <si>
    <t>Hunter-Logan</t>
  </si>
  <si>
    <t>Down-sized needs-based task-force</t>
  </si>
  <si>
    <t>Ramos and Sons</t>
  </si>
  <si>
    <t>Extended responsive Internet solution</t>
  </si>
  <si>
    <t>Lane-Barber</t>
  </si>
  <si>
    <t>Universal value-added moderator</t>
  </si>
  <si>
    <t>Lowery Group</t>
  </si>
  <si>
    <t>Sharable motivating emulation</t>
  </si>
  <si>
    <t>Guerrero-Griffin</t>
  </si>
  <si>
    <t>Networked web-enabled product</t>
  </si>
  <si>
    <t>Perez, Reed and Lee</t>
  </si>
  <si>
    <t>Advanced dedicated encoding</t>
  </si>
  <si>
    <t>Chen, Pollard and Clarke</t>
  </si>
  <si>
    <t>Stand-alone multi-state project</t>
  </si>
  <si>
    <t>Serrano, Gallagher and Griffith</t>
  </si>
  <si>
    <t>Customizable bi-directional monitoring</t>
  </si>
  <si>
    <t>Callahan-Gilbert</t>
  </si>
  <si>
    <t>Profit-focused motivating function</t>
  </si>
  <si>
    <t>Logan-Miranda</t>
  </si>
  <si>
    <t>Proactive systemic firmware</t>
  </si>
  <si>
    <t>Rodriguez PLC</t>
  </si>
  <si>
    <t>Grass-roots upward-trending installation</t>
  </si>
  <si>
    <t>Smith-Kennedy</t>
  </si>
  <si>
    <t>Virtual heuristic hub</t>
  </si>
  <si>
    <t>Mitchell-Lee</t>
  </si>
  <si>
    <t>Customizable leadingedge model</t>
  </si>
  <si>
    <t>Upgradable uniform service-desk</t>
  </si>
  <si>
    <t>Rowland PLC</t>
  </si>
  <si>
    <t>Inverse client-driven product</t>
  </si>
  <si>
    <t>Shaffer-Mason</t>
  </si>
  <si>
    <t>Managed bandwidth-monitored system engine</t>
  </si>
  <si>
    <t>Matthews LLC</t>
  </si>
  <si>
    <t>Advanced transitional help-desk</t>
  </si>
  <si>
    <t>Montgomery-Castro</t>
  </si>
  <si>
    <t>De-engineered disintermediate encryption</t>
  </si>
  <si>
    <t>Hale, Pearson and Jenkins</t>
  </si>
  <si>
    <t>Upgradable attitude-oriented project</t>
  </si>
  <si>
    <t>Ramirez-Calderon</t>
  </si>
  <si>
    <t>Fundamental zero tolerance alliance</t>
  </si>
  <si>
    <t>Johnson-Morales</t>
  </si>
  <si>
    <t>Devolved 24hour forecast</t>
  </si>
  <si>
    <t>Mathis-Rodriguez</t>
  </si>
  <si>
    <t>User-centric attitude-oriented intranet</t>
  </si>
  <si>
    <t>Smith, Mack and Williams</t>
  </si>
  <si>
    <t>Self-enabling 5thgeneration paradigm</t>
  </si>
  <si>
    <t>Johnson-Pace</t>
  </si>
  <si>
    <t>Persistent 3rdgeneration moratorium</t>
  </si>
  <si>
    <t>Meza, Kirby and Patel</t>
  </si>
  <si>
    <t>Cross-platform empowering project</t>
  </si>
  <si>
    <t>Gonzalez-Snow</t>
  </si>
  <si>
    <t>Polarized user-facing interface</t>
  </si>
  <si>
    <t>Murphy LLC</t>
  </si>
  <si>
    <t>Customer-focused non-volatile framework</t>
  </si>
  <si>
    <t>Taylor-Rowe</t>
  </si>
  <si>
    <t>Synchronized multimedia frame</t>
  </si>
  <si>
    <t>Henderson Ltd</t>
  </si>
  <si>
    <t>Open-architected stable algorithm</t>
  </si>
  <si>
    <t>Moss-Guzman</t>
  </si>
  <si>
    <t>Cross-platform optimizing website</t>
  </si>
  <si>
    <t>Webb Group</t>
  </si>
  <si>
    <t>Public-key actuating projection</t>
  </si>
  <si>
    <t>Brooks-Rodriguez</t>
  </si>
  <si>
    <t>Implemented intangible instruction set</t>
  </si>
  <si>
    <t>Thomas Ltd</t>
  </si>
  <si>
    <t>Cross-group interactive architecture</t>
  </si>
  <si>
    <t>Williams and Sons</t>
  </si>
  <si>
    <t>Centralized asymmetric framework</t>
  </si>
  <si>
    <t>Vega, Chan and Carney</t>
  </si>
  <si>
    <t>Down-sized systematic utilization</t>
  </si>
  <si>
    <t>Byrd Group</t>
  </si>
  <si>
    <t>Profound fault-tolerant model</t>
  </si>
  <si>
    <t>Peterson, Fletcher and Sanchez</t>
  </si>
  <si>
    <t>Multi-channeled bi-directional moratorium</t>
  </si>
  <si>
    <t>Smith-Brown</t>
  </si>
  <si>
    <t>Object-based content-based ability</t>
  </si>
  <si>
    <t>Vance-Glover</t>
  </si>
  <si>
    <t>Progressive coherent secured line</t>
  </si>
  <si>
    <t>Joyce PLC</t>
  </si>
  <si>
    <t>Synchronized directional capability</t>
  </si>
  <si>
    <t>Kennedy-Miller</t>
  </si>
  <si>
    <t>Cross-platform composite migration</t>
  </si>
  <si>
    <t>White-Obrien</t>
  </si>
  <si>
    <t>Operative local pricing structure</t>
  </si>
  <si>
    <t>Stafford, Hess and Raymond</t>
  </si>
  <si>
    <t>Optional web-enabled extranet</t>
  </si>
  <si>
    <t>Jordan, Schneider and Hall</t>
  </si>
  <si>
    <t>Reduced 6thgeneration intranet</t>
  </si>
  <si>
    <t>Rodriguez, Cox and Rodriguez</t>
  </si>
  <si>
    <t>Networked disintermediate leverage</t>
  </si>
  <si>
    <t>Welch Inc</t>
  </si>
  <si>
    <t>Optional optimal website</t>
  </si>
  <si>
    <t>Vasquez Inc</t>
  </si>
  <si>
    <t>Stand-alone asynchronous functionalities</t>
  </si>
  <si>
    <t>Freeman-Ferguson</t>
  </si>
  <si>
    <t>Profound full-range open system</t>
  </si>
  <si>
    <t>Houston, Moore and Rogers</t>
  </si>
  <si>
    <t>Optional tangible utilization</t>
  </si>
  <si>
    <t>Small-Fuentes</t>
  </si>
  <si>
    <t>Seamless maximized product</t>
  </si>
  <si>
    <t>Reid-Day</t>
  </si>
  <si>
    <t>Devolved tertiary time-frame</t>
  </si>
  <si>
    <t>Wallace LLC</t>
  </si>
  <si>
    <t>Centralized regional function</t>
  </si>
  <si>
    <t>Olson-Bishop</t>
  </si>
  <si>
    <t>User-friendly high-level initiative</t>
  </si>
  <si>
    <t>Rodriguez, Anderson and Porter</t>
  </si>
  <si>
    <t>Reverse-engineered zero-defect infrastructure</t>
  </si>
  <si>
    <t>Perez, Brown and Meyers</t>
  </si>
  <si>
    <t>Stand-alone background customer loyalty</t>
  </si>
  <si>
    <t>English-Mccullough</t>
  </si>
  <si>
    <t>Business-focused discrete software</t>
  </si>
  <si>
    <t>Smith-Nguyen</t>
  </si>
  <si>
    <t>Advanced intermediate Graphic Interface</t>
  </si>
  <si>
    <t>Harmon-Madden</t>
  </si>
  <si>
    <t>Adaptive holistic hub</t>
  </si>
  <si>
    <t>Walker-Taylor</t>
  </si>
  <si>
    <t>Automated uniform concept</t>
  </si>
  <si>
    <t>Harris, Medina and Mitchell</t>
  </si>
  <si>
    <t>Enhanced regional flexibility</t>
  </si>
  <si>
    <t>Public-key bottom-line algorithm</t>
  </si>
  <si>
    <t>Ball-Fisher</t>
  </si>
  <si>
    <t>Multi-layered intangible instruction set</t>
  </si>
  <si>
    <t>Page, Holt and Mack</t>
  </si>
  <si>
    <t>Fundamental methodical emulation</t>
  </si>
  <si>
    <t>Landry Group</t>
  </si>
  <si>
    <t>Expanded value-added hardware</t>
  </si>
  <si>
    <t>Buckley Group</t>
  </si>
  <si>
    <t>Diverse high-level attitude</t>
  </si>
  <si>
    <t>Vincent PLC</t>
  </si>
  <si>
    <t>Visionary 24hour analyzer</t>
  </si>
  <si>
    <t>Watson-Douglas</t>
  </si>
  <si>
    <t>Centralized bandwidth-monitored leverage</t>
  </si>
  <si>
    <t>Jones, Casey and Jones</t>
  </si>
  <si>
    <t>Ergonomic mission-critical moratorium</t>
  </si>
  <si>
    <t>Alvarez-Bauer</t>
  </si>
  <si>
    <t>Front-line intermediate moderator</t>
  </si>
  <si>
    <t>Automated local secured line</t>
  </si>
  <si>
    <t>Buck-Khan</t>
  </si>
  <si>
    <t>Integrated bandwidth-monitored alliance</t>
  </si>
  <si>
    <t>Valdez, Williams and Meyer</t>
  </si>
  <si>
    <t>Cross-group heuristic forecast</t>
  </si>
  <si>
    <t>Alvarez-Andrews</t>
  </si>
  <si>
    <t>Extended impactful secured line</t>
  </si>
  <si>
    <t>Stewart and Sons</t>
  </si>
  <si>
    <t>Distributed optimizing protocol</t>
  </si>
  <si>
    <t>Dyer Inc</t>
  </si>
  <si>
    <t>Secured well-modulated system engine</t>
  </si>
  <si>
    <t>Anderson, Williams and Cox</t>
  </si>
  <si>
    <t>Streamlined national benchmark</t>
  </si>
  <si>
    <t>Solomon PLC</t>
  </si>
  <si>
    <t>Open-architected 24/7 infrastructure</t>
  </si>
  <si>
    <t>Miller-Hubbard</t>
  </si>
  <si>
    <t>Digitized 6thgeneration Local Area Network</t>
  </si>
  <si>
    <t>Miranda, Martinez and Lowery</t>
  </si>
  <si>
    <t>Innovative actuating artificial intelligence</t>
  </si>
  <si>
    <t>Munoz, Cherry and Bell</t>
  </si>
  <si>
    <t>Cross-platform reciprocal budgetary management</t>
  </si>
  <si>
    <t>Baker-Higgins</t>
  </si>
  <si>
    <t>Vision-oriented scalable portal</t>
  </si>
  <si>
    <t>Johnson, Turner and Carroll</t>
  </si>
  <si>
    <t>Persevering zero administration knowledge user</t>
  </si>
  <si>
    <t>Ward PLC</t>
  </si>
  <si>
    <t>Front-line bottom-line Graphic Interface</t>
  </si>
  <si>
    <t>Bradley, Beck and Mayo</t>
  </si>
  <si>
    <t>Synergized fault-tolerant hierarchy</t>
  </si>
  <si>
    <t>Levine, Martin and Hernandez</t>
  </si>
  <si>
    <t>Expanded asynchronous groupware</t>
  </si>
  <si>
    <t>Gallegos, Wagner and Gaines</t>
  </si>
  <si>
    <t>Expanded fault-tolerant emulation</t>
  </si>
  <si>
    <t>Hodges, Smith and Kelly</t>
  </si>
  <si>
    <t>Future-proofed 24hour model</t>
  </si>
  <si>
    <t>Macias Inc</t>
  </si>
  <si>
    <t>Optimized didactic intranet</t>
  </si>
  <si>
    <t>Cook-Ortiz</t>
  </si>
  <si>
    <t>Right-sized dedicated standardization</t>
  </si>
  <si>
    <t>Jordan-Fischer</t>
  </si>
  <si>
    <t>Vision-oriented high-level extranet</t>
  </si>
  <si>
    <t>Pierce-Ramirez</t>
  </si>
  <si>
    <t>Organized scalable initiative</t>
  </si>
  <si>
    <t>Howell and Sons</t>
  </si>
  <si>
    <t>Enhanced regional moderator</t>
  </si>
  <si>
    <t>Garcia, Dunn and Richardson</t>
  </si>
  <si>
    <t>Automated even-keeled emulation</t>
  </si>
  <si>
    <t>Lawson and Sons</t>
  </si>
  <si>
    <t>Reverse-engineered multi-tasking product</t>
  </si>
  <si>
    <t>Porter-Hicks</t>
  </si>
  <si>
    <t>De-engineered next generation parallelism</t>
  </si>
  <si>
    <t>Rodriguez-Hansen</t>
  </si>
  <si>
    <t>Intuitive cohesive groupware</t>
  </si>
  <si>
    <t>Williams LLC</t>
  </si>
  <si>
    <t>Up-sized high-level access</t>
  </si>
  <si>
    <t>Cooper, Stanley and Bryant</t>
  </si>
  <si>
    <t>Phased empowering success</t>
  </si>
  <si>
    <t>Miller, Glenn and Adams</t>
  </si>
  <si>
    <t>Distributed actuating project</t>
  </si>
  <si>
    <t>Cole, Salazar and Moreno</t>
  </si>
  <si>
    <t>Robust motivating orchestration</t>
  </si>
  <si>
    <t>Jones-Ryan</t>
  </si>
  <si>
    <t>Vision-oriented uniform instruction set</t>
  </si>
  <si>
    <t>Hood, Perez and Meadows</t>
  </si>
  <si>
    <t>Cross-group upward-trending hierarchy</t>
  </si>
  <si>
    <t>Bright and Sons</t>
  </si>
  <si>
    <t>Object-based needs-based info-mediaries</t>
  </si>
  <si>
    <t>Brady Ltd</t>
  </si>
  <si>
    <t>Open-source reciprocal standardization</t>
  </si>
  <si>
    <t>Collier LLC</t>
  </si>
  <si>
    <t>Secured well-modulated projection</t>
  </si>
  <si>
    <t>Campbell, Thomas and Obrien</t>
  </si>
  <si>
    <t>Multi-channeled secondary middleware</t>
  </si>
  <si>
    <t>Moses-Terry</t>
  </si>
  <si>
    <t>Horizontal clear-thinking framework</t>
  </si>
  <si>
    <t>Profound composite core</t>
  </si>
  <si>
    <t>Miranda, Gray and Hale</t>
  </si>
  <si>
    <t>Programmable disintermediate matrices</t>
  </si>
  <si>
    <t>Ayala, Crawford and Taylor</t>
  </si>
  <si>
    <t>Realigned 5thgeneration knowledge user</t>
  </si>
  <si>
    <t>Martinez Ltd</t>
  </si>
  <si>
    <t>Multi-layered upward-trending groupware</t>
  </si>
  <si>
    <t>Lee PLC</t>
  </si>
  <si>
    <t>Re-contextualized leadingedge firmware</t>
  </si>
  <si>
    <t>Young, Ramsey and Powell</t>
  </si>
  <si>
    <t>Devolved disintermediate analyzer</t>
  </si>
  <si>
    <t>Lewis and Sons</t>
  </si>
  <si>
    <t>Profound disintermediate open system</t>
  </si>
  <si>
    <t>Davis-Johnson</t>
  </si>
  <si>
    <t>Automated reciprocal protocol</t>
  </si>
  <si>
    <t>Stevenson-Thompson</t>
  </si>
  <si>
    <t>Automated static workforce</t>
  </si>
  <si>
    <t>Ellis, Smith and Armstrong</t>
  </si>
  <si>
    <t>Horizontal attitude-oriented help-desk</t>
  </si>
  <si>
    <t>Jackson-Brown</t>
  </si>
  <si>
    <t>Versatile 5thgeneration matrices</t>
  </si>
  <si>
    <t>Kane, Pruitt and Rivera</t>
  </si>
  <si>
    <t>Cross-platform next generation service-desk</t>
  </si>
  <si>
    <t>Wood, Buckley and Meza</t>
  </si>
  <si>
    <t>Front-line web-enabled installation</t>
  </si>
  <si>
    <t>Brown-Williams</t>
  </si>
  <si>
    <t>Multi-channeled responsive product</t>
  </si>
  <si>
    <t>Hansen-Austin</t>
  </si>
  <si>
    <t>Adaptive demand-driven encryption</t>
  </si>
  <si>
    <t>Santana-George</t>
  </si>
  <si>
    <t>Re-engineered client-driven knowledge user</t>
  </si>
  <si>
    <t>Davis LLC</t>
  </si>
  <si>
    <t>Compatible logistical paradigm</t>
  </si>
  <si>
    <t>Vazquez, Ochoa and Clark</t>
  </si>
  <si>
    <t>Intuitive value-added installation</t>
  </si>
  <si>
    <t>Chung-Nguyen</t>
  </si>
  <si>
    <t>Managed discrete parallelism</t>
  </si>
  <si>
    <t>Mueller-Harmon</t>
  </si>
  <si>
    <t>Implemented tangible approach</t>
  </si>
  <si>
    <t>Dixon, Perez and Banks</t>
  </si>
  <si>
    <t>Re-engineered encompassing definition</t>
  </si>
  <si>
    <t>Estrada Group</t>
  </si>
  <si>
    <t>Multi-lateral uniform collaboration</t>
  </si>
  <si>
    <t>Lutz Group</t>
  </si>
  <si>
    <t>Enterprise-wide foreground paradigm</t>
  </si>
  <si>
    <t>Ortiz Inc</t>
  </si>
  <si>
    <t>Stand-alone incremental parallelism</t>
  </si>
  <si>
    <t>Craig, Ellis and Miller</t>
  </si>
  <si>
    <t>Persevering 5thgeneration throughput</t>
  </si>
  <si>
    <t>Charles Inc</t>
  </si>
  <si>
    <t>Implemented object-oriented synergy</t>
  </si>
  <si>
    <t>White-Rosario</t>
  </si>
  <si>
    <t>Balanced demand-driven definition</t>
  </si>
  <si>
    <t>Simmons-Villarreal</t>
  </si>
  <si>
    <t>Customer-focused mobile Graphic Interface</t>
  </si>
  <si>
    <t>Strickland Group</t>
  </si>
  <si>
    <t>Horizontal secondary interface</t>
  </si>
  <si>
    <t>Lynch Ltd</t>
  </si>
  <si>
    <t>Virtual analyzing collaboration</t>
  </si>
  <si>
    <t>Sanders LLC</t>
  </si>
  <si>
    <t>Multi-tiered explicit focus group</t>
  </si>
  <si>
    <t>Cooper LLC</t>
  </si>
  <si>
    <t>Multi-layered systematic knowledgebase</t>
  </si>
  <si>
    <t>Palmer Ltd</t>
  </si>
  <si>
    <t>Reverse-engineered uniform knowledge user</t>
  </si>
  <si>
    <t>Santos Group</t>
  </si>
  <si>
    <t>Secured dynamic capacity</t>
  </si>
  <si>
    <t>Christian, Kim and Jimenez</t>
  </si>
  <si>
    <t>Devolved foreground throughput</t>
  </si>
  <si>
    <t>Williams, Price and Hurley</t>
  </si>
  <si>
    <t>Synchronized demand-driven infrastructure</t>
  </si>
  <si>
    <t>Anderson, Parks and Estrada</t>
  </si>
  <si>
    <t>Realigned discrete structure</t>
  </si>
  <si>
    <t>Collins-Martinez</t>
  </si>
  <si>
    <t>Progressive grid-enabled website</t>
  </si>
  <si>
    <t>Barrett Inc</t>
  </si>
  <si>
    <t>Organic cohesive neural-net</t>
  </si>
  <si>
    <t>Adams-Rollins</t>
  </si>
  <si>
    <t>Integrated demand-driven info-mediaries</t>
  </si>
  <si>
    <t>Wright-Bryant</t>
  </si>
  <si>
    <t>Reverse-engineered client-server extranet</t>
  </si>
  <si>
    <t>Berry-Cannon</t>
  </si>
  <si>
    <t>Organized discrete encoding</t>
  </si>
  <si>
    <t>Davis-Gonzalez</t>
  </si>
  <si>
    <t>Balanced regional flexibility</t>
  </si>
  <si>
    <t>Best-Young</t>
  </si>
  <si>
    <t>Implemented multimedia time-frame</t>
  </si>
  <si>
    <t>Powers, Smith and Deleon</t>
  </si>
  <si>
    <t>Enhanced uniform service-desk</t>
  </si>
  <si>
    <t>Hogan Group</t>
  </si>
  <si>
    <t>Versatile bottom-line definition</t>
  </si>
  <si>
    <t>Wang, Silva and Byrd</t>
  </si>
  <si>
    <t>Integrated bifurcated software</t>
  </si>
  <si>
    <t>Parker-Morris</t>
  </si>
  <si>
    <t>Assimilated next generation instruction set</t>
  </si>
  <si>
    <t>Rodriguez, Johnson and Jackson</t>
  </si>
  <si>
    <t>Digitized foreground array</t>
  </si>
  <si>
    <t>Haynes PLC</t>
  </si>
  <si>
    <t>Re-engineered clear-thinking project</t>
  </si>
  <si>
    <t>Hayes Group</t>
  </si>
  <si>
    <t>Implemented even-keeled standardization</t>
  </si>
  <si>
    <t>White, Pena and Calhoun</t>
  </si>
  <si>
    <t>Quality-focused asymmetric adapter</t>
  </si>
  <si>
    <t>Bryant-Pope</t>
  </si>
  <si>
    <t>Networked intangible help-desk</t>
  </si>
  <si>
    <t>Gates, Li and Thompson</t>
  </si>
  <si>
    <t>Synchronized attitude-oriented frame</t>
  </si>
  <si>
    <t>King-Morris</t>
  </si>
  <si>
    <t>Proactive incremental architecture</t>
  </si>
  <si>
    <t>Carter, Cole and Curtis</t>
  </si>
  <si>
    <t>Cloned responsive standardization</t>
  </si>
  <si>
    <t>Sanchez-Parsons</t>
  </si>
  <si>
    <t>Reduced bifurcated pricing structure</t>
  </si>
  <si>
    <t>Rivera-Pearson</t>
  </si>
  <si>
    <t>Re-engineered asymmetric challenge</t>
  </si>
  <si>
    <t>Ramirez, Padilla and Barrera</t>
  </si>
  <si>
    <t>Diverse client-driven conglomeration</t>
  </si>
  <si>
    <t>Riggs Group</t>
  </si>
  <si>
    <t>Configurable upward-trending solution</t>
  </si>
  <si>
    <t>Clements Ltd</t>
  </si>
  <si>
    <t>Persistent bandwidth-monitored framework</t>
  </si>
  <si>
    <t>Cooper Inc</t>
  </si>
  <si>
    <t>Polarized discrete product</t>
  </si>
  <si>
    <t>Jones-Gonzalez</t>
  </si>
  <si>
    <t>Seamless dynamic website</t>
  </si>
  <si>
    <t>Fox Ltd</t>
  </si>
  <si>
    <t>Extended multimedia firmware</t>
  </si>
  <si>
    <t>Green, Murphy and Webb</t>
  </si>
  <si>
    <t>Versatile directional project</t>
  </si>
  <si>
    <t>Stevenson PLC</t>
  </si>
  <si>
    <t>Profound directional knowledge user</t>
  </si>
  <si>
    <t>Soto-Anthony</t>
  </si>
  <si>
    <t>Ameliorated logistical capability</t>
  </si>
  <si>
    <t>Wise and Sons</t>
  </si>
  <si>
    <t>Sharable discrete definition</t>
  </si>
  <si>
    <t>Butler-Barr</t>
  </si>
  <si>
    <t>User-friendly next generation core</t>
  </si>
  <si>
    <t>Wilson, Jefferson and Anderson</t>
  </si>
  <si>
    <t>Profit-focused empowering system engine</t>
  </si>
  <si>
    <t>Brown-Oliver</t>
  </si>
  <si>
    <t>Synchronized cohesive encoding</t>
  </si>
  <si>
    <t>Davis-Gardner</t>
  </si>
  <si>
    <t>Synergistic dynamic utilization</t>
  </si>
  <si>
    <t>Dawson Group</t>
  </si>
  <si>
    <t>Triple-buffered bi-directional model</t>
  </si>
  <si>
    <t>Turner-Terrell</t>
  </si>
  <si>
    <t>Polarized tertiary function</t>
  </si>
  <si>
    <t>Hall, Buchanan and Benton</t>
  </si>
  <si>
    <t>Configurable fault-tolerant structure</t>
  </si>
  <si>
    <t>Lowery, Hayden and Cruz</t>
  </si>
  <si>
    <t>Digitized 24/7 budgetary management</t>
  </si>
  <si>
    <t>Mora, Miller and Harper</t>
  </si>
  <si>
    <t>Stand-alone zero tolerance algorithm</t>
  </si>
  <si>
    <t>Espinoza Group</t>
  </si>
  <si>
    <t>Implemented tangible support</t>
  </si>
  <si>
    <t>Davis, Crawford and Lopez</t>
  </si>
  <si>
    <t>Reactive radical framework</t>
  </si>
  <si>
    <t>Richards, Stevens and Fleming</t>
  </si>
  <si>
    <t>Object-based full-range knowledge user</t>
  </si>
  <si>
    <t>Enhanced composite contingency</t>
  </si>
  <si>
    <t>Tapia, Sandoval and Hurley</t>
  </si>
  <si>
    <t>Cloned fresh-thinking model</t>
  </si>
  <si>
    <t>Allen Inc</t>
  </si>
  <si>
    <t>Total dedicated benchmark</t>
  </si>
  <si>
    <t>Williams, Johnson and Campbell</t>
  </si>
  <si>
    <t>Streamlined human-resource Graphic Interface</t>
  </si>
  <si>
    <t>Wiggins Ltd</t>
  </si>
  <si>
    <t>Upgradable analyzing core</t>
  </si>
  <si>
    <t>Luna-Horne</t>
  </si>
  <si>
    <t>Profound exuding pricing structure</t>
  </si>
  <si>
    <t>Horizontal optimizing model</t>
  </si>
  <si>
    <t>Peterson, Gonzalez and Spencer</t>
  </si>
  <si>
    <t>Synchronized fault-tolerant algorithm</t>
  </si>
  <si>
    <t>Walter Inc</t>
  </si>
  <si>
    <t>Streamlined 5thgeneration intranet</t>
  </si>
  <si>
    <t>Sanders, Farley and Huffman</t>
  </si>
  <si>
    <t>Cross-group clear-thinking task-force</t>
  </si>
  <si>
    <t>Hall, Holmes and Walker</t>
  </si>
  <si>
    <t>Public-key bandwidth-monitored intranet</t>
  </si>
  <si>
    <t>Smith-Powell</t>
  </si>
  <si>
    <t>Upgradable clear-thinking hardware</t>
  </si>
  <si>
    <t>Smith-Hill</t>
  </si>
  <si>
    <t>Integrated holistic paradigm</t>
  </si>
  <si>
    <t>Wright LLC</t>
  </si>
  <si>
    <t>Seamless clear-thinking conglomeration</t>
  </si>
  <si>
    <t>Williams, Orozco and Gomez</t>
  </si>
  <si>
    <t>Persistent content-based methodology</t>
  </si>
  <si>
    <t>Peterson Ltd</t>
  </si>
  <si>
    <t>Re-engineered 24hour matrix</t>
  </si>
  <si>
    <t>Cummings-Hayes</t>
  </si>
  <si>
    <t>Virtual multi-tasking core</t>
  </si>
  <si>
    <t>Boyle Ltd</t>
  </si>
  <si>
    <t>Streamlined fault-tolerant conglomeration</t>
  </si>
  <si>
    <t>Henderson, Parker and Diaz</t>
  </si>
  <si>
    <t>Enterprise-wide client-driven policy</t>
  </si>
  <si>
    <t>Moss-Obrien</t>
  </si>
  <si>
    <t>Function-based next generation emulation</t>
  </si>
  <si>
    <t>Wood Inc</t>
  </si>
  <si>
    <t>Re-engineered composite focus group</t>
  </si>
  <si>
    <t>Riley, Cohen and Goodman</t>
  </si>
  <si>
    <t>Profound mission-critical function</t>
  </si>
  <si>
    <t>Green, Robinson and Ho</t>
  </si>
  <si>
    <t>De-engineered zero-defect open system</t>
  </si>
  <si>
    <t>Black-Graham</t>
  </si>
  <si>
    <t>Operative hybrid utilization</t>
  </si>
  <si>
    <t>Robbins Group</t>
  </si>
  <si>
    <t>Function-based interactive matrix</t>
  </si>
  <si>
    <t>Mason, Case and May</t>
  </si>
  <si>
    <t>Optimized content-based collaboration</t>
  </si>
  <si>
    <t>Harris, Russell and Mitchell</t>
  </si>
  <si>
    <t>User-centric cohesive policy</t>
  </si>
  <si>
    <t>Rodriguez-Robinson</t>
  </si>
  <si>
    <t>Ergonomic methodical hub</t>
  </si>
  <si>
    <t>Peck, Higgins and Smith</t>
  </si>
  <si>
    <t>Devolved disintermediate encryption</t>
  </si>
  <si>
    <t>Nunez-King</t>
  </si>
  <si>
    <t>Phased clear-thinking policy</t>
  </si>
  <si>
    <t>Seamless solution-oriented capacity</t>
  </si>
  <si>
    <t>Howard-Douglas</t>
  </si>
  <si>
    <t>Organized human-resource attitude</t>
  </si>
  <si>
    <t>Gonzalez-White</t>
  </si>
  <si>
    <t>Open-architected disintermediate budgetary management</t>
  </si>
  <si>
    <t>Lopez-King</t>
  </si>
  <si>
    <t>Multi-lateral radical solution</t>
  </si>
  <si>
    <t>Glover-Nelson</t>
  </si>
  <si>
    <t>Inverse context-sensitive info-mediaries</t>
  </si>
  <si>
    <t>Garner and Sons</t>
  </si>
  <si>
    <t>Versatile neutral workforce</t>
  </si>
  <si>
    <t>Sellers, Roach and Garrison</t>
  </si>
  <si>
    <t>Multi-tiered systematic knowledge user</t>
  </si>
  <si>
    <t>Herrera, Bennett and Silva</t>
  </si>
  <si>
    <t>Programmable multi-state algorithm</t>
  </si>
  <si>
    <t>Thomas, Clay and Mendoza</t>
  </si>
  <si>
    <t>Multi-channeled reciprocal interface</t>
  </si>
  <si>
    <t>Ayala Group</t>
  </si>
  <si>
    <t>Right-sized maximized migration</t>
  </si>
  <si>
    <t>Huerta, Roberts and Dickerson</t>
  </si>
  <si>
    <t>Self-enabling value-added artificial intelligence</t>
  </si>
  <si>
    <t>Vision-oriented interactive solution</t>
  </si>
  <si>
    <t>Bailey, Nguyen and Martinez</t>
  </si>
  <si>
    <t>Fundamental user-facing productivity</t>
  </si>
  <si>
    <t>Williams, Martin and Meyer</t>
  </si>
  <si>
    <t>Innovative well-modulated capability</t>
  </si>
  <si>
    <t>Huff-Johnson</t>
  </si>
  <si>
    <t>Universal fault-tolerant orchestration</t>
  </si>
  <si>
    <t>Diaz-Little</t>
  </si>
  <si>
    <t>Grass-roots executive synergy</t>
  </si>
  <si>
    <t>Freeman-French</t>
  </si>
  <si>
    <t>Multi-layered optimal application</t>
  </si>
  <si>
    <t>Beck-Weber</t>
  </si>
  <si>
    <t>Business-focused full-range core</t>
  </si>
  <si>
    <t>Lewis-Jacobson</t>
  </si>
  <si>
    <t>Exclusive system-worthy Graphic Interface</t>
  </si>
  <si>
    <t>Logan-Curtis</t>
  </si>
  <si>
    <t>Enhanced optimal ability</t>
  </si>
  <si>
    <t>Chan, Washington and Callahan</t>
  </si>
  <si>
    <t>Optional zero administration neural-net</t>
  </si>
  <si>
    <t>Wilson Group</t>
  </si>
  <si>
    <t>Ameliorated foreground focus group</t>
  </si>
  <si>
    <t>Gardner, Ryan and Gutierrez</t>
  </si>
  <si>
    <t>Triple-buffered multi-tasking matrices</t>
  </si>
  <si>
    <t>Hernandez Inc</t>
  </si>
  <si>
    <t>Versatile dedicated migration</t>
  </si>
  <si>
    <t>Ortiz-Roberts</t>
  </si>
  <si>
    <t>Devolved foreground customer loyalty</t>
  </si>
  <si>
    <t>Reduced reciprocal focus group</t>
  </si>
  <si>
    <t>Morrow Inc</t>
  </si>
  <si>
    <t>Networked global migration</t>
  </si>
  <si>
    <t>Erickson-Rogers</t>
  </si>
  <si>
    <t>De-engineered even-keeled definition</t>
  </si>
  <si>
    <t>Leach, Rich and Price</t>
  </si>
  <si>
    <t>Implemented bi-directional flexibility</t>
  </si>
  <si>
    <t>Manning-Hamilton</t>
  </si>
  <si>
    <t>Vision-oriented scalable definition</t>
  </si>
  <si>
    <t>Butler LLC</t>
  </si>
  <si>
    <t>Future-proofed upward-trending migration</t>
  </si>
  <si>
    <t>Ball LLC</t>
  </si>
  <si>
    <t>Right-sized full-range throughput</t>
  </si>
  <si>
    <t>Taylor, Santiago and Flores</t>
  </si>
  <si>
    <t>Polarized composite customer loyalty</t>
  </si>
  <si>
    <t>Hernandez, Norton and Kelley</t>
  </si>
  <si>
    <t>Expanded eco-centric policy</t>
  </si>
  <si>
    <t>id</t>
  </si>
  <si>
    <t>category &amp; sub-category</t>
  </si>
  <si>
    <t>Percent Funded</t>
  </si>
  <si>
    <t>Average Donation</t>
  </si>
  <si>
    <t>Parent Category</t>
  </si>
  <si>
    <t>Sub-Category</t>
  </si>
  <si>
    <t>Date Created Conversion</t>
  </si>
  <si>
    <t>Date Ended Conversion</t>
  </si>
  <si>
    <t>food</t>
  </si>
  <si>
    <t>food trucks</t>
  </si>
  <si>
    <t>music</t>
  </si>
  <si>
    <t>rock</t>
  </si>
  <si>
    <t>technology</t>
  </si>
  <si>
    <t>web</t>
  </si>
  <si>
    <t>theater</t>
  </si>
  <si>
    <t>plays</t>
  </si>
  <si>
    <t>film &amp; video</t>
  </si>
  <si>
    <t>documentary</t>
  </si>
  <si>
    <t>electric music</t>
  </si>
  <si>
    <t>drama</t>
  </si>
  <si>
    <t>indie rock</t>
  </si>
  <si>
    <t>wearables</t>
  </si>
  <si>
    <t>publishing</t>
  </si>
  <si>
    <t>nonfiction</t>
  </si>
  <si>
    <t>animation</t>
  </si>
  <si>
    <t>games</t>
  </si>
  <si>
    <t>video games</t>
  </si>
  <si>
    <t>shorts</t>
  </si>
  <si>
    <t>fiction</t>
  </si>
  <si>
    <t>photography</t>
  </si>
  <si>
    <t>photography books</t>
  </si>
  <si>
    <t>radio &amp; podcasts</t>
  </si>
  <si>
    <t>metal</t>
  </si>
  <si>
    <t>jazz</t>
  </si>
  <si>
    <t>translations</t>
  </si>
  <si>
    <t>television</t>
  </si>
  <si>
    <t>mobile games</t>
  </si>
  <si>
    <t>world music</t>
  </si>
  <si>
    <t>science fiction</t>
  </si>
  <si>
    <t>journalism</t>
  </si>
  <si>
    <t>audio</t>
  </si>
  <si>
    <t>Row Labels</t>
  </si>
  <si>
    <t>Grand Total</t>
  </si>
  <si>
    <t>Column Labels</t>
  </si>
  <si>
    <t>(All)</t>
  </si>
  <si>
    <t>Count of outcome</t>
  </si>
  <si>
    <t>Count of pledged</t>
  </si>
  <si>
    <t>Years</t>
  </si>
  <si>
    <t>Jan</t>
  </si>
  <si>
    <t>Mar</t>
  </si>
  <si>
    <t>Feb</t>
  </si>
  <si>
    <t>Apr</t>
  </si>
  <si>
    <t>May</t>
  </si>
  <si>
    <t>Jun</t>
  </si>
  <si>
    <t>Jul</t>
  </si>
  <si>
    <t>Aug</t>
  </si>
  <si>
    <t>Sep</t>
  </si>
  <si>
    <t>Oct</t>
  </si>
  <si>
    <t>Nov</t>
  </si>
  <si>
    <t>Dec</t>
  </si>
  <si>
    <t>Month Ended</t>
  </si>
  <si>
    <t>Month Began</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</si>
  <si>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</si>
  <si>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</si>
  <si>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</si>
  <si>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</si>
  <si>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</si>
  <si>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</si>
  <si>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</si>
  <si>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</si>
  <si>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</si>
  <si>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</si>
  <si>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</si>
  <si>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</si>
  <si>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</si>
  <si>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</si>
  <si>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</si>
  <si>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</si>
  <si>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</si>
  <si>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</si>
  <si>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</si>
  <si>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</si>
  <si>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 xml:space="preserve">mean </t>
  </si>
  <si>
    <t>Succesful values</t>
  </si>
  <si>
    <t>median</t>
  </si>
  <si>
    <t>min</t>
  </si>
  <si>
    <t>max</t>
  </si>
  <si>
    <t>variance</t>
  </si>
  <si>
    <t>stdev</t>
  </si>
  <si>
    <t>Failed values</t>
  </si>
</sst>
</file>

<file path=xl/styles.xml><?xml version="1.0" encoding="utf-8"?>
<styleSheet xmlns="http://schemas.openxmlformats.org/spreadsheetml/2006/main">
  <numFmts count="1">
    <numFmt numFmtId="164" formatCode="0.0"/>
  </numFmts>
  <fonts count="19">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118"/>
      <name val="Nunito Sans"/>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7">
    <xf numFmtId="0" fontId="0" fillId="0" borderId="0" xfId="0"/>
    <xf numFmtId="0" fontId="16" fillId="0" borderId="0" xfId="0" applyFont="1" applyAlignment="1">
      <alignment horizontal="center"/>
    </xf>
    <xf numFmtId="0" fontId="16" fillId="0" borderId="0" xfId="0" applyFont="1" applyAlignment="1">
      <alignment horizontal="center" wrapText="1"/>
    </xf>
    <xf numFmtId="0" fontId="0" fillId="0" borderId="0" xfId="0" applyAlignment="1">
      <alignment horizontal="left" wrapText="1"/>
    </xf>
    <xf numFmtId="0" fontId="0" fillId="0" borderId="0" xfId="0" applyAlignment="1"/>
    <xf numFmtId="0" fontId="16" fillId="0" borderId="0" xfId="0" applyFont="1"/>
    <xf numFmtId="9" fontId="16" fillId="0" borderId="0" xfId="0" applyNumberFormat="1" applyFont="1"/>
    <xf numFmtId="9" fontId="0" fillId="0" borderId="0" xfId="0" applyNumberFormat="1"/>
    <xf numFmtId="1" fontId="0" fillId="0" borderId="0" xfId="0" applyNumberFormat="1"/>
    <xf numFmtId="14" fontId="16" fillId="0" borderId="0" xfId="0" applyNumberFormat="1" applyFont="1" applyAlignment="1">
      <alignment horizontal="center"/>
    </xf>
    <xf numFmtId="14" fontId="18" fillId="0" borderId="0" xfId="0" applyNumberFormat="1" applyFont="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9" fontId="0" fillId="0" borderId="0" xfId="42" applyFont="1"/>
    <xf numFmtId="164"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6">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s>
  <tableStyles count="0" defaultTableStyle="TableStyleMedium2" defaultPivotStyle="PivotStyleLight16"/>
  <colors>
    <mruColors>
      <color rgb="FF7A0000"/>
      <color rgb="FF993300"/>
      <color rgb="FF800000"/>
      <color rgb="FF5D3A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chart1.xml><?xml version="1.0" encoding="utf-8"?>
<c:chartSpace xmlns:c="http://schemas.openxmlformats.org/drawingml/2006/chart" xmlns:a="http://schemas.openxmlformats.org/drawingml/2006/main" xmlns:r="http://schemas.openxmlformats.org/officeDocument/2006/relationships">
  <c:lang val="en-US"/>
  <c:pivotSource>
    <c:name>[CrowdfundingBook.xlsx]By category!PivotTable4</c:name>
    <c:fmtId val="0"/>
  </c:pivotSource>
  <c:chart>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stacked"/>
        <c:ser>
          <c:idx val="0"/>
          <c:order val="0"/>
          <c:tx>
            <c:strRef>
              <c:f>'By category'!$I$3:$I$4</c:f>
              <c:strCache>
                <c:ptCount val="1"/>
                <c:pt idx="0">
                  <c:v>canceled</c:v>
                </c:pt>
              </c:strCache>
            </c:strRef>
          </c:tx>
          <c:cat>
            <c:strRef>
              <c:f>'By category'!$H$5:$H$14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'By category'!$I$5:$I$14</c:f>
              <c:numCache>
                <c:formatCode>General</c:formatCode>
                <c:ptCount val="9"/>
                <c:pt idx="0">
                  <c:v>11</c:v>
                </c:pt>
                <c:pt idx="1">
                  <c:v>4</c:v>
                </c:pt>
                <c:pt idx="2">
                  <c:v>1</c:v>
                </c:pt>
                <c:pt idx="4">
                  <c:v>10</c:v>
                </c:pt>
                <c:pt idx="5">
                  <c:v>4</c:v>
                </c:pt>
                <c:pt idx="6">
                  <c:v>2</c:v>
                </c:pt>
                <c:pt idx="7">
                  <c:v>2</c:v>
                </c:pt>
                <c:pt idx="8">
                  <c:v>23</c:v>
                </c:pt>
              </c:numCache>
            </c:numRef>
          </c:val>
        </c:ser>
        <c:ser>
          <c:idx val="1"/>
          <c:order val="1"/>
          <c:tx>
            <c:strRef>
              <c:f>'By category'!$J$3:$J$4</c:f>
              <c:strCache>
                <c:ptCount val="1"/>
                <c:pt idx="0">
                  <c:v>failed</c:v>
                </c:pt>
              </c:strCache>
            </c:strRef>
          </c:tx>
          <c:cat>
            <c:strRef>
              <c:f>'By category'!$H$5:$H$14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'By category'!$J$5:$J$14</c:f>
              <c:numCache>
                <c:formatCode>General</c:formatCode>
                <c:ptCount val="9"/>
                <c:pt idx="0">
                  <c:v>60</c:v>
                </c:pt>
                <c:pt idx="1">
                  <c:v>20</c:v>
                </c:pt>
                <c:pt idx="2">
                  <c:v>23</c:v>
                </c:pt>
                <c:pt idx="4">
                  <c:v>66</c:v>
                </c:pt>
                <c:pt idx="5">
                  <c:v>11</c:v>
                </c:pt>
                <c:pt idx="6">
                  <c:v>24</c:v>
                </c:pt>
                <c:pt idx="7">
                  <c:v>28</c:v>
                </c:pt>
                <c:pt idx="8">
                  <c:v>132</c:v>
                </c:pt>
              </c:numCache>
            </c:numRef>
          </c:val>
        </c:ser>
        <c:ser>
          <c:idx val="2"/>
          <c:order val="2"/>
          <c:tx>
            <c:strRef>
              <c:f>'By category'!$K$3:$K$4</c:f>
              <c:strCache>
                <c:ptCount val="1"/>
                <c:pt idx="0">
                  <c:v>live</c:v>
                </c:pt>
              </c:strCache>
            </c:strRef>
          </c:tx>
          <c:cat>
            <c:strRef>
              <c:f>'By category'!$H$5:$H$14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'By category'!$K$5:$K$14</c:f>
              <c:numCache>
                <c:formatCode>General</c:formatCode>
                <c:ptCount val="9"/>
                <c:pt idx="0">
                  <c:v>5</c:v>
                </c:pt>
                <c:pt idx="2">
                  <c:v>3</c:v>
                </c:pt>
                <c:pt idx="5">
                  <c:v>1</c:v>
                </c:pt>
                <c:pt idx="6">
                  <c:v>1</c:v>
                </c:pt>
                <c:pt idx="7">
                  <c:v>2</c:v>
                </c:pt>
                <c:pt idx="8">
                  <c:v>2</c:v>
                </c:pt>
              </c:numCache>
            </c:numRef>
          </c:val>
        </c:ser>
        <c:ser>
          <c:idx val="3"/>
          <c:order val="3"/>
          <c:tx>
            <c:strRef>
              <c:f>'By category'!$L$3:$L$4</c:f>
              <c:strCache>
                <c:ptCount val="1"/>
                <c:pt idx="0">
                  <c:v>successful</c:v>
                </c:pt>
              </c:strCache>
            </c:strRef>
          </c:tx>
          <c:cat>
            <c:strRef>
              <c:f>'By category'!$H$5:$H$14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'By category'!$L$5:$L$14</c:f>
              <c:numCache>
                <c:formatCode>General</c:formatCode>
                <c:ptCount val="9"/>
                <c:pt idx="0">
                  <c:v>102</c:v>
                </c:pt>
                <c:pt idx="1">
                  <c:v>22</c:v>
                </c:pt>
                <c:pt idx="2">
                  <c:v>21</c:v>
                </c:pt>
                <c:pt idx="3">
                  <c:v>4</c:v>
                </c:pt>
                <c:pt idx="4">
                  <c:v>99</c:v>
                </c:pt>
                <c:pt idx="5">
                  <c:v>26</c:v>
                </c:pt>
                <c:pt idx="6">
                  <c:v>40</c:v>
                </c:pt>
                <c:pt idx="7">
                  <c:v>64</c:v>
                </c:pt>
                <c:pt idx="8">
                  <c:v>187</c:v>
                </c:pt>
              </c:numCache>
            </c:numRef>
          </c:val>
        </c:ser>
        <c:overlap val="100"/>
        <c:axId val="105906176"/>
        <c:axId val="105907712"/>
      </c:barChart>
      <c:catAx>
        <c:axId val="105906176"/>
        <c:scaling>
          <c:orientation val="minMax"/>
        </c:scaling>
        <c:axPos val="b"/>
        <c:tickLblPos val="nextTo"/>
        <c:crossAx val="105907712"/>
        <c:crosses val="autoZero"/>
        <c:auto val="1"/>
        <c:lblAlgn val="ctr"/>
        <c:lblOffset val="100"/>
      </c:catAx>
      <c:valAx>
        <c:axId val="105907712"/>
        <c:scaling>
          <c:orientation val="minMax"/>
        </c:scaling>
        <c:axPos val="l"/>
        <c:majorGridlines/>
        <c:numFmt formatCode="General" sourceLinked="1"/>
        <c:tickLblPos val="nextTo"/>
        <c:crossAx val="105906176"/>
        <c:crosses val="autoZero"/>
        <c:crossBetween val="between"/>
      </c:valAx>
    </c:plotArea>
    <c:legend>
      <c:legendPos val="r"/>
      <c:layout/>
    </c:legend>
    <c:plotVisOnly val="1"/>
  </c:chart>
  <c:printSettings>
    <c:headerFooter/>
    <c:pageMargins b="0.75000000000000089" l="0.70000000000000062" r="0.70000000000000062" t="0.75000000000000089"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pivotSource>
    <c:name>[CrowdfundingBook.xlsx]By Subcategory!PivotTable5</c:name>
    <c:fmtId val="0"/>
  </c:pivotSource>
  <c:chart>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stacked"/>
        <c:ser>
          <c:idx val="0"/>
          <c:order val="0"/>
          <c:tx>
            <c:strRef>
              <c:f>'By Subcategory'!$B$4:$B$5</c:f>
              <c:strCache>
                <c:ptCount val="1"/>
                <c:pt idx="0">
                  <c:v>canceled</c:v>
                </c:pt>
              </c:strCache>
            </c:strRef>
          </c:tx>
          <c:cat>
            <c:strRef>
              <c:f>'By Subcategory'!$A$6:$A$30</c:f>
              <c:strCache>
                <c:ptCount val="24"/>
                <c:pt idx="0">
                  <c:v>animation</c:v>
                </c:pt>
                <c:pt idx="1">
                  <c:v>audio</c:v>
                </c:pt>
                <c:pt idx="2">
                  <c:v>documentary</c:v>
                </c:pt>
                <c:pt idx="3">
                  <c:v>drama</c:v>
                </c:pt>
                <c:pt idx="4">
                  <c:v>electric music</c:v>
                </c:pt>
                <c:pt idx="5">
                  <c:v>fiction</c:v>
                </c:pt>
                <c:pt idx="6">
                  <c:v>food trucks</c:v>
                </c:pt>
                <c:pt idx="7">
                  <c:v>indie rock</c:v>
                </c:pt>
                <c:pt idx="8">
                  <c:v>jazz</c:v>
                </c:pt>
                <c:pt idx="9">
                  <c:v>metal</c:v>
                </c:pt>
                <c:pt idx="10">
                  <c:v>mobile games</c:v>
                </c:pt>
                <c:pt idx="11">
                  <c:v>nonfiction</c:v>
                </c:pt>
                <c:pt idx="12">
                  <c:v>photography books</c:v>
                </c:pt>
                <c:pt idx="13">
                  <c:v>plays</c:v>
                </c:pt>
                <c:pt idx="14">
                  <c:v>radio &amp; podcasts</c:v>
                </c:pt>
                <c:pt idx="15">
                  <c:v>rock</c:v>
                </c:pt>
                <c:pt idx="16">
                  <c:v>science fiction</c:v>
                </c:pt>
                <c:pt idx="17">
                  <c:v>shorts</c:v>
                </c:pt>
                <c:pt idx="18">
                  <c:v>television</c:v>
                </c:pt>
                <c:pt idx="19">
                  <c:v>translations</c:v>
                </c:pt>
                <c:pt idx="20">
                  <c:v>video games</c:v>
                </c:pt>
                <c:pt idx="21">
                  <c:v>wearables</c:v>
                </c:pt>
                <c:pt idx="22">
                  <c:v>web</c:v>
                </c:pt>
                <c:pt idx="23">
                  <c:v>world music</c:v>
                </c:pt>
              </c:strCache>
            </c:strRef>
          </c:cat>
          <c:val>
            <c:numRef>
              <c:f>'By Subcategory'!$B$6:$B$30</c:f>
              <c:numCache>
                <c:formatCode>General</c:formatCode>
                <c:ptCount val="24"/>
                <c:pt idx="0">
                  <c:v>1</c:v>
                </c:pt>
                <c:pt idx="2">
                  <c:v>4</c:v>
                </c:pt>
                <c:pt idx="3">
                  <c:v>2</c:v>
                </c:pt>
                <c:pt idx="5">
                  <c:v>1</c:v>
                </c:pt>
                <c:pt idx="6">
                  <c:v>4</c:v>
                </c:pt>
                <c:pt idx="7">
                  <c:v>3</c:v>
                </c:pt>
                <c:pt idx="8">
                  <c:v>1</c:v>
                </c:pt>
                <c:pt idx="11">
                  <c:v>1</c:v>
                </c:pt>
                <c:pt idx="12">
                  <c:v>4</c:v>
                </c:pt>
                <c:pt idx="13">
                  <c:v>23</c:v>
                </c:pt>
                <c:pt idx="15">
                  <c:v>6</c:v>
                </c:pt>
                <c:pt idx="17">
                  <c:v>1</c:v>
                </c:pt>
                <c:pt idx="18">
                  <c:v>3</c:v>
                </c:pt>
                <c:pt idx="20">
                  <c:v>1</c:v>
                </c:pt>
                <c:pt idx="22">
                  <c:v>2</c:v>
                </c:pt>
              </c:numCache>
            </c:numRef>
          </c:val>
        </c:ser>
        <c:ser>
          <c:idx val="1"/>
          <c:order val="1"/>
          <c:tx>
            <c:strRef>
              <c:f>'By Subcategory'!$C$4:$C$5</c:f>
              <c:strCache>
                <c:ptCount val="1"/>
                <c:pt idx="0">
                  <c:v>failed</c:v>
                </c:pt>
              </c:strCache>
            </c:strRef>
          </c:tx>
          <c:cat>
            <c:strRef>
              <c:f>'By Subcategory'!$A$6:$A$30</c:f>
              <c:strCache>
                <c:ptCount val="24"/>
                <c:pt idx="0">
                  <c:v>animation</c:v>
                </c:pt>
                <c:pt idx="1">
                  <c:v>audio</c:v>
                </c:pt>
                <c:pt idx="2">
                  <c:v>documentary</c:v>
                </c:pt>
                <c:pt idx="3">
                  <c:v>drama</c:v>
                </c:pt>
                <c:pt idx="4">
                  <c:v>electric music</c:v>
                </c:pt>
                <c:pt idx="5">
                  <c:v>fiction</c:v>
                </c:pt>
                <c:pt idx="6">
                  <c:v>food trucks</c:v>
                </c:pt>
                <c:pt idx="7">
                  <c:v>indie rock</c:v>
                </c:pt>
                <c:pt idx="8">
                  <c:v>jazz</c:v>
                </c:pt>
                <c:pt idx="9">
                  <c:v>metal</c:v>
                </c:pt>
                <c:pt idx="10">
                  <c:v>mobile games</c:v>
                </c:pt>
                <c:pt idx="11">
                  <c:v>nonfiction</c:v>
                </c:pt>
                <c:pt idx="12">
                  <c:v>photography books</c:v>
                </c:pt>
                <c:pt idx="13">
                  <c:v>plays</c:v>
                </c:pt>
                <c:pt idx="14">
                  <c:v>radio &amp; podcasts</c:v>
                </c:pt>
                <c:pt idx="15">
                  <c:v>rock</c:v>
                </c:pt>
                <c:pt idx="16">
                  <c:v>science fiction</c:v>
                </c:pt>
                <c:pt idx="17">
                  <c:v>shorts</c:v>
                </c:pt>
                <c:pt idx="18">
                  <c:v>television</c:v>
                </c:pt>
                <c:pt idx="19">
                  <c:v>translations</c:v>
                </c:pt>
                <c:pt idx="20">
                  <c:v>video games</c:v>
                </c:pt>
                <c:pt idx="21">
                  <c:v>wearables</c:v>
                </c:pt>
                <c:pt idx="22">
                  <c:v>web</c:v>
                </c:pt>
                <c:pt idx="23">
                  <c:v>world music</c:v>
                </c:pt>
              </c:strCache>
            </c:strRef>
          </c:cat>
          <c:val>
            <c:numRef>
              <c:f>'By Subcategory'!$C$6:$C$30</c:f>
              <c:numCache>
                <c:formatCode>General</c:formatCode>
                <c:ptCount val="24"/>
                <c:pt idx="0">
                  <c:v>10</c:v>
                </c:pt>
                <c:pt idx="2">
                  <c:v>21</c:v>
                </c:pt>
                <c:pt idx="3">
                  <c:v>12</c:v>
                </c:pt>
                <c:pt idx="4">
                  <c:v>8</c:v>
                </c:pt>
                <c:pt idx="5">
                  <c:v>7</c:v>
                </c:pt>
                <c:pt idx="6">
                  <c:v>20</c:v>
                </c:pt>
                <c:pt idx="7">
                  <c:v>19</c:v>
                </c:pt>
                <c:pt idx="8">
                  <c:v>6</c:v>
                </c:pt>
                <c:pt idx="9">
                  <c:v>3</c:v>
                </c:pt>
                <c:pt idx="10">
                  <c:v>8</c:v>
                </c:pt>
                <c:pt idx="11">
                  <c:v>6</c:v>
                </c:pt>
                <c:pt idx="12">
                  <c:v>11</c:v>
                </c:pt>
                <c:pt idx="13">
                  <c:v>132</c:v>
                </c:pt>
                <c:pt idx="14">
                  <c:v>4</c:v>
                </c:pt>
                <c:pt idx="15">
                  <c:v>30</c:v>
                </c:pt>
                <c:pt idx="16">
                  <c:v>9</c:v>
                </c:pt>
                <c:pt idx="17">
                  <c:v>5</c:v>
                </c:pt>
                <c:pt idx="18">
                  <c:v>3</c:v>
                </c:pt>
                <c:pt idx="19">
                  <c:v>7</c:v>
                </c:pt>
                <c:pt idx="20">
                  <c:v>15</c:v>
                </c:pt>
                <c:pt idx="21">
                  <c:v>16</c:v>
                </c:pt>
                <c:pt idx="22">
                  <c:v>12</c:v>
                </c:pt>
              </c:numCache>
            </c:numRef>
          </c:val>
        </c:ser>
        <c:ser>
          <c:idx val="2"/>
          <c:order val="2"/>
          <c:tx>
            <c:strRef>
              <c:f>'By Subcategory'!$D$4:$D$5</c:f>
              <c:strCache>
                <c:ptCount val="1"/>
                <c:pt idx="0">
                  <c:v>live</c:v>
                </c:pt>
              </c:strCache>
            </c:strRef>
          </c:tx>
          <c:cat>
            <c:strRef>
              <c:f>'By Subcategory'!$A$6:$A$30</c:f>
              <c:strCache>
                <c:ptCount val="24"/>
                <c:pt idx="0">
                  <c:v>animation</c:v>
                </c:pt>
                <c:pt idx="1">
                  <c:v>audio</c:v>
                </c:pt>
                <c:pt idx="2">
                  <c:v>documentary</c:v>
                </c:pt>
                <c:pt idx="3">
                  <c:v>drama</c:v>
                </c:pt>
                <c:pt idx="4">
                  <c:v>electric music</c:v>
                </c:pt>
                <c:pt idx="5">
                  <c:v>fiction</c:v>
                </c:pt>
                <c:pt idx="6">
                  <c:v>food trucks</c:v>
                </c:pt>
                <c:pt idx="7">
                  <c:v>indie rock</c:v>
                </c:pt>
                <c:pt idx="8">
                  <c:v>jazz</c:v>
                </c:pt>
                <c:pt idx="9">
                  <c:v>metal</c:v>
                </c:pt>
                <c:pt idx="10">
                  <c:v>mobile games</c:v>
                </c:pt>
                <c:pt idx="11">
                  <c:v>nonfiction</c:v>
                </c:pt>
                <c:pt idx="12">
                  <c:v>photography books</c:v>
                </c:pt>
                <c:pt idx="13">
                  <c:v>plays</c:v>
                </c:pt>
                <c:pt idx="14">
                  <c:v>radio &amp; podcasts</c:v>
                </c:pt>
                <c:pt idx="15">
                  <c:v>rock</c:v>
                </c:pt>
                <c:pt idx="16">
                  <c:v>science fiction</c:v>
                </c:pt>
                <c:pt idx="17">
                  <c:v>shorts</c:v>
                </c:pt>
                <c:pt idx="18">
                  <c:v>television</c:v>
                </c:pt>
                <c:pt idx="19">
                  <c:v>translations</c:v>
                </c:pt>
                <c:pt idx="20">
                  <c:v>video games</c:v>
                </c:pt>
                <c:pt idx="21">
                  <c:v>wearables</c:v>
                </c:pt>
                <c:pt idx="22">
                  <c:v>web</c:v>
                </c:pt>
                <c:pt idx="23">
                  <c:v>world music</c:v>
                </c:pt>
              </c:strCache>
            </c:strRef>
          </c:cat>
          <c:val>
            <c:numRef>
              <c:f>'By Subcategory'!$D$6:$D$30</c:f>
              <c:numCache>
                <c:formatCode>General</c:formatCode>
                <c:ptCount val="24"/>
                <c:pt idx="0">
                  <c:v>2</c:v>
                </c:pt>
                <c:pt idx="2">
                  <c:v>1</c:v>
                </c:pt>
                <c:pt idx="3">
                  <c:v>1</c:v>
                </c:pt>
                <c:pt idx="10">
                  <c:v>1</c:v>
                </c:pt>
                <c:pt idx="11">
                  <c:v>1</c:v>
                </c:pt>
                <c:pt idx="12">
                  <c:v>1</c:v>
                </c:pt>
                <c:pt idx="13">
                  <c:v>2</c:v>
                </c:pt>
                <c:pt idx="17">
                  <c:v>1</c:v>
                </c:pt>
                <c:pt idx="20">
                  <c:v>2</c:v>
                </c:pt>
                <c:pt idx="21">
                  <c:v>1</c:v>
                </c:pt>
                <c:pt idx="22">
                  <c:v>1</c:v>
                </c:pt>
              </c:numCache>
            </c:numRef>
          </c:val>
        </c:ser>
        <c:ser>
          <c:idx val="3"/>
          <c:order val="3"/>
          <c:tx>
            <c:strRef>
              <c:f>'By Subcategory'!$E$4:$E$5</c:f>
              <c:strCache>
                <c:ptCount val="1"/>
                <c:pt idx="0">
                  <c:v>successful</c:v>
                </c:pt>
              </c:strCache>
            </c:strRef>
          </c:tx>
          <c:cat>
            <c:strRef>
              <c:f>'By Subcategory'!$A$6:$A$30</c:f>
              <c:strCache>
                <c:ptCount val="24"/>
                <c:pt idx="0">
                  <c:v>animation</c:v>
                </c:pt>
                <c:pt idx="1">
                  <c:v>audio</c:v>
                </c:pt>
                <c:pt idx="2">
                  <c:v>documentary</c:v>
                </c:pt>
                <c:pt idx="3">
                  <c:v>drama</c:v>
                </c:pt>
                <c:pt idx="4">
                  <c:v>electric music</c:v>
                </c:pt>
                <c:pt idx="5">
                  <c:v>fiction</c:v>
                </c:pt>
                <c:pt idx="6">
                  <c:v>food trucks</c:v>
                </c:pt>
                <c:pt idx="7">
                  <c:v>indie rock</c:v>
                </c:pt>
                <c:pt idx="8">
                  <c:v>jazz</c:v>
                </c:pt>
                <c:pt idx="9">
                  <c:v>metal</c:v>
                </c:pt>
                <c:pt idx="10">
                  <c:v>mobile games</c:v>
                </c:pt>
                <c:pt idx="11">
                  <c:v>nonfiction</c:v>
                </c:pt>
                <c:pt idx="12">
                  <c:v>photography books</c:v>
                </c:pt>
                <c:pt idx="13">
                  <c:v>plays</c:v>
                </c:pt>
                <c:pt idx="14">
                  <c:v>radio &amp; podcasts</c:v>
                </c:pt>
                <c:pt idx="15">
                  <c:v>rock</c:v>
                </c:pt>
                <c:pt idx="16">
                  <c:v>science fiction</c:v>
                </c:pt>
                <c:pt idx="17">
                  <c:v>shorts</c:v>
                </c:pt>
                <c:pt idx="18">
                  <c:v>television</c:v>
                </c:pt>
                <c:pt idx="19">
                  <c:v>translations</c:v>
                </c:pt>
                <c:pt idx="20">
                  <c:v>video games</c:v>
                </c:pt>
                <c:pt idx="21">
                  <c:v>wearables</c:v>
                </c:pt>
                <c:pt idx="22">
                  <c:v>web</c:v>
                </c:pt>
                <c:pt idx="23">
                  <c:v>world music</c:v>
                </c:pt>
              </c:strCache>
            </c:strRef>
          </c:cat>
          <c:val>
            <c:numRef>
              <c:f>'By Subcategory'!$E$6:$E$30</c:f>
              <c:numCache>
                <c:formatCode>General</c:formatCode>
                <c:ptCount val="24"/>
                <c:pt idx="0">
                  <c:v>21</c:v>
                </c:pt>
                <c:pt idx="1">
                  <c:v>4</c:v>
                </c:pt>
                <c:pt idx="2">
                  <c:v>34</c:v>
                </c:pt>
                <c:pt idx="3">
                  <c:v>22</c:v>
                </c:pt>
                <c:pt idx="4">
                  <c:v>10</c:v>
                </c:pt>
                <c:pt idx="5">
                  <c:v>9</c:v>
                </c:pt>
                <c:pt idx="6">
                  <c:v>22</c:v>
                </c:pt>
                <c:pt idx="7">
                  <c:v>23</c:v>
                </c:pt>
                <c:pt idx="8">
                  <c:v>10</c:v>
                </c:pt>
                <c:pt idx="9">
                  <c:v>4</c:v>
                </c:pt>
                <c:pt idx="10">
                  <c:v>4</c:v>
                </c:pt>
                <c:pt idx="11">
                  <c:v>13</c:v>
                </c:pt>
                <c:pt idx="12">
                  <c:v>26</c:v>
                </c:pt>
                <c:pt idx="13">
                  <c:v>187</c:v>
                </c:pt>
                <c:pt idx="14">
                  <c:v>4</c:v>
                </c:pt>
                <c:pt idx="15">
                  <c:v>49</c:v>
                </c:pt>
                <c:pt idx="16">
                  <c:v>5</c:v>
                </c:pt>
                <c:pt idx="17">
                  <c:v>9</c:v>
                </c:pt>
                <c:pt idx="18">
                  <c:v>11</c:v>
                </c:pt>
                <c:pt idx="19">
                  <c:v>14</c:v>
                </c:pt>
                <c:pt idx="20">
                  <c:v>17</c:v>
                </c:pt>
                <c:pt idx="21">
                  <c:v>28</c:v>
                </c:pt>
                <c:pt idx="22">
                  <c:v>36</c:v>
                </c:pt>
                <c:pt idx="23">
                  <c:v>3</c:v>
                </c:pt>
              </c:numCache>
            </c:numRef>
          </c:val>
        </c:ser>
        <c:overlap val="100"/>
        <c:axId val="106046592"/>
        <c:axId val="106048128"/>
      </c:barChart>
      <c:catAx>
        <c:axId val="106046592"/>
        <c:scaling>
          <c:orientation val="minMax"/>
        </c:scaling>
        <c:axPos val="b"/>
        <c:tickLblPos val="nextTo"/>
        <c:crossAx val="106048128"/>
        <c:crosses val="autoZero"/>
        <c:auto val="1"/>
        <c:lblAlgn val="ctr"/>
        <c:lblOffset val="100"/>
      </c:catAx>
      <c:valAx>
        <c:axId val="106048128"/>
        <c:scaling>
          <c:orientation val="minMax"/>
        </c:scaling>
        <c:axPos val="l"/>
        <c:majorGridlines/>
        <c:numFmt formatCode="General" sourceLinked="1"/>
        <c:tickLblPos val="nextTo"/>
        <c:crossAx val="106046592"/>
        <c:crosses val="autoZero"/>
        <c:crossBetween val="between"/>
      </c:valAx>
    </c:plotArea>
    <c:legend>
      <c:legendPos val="r"/>
      <c:layout/>
    </c:legend>
    <c:plotVisOnly val="1"/>
  </c:chart>
  <c:printSettings>
    <c:headerFooter/>
    <c:pageMargins b="0.75000000000000089" l="0.70000000000000062" r="0.70000000000000062" t="0.75000000000000089"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pivotSource>
    <c:name>[CrowdfundingBook.xlsx]By Month!PivotTable3</c:name>
    <c:fmtId val="0"/>
  </c:pivotSource>
  <c:chart>
    <c:pivotFmts>
      <c:pivotFmt>
        <c:idx val="0"/>
      </c:pivotFmt>
      <c:pivotFmt>
        <c:idx val="1"/>
      </c:pivotFmt>
      <c:pivotFmt>
        <c:idx val="2"/>
      </c:pivotFmt>
      <c:pivotFmt>
        <c:idx val="3"/>
      </c:pivotFmt>
      <c:pivotFmt>
        <c:idx val="4"/>
      </c:pivotFmt>
    </c:pivotFmts>
    <c:plotArea>
      <c:layout/>
      <c:lineChart>
        <c:grouping val="standard"/>
        <c:ser>
          <c:idx val="0"/>
          <c:order val="0"/>
          <c:tx>
            <c:strRef>
              <c:f>'By Month'!$B$5:$B$6</c:f>
              <c:strCache>
                <c:ptCount val="1"/>
                <c:pt idx="0">
                  <c:v>canceled</c:v>
                </c:pt>
              </c:strCache>
            </c:strRef>
          </c:tx>
          <c:cat>
            <c:strRef>
              <c:f>'By Month'!$A$7:$A$19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'By Month'!$B$7:$B$19</c:f>
              <c:numCache>
                <c:formatCode>General</c:formatCode>
                <c:ptCount val="12"/>
                <c:pt idx="0">
                  <c:v>6</c:v>
                </c:pt>
                <c:pt idx="1">
                  <c:v>7</c:v>
                </c:pt>
                <c:pt idx="2">
                  <c:v>4</c:v>
                </c:pt>
                <c:pt idx="3">
                  <c:v>1</c:v>
                </c:pt>
                <c:pt idx="4">
                  <c:v>3</c:v>
                </c:pt>
                <c:pt idx="5">
                  <c:v>3</c:v>
                </c:pt>
                <c:pt idx="6">
                  <c:v>4</c:v>
                </c:pt>
                <c:pt idx="7">
                  <c:v>8</c:v>
                </c:pt>
                <c:pt idx="8">
                  <c:v>5</c:v>
                </c:pt>
                <c:pt idx="9">
                  <c:v>6</c:v>
                </c:pt>
                <c:pt idx="10">
                  <c:v>3</c:v>
                </c:pt>
                <c:pt idx="11">
                  <c:v>7</c:v>
                </c:pt>
              </c:numCache>
            </c:numRef>
          </c:val>
        </c:ser>
        <c:ser>
          <c:idx val="1"/>
          <c:order val="1"/>
          <c:tx>
            <c:strRef>
              <c:f>'By Month'!$C$5:$C$6</c:f>
              <c:strCache>
                <c:ptCount val="1"/>
                <c:pt idx="0">
                  <c:v>failed</c:v>
                </c:pt>
              </c:strCache>
            </c:strRef>
          </c:tx>
          <c:cat>
            <c:strRef>
              <c:f>'By Month'!$A$7:$A$19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'By Month'!$C$7:$C$19</c:f>
              <c:numCache>
                <c:formatCode>General</c:formatCode>
                <c:ptCount val="12"/>
                <c:pt idx="0">
                  <c:v>36</c:v>
                </c:pt>
                <c:pt idx="1">
                  <c:v>28</c:v>
                </c:pt>
                <c:pt idx="2">
                  <c:v>33</c:v>
                </c:pt>
                <c:pt idx="3">
                  <c:v>30</c:v>
                </c:pt>
                <c:pt idx="4">
                  <c:v>35</c:v>
                </c:pt>
                <c:pt idx="5">
                  <c:v>28</c:v>
                </c:pt>
                <c:pt idx="6">
                  <c:v>31</c:v>
                </c:pt>
                <c:pt idx="7">
                  <c:v>35</c:v>
                </c:pt>
                <c:pt idx="8">
                  <c:v>23</c:v>
                </c:pt>
                <c:pt idx="9">
                  <c:v>26</c:v>
                </c:pt>
                <c:pt idx="10">
                  <c:v>27</c:v>
                </c:pt>
                <c:pt idx="11">
                  <c:v>32</c:v>
                </c:pt>
              </c:numCache>
            </c:numRef>
          </c:val>
        </c:ser>
        <c:ser>
          <c:idx val="2"/>
          <c:order val="2"/>
          <c:tx>
            <c:strRef>
              <c:f>'By Month'!$D$5:$D$6</c:f>
              <c:strCache>
                <c:ptCount val="1"/>
                <c:pt idx="0">
                  <c:v>live</c:v>
                </c:pt>
              </c:strCache>
            </c:strRef>
          </c:tx>
          <c:cat>
            <c:strRef>
              <c:f>'By Month'!$A$7:$A$19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'By Month'!$D$7:$D$19</c:f>
              <c:numCache>
                <c:formatCode>General</c:formatCode>
                <c:ptCount val="12"/>
                <c:pt idx="0">
                  <c:v>1</c:v>
                </c:pt>
                <c:pt idx="3">
                  <c:v>1</c:v>
                </c:pt>
                <c:pt idx="4">
                  <c:v>2</c:v>
                </c:pt>
                <c:pt idx="5">
                  <c:v>1</c:v>
                </c:pt>
                <c:pt idx="6">
                  <c:v>1</c:v>
                </c:pt>
                <c:pt idx="7">
                  <c:v>1</c:v>
                </c:pt>
                <c:pt idx="9">
                  <c:v>1</c:v>
                </c:pt>
                <c:pt idx="10">
                  <c:v>3</c:v>
                </c:pt>
                <c:pt idx="11">
                  <c:v>3</c:v>
                </c:pt>
              </c:numCache>
            </c:numRef>
          </c:val>
        </c:ser>
        <c:ser>
          <c:idx val="3"/>
          <c:order val="3"/>
          <c:tx>
            <c:strRef>
              <c:f>'By Month'!$E$5:$E$6</c:f>
              <c:strCache>
                <c:ptCount val="1"/>
                <c:pt idx="0">
                  <c:v>successful</c:v>
                </c:pt>
              </c:strCache>
            </c:strRef>
          </c:tx>
          <c:cat>
            <c:strRef>
              <c:f>'By Month'!$A$7:$A$19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'By Month'!$E$7:$E$19</c:f>
              <c:numCache>
                <c:formatCode>General</c:formatCode>
                <c:ptCount val="12"/>
                <c:pt idx="0">
                  <c:v>49</c:v>
                </c:pt>
                <c:pt idx="1">
                  <c:v>44</c:v>
                </c:pt>
                <c:pt idx="2">
                  <c:v>49</c:v>
                </c:pt>
                <c:pt idx="3">
                  <c:v>46</c:v>
                </c:pt>
                <c:pt idx="4">
                  <c:v>46</c:v>
                </c:pt>
                <c:pt idx="5">
                  <c:v>55</c:v>
                </c:pt>
                <c:pt idx="6">
                  <c:v>58</c:v>
                </c:pt>
                <c:pt idx="7">
                  <c:v>41</c:v>
                </c:pt>
                <c:pt idx="8">
                  <c:v>45</c:v>
                </c:pt>
                <c:pt idx="9">
                  <c:v>45</c:v>
                </c:pt>
                <c:pt idx="10">
                  <c:v>45</c:v>
                </c:pt>
                <c:pt idx="11">
                  <c:v>42</c:v>
                </c:pt>
              </c:numCache>
            </c:numRef>
          </c:val>
        </c:ser>
        <c:marker val="1"/>
        <c:axId val="106114432"/>
        <c:axId val="106124416"/>
      </c:lineChart>
      <c:catAx>
        <c:axId val="106114432"/>
        <c:scaling>
          <c:orientation val="minMax"/>
        </c:scaling>
        <c:axPos val="b"/>
        <c:tickLblPos val="nextTo"/>
        <c:crossAx val="106124416"/>
        <c:crosses val="autoZero"/>
        <c:auto val="1"/>
        <c:lblAlgn val="ctr"/>
        <c:lblOffset val="100"/>
      </c:catAx>
      <c:valAx>
        <c:axId val="106124416"/>
        <c:scaling>
          <c:orientation val="minMax"/>
        </c:scaling>
        <c:axPos val="l"/>
        <c:majorGridlines/>
        <c:numFmt formatCode="General" sourceLinked="1"/>
        <c:tickLblPos val="nextTo"/>
        <c:crossAx val="106114432"/>
        <c:crosses val="autoZero"/>
        <c:crossBetween val="between"/>
      </c:valAx>
    </c:plotArea>
    <c:legend>
      <c:legendPos val="r"/>
      <c:layout/>
    </c:legend>
    <c:plotVisOnly val="1"/>
  </c:chart>
  <c:printSettings>
    <c:headerFooter/>
    <c:pageMargins b="0.75000000000000078" l="0.70000000000000062" r="0.70000000000000062" t="0.75000000000000078"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Outcomes Based</a:t>
            </a:r>
            <a:r>
              <a:rPr lang="en-US" baseline="0"/>
              <a:t> on Goal</a:t>
            </a:r>
          </a:p>
        </c:rich>
      </c:tx>
      <c:layout/>
    </c:title>
    <c:plotArea>
      <c:layout/>
      <c:lineChart>
        <c:grouping val="standard"/>
        <c:ser>
          <c:idx val="0"/>
          <c:order val="0"/>
          <c:tx>
            <c:strRef>
              <c:f>'Goal Analysis'!$F$1</c:f>
              <c:strCache>
                <c:ptCount val="1"/>
                <c:pt idx="0">
                  <c:v>Percentage Successful</c:v>
                </c:pt>
              </c:strCache>
            </c:strRef>
          </c:tx>
          <c:marker>
            <c:symbol val="none"/>
          </c:marker>
          <c:cat>
            <c:strRef>
              <c:f>'Goal 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Analysis'!$F$2:$F$13</c:f>
              <c:numCache>
                <c:formatCode>0%</c:formatCode>
                <c:ptCount val="12"/>
                <c:pt idx="0">
                  <c:v>0.58823529411764708</c:v>
                </c:pt>
                <c:pt idx="1">
                  <c:v>0.82683982683982682</c:v>
                </c:pt>
                <c:pt idx="2">
                  <c:v>0.52063492063492067</c:v>
                </c:pt>
                <c:pt idx="3">
                  <c:v>0.44444444444444442</c:v>
                </c:pt>
                <c:pt idx="4">
                  <c:v>1</c:v>
                </c:pt>
                <c:pt idx="5">
                  <c:v>1</c:v>
                </c:pt>
                <c:pt idx="6">
                  <c:v>0.7857142857142857</c:v>
                </c:pt>
                <c:pt idx="7">
                  <c:v>1</c:v>
                </c:pt>
                <c:pt idx="8">
                  <c:v>0.66666666666666663</c:v>
                </c:pt>
                <c:pt idx="9">
                  <c:v>0.7857142857142857</c:v>
                </c:pt>
                <c:pt idx="10">
                  <c:v>0.72727272727272729</c:v>
                </c:pt>
                <c:pt idx="11">
                  <c:v>0.3737704918032787</c:v>
                </c:pt>
              </c:numCache>
            </c:numRef>
          </c:val>
        </c:ser>
        <c:ser>
          <c:idx val="1"/>
          <c:order val="1"/>
          <c:tx>
            <c:strRef>
              <c:f>'Goal Analysis'!$G$1</c:f>
              <c:strCache>
                <c:ptCount val="1"/>
                <c:pt idx="0">
                  <c:v>Percentage Failed</c:v>
                </c:pt>
              </c:strCache>
            </c:strRef>
          </c:tx>
          <c:marker>
            <c:symbol val="none"/>
          </c:marker>
          <c:cat>
            <c:strRef>
              <c:f>'Goal 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Analysis'!$G$2:$G$13</c:f>
              <c:numCache>
                <c:formatCode>0%</c:formatCode>
                <c:ptCount val="12"/>
                <c:pt idx="0">
                  <c:v>0.39215686274509803</c:v>
                </c:pt>
                <c:pt idx="1">
                  <c:v>0.16450216450216451</c:v>
                </c:pt>
                <c:pt idx="2">
                  <c:v>0.4</c:v>
                </c:pt>
                <c:pt idx="3">
                  <c:v>0.55555555555555558</c:v>
                </c:pt>
                <c:pt idx="4">
                  <c:v>0</c:v>
                </c:pt>
                <c:pt idx="5">
                  <c:v>0</c:v>
                </c:pt>
                <c:pt idx="6">
                  <c:v>0.21428571428571427</c:v>
                </c:pt>
                <c:pt idx="7">
                  <c:v>0</c:v>
                </c:pt>
                <c:pt idx="8">
                  <c:v>0.25</c:v>
                </c:pt>
                <c:pt idx="9">
                  <c:v>0.21428571428571427</c:v>
                </c:pt>
                <c:pt idx="10">
                  <c:v>0.27272727272727271</c:v>
                </c:pt>
                <c:pt idx="11">
                  <c:v>0.53442622950819674</c:v>
                </c:pt>
              </c:numCache>
            </c:numRef>
          </c:val>
        </c:ser>
        <c:ser>
          <c:idx val="2"/>
          <c:order val="2"/>
          <c:tx>
            <c:strRef>
              <c:f>'Goal Analysis'!$H$1</c:f>
              <c:strCache>
                <c:ptCount val="1"/>
                <c:pt idx="0">
                  <c:v>Percentage Canceled</c:v>
                </c:pt>
              </c:strCache>
            </c:strRef>
          </c:tx>
          <c:marker>
            <c:symbol val="none"/>
          </c:marker>
          <c:cat>
            <c:strRef>
              <c:f>'Goal 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Analysis'!$H$2:$H$13</c:f>
              <c:numCache>
                <c:formatCode>0%</c:formatCode>
                <c:ptCount val="12"/>
                <c:pt idx="0">
                  <c:v>1.9607843137254902E-2</c:v>
                </c:pt>
                <c:pt idx="1">
                  <c:v>8.658008658008658E-3</c:v>
                </c:pt>
                <c:pt idx="2">
                  <c:v>7.9365079365079361E-2</c:v>
                </c:pt>
                <c:pt idx="3">
                  <c:v>0</c:v>
                </c:pt>
                <c:pt idx="4">
                  <c:v>0</c:v>
                </c:pt>
                <c:pt idx="5">
                  <c:v>0</c:v>
                </c:pt>
                <c:pt idx="6">
                  <c:v>0</c:v>
                </c:pt>
                <c:pt idx="7">
                  <c:v>0</c:v>
                </c:pt>
                <c:pt idx="8">
                  <c:v>8.3333333333333329E-2</c:v>
                </c:pt>
                <c:pt idx="9">
                  <c:v>0</c:v>
                </c:pt>
                <c:pt idx="10">
                  <c:v>0</c:v>
                </c:pt>
                <c:pt idx="11">
                  <c:v>9.1803278688524587E-2</c:v>
                </c:pt>
              </c:numCache>
            </c:numRef>
          </c:val>
        </c:ser>
        <c:marker val="1"/>
        <c:axId val="106199296"/>
        <c:axId val="106201088"/>
      </c:lineChart>
      <c:catAx>
        <c:axId val="106199296"/>
        <c:scaling>
          <c:orientation val="minMax"/>
        </c:scaling>
        <c:axPos val="b"/>
        <c:tickLblPos val="nextTo"/>
        <c:crossAx val="106201088"/>
        <c:crosses val="autoZero"/>
        <c:auto val="1"/>
        <c:lblAlgn val="ctr"/>
        <c:lblOffset val="100"/>
      </c:catAx>
      <c:valAx>
        <c:axId val="106201088"/>
        <c:scaling>
          <c:orientation val="minMax"/>
        </c:scaling>
        <c:axPos val="l"/>
        <c:majorGridlines/>
        <c:numFmt formatCode="0%" sourceLinked="1"/>
        <c:tickLblPos val="nextTo"/>
        <c:crossAx val="106199296"/>
        <c:crosses val="autoZero"/>
        <c:crossBetween val="between"/>
      </c:valAx>
    </c:plotArea>
    <c:legend>
      <c:legendPos val="b"/>
      <c:layout/>
    </c:legend>
    <c:plotVisOnly val="1"/>
  </c:chart>
  <c:printSettings>
    <c:headerFooter/>
    <c:pageMargins b="0.75000000000000022" l="0.70000000000000018" r="0.70000000000000018" t="0.75000000000000022" header="0.3000000000000001" footer="0.3000000000000001"/>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990600</xdr:colOff>
      <xdr:row>0</xdr:row>
      <xdr:rowOff>9525</xdr:rowOff>
    </xdr:from>
    <xdr:to>
      <xdr:col>13</xdr:col>
      <xdr:colOff>76200</xdr:colOff>
      <xdr:row>14</xdr:row>
      <xdr:rowOff>85725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66675</xdr:colOff>
      <xdr:row>0</xdr:row>
      <xdr:rowOff>142875</xdr:rowOff>
    </xdr:from>
    <xdr:to>
      <xdr:col>18</xdr:col>
      <xdr:colOff>28575</xdr:colOff>
      <xdr:row>20</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828675</xdr:colOff>
      <xdr:row>0</xdr:row>
      <xdr:rowOff>0</xdr:rowOff>
    </xdr:from>
    <xdr:to>
      <xdr:col>14</xdr:col>
      <xdr:colOff>57151</xdr:colOff>
      <xdr:row>32</xdr:row>
      <xdr:rowOff>47625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13</xdr:row>
      <xdr:rowOff>19050</xdr:rowOff>
    </xdr:from>
    <xdr:to>
      <xdr:col>7</xdr:col>
      <xdr:colOff>666750</xdr:colOff>
      <xdr:row>29</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504824</xdr:colOff>
      <xdr:row>8</xdr:row>
      <xdr:rowOff>171449</xdr:rowOff>
    </xdr:from>
    <xdr:to>
      <xdr:col>13</xdr:col>
      <xdr:colOff>257174</xdr:colOff>
      <xdr:row>20</xdr:row>
      <xdr:rowOff>180974</xdr:rowOff>
    </xdr:to>
    <xdr:sp macro="" textlink="">
      <xdr:nvSpPr>
        <xdr:cNvPr id="2" name="TextBox 1"/>
        <xdr:cNvSpPr txBox="1"/>
      </xdr:nvSpPr>
      <xdr:spPr>
        <a:xfrm>
          <a:off x="5648324" y="1695449"/>
          <a:ext cx="5095875" cy="2295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1400"/>
            <a:t>Best</a:t>
          </a:r>
          <a:r>
            <a:rPr lang="en-US" sz="1400" baseline="0"/>
            <a:t> Summary Justification And More Variability Question</a:t>
          </a:r>
          <a:endParaRPr lang="en-US" sz="1400"/>
        </a:p>
        <a:p>
          <a:endParaRPr lang="en-US" sz="1100"/>
        </a:p>
        <a:p>
          <a:r>
            <a:rPr lang="en-US" sz="1100"/>
            <a:t>The mean</a:t>
          </a:r>
          <a:r>
            <a:rPr lang="en-US" sz="1100" baseline="0"/>
            <a:t> seems to better summarize the data in contrast to the mode because it seems to be closer to the middle of the distribution/range of numbers in the selected data.</a:t>
          </a:r>
        </a:p>
        <a:p>
          <a:endParaRPr lang="en-US" sz="1100" baseline="0"/>
        </a:p>
        <a:p>
          <a:r>
            <a:rPr lang="en-US" sz="1100" baseline="0"/>
            <a:t>In answer to whether there is more variability of succesful in contrast to unsuccesful, I would answer there is more variability in the succesful campaigns because there are more campains that were succesful than unsuccesful ,also the variance and standard deviation are higher in reference to the succesful campaigns.</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orb" refreshedDate="44915.91943923611" createdVersion="3" refreshedVersion="3" minRefreshableVersion="3" recordCount="1000">
  <cacheSource type="worksheet">
    <worksheetSource ref="B1:T1001" sheet="Crowdfunding"/>
  </cacheSource>
  <cacheFields count="19">
    <cacheField name="name" numFmtId="0">
      <sharedItems count="974">
        <s v="Baldwin, Riley and Jackson"/>
        <s v="Odom Inc"/>
        <s v="Melton, Robinson and Fritz"/>
        <s v="Mcdonald, Gonzalez and Ross"/>
        <s v="Larson-Little"/>
        <s v="Harris Group"/>
        <s v="Ortiz, Coleman and Mitchell"/>
        <s v="Carter-Guzman"/>
        <s v="Nunez-Richards"/>
        <s v="Rangel, Holt and Jones"/>
        <s v="Green Ltd"/>
        <s v="Perez, Johnson and Gardner"/>
        <s v="Kim Ltd"/>
        <s v="Walker, Taylor and Coleman"/>
        <s v="Rodriguez, Rose and Stewart"/>
        <s v="Wright, Hunt and Rowe"/>
        <s v="Hines Inc"/>
        <s v="Cochran-Nguyen"/>
        <s v="Johnson-Gould"/>
        <s v="Perez-Hess"/>
        <s v="Reeves, Thompson and Richardson"/>
        <s v="Simmons-Reynolds"/>
        <s v="Collier Inc"/>
        <s v="Gray-Jenkins"/>
        <s v="Scott, Wilson and Martin"/>
        <s v="Caldwell, Velazquez and Wilson"/>
        <s v="Spencer-Bates"/>
        <s v="Best, Carr and Williams"/>
        <s v="Campbell, Brown and Powell"/>
        <s v="Johnson, Parker and Haynes"/>
        <s v="Clark-Cooke"/>
        <s v="Schroeder Ltd"/>
        <s v="Jackson PLC"/>
        <s v="Blair, Collins and Carter"/>
        <s v="Maldonado and Sons"/>
        <s v="Mitchell and Sons"/>
        <s v="Jackson-Lewis"/>
        <s v="Black, Armstrong and Anderson"/>
        <s v="Maldonado-Gonzalez"/>
        <s v="Kim-Rice"/>
        <s v="Garcia, Garcia and Lopez"/>
        <s v="Watts Group"/>
        <s v="Werner-Bryant"/>
        <s v="Schmitt-Mendoza"/>
        <s v="Reid-Mccullough"/>
        <s v="Woods-Clark"/>
        <s v="Vaughn, Hunt and Caldwell"/>
        <s v="Bennett and Sons"/>
        <s v="Lamb Inc"/>
        <s v="Casey-Kelly"/>
        <s v="Jones, Taylor and Moore"/>
        <s v="Bradshaw, Gill and Donovan"/>
        <s v="Hernandez, Rodriguez and Clark"/>
        <s v="Smith-Jones"/>
        <s v="Roy PLC"/>
        <s v="Wright, Brooks and Villarreal"/>
        <s v="Flores, Miller and Johnson"/>
        <s v="Bridges, Freeman and Kim"/>
        <s v="Anderson-Perez"/>
        <s v="Wright, Fox and Marks"/>
        <s v="Crawford-Peters"/>
        <s v="Romero-Hoffman"/>
        <s v="Sparks-West"/>
        <s v="Baker, Morgan and Brown"/>
        <s v="Mosley-Gilbert"/>
        <s v="Berry-Boyer"/>
        <s v="Sanders-Allen"/>
        <s v="Lopez Inc"/>
        <s v="Moreno-Turner"/>
        <s v="Jones-Watson"/>
        <s v="Barker Inc"/>
        <s v="Tate, Bass and House"/>
        <s v="Hampton, Lewis and Ray"/>
        <s v="Collins-Goodman"/>
        <s v="Davis-Michael"/>
        <s v="White, Torres and Bishop"/>
        <s v="Martin, Conway and Larsen"/>
        <s v="Acevedo-Huffman"/>
        <s v="Montgomery, Larson and Spencer"/>
        <s v="Soto LLC"/>
        <s v="Sutton, Barrett and Tucker"/>
        <s v="Gomez, Bailey and Flores"/>
        <s v="Porter-George"/>
        <s v="Fitzgerald PLC"/>
        <s v="Cisneros-Burton"/>
        <s v="Hill, Lawson and Wilkinson"/>
        <s v="Davis-Smith"/>
        <s v="Farrell and Sons"/>
        <s v="Clark Group"/>
        <s v="White, Singleton and Zimmerman"/>
        <s v="Kramer Group"/>
        <s v="Frazier, Patrick and Smith"/>
        <s v="Santos, Bell and Lloyd"/>
        <s v="Hall and Sons"/>
        <s v="Hanson Inc"/>
        <s v="Sanchez LLC"/>
        <s v="Howard Ltd"/>
        <s v="Stewart LLC"/>
        <s v="Arias, Allen and Miller"/>
        <s v="Baker-Morris"/>
        <s v="Tucker, Fox and Green"/>
        <s v="Douglas LLC"/>
        <s v="Garcia Inc"/>
        <s v="Frye, Hunt and Powell"/>
        <s v="Smith, Wells and Nguyen"/>
        <s v="Charles-Johnson"/>
        <s v="Brandt, Carter and Wood"/>
        <s v="Tucker, Schmidt and Reid"/>
        <s v="Decker Inc"/>
        <s v="Romero and Sons"/>
        <s v="Castillo-Carey"/>
        <s v="Hart-Briggs"/>
        <s v="Jones-Meyer"/>
        <s v="Wright, Hartman and Yu"/>
        <s v="Harper-Davis"/>
        <s v="Barrett PLC"/>
        <s v="David-Clark"/>
        <s v="Chaney-Dennis"/>
        <s v="Robinson, Lopez and Christensen"/>
        <s v="Clark and Sons"/>
        <s v="Vega Group"/>
        <s v="Brown-Brown"/>
        <s v="Taylor PLC"/>
        <s v="Edwards-Lewis"/>
        <s v="Stanton, Neal and Rodriguez"/>
        <s v="Pratt LLC"/>
        <s v="Gross PLC"/>
        <s v="Martinez, Gomez and Dalton"/>
        <s v="Allen-Curtis"/>
        <s v="Morgan-Martinez"/>
        <s v="Luna, Anderson and Fox"/>
        <s v="Fleming, Zhang and Henderson"/>
        <s v="Flowers and Sons"/>
        <s v="Gates PLC"/>
        <s v="Caldwell LLC"/>
        <s v="Le, Burton and Evans"/>
        <s v="Briggs PLC"/>
        <s v="Hudson-Nguyen"/>
        <s v="Hogan Ltd"/>
        <s v="Hamilton, Wright and Chavez"/>
        <s v="Bautista-Cross"/>
        <s v="Jackson LLC"/>
        <s v="Figueroa Ltd"/>
        <s v="Avila-Jones"/>
        <s v="Martin, Lopez and Hunter"/>
        <s v="Fields-Moore"/>
        <s v="Harris-Golden"/>
        <s v="Moss, Norman and Dunlap"/>
        <s v="White, Larson and Wright"/>
        <s v="Payne, Oliver and Burch"/>
        <s v="Brown, Palmer and Pace"/>
        <s v="Parker LLC"/>
        <s v="Bowen, Mcdonald and Hall"/>
        <s v="Whitehead, Bell and Hughes"/>
        <s v="Rodriguez-Brown"/>
        <s v="Hall-Schaefer"/>
        <s v="Meza-Rogers"/>
        <s v="Curtis-Curtis"/>
        <s v="Carlson Inc"/>
        <s v="Clarke, Anderson and Lee"/>
        <s v="Evans Group"/>
        <s v="Bruce Group"/>
        <s v="Keith, Alvarez and Potter"/>
        <s v="Burton-Watkins"/>
        <s v="Lopez and Sons"/>
        <s v="Cordova Ltd"/>
        <s v="Brown-Vang"/>
        <s v="Cruz-Ward"/>
        <s v="Hernandez Group"/>
        <s v="Tran, Steele and Wilson"/>
        <s v="Summers, Gallegos and Stein"/>
        <s v="Blair Group"/>
        <s v="Nixon Inc"/>
        <s v="White LLC"/>
        <s v="Santos, Black and Donovan"/>
        <s v="Jones, Contreras and Burnett"/>
        <s v="Stone-Orozco"/>
        <s v="Lee, Gibson and Morgan"/>
        <s v="Alexander-Williams"/>
        <s v="Marks Ltd"/>
        <s v="Olsen, Edwards and Reid"/>
        <s v="Daniels, Rose and Tyler"/>
        <s v="Adams Group"/>
        <s v="Rogers, Huerta and Medina"/>
        <s v="Howard, Carter and Griffith"/>
        <s v="Bailey PLC"/>
        <s v="Parker Group"/>
        <s v="Fox Group"/>
        <s v="Walker, Jones and Rodriguez"/>
        <s v="Anthony-Shaw"/>
        <s v="Cook LLC"/>
        <s v="Sutton PLC"/>
        <s v="Long, Morgan and Mitchell"/>
        <s v="Calhoun, Rogers and Long"/>
        <s v="Sandoval Group"/>
        <s v="Smith and Sons"/>
        <s v="King Inc"/>
        <s v="Perry and Sons"/>
        <s v="Palmer Inc"/>
        <s v="Hull, Baker and Martinez"/>
        <s v="Becker, Rice and White"/>
        <s v="Osborne, Perkins and Knox"/>
        <s v="Mcknight-Freeman"/>
        <s v="Hayden, Shannon and Stein"/>
        <s v="Daniel-Luna"/>
        <s v="Weaver-Marquez"/>
        <s v="Austin, Baker and Kelley"/>
        <s v="Carney-Anderson"/>
        <s v="Jackson Inc"/>
        <s v="Warren Ltd"/>
        <s v="Schultz Inc"/>
        <s v="Thompson LLC"/>
        <s v="Johnson Inc"/>
        <s v="Morgan-Warren"/>
        <s v="Sullivan Group"/>
        <s v="Vargas, Banks and Palmer"/>
        <s v="Johnson, Dixon and Zimmerman"/>
        <s v="Moore, Dudley and Navarro"/>
        <s v="Price-Rodriguez"/>
        <s v="Huang-Henderson"/>
        <s v="Owens-Le"/>
        <s v="Huff LLC"/>
        <s v="Johnson LLC"/>
        <s v="Chavez, Garcia and Cantu"/>
        <s v="Lester-Moore"/>
        <s v="Fox-Quinn"/>
        <s v="Johnson-Lee"/>
        <s v="Pineda Group"/>
        <s v="Hoffman-Howard"/>
        <s v="Miranda, Hall and Mcgrath"/>
        <s v="Williams, Carter and Gonzalez"/>
        <s v="Davis-Rodriguez"/>
        <s v="Reid, Rivera and Perry"/>
        <s v="Mendoza-Parker"/>
        <s v="Lee, Ali and Guzman"/>
        <s v="Gallegos-Cobb"/>
        <s v="Ellison PLC"/>
        <s v="Bolton, Sanchez and Carrillo"/>
        <s v="Mason-Sanders"/>
        <s v="Pitts-Reed"/>
        <s v="Gonzalez-Martinez"/>
        <s v="Hill, Martin and Garcia"/>
        <s v="Garcia PLC"/>
        <s v="Herring-Bailey"/>
        <s v="Russell-Gardner"/>
        <s v="Walters-Carter"/>
        <s v="Johnson, Patterson and Montoya"/>
        <s v="Roberts and Sons"/>
        <s v="Avila-Nelson"/>
        <s v="Robbins and Sons"/>
        <s v="Singleton Ltd"/>
        <s v="Perez PLC"/>
        <s v="Rogers, Jacobs and Jackson"/>
        <s v="Barry Group"/>
        <s v="Rosales, Branch and Harmon"/>
        <s v="Smith-Reid"/>
        <s v="Williams Inc"/>
        <s v="Duncan, Mcdonald and Miller"/>
        <s v="Watkins Ltd"/>
        <s v="Allen-Jones"/>
        <s v="Mason-Smith"/>
        <s v="Lloyd, Kennedy and Davis"/>
        <s v="Walker Ltd"/>
        <s v="Gordon PLC"/>
        <s v="Lee and Sons"/>
        <s v="Cole LLC"/>
        <s v="Acosta PLC"/>
        <s v="Brown-Mckee"/>
        <s v="Miles and Sons"/>
        <s v="Sawyer, Horton and Williams"/>
        <s v="Foley-Cox"/>
        <s v="Horton, Morrison and Clark"/>
        <s v="Thomas and Sons"/>
        <s v="Morgan-Jenkins"/>
        <s v="Ward, Sanchez and Kemp"/>
        <s v="Fields Ltd"/>
        <s v="Ramos-Mitchell"/>
        <s v="Higgins, Davis and Salazar"/>
        <s v="Smith-Jenkins"/>
        <s v="Braun PLC"/>
        <s v="Drake PLC"/>
        <s v="Ross, Kelly and Brown"/>
        <s v="Lucas-Mullins"/>
        <s v="Tran LLC"/>
        <s v="Dawson, Brady and Gilbert"/>
        <s v="Obrien-Aguirre"/>
        <s v="Ferguson PLC"/>
        <s v="Garcia Ltd"/>
        <s v="Smith, Love and Smith"/>
        <s v="Wilson, Hall and Osborne"/>
        <s v="Bell, Grimes and Kerr"/>
        <s v="Ho-Harris"/>
        <s v="Ross Group"/>
        <s v="Turner-Davis"/>
        <s v="Smith, Jackson and Herrera"/>
        <s v="Smith-Hess"/>
        <s v="Brown, Herring and Bass"/>
        <s v="Chase, Garcia and Johnson"/>
        <s v="Ramsey and Sons"/>
        <s v="Cooke PLC"/>
        <s v="Wong-Walker"/>
        <s v="Ferguson, Collins and Mata"/>
        <s v="Guerrero, Flores and Jenkins"/>
        <s v="Peterson PLC"/>
        <s v="Townsend Ltd"/>
        <s v="Rush, Reed and Hall"/>
        <s v="Salazar-Dodson"/>
        <s v="Davis Ltd"/>
        <s v="Harris-Perry"/>
        <s v="Velazquez, Hunt and Ortiz"/>
        <s v="Flores PLC"/>
        <s v="Martinez LLC"/>
        <s v="Miller-Irwin"/>
        <s v="Sanchez-Morgan"/>
        <s v="Lopez, Adams and Johnson"/>
        <s v="Martin-Marshall"/>
        <s v="Summers PLC"/>
        <s v="Young, Hart and Ryan"/>
        <s v="Mills Group"/>
        <s v="Sandoval-Powell"/>
        <s v="Mills, Frazier and Perez"/>
        <s v="Hebert Group"/>
        <s v="Cole, Smith and Wood"/>
        <s v="Harris, Hall and Harris"/>
        <s v="Saunders Group"/>
        <s v="Pham, Avila and Nash"/>
        <s v="Patterson, Salinas and Lucas"/>
        <s v="Young PLC"/>
        <s v="Willis and Sons"/>
        <s v="Thompson-Bates"/>
        <s v="Rose-Silva"/>
        <s v="Pacheco, Johnson and Torres"/>
        <s v="Carlson, Dixon and Jones"/>
        <s v="Mcgee Group"/>
        <s v="Jordan-Acosta"/>
        <s v="Nunez Inc"/>
        <s v="Hayden Ltd"/>
        <s v="Gonzalez-Burton"/>
        <s v="Lewis, Taylor and Rivers"/>
        <s v="Butler, Henry and Espinoza"/>
        <s v="Guzman Group"/>
        <s v="Gibson-Hernandez"/>
        <s v="Spencer-Weber"/>
        <s v="Berger, Johnson and Marshall"/>
        <s v="Taylor, Cisneros and Romero"/>
        <s v="Little-Marsh"/>
        <s v="Petersen and Sons"/>
        <s v="Hensley Ltd"/>
        <s v="Navarro and Sons"/>
        <s v="Shannon Ltd"/>
        <s v="Young LLC"/>
        <s v="Adams, Willis and Sanchez"/>
        <s v="Mills-Roy"/>
        <s v="Brown Group"/>
        <s v="Burns-Burnett"/>
        <s v="Glass, Nunez and Mcdonald"/>
        <s v="Perez, Davis and Wilson"/>
        <s v="Diaz-Garcia"/>
        <s v="Salazar-Moon"/>
        <s v="Larsen-Chung"/>
        <s v="Anderson and Sons"/>
        <s v="Lawrence Group"/>
        <s v="Gray-Davis"/>
        <s v="Ramirez-Myers"/>
        <s v="Lucas, Hall and Bonilla"/>
        <s v="Williams, Perez and Villegas"/>
        <s v="Brooks, Jones and Ingram"/>
        <s v="Whitaker, Wallace and Daniels"/>
        <s v="Smith-Gonzalez"/>
        <s v="Skinner PLC"/>
        <s v="Nolan, Smith and Sanchez"/>
        <s v="Green-Carr"/>
        <s v="Brown-Parker"/>
        <s v="Marshall Inc"/>
        <s v="Leblanc-Pineda"/>
        <s v="Perry PLC"/>
        <s v="Klein, Stark and Livingston"/>
        <s v="Fleming-Oliver"/>
        <s v="Reilly, Aguirre and Johnson"/>
        <s v="Davidson, Wilcox and Lewis"/>
        <s v="Michael, Anderson and Vincent"/>
        <s v="King Ltd"/>
        <s v="Baker Ltd"/>
        <s v="Baker, Collins and Smith"/>
        <s v="Warren-Harrison"/>
        <s v="Gardner Group"/>
        <s v="Flores-Lambert"/>
        <s v="Cruz Ltd"/>
        <s v="Knox-Garner"/>
        <s v="Davis-Allen"/>
        <s v="Miller-Patel"/>
        <s v="Hernandez-Grimes"/>
        <s v="Owens, Hall and Gonzalez"/>
        <s v="Noble-Bailey"/>
        <s v="Holmes PLC"/>
        <s v="Jones-Martin"/>
        <s v="Myers LLC"/>
        <s v="Acosta, Mullins and Morris"/>
        <s v="Bell PLC"/>
        <s v="Smith-Schmidt"/>
        <s v="Ruiz, Richardson and Cole"/>
        <s v="Leonard-Mcclain"/>
        <s v="Bailey-Boyer"/>
        <s v="Lee LLC"/>
        <s v="Lyons Inc"/>
        <s v="Herrera-Wilson"/>
        <s v="Mahoney, Adams and Lucas"/>
        <s v="Mcmillan Group"/>
        <s v="Beck, Thompson and Martinez"/>
        <s v="Rodriguez-Scott"/>
        <s v="Rush-Bowers"/>
        <s v="Davis and Sons"/>
        <s v="Anderson-Pham"/>
        <s v="Stewart-Coleman"/>
        <s v="Bradshaw, Smith and Ryan"/>
        <s v="Ware-Arias"/>
        <s v="Blair, Reyes and Woods"/>
        <s v="Thomas-Lopez"/>
        <s v="Brown, Davies and Pacheco"/>
        <s v="Jones-Riddle"/>
        <s v="Schmidt-Gomez"/>
        <s v="Sullivan, Davis and Booth"/>
        <s v="Edwards-Kane"/>
        <s v="Hicks, Wall and Webb"/>
        <s v="Mayer-Richmond"/>
        <s v="Robles Ltd"/>
        <s v="Cochran Ltd"/>
        <s v="Rosales LLC"/>
        <s v="Harper-Bryan"/>
        <s v="Potter, Harper and Everett"/>
        <s v="Floyd-Sims"/>
        <s v="Spence, Jackson and Kelly"/>
        <s v="King-Nguyen"/>
        <s v="Hansen Group"/>
        <s v="Mathis, Hall and Hansen"/>
        <s v="Cummings Inc"/>
        <s v="Miller-Poole"/>
        <s v="Rodriguez-West"/>
        <s v="Calderon, Bradford and Dean"/>
        <s v="Clark-Bowman"/>
        <s v="Anderson-Pearson"/>
        <s v="Martin, Martin and Solis"/>
        <s v="Harrington-Harper"/>
        <s v="Price and Sons"/>
        <s v="Cuevas-Morales"/>
        <s v="Delgado-Hatfield"/>
        <s v="Padilla-Porter"/>
        <s v="Morris Group"/>
        <s v="Saunders Ltd"/>
        <s v="Woods Inc"/>
        <s v="Villanueva, Wright and Richardson"/>
        <s v="Wilson, Brooks and Clark"/>
        <s v="Sheppard, Smith and Spence"/>
        <s v="Wise, Thompson and Allen"/>
        <s v="Lane, Ryan and Chapman"/>
        <s v="Rich, Alvarez and King"/>
        <s v="Terry-Salinas"/>
        <s v="Wang-Rodriguez"/>
        <s v="Mckee-Hill"/>
        <s v="Gomez LLC"/>
        <s v="Gonzalez-Robbins"/>
        <s v="Obrien and Sons"/>
        <s v="Shaw Ltd"/>
        <s v="Hughes Inc"/>
        <s v="Olsen-Ryan"/>
        <s v="Grimes, Holland and Sloan"/>
        <s v="Turner, Young and Collins"/>
        <s v="Richardson Inc"/>
        <s v="Santos-Young"/>
        <s v="Nichols Ltd"/>
        <s v="Murphy PLC"/>
        <s v="Hogan, Porter and Rivera"/>
        <s v="Lyons LLC"/>
        <s v="Long-Greene"/>
        <s v="Robles-Hudson"/>
        <s v="Mcclure LLC"/>
        <s v="Martin, Russell and Baker"/>
        <s v="Rice-Parker"/>
        <s v="Landry Inc"/>
        <s v="Richards-Davis"/>
        <s v="Davis, Cox and Fox"/>
        <s v="Smith-Wallace"/>
        <s v="Cordova, Shaw and Wang"/>
        <s v="Clark Inc"/>
        <s v="Young and Sons"/>
        <s v="Henson PLC"/>
        <s v="Garcia Group"/>
        <s v="Adams, Walker and Wong"/>
        <s v="Hopkins-Browning"/>
        <s v="Bell, Edwards and Andersen"/>
        <s v="Morales Group"/>
        <s v="Lucero Group"/>
        <s v="Smith, Brown and Davis"/>
        <s v="Hunt Group"/>
        <s v="Valdez Ltd"/>
        <s v="Mccann-Le"/>
        <s v="Collins LLC"/>
        <s v="Smith-Miller"/>
        <s v="Jensen-Vargas"/>
        <s v="Robles, Bell and Gonzalez"/>
        <s v="Turner, Miller and Francis"/>
        <s v="Roberts Group"/>
        <s v="Best, Miller and Thomas"/>
        <s v="Smith-Mullins"/>
        <s v="Williams-Walsh"/>
        <s v="Harrison, Blackwell and Mendez"/>
        <s v="Sanchez, Bradley and Flores"/>
        <s v="Cox LLC"/>
        <s v="Morales-Odonnell"/>
        <s v="Ramirez LLC"/>
        <s v="Ramirez Group"/>
        <s v="Marsh-Coleman"/>
        <s v="Frederick, Jenkins and Collins"/>
        <s v="Wilson Ltd"/>
        <s v="Cline, Peterson and Lowery"/>
        <s v="Underwood, James and Jones"/>
        <s v="Johnson-Contreras"/>
        <s v="Greene, Lloyd and Sims"/>
        <s v="Smith-Sparks"/>
        <s v="Rosario-Smith"/>
        <s v="Avila, Ford and Welch"/>
        <s v="Gallegos Inc"/>
        <s v="Morrow, Santiago and Soto"/>
        <s v="Berry-Richardson"/>
        <s v="Cordova-Torres"/>
        <s v="Holt, Bernard and Johnson"/>
        <s v="Clark, Mccormick and Mendoza"/>
        <s v="Garrison LLC"/>
        <s v="Shannon-Olson"/>
        <s v="Murillo-Mcfarland"/>
        <s v="Young, Gilbert and Escobar"/>
        <s v="Thomas, Welch and Santana"/>
        <s v="Brown-Pena"/>
        <s v="Holder, Caldwell and Vance"/>
        <s v="Harrison-Bridges"/>
        <s v="Johnson, Murphy and Peterson"/>
        <s v="Taylor Inc"/>
        <s v="Deleon and Sons"/>
        <s v="Benjamin, Paul and Ferguson"/>
        <s v="Hardin-Dixon"/>
        <s v="York-Pitts"/>
        <s v="Jarvis and Sons"/>
        <s v="Morrison-Henderson"/>
        <s v="Martin-James"/>
        <s v="Mercer, Solomon and Singleton"/>
        <s v="Dougherty, Austin and Mills"/>
        <s v="Ritter PLC"/>
        <s v="Anderson Group"/>
        <s v="Lam-Hamilton"/>
        <s v="Ho Ltd"/>
        <s v="Brown, Estrada and Jensen"/>
        <s v="Hunt LLC"/>
        <s v="Fowler-Smith"/>
        <s v="Blair Inc"/>
        <s v="Kelley, Stanton and Sanchez"/>
        <s v="Hernandez-Macdonald"/>
        <s v="Joseph LLC"/>
        <s v="Webb-Smith"/>
        <s v="Johns PLC"/>
        <s v="Hardin-Foley"/>
        <s v="Fischer, Fowler and Arnold"/>
        <s v="Martinez-Juarez"/>
        <s v="Wilson and Sons"/>
        <s v="Clements Group"/>
        <s v="Valenzuela-Cook"/>
        <s v="Parker, Haley and Foster"/>
        <s v="Fuentes LLC"/>
        <s v="Moran and Sons"/>
        <s v="Stevens Inc"/>
        <s v="Martinez-Johnson"/>
        <s v="Franklin Inc"/>
        <s v="Sanchez, Cross and Savage"/>
        <s v="Pineda Ltd"/>
        <s v="Powell and Sons"/>
        <s v="Pugh LLC"/>
        <s v="Rowe-Wong"/>
        <s v="Williams-Santos"/>
        <s v="Weber Inc"/>
        <s v="Avery, Brown and Parker"/>
        <s v="Cox Group"/>
        <s v="Jensen LLC"/>
        <s v="Brown Inc"/>
        <s v="Hale-Hayes"/>
        <s v="Mcbride PLC"/>
        <s v="Harris-Jennings"/>
        <s v="Becker-Scott"/>
        <s v="Todd, Freeman and Henry"/>
        <s v="Martinez, Garza and Young"/>
        <s v="Smith-Ramos"/>
        <s v="Brown-George"/>
        <s v="Waters and Sons"/>
        <s v="Brown Ltd"/>
        <s v="Christian, Yates and Greer"/>
        <s v="Cole, Hernandez and Rodriguez"/>
        <s v="Ortiz, Valenzuela and Collins"/>
        <s v="Valencia PLC"/>
        <s v="Gordon, Mendez and Johnson"/>
        <s v="Johnson Group"/>
        <s v="Rose-Fuller"/>
        <s v="Hughes, Mendez and Patterson"/>
        <s v="Brady, Cortez and Rodriguez"/>
        <s v="Wang, Nguyen and Horton"/>
        <s v="Santos, Williams and Brown"/>
        <s v="Barnett and Sons"/>
        <s v="Petersen-Rodriguez"/>
        <s v="Burnett-Mora"/>
        <s v="King LLC"/>
        <s v="Miller Ltd"/>
        <s v="Case LLC"/>
        <s v="Swanson, Wilson and Baker"/>
        <s v="Dean, Fox and Phillips"/>
        <s v="Smith-Smith"/>
        <s v="Smith, Scott and Rodriguez"/>
        <s v="White, Robertson and Roberts"/>
        <s v="Martinez Inc"/>
        <s v="Tucker, Mccoy and Marquez"/>
        <s v="Martin, Lee and Armstrong"/>
        <s v="Dunn, Moreno and Green"/>
        <s v="Jackson, Martinez and Ray"/>
        <s v="Patterson-Johnson"/>
        <s v="Carlson-Hernandez"/>
        <s v="Parker PLC"/>
        <s v="Yu and Sons"/>
        <s v="Taylor, Johnson and Hernandez"/>
        <s v="Mack Ltd"/>
        <s v="Lamb-Sanders"/>
        <s v="Williams-Ramirez"/>
        <s v="Weaver Ltd"/>
        <s v="Barnes-Williams"/>
        <s v="Richardson, Woodward and Hansen"/>
        <s v="Hunt, Barker and Baker"/>
        <s v="Ramos, Moreno and Lewis"/>
        <s v="Harris Inc"/>
        <s v="Peters-Nelson"/>
        <s v="Ferguson, Murphy and Bright"/>
        <s v="Robinson Group"/>
        <s v="Jordan-Wolfe"/>
        <s v="Vargas-Cox"/>
        <s v="Yang and Sons"/>
        <s v="Wilson, Wilson and Mathis"/>
        <s v="Wang, Koch and Weaver"/>
        <s v="Cisneros Ltd"/>
        <s v="Williams-Jones"/>
        <s v="Roberts, Hinton and Williams"/>
        <s v="Gonzalez, Williams and Benson"/>
        <s v="Hobbs, Brown and Lee"/>
        <s v="Russo, Kim and Mccoy"/>
        <s v="Howell, Myers and Olson"/>
        <s v="Bailey and Sons"/>
        <s v="Jensen-Brown"/>
        <s v="Smith Group"/>
        <s v="Murphy-Farrell"/>
        <s v="Everett-Wolfe"/>
        <s v="Park-Goodman"/>
        <s v="York, Barr and Grant"/>
        <s v="Little Ltd"/>
        <s v="Brown and Sons"/>
        <s v="Payne, Garrett and Thomas"/>
        <s v="Robinson-Kelly"/>
        <s v="Kelly-Colon"/>
        <s v="Turner, Scott and Gentry"/>
        <s v="Sanchez Ltd"/>
        <s v="Giles-Smith"/>
        <s v="Thompson-Moreno"/>
        <s v="Murphy-Fox"/>
        <s v="Rodriguez-Patterson"/>
        <s v="Nelson-Valdez"/>
        <s v="Kelly PLC"/>
        <s v="Nguyen and Sons"/>
        <s v="Jones PLC"/>
        <s v="Gilmore LLC"/>
        <s v="Lee-Cobb"/>
        <s v="Jones, Wiley and Robbins"/>
        <s v="Martin, Gates and Holt"/>
        <s v="Bowen, Davies and Burns"/>
        <s v="Nguyen Inc"/>
        <s v="Walsh-Watts"/>
        <s v="Ray, Li and Li"/>
        <s v="Murray Ltd"/>
        <s v="Bradford-Silva"/>
        <s v="Mora-Bradley"/>
        <s v="Cardenas, Thompson and Carey"/>
        <s v="Lopez, Reid and Johnson"/>
        <s v="Fox-Williams"/>
        <s v="Taylor, Wood and Taylor"/>
        <s v="Cole, Petty and Cameron"/>
        <s v="Mcclain LLC"/>
        <s v="Sims-Gross"/>
        <s v="Perez Group"/>
        <s v="Haynes-Williams"/>
        <s v="Ford LLC"/>
        <s v="Moreno Ltd"/>
        <s v="Moore, Cook and Wright"/>
        <s v="Ortega LLC"/>
        <s v="Silva, Walker and Martin"/>
        <s v="Huynh, Gallegos and Mills"/>
        <s v="Anderson LLC"/>
        <s v="Garza-Bryant"/>
        <s v="Mays LLC"/>
        <s v="Evans-Jones"/>
        <s v="Fischer, Torres and Walker"/>
        <s v="Tapia, Kramer and Hicks"/>
        <s v="Barnes, Wilcox and Riley"/>
        <s v="Reyes PLC"/>
        <s v="Pace, Simpson and Watkins"/>
        <s v="Valenzuela, Davidson and Castro"/>
        <s v="Dominguez-Owens"/>
        <s v="Thomas-Simmons"/>
        <s v="Beck-Knight"/>
        <s v="Mccoy Ltd"/>
        <s v="Dawson-Tyler"/>
        <s v="Johns-Thomas"/>
        <s v="Quinn, Cruz and Schmidt"/>
        <s v="Stewart Inc"/>
        <s v="Moore Group"/>
        <s v="Carson PLC"/>
        <s v="Cruz, Hall and Mason"/>
        <s v="Glass, Baker and Jones"/>
        <s v="Marquez-Kerr"/>
        <s v="Stone PLC"/>
        <s v="Caldwell PLC"/>
        <s v="Silva-Hawkins"/>
        <s v="Gardner Inc"/>
        <s v="Meyer-Avila"/>
        <s v="Nelson, Smith and Graham"/>
        <s v="West-Stevens"/>
        <s v="Clark-Conrad"/>
        <s v="Fitzgerald Group"/>
        <s v="Hill, Mccann and Moore"/>
        <s v="Edwards LLC"/>
        <s v="Greer and Sons"/>
        <s v="Martinez PLC"/>
        <s v="Hunter-Logan"/>
        <s v="Ramos and Sons"/>
        <s v="Lane-Barber"/>
        <s v="Lowery Group"/>
        <s v="Guerrero-Griffin"/>
        <s v="Perez, Reed and Lee"/>
        <s v="Chen, Pollard and Clarke"/>
        <s v="Serrano, Gallagher and Griffith"/>
        <s v="Callahan-Gilbert"/>
        <s v="Logan-Miranda"/>
        <s v="Rodriguez PLC"/>
        <s v="Smith-Kennedy"/>
        <s v="Mitchell-Lee"/>
        <s v="Rowland PLC"/>
        <s v="Shaffer-Mason"/>
        <s v="Matthews LLC"/>
        <s v="Montgomery-Castro"/>
        <s v="Hale, Pearson and Jenkins"/>
        <s v="Ramirez-Calderon"/>
        <s v="Johnson-Morales"/>
        <s v="Mathis-Rodriguez"/>
        <s v="Smith, Mack and Williams"/>
        <s v="Johnson-Pace"/>
        <s v="Meza, Kirby and Patel"/>
        <s v="Gonzalez-Snow"/>
        <s v="Murphy LLC"/>
        <s v="Taylor-Rowe"/>
        <s v="Henderson Ltd"/>
        <s v="Moss-Guzman"/>
        <s v="Webb Group"/>
        <s v="Brooks-Rodriguez"/>
        <s v="Thomas Ltd"/>
        <s v="Williams and Sons"/>
        <s v="Vega, Chan and Carney"/>
        <s v="Byrd Group"/>
        <s v="Peterson, Fletcher and Sanchez"/>
        <s v="Smith-Brown"/>
        <s v="Vance-Glover"/>
        <s v="Joyce PLC"/>
        <s v="Kennedy-Miller"/>
        <s v="White-Obrien"/>
        <s v="Stafford, Hess and Raymond"/>
        <s v="Jordan, Schneider and Hall"/>
        <s v="Rodriguez, Cox and Rodriguez"/>
        <s v="Welch Inc"/>
        <s v="Vasquez Inc"/>
        <s v="Freeman-Ferguson"/>
        <s v="Houston, Moore and Rogers"/>
        <s v="Small-Fuentes"/>
        <s v="Reid-Day"/>
        <s v="Wallace LLC"/>
        <s v="Olson-Bishop"/>
        <s v="Rodriguez, Anderson and Porter"/>
        <s v="Perez, Brown and Meyers"/>
        <s v="English-Mccullough"/>
        <s v="Smith-Nguyen"/>
        <s v="Harmon-Madden"/>
        <s v="Walker-Taylor"/>
        <s v="Harris, Medina and Mitchell"/>
        <s v="Ball-Fisher"/>
        <s v="Page, Holt and Mack"/>
        <s v="Landry Group"/>
        <s v="Buckley Group"/>
        <s v="Vincent PLC"/>
        <s v="Watson-Douglas"/>
        <s v="Jones, Casey and Jones"/>
        <s v="Alvarez-Bauer"/>
        <s v="Buck-Khan"/>
        <s v="Valdez, Williams and Meyer"/>
        <s v="Alvarez-Andrews"/>
        <s v="Stewart and Sons"/>
        <s v="Dyer Inc"/>
        <s v="Anderson, Williams and Cox"/>
        <s v="Solomon PLC"/>
        <s v="Miller-Hubbard"/>
        <s v="Miranda, Martinez and Lowery"/>
        <s v="Munoz, Cherry and Bell"/>
        <s v="Baker-Higgins"/>
        <s v="Johnson, Turner and Carroll"/>
        <s v="Ward PLC"/>
        <s v="Bradley, Beck and Mayo"/>
        <s v="Levine, Martin and Hernandez"/>
        <s v="Gallegos, Wagner and Gaines"/>
        <s v="Hodges, Smith and Kelly"/>
        <s v="Macias Inc"/>
        <s v="Cook-Ortiz"/>
        <s v="Jordan-Fischer"/>
        <s v="Pierce-Ramirez"/>
        <s v="Howell and Sons"/>
        <s v="Garcia, Dunn and Richardson"/>
        <s v="Lawson and Sons"/>
        <s v="Porter-Hicks"/>
        <s v="Rodriguez-Hansen"/>
        <s v="Williams LLC"/>
        <s v="Cooper, Stanley and Bryant"/>
        <s v="Miller, Glenn and Adams"/>
        <s v="Cole, Salazar and Moreno"/>
        <s v="Jones-Ryan"/>
        <s v="Hood, Perez and Meadows"/>
        <s v="Bright and Sons"/>
        <s v="Brady Ltd"/>
        <s v="Collier LLC"/>
        <s v="Campbell, Thomas and Obrien"/>
        <s v="Moses-Terry"/>
        <s v="Miranda, Gray and Hale"/>
        <s v="Ayala, Crawford and Taylor"/>
        <s v="Martinez Ltd"/>
        <s v="Lee PLC"/>
        <s v="Young, Ramsey and Powell"/>
        <s v="Lewis and Sons"/>
        <s v="Davis-Johnson"/>
        <s v="Stevenson-Thompson"/>
        <s v="Ellis, Smith and Armstrong"/>
        <s v="Jackson-Brown"/>
        <s v="Kane, Pruitt and Rivera"/>
        <s v="Wood, Buckley and Meza"/>
        <s v="Brown-Williams"/>
        <s v="Hansen-Austin"/>
        <s v="Santana-George"/>
        <s v="Davis LLC"/>
        <s v="Vazquez, Ochoa and Clark"/>
        <s v="Chung-Nguyen"/>
        <s v="Mueller-Harmon"/>
        <s v="Dixon, Perez and Banks"/>
        <s v="Estrada Group"/>
        <s v="Lutz Group"/>
        <s v="Ortiz Inc"/>
        <s v="Craig, Ellis and Miller"/>
        <s v="Charles Inc"/>
        <s v="White-Rosario"/>
        <s v="Simmons-Villarreal"/>
        <s v="Strickland Group"/>
        <s v="Lynch Ltd"/>
        <s v="Sanders LLC"/>
        <s v="Cooper LLC"/>
        <s v="Palmer Ltd"/>
        <s v="Santos Group"/>
        <s v="Christian, Kim and Jimenez"/>
        <s v="Williams, Price and Hurley"/>
        <s v="Anderson, Parks and Estrada"/>
        <s v="Collins-Martinez"/>
        <s v="Barrett Inc"/>
        <s v="Adams-Rollins"/>
        <s v="Wright-Bryant"/>
        <s v="Berry-Cannon"/>
        <s v="Davis-Gonzalez"/>
        <s v="Best-Young"/>
        <s v="Powers, Smith and Deleon"/>
        <s v="Hogan Group"/>
        <s v="Wang, Silva and Byrd"/>
        <s v="Parker-Morris"/>
        <s v="Rodriguez, Johnson and Jackson"/>
        <s v="Haynes PLC"/>
        <s v="Hayes Group"/>
        <s v="White, Pena and Calhoun"/>
        <s v="Bryant-Pope"/>
        <s v="Gates, Li and Thompson"/>
        <s v="King-Morris"/>
        <s v="Carter, Cole and Curtis"/>
        <s v="Sanchez-Parsons"/>
        <s v="Rivera-Pearson"/>
        <s v="Ramirez, Padilla and Barrera"/>
        <s v="Riggs Group"/>
        <s v="Clements Ltd"/>
        <s v="Cooper Inc"/>
        <s v="Jones-Gonzalez"/>
        <s v="Fox Ltd"/>
        <s v="Green, Murphy and Webb"/>
        <s v="Stevenson PLC"/>
        <s v="Soto-Anthony"/>
        <s v="Wise and Sons"/>
        <s v="Butler-Barr"/>
        <s v="Wilson, Jefferson and Anderson"/>
        <s v="Brown-Oliver"/>
        <s v="Davis-Gardner"/>
        <s v="Dawson Group"/>
        <s v="Turner-Terrell"/>
        <s v="Hall, Buchanan and Benton"/>
        <s v="Lowery, Hayden and Cruz"/>
        <s v="Mora, Miller and Harper"/>
        <s v="Espinoza Group"/>
        <s v="Davis, Crawford and Lopez"/>
        <s v="Richards, Stevens and Fleming"/>
        <s v="Tapia, Sandoval and Hurley"/>
        <s v="Allen Inc"/>
        <s v="Williams, Johnson and Campbell"/>
        <s v="Wiggins Ltd"/>
        <s v="Luna-Horne"/>
        <s v="Peterson, Gonzalez and Spencer"/>
        <s v="Walter Inc"/>
        <s v="Sanders, Farley and Huffman"/>
        <s v="Hall, Holmes and Walker"/>
        <s v="Smith-Powell"/>
        <s v="Smith-Hill"/>
        <s v="Wright LLC"/>
        <s v="Williams, Orozco and Gomez"/>
        <s v="Peterson Ltd"/>
        <s v="Cummings-Hayes"/>
        <s v="Boyle Ltd"/>
        <s v="Henderson, Parker and Diaz"/>
        <s v="Moss-Obrien"/>
        <s v="Wood Inc"/>
        <s v="Riley, Cohen and Goodman"/>
        <s v="Green, Robinson and Ho"/>
        <s v="Black-Graham"/>
        <s v="Robbins Group"/>
        <s v="Mason, Case and May"/>
        <s v="Harris, Russell and Mitchell"/>
        <s v="Rodriguez-Robinson"/>
        <s v="Peck, Higgins and Smith"/>
        <s v="Nunez-King"/>
        <s v="Howard-Douglas"/>
        <s v="Gonzalez-White"/>
        <s v="Lopez-King"/>
        <s v="Glover-Nelson"/>
        <s v="Garner and Sons"/>
        <s v="Sellers, Roach and Garrison"/>
        <s v="Herrera, Bennett and Silva"/>
        <s v="Thomas, Clay and Mendoza"/>
        <s v="Ayala Group"/>
        <s v="Huerta, Roberts and Dickerson"/>
        <s v="Bailey, Nguyen and Martinez"/>
        <s v="Williams, Martin and Meyer"/>
        <s v="Huff-Johnson"/>
        <s v="Diaz-Little"/>
        <s v="Freeman-French"/>
        <s v="Beck-Weber"/>
        <s v="Lewis-Jacobson"/>
        <s v="Logan-Curtis"/>
        <s v="Chan, Washington and Callahan"/>
        <s v="Wilson Group"/>
        <s v="Gardner, Ryan and Gutierrez"/>
        <s v="Hernandez Inc"/>
        <s v="Ortiz-Roberts"/>
        <s v="Morrow Inc"/>
        <s v="Erickson-Rogers"/>
        <s v="Leach, Rich and Price"/>
        <s v="Manning-Hamilton"/>
        <s v="Butler LLC"/>
        <s v="Ball LLC"/>
        <s v="Taylor, Santiago and Flores"/>
        <s v="Hernandez, Norton and Kelley"/>
      </sharedItems>
    </cacheField>
    <cacheField name="blurb" numFmtId="0">
      <sharedItems/>
    </cacheField>
    <cacheField name="goal" numFmtId="0">
      <sharedItems containsSemiMixedTypes="0" containsString="0" containsNumber="1" containsInteger="1" minValue="100" maxValue="199200"/>
    </cacheField>
    <cacheField name="pledged" numFmtId="0">
      <sharedItems containsSemiMixedTypes="0" containsString="0" containsNumber="1" containsInteger="1" minValue="0" maxValue="199110"/>
    </cacheField>
    <cacheField name="outcome" numFmtId="0">
      <sharedItems count="4">
        <s v="failed"/>
        <s v="successful"/>
        <s v="live"/>
        <s v="canceled"/>
      </sharedItems>
    </cacheField>
    <cacheField name="backers_count" numFmtId="0">
      <sharedItems containsSemiMixedTypes="0" containsString="0" containsNumber="1" containsInteger="1" minValue="0" maxValue="7295"/>
    </cacheField>
    <cacheField name="country" numFmtId="0">
      <sharedItems count="7">
        <s v="CA"/>
        <s v="US"/>
        <s v="AU"/>
        <s v="DK"/>
        <s v="GB"/>
        <s v="CH"/>
        <s v="IT"/>
      </sharedItems>
    </cacheField>
    <cacheField name="currency" numFmtId="0">
      <sharedItems/>
    </cacheField>
    <cacheField name="Date Created Conversion" numFmtId="14">
      <sharedItems containsSemiMixedTypes="0" containsNonDate="0" containsDate="1" containsString="0" minDate="2010-01-09T06:00:00" maxDate="2020-01-27T06:00:00"/>
    </cacheField>
    <cacheField name="launched_at" numFmtId="0">
      <sharedItems containsSemiMixedTypes="0" containsString="0" containsNumber="1" containsInteger="1" minValue="1263016800" maxValue="1580104800"/>
    </cacheField>
    <cacheField name="deadline" numFmtId="0">
      <sharedItems containsSemiMixedTypes="0" containsString="0" containsNumber="1" containsInteger="1" minValue="1263016800" maxValue="1581314400"/>
    </cacheField>
    <cacheField name="Date Ended Conversion" numFmtId="14">
      <sharedItems containsSemiMixedTypes="0" containsNonDate="0" containsDate="1" containsString="0" minDate="2010-01-09T06:00:00" maxDate="2020-02-10T06:00:00"/>
    </cacheField>
    <cacheField name="staff_pick" numFmtId="0">
      <sharedItems/>
    </cacheField>
    <cacheField name="spotlight" numFmtId="0">
      <sharedItems/>
    </cacheField>
    <cacheField name="category &amp; sub-category" numFmtId="0">
      <sharedItems/>
    </cacheField>
    <cacheField name="Percent Funded" numFmtId="9">
      <sharedItems containsSemiMixedTypes="0" containsString="0" containsNumber="1" minValue="0" maxValue="23.388333333333332"/>
    </cacheField>
    <cacheField name="Average Donation" numFmtId="0">
      <sharedItems containsMixedTypes="1" containsNumber="1" minValue="0" maxValue="113.17073170731707"/>
    </cacheField>
    <cacheField name="Parent Category" numFmtId="0">
      <sharedItems count="9">
        <s v="food"/>
        <s v="music"/>
        <s v="technology"/>
        <s v="theater"/>
        <s v="film &amp; video"/>
        <s v="publishing"/>
        <s v="games"/>
        <s v="photography"/>
        <s v="journalism"/>
      </sharedItems>
    </cacheField>
    <cacheField name="Sub-Category" numFmtId="0">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refreshedBy="orb" refreshedDate="44916.621117824077" createdVersion="3" refreshedVersion="3" minRefreshableVersion="3" recordCount="1000">
  <cacheSource type="worksheet">
    <worksheetSource ref="A1:T1001" sheet="Crowdfunding"/>
  </cacheSource>
  <cacheFields count="20">
    <cacheField name="id" numFmtId="0">
      <sharedItems containsSemiMixedTypes="0" containsString="0" containsNumber="1" containsInteger="1" minValue="0" maxValue="999"/>
    </cacheField>
    <cacheField name="name" numFmtId="0">
      <sharedItems/>
    </cacheField>
    <cacheField name="blurb" numFmtId="0">
      <sharedItems/>
    </cacheField>
    <cacheField name="goal" numFmtId="0">
      <sharedItems containsSemiMixedTypes="0" containsString="0" containsNumber="1" containsInteger="1" minValue="100" maxValue="199200"/>
    </cacheField>
    <cacheField name="pledged" numFmtId="0">
      <sharedItems containsSemiMixedTypes="0" containsString="0" containsNumber="1" containsInteger="1" minValue="0" maxValue="199110"/>
    </cacheField>
    <cacheField name="outcome" numFmtId="0">
      <sharedItems count="4">
        <s v="failed"/>
        <s v="successful"/>
        <s v="canceled"/>
        <s v="live"/>
      </sharedItems>
    </cacheField>
    <cacheField name="backers_count" numFmtId="0">
      <sharedItems containsSemiMixedTypes="0" containsString="0" containsNumber="1" containsInteger="1" minValue="0" maxValue="7295"/>
    </cacheField>
    <cacheField name="country" numFmtId="0">
      <sharedItems count="7">
        <s v="US"/>
        <s v="AU"/>
        <s v="DK"/>
        <s v="CA"/>
        <s v="IT"/>
        <s v="GB"/>
        <s v="CH"/>
      </sharedItems>
    </cacheField>
    <cacheField name="currency" numFmtId="0">
      <sharedItems/>
    </cacheField>
    <cacheField name="Date Created Conversion" numFmtId="14">
      <sharedItems containsSemiMixedTypes="0" containsNonDate="0" containsDate="1" containsString="0" minDate="2010-01-09T06:00:00" maxDate="2020-01-27T06:00:00" count="879">
        <d v="2010-09-27T05:00:00"/>
        <d v="2012-10-24T05:00:00"/>
        <d v="2011-02-02T06:00:00"/>
        <d v="2019-06-15T05:00:00"/>
        <d v="2019-06-29T05:00:00"/>
        <d v="2015-11-07T06:00:00"/>
        <d v="2018-02-03T06:00:00"/>
        <d v="2017-09-21T05:00:00"/>
        <d v="2018-06-12T05:00:00"/>
        <d v="2011-01-25T06:00:00"/>
        <d v="2010-08-27T05:00:00"/>
        <d v="2012-09-28T05:00:00"/>
        <d v="2017-02-28T06:00:00"/>
        <d v="2019-05-04T05:00:00"/>
        <d v="2017-10-07T05:00:00"/>
        <d v="2014-04-02T05:00:00"/>
        <d v="2016-01-24T06:00:00"/>
        <d v="2010-05-21T05:00:00"/>
        <d v="2010-06-19T05:00:00"/>
        <d v="2010-12-03T06:00:00"/>
        <d v="2015-09-21T05:00:00"/>
        <d v="2012-01-13T06:00:00"/>
        <d v="2016-03-04T06:00:00"/>
        <d v="2015-07-27T05:00:00"/>
        <d v="2010-02-27T06:00:00"/>
        <d v="2015-07-05T05:00:00"/>
        <d v="2013-11-23T06:00:00"/>
        <d v="2010-06-28T05:00:00"/>
        <d v="2015-01-02T06:00:00"/>
        <d v="2015-11-29T06:00:00"/>
        <d v="2018-04-21T05:00:00"/>
        <d v="2011-01-27T06:00:00"/>
        <d v="2018-05-13T05:00:00"/>
        <d v="2016-11-12T06:00:00"/>
        <d v="2017-11-14T06:00:00"/>
        <d v="2019-02-13T06:00:00"/>
        <d v="2017-02-10T06:00:00"/>
        <d v="2017-04-28T05:00:00"/>
        <d v="2015-06-09T05:00:00"/>
        <d v="2014-11-25T06:00:00"/>
        <d v="2015-11-28T06:00:00"/>
        <d v="2014-01-20T06:00:00"/>
        <d v="2017-11-28T06:00:00"/>
        <d v="2010-11-02T05:00:00"/>
        <d v="2011-08-22T05:00:00"/>
        <d v="2018-07-28T05:00:00"/>
        <d v="2017-01-11T06:00:00"/>
        <d v="2013-07-11T05:00:00"/>
        <d v="2017-11-17T06:00:00"/>
        <d v="2017-02-21T06:00:00"/>
        <d v="2018-02-25T06:00:00"/>
        <d v="2017-05-29T05:00:00"/>
        <d v="2010-03-25T05:00:00"/>
        <d v="2016-03-05T06:00:00"/>
        <d v="2016-03-02T06:00:00"/>
        <d v="2019-08-04T05:00:00"/>
        <d v="2013-08-16T05:00:00"/>
        <d v="2014-06-10T05:00:00"/>
        <d v="2011-10-15T05:00:00"/>
        <d v="2018-09-17T05:00:00"/>
        <d v="2014-03-29T05:00:00"/>
        <d v="2018-01-22T06:00:00"/>
        <d v="2019-04-28T05:00:00"/>
        <d v="2013-11-11T06:00:00"/>
        <d v="2015-10-03T05:00:00"/>
        <d v="2018-05-31T05:00:00"/>
        <d v="2013-10-07T05:00:00"/>
        <d v="2019-10-06T05:00:00"/>
        <d v="2014-03-20T05:00:00"/>
        <d v="2019-03-12T05:00:00"/>
        <d v="2014-10-05T05:00:00"/>
        <d v="2017-06-25T05:00:00"/>
        <d v="2017-12-14T06:00:00"/>
        <d v="2019-01-10T06:00:00"/>
        <d v="2017-02-17T06:00:00"/>
        <d v="2015-12-20T06:00:00"/>
        <d v="2017-10-17T05:00:00"/>
        <d v="2015-10-22T05:00:00"/>
        <d v="2012-03-27T05:00:00"/>
        <d v="2018-11-03T05:00:00"/>
        <d v="2011-07-16T05:00:00"/>
        <d v="2013-07-25T05:00:00"/>
        <d v="2019-09-08T05:00:00"/>
        <d v="2017-11-21T06:00:00"/>
        <d v="2017-09-01T05:00:00"/>
        <d v="2014-06-07T05:00:00"/>
        <d v="2012-05-02T05:00:00"/>
        <d v="2014-10-18T05:00:00"/>
        <d v="2016-07-22T05:00:00"/>
        <d v="2012-08-01T05:00:00"/>
        <d v="2013-09-03T05:00:00"/>
        <d v="2014-05-30T05:00:00"/>
        <d v="2015-06-05T05:00:00"/>
        <d v="2019-07-22T05:00:00"/>
        <d v="2010-04-17T05:00:00"/>
        <d v="2016-08-02T05:00:00"/>
        <d v="2014-01-14T06:00:00"/>
        <d v="2018-12-16T06:00:00"/>
        <d v="2013-07-30T05:00:00"/>
        <d v="2012-10-04T05:00:00"/>
        <d v="2016-05-12T05:00:00"/>
        <d v="2017-08-17T05:00:00"/>
        <d v="2018-05-05T05:00:00"/>
        <d v="2010-12-22T06:00:00"/>
        <d v="2010-06-21T05:00:00"/>
        <d v="2015-09-23T05:00:00"/>
        <d v="2012-11-24T06:00:00"/>
        <d v="2012-08-27T05:00:00"/>
        <d v="2013-09-20T05:00:00"/>
        <d v="2017-01-22T06:00:00"/>
        <d v="2017-10-20T05:00:00"/>
        <d v="2013-01-02T06:00:00"/>
        <d v="2011-12-12T06:00:00"/>
        <d v="2019-10-31T05:00:00"/>
        <d v="2016-03-06T06:00:00"/>
        <d v="2017-09-02T05:00:00"/>
        <d v="2011-06-19T05:00:00"/>
        <d v="2016-03-30T05:00:00"/>
        <d v="2011-05-18T05:00:00"/>
        <d v="2018-04-08T05:00:00"/>
        <d v="2011-05-12T05:00:00"/>
        <d v="2010-02-09T06:00:00"/>
        <d v="2019-11-18T06:00:00"/>
        <d v="2015-11-14T06:00:00"/>
        <d v="2015-12-08T06:00:00"/>
        <d v="2018-11-20T06:00:00"/>
        <d v="2019-03-26T05:00:00"/>
        <d v="2018-08-28T05:00:00"/>
        <d v="2015-05-23T05:00:00"/>
        <d v="2019-09-09T05:00:00"/>
        <d v="2015-08-13T05:00:00"/>
        <d v="2011-05-06T05:00:00"/>
        <d v="2019-10-20T05:00:00"/>
        <d v="2018-09-11T05:00:00"/>
        <d v="2011-04-05T05:00:00"/>
        <d v="2011-09-22T05:00:00"/>
        <d v="2015-07-09T05:00:00"/>
        <d v="2013-04-02T05:00:00"/>
        <d v="2016-02-26T06:00:00"/>
        <d v="2016-03-16T05:00:00"/>
        <d v="2017-12-27T06:00:00"/>
        <d v="2019-06-24T05:00:00"/>
        <d v="2019-04-18T05:00:00"/>
        <d v="2010-04-23T05:00:00"/>
        <d v="2016-08-05T05:00:00"/>
        <d v="2012-07-28T05:00:00"/>
        <d v="2014-06-16T05:00:00"/>
        <d v="2015-04-16T05:00:00"/>
        <d v="2010-08-16T05:00:00"/>
        <d v="2018-08-17T05:00:00"/>
        <d v="2010-09-30T05:00:00"/>
        <d v="2015-10-21T05:00:00"/>
        <d v="2019-05-24T05:00:00"/>
        <d v="2019-03-27T05:00:00"/>
        <d v="2015-09-28T05:00:00"/>
        <d v="2014-12-18T06:00:00"/>
        <d v="2012-07-03T05:00:00"/>
        <d v="2019-09-29T05:00:00"/>
        <d v="2011-01-12T06:00:00"/>
        <d v="2014-11-07T06:00:00"/>
        <d v="2011-01-22T06:00:00"/>
        <d v="2010-01-25T06:00:00"/>
        <d v="2010-06-12T05:00:00"/>
        <d v="2014-03-27T05:00:00"/>
        <d v="2018-04-03T05:00:00"/>
        <d v="2011-06-20T05:00:00"/>
        <d v="2015-07-01T05:00:00"/>
        <d v="2016-11-27T06:00:00"/>
        <d v="2015-06-15T05:00:00"/>
        <d v="2013-06-04T05:00:00"/>
        <d v="2017-08-30T05:00:00"/>
        <d v="2011-03-27T05:00:00"/>
        <d v="2011-06-28T05:00:00"/>
        <d v="2015-07-17T05:00:00"/>
        <d v="2018-07-21T05:00:00"/>
        <d v="2017-08-01T05:00:00"/>
        <d v="2016-02-03T06:00:00"/>
        <d v="2018-01-25T06:00:00"/>
        <d v="2014-12-21T06:00:00"/>
        <d v="2011-12-23T06:00:00"/>
        <d v="2019-07-21T05:00:00"/>
        <d v="2012-07-17T05:00:00"/>
        <d v="2012-01-04T06:00:00"/>
        <d v="2017-07-23T05:00:00"/>
        <d v="2013-06-10T05:00:00"/>
        <d v="2019-03-06T06:00:00"/>
        <d v="2016-11-06T05:00:00"/>
        <d v="2016-08-09T05:00:00"/>
        <d v="2013-12-30T06:00:00"/>
        <d v="2011-04-03T05:00:00"/>
        <d v="2017-10-04T05:00:00"/>
        <d v="2015-09-18T05:00:00"/>
        <d v="2013-06-23T05:00:00"/>
        <d v="2010-04-20T05:00:00"/>
        <d v="2017-06-15T05:00:00"/>
        <d v="2018-09-03T05:00:00"/>
        <d v="2011-04-18T05:00:00"/>
        <d v="2019-10-18T05:00:00"/>
        <d v="2012-11-28T06:00:00"/>
        <d v="2018-03-09T06:00:00"/>
        <d v="2016-02-22T06:00:00"/>
        <d v="2013-09-13T05:00:00"/>
        <d v="2012-07-12T05:00:00"/>
        <d v="2019-12-16T06:00:00"/>
        <d v="2015-06-17T05:00:00"/>
        <d v="2016-03-27T05:00:00"/>
        <d v="2016-07-25T05:00:00"/>
        <d v="2015-05-04T05:00:00"/>
        <d v="2013-12-29T06:00:00"/>
        <d v="2016-09-10T05:00:00"/>
        <d v="2014-11-15T06:00:00"/>
        <d v="2016-09-13T05:00:00"/>
        <d v="2012-04-06T05:00:00"/>
        <d v="2019-12-25T06:00:00"/>
        <d v="2018-10-21T05:00:00"/>
        <d v="2018-08-10T05:00:00"/>
        <d v="2017-12-25T06:00:00"/>
        <d v="2019-06-08T05:00:00"/>
        <d v="2018-04-04T05:00:00"/>
        <d v="2011-01-02T06:00:00"/>
        <d v="2015-02-21T06:00:00"/>
        <d v="2012-03-11T06:00:00"/>
        <d v="2016-12-08T06:00:00"/>
        <d v="2010-10-04T05:00:00"/>
        <d v="2014-09-10T05:00:00"/>
        <d v="2011-10-09T05:00:00"/>
        <d v="2013-02-27T06:00:00"/>
        <d v="2015-11-24T06:00:00"/>
        <d v="2014-09-15T05:00:00"/>
        <d v="2014-04-25T05:00:00"/>
        <d v="2018-01-02T06:00:00"/>
        <d v="2015-12-24T06:00:00"/>
        <d v="2013-04-08T05:00:00"/>
        <d v="2016-07-26T05:00:00"/>
        <d v="2019-04-27T05:00:00"/>
        <d v="2014-08-19T05:00:00"/>
        <d v="2010-10-07T05:00:00"/>
        <d v="2011-03-08T06:00:00"/>
        <d v="2015-04-28T05:00:00"/>
        <d v="2018-09-02T05:00:00"/>
        <d v="2018-09-26T05:00:00"/>
        <d v="2012-04-19T05:00:00"/>
        <d v="2014-09-07T05:00:00"/>
        <d v="2011-01-11T06:00:00"/>
        <d v="2010-08-07T05:00:00"/>
        <d v="2016-07-28T05:00:00"/>
        <d v="2013-11-29T06:00:00"/>
        <d v="2018-05-21T05:00:00"/>
        <d v="2011-02-16T06:00:00"/>
        <d v="2015-01-10T06:00:00"/>
        <d v="2012-06-12T05:00:00"/>
        <d v="2018-01-12T06:00:00"/>
        <d v="2016-12-01T06:00:00"/>
        <d v="2015-12-07T06:00:00"/>
        <d v="2013-12-11T06:00:00"/>
        <d v="2011-10-17T05:00:00"/>
        <d v="2013-02-23T06:00:00"/>
        <d v="2017-10-14T05:00:00"/>
        <d v="2014-05-03T05:00:00"/>
        <d v="2018-03-31T05:00:00"/>
        <d v="2011-08-07T05:00:00"/>
        <d v="2016-08-06T05:00:00"/>
        <d v="2019-04-19T05:00:00"/>
        <d v="2014-08-08T05:00:00"/>
        <d v="2011-07-19T05:00:00"/>
        <d v="2010-10-24T05:00:00"/>
        <d v="2014-05-20T05:00:00"/>
        <d v="2014-05-10T05:00:00"/>
        <d v="2019-06-25T05:00:00"/>
        <d v="2010-06-07T05:00:00"/>
        <d v="2014-11-16T06:00:00"/>
        <d v="2018-05-14T05:00:00"/>
        <d v="2010-04-08T05:00:00"/>
        <d v="2012-03-14T05:00:00"/>
        <d v="2010-05-23T05:00:00"/>
        <d v="2018-03-04T06:00:00"/>
        <d v="2016-02-19T06:00:00"/>
        <d v="2010-06-05T05:00:00"/>
        <d v="2010-06-26T05:00:00"/>
        <d v="2016-11-11T06:00:00"/>
        <d v="2013-10-08T05:00:00"/>
        <d v="2018-06-08T05:00:00"/>
        <d v="2016-07-08T05:00:00"/>
        <d v="2011-08-12T05:00:00"/>
        <d v="2018-06-04T05:00:00"/>
        <d v="2013-07-20T05:00:00"/>
        <d v="2019-09-11T05:00:00"/>
        <d v="2010-06-29T05:00:00"/>
        <d v="2017-03-22T05:00:00"/>
        <d v="2012-01-14T06:00:00"/>
        <d v="2011-05-09T05:00:00"/>
        <d v="2018-02-11T06:00:00"/>
        <d v="2017-11-23T06:00:00"/>
        <d v="2017-03-02T06:00:00"/>
        <d v="2011-10-05T05:00:00"/>
        <d v="2014-04-13T05:00:00"/>
        <d v="2018-01-27T06:00:00"/>
        <d v="2016-05-23T05:00:00"/>
        <d v="2011-01-01T06:00:00"/>
        <d v="2013-02-12T06:00:00"/>
        <d v="2014-03-23T05:00:00"/>
        <d v="2011-12-27T06:00:00"/>
        <d v="2019-02-14T06:00:00"/>
        <d v="2010-08-14T05:00:00"/>
        <d v="2019-02-07T06:00:00"/>
        <d v="2015-01-08T06:00:00"/>
        <d v="2010-11-23T06:00:00"/>
        <d v="2010-09-02T05:00:00"/>
        <d v="2016-12-12T06:00:00"/>
        <d v="2016-08-14T05:00:00"/>
        <d v="2016-01-07T06:00:00"/>
        <d v="2015-08-28T05:00:00"/>
        <d v="2015-10-06T05:00:00"/>
        <d v="2014-03-26T05:00:00"/>
        <d v="2012-10-20T05:00:00"/>
        <d v="2015-02-25T06:00:00"/>
        <d v="2011-06-16T05:00:00"/>
        <d v="2015-04-21T05:00:00"/>
        <d v="2015-09-13T05:00:00"/>
        <d v="2015-08-24T05:00:00"/>
        <d v="2019-04-07T05:00:00"/>
        <d v="2015-01-25T06:00:00"/>
        <d v="2010-07-15T05:00:00"/>
        <d v="2012-03-05T06:00:00"/>
        <d v="2014-05-02T05:00:00"/>
        <d v="2019-04-09T05:00:00"/>
        <d v="2017-12-19T06:00:00"/>
        <d v="2012-08-28T05:00:00"/>
        <d v="2017-03-01T06:00:00"/>
        <d v="2015-06-21T05:00:00"/>
        <d v="2016-05-17T05:00:00"/>
        <d v="2013-11-14T06:00:00"/>
        <d v="2011-11-08T06:00:00"/>
        <d v="2010-03-16T05:00:00"/>
        <d v="2010-09-09T05:00:00"/>
        <d v="2016-01-22T06:00:00"/>
        <d v="2011-09-21T05:00:00"/>
        <d v="2012-09-22T05:00:00"/>
        <d v="2019-11-11T06:00:00"/>
        <d v="2017-01-17T06:00:00"/>
        <d v="2017-05-13T05:00:00"/>
        <d v="2013-09-19T05:00:00"/>
        <d v="2016-07-04T05:00:00"/>
        <d v="2010-11-25T06:00:00"/>
        <d v="2011-09-23T05:00:00"/>
        <d v="2017-02-16T06:00:00"/>
        <d v="2011-07-24T05:00:00"/>
        <d v="2013-07-01T05:00:00"/>
        <d v="2019-02-22T06:00:00"/>
        <d v="2019-04-16T05:00:00"/>
        <d v="2016-06-29T05:00:00"/>
        <d v="2010-09-15T05:00:00"/>
        <d v="2011-01-06T06:00:00"/>
        <d v="2015-03-15T05:00:00"/>
        <d v="2010-12-10T06:00:00"/>
        <d v="2019-10-13T05:00:00"/>
        <d v="2014-07-14T05:00:00"/>
        <d v="2014-09-13T05:00:00"/>
        <d v="2012-11-26T06:00:00"/>
        <d v="2011-09-11T05:00:00"/>
        <d v="2017-05-10T05:00:00"/>
        <d v="2010-05-30T05:00:00"/>
        <d v="2014-01-22T06:00:00"/>
        <d v="2016-02-24T06:00:00"/>
        <d v="2017-12-28T06:00:00"/>
        <d v="2015-02-28T06:00:00"/>
        <d v="2017-06-01T05:00:00"/>
        <d v="2018-07-17T05:00:00"/>
        <d v="2011-06-26T05:00:00"/>
        <d v="2012-03-16T05:00:00"/>
        <d v="2015-06-10T05:00:00"/>
        <d v="2018-10-05T05:00:00"/>
        <d v="2013-07-24T05:00:00"/>
        <d v="2011-11-19T06:00:00"/>
        <d v="2012-03-22T05:00:00"/>
        <d v="2019-07-10T05:00:00"/>
        <d v="2018-12-30T06:00:00"/>
        <d v="2011-03-10T06:00:00"/>
        <d v="2019-05-03T05:00:00"/>
        <d v="2014-07-16T05:00:00"/>
        <d v="2015-08-30T05:00:00"/>
        <d v="2012-08-16T05:00:00"/>
        <d v="2010-10-06T05:00:00"/>
        <d v="2011-01-28T06:00:00"/>
        <d v="2012-06-21T05:00:00"/>
        <d v="2015-10-30T05:00:00"/>
        <d v="2019-04-14T05:00:00"/>
        <d v="2012-12-16T06:00:00"/>
        <d v="2015-07-07T05:00:00"/>
        <d v="2016-03-15T05:00:00"/>
        <d v="2011-11-18T06:00:00"/>
        <d v="2017-02-20T06:00:00"/>
        <d v="2014-10-08T05:00:00"/>
        <d v="2018-07-14T05:00:00"/>
        <d v="2017-11-09T06:00:00"/>
        <d v="2015-06-12T05:00:00"/>
        <d v="2018-01-10T06:00:00"/>
        <d v="2012-05-06T05:00:00"/>
        <d v="2016-07-06T05:00:00"/>
        <d v="2011-05-08T05:00:00"/>
        <d v="2011-02-26T06:00:00"/>
        <d v="2013-05-28T05:00:00"/>
        <d v="2010-07-14T05:00:00"/>
        <d v="2015-08-21T05:00:00"/>
        <d v="2013-03-08T06:00:00"/>
        <d v="2014-07-10T05:00:00"/>
        <d v="2018-02-07T06:00:00"/>
        <d v="2019-12-15T06:00:00"/>
        <d v="2012-07-27T05:00:00"/>
        <d v="2014-10-02T05:00:00"/>
        <d v="2011-11-22T06:00:00"/>
        <d v="2013-09-11T05:00:00"/>
        <d v="2018-07-20T05:00:00"/>
        <d v="2016-12-22T06:00:00"/>
        <d v="2018-01-03T06:00:00"/>
        <d v="2010-04-26T05:00:00"/>
        <d v="2018-09-08T05:00:00"/>
        <d v="2015-05-15T05:00:00"/>
        <d v="2013-08-15T05:00:00"/>
        <d v="2019-02-09T06:00:00"/>
        <d v="2010-10-25T05:00:00"/>
        <d v="2018-09-16T05:00:00"/>
        <d v="2014-02-10T06:00:00"/>
        <d v="2016-08-31T05:00:00"/>
        <d v="2013-08-01T05:00:00"/>
        <d v="2018-03-27T05:00:00"/>
        <d v="2013-05-23T05:00:00"/>
        <d v="2014-08-24T05:00:00"/>
        <d v="2012-02-09T06:00:00"/>
        <d v="2010-12-19T06:00:00"/>
        <d v="2013-06-26T05:00:00"/>
        <d v="2019-11-15T06:00:00"/>
        <d v="2018-09-27T05:00:00"/>
        <d v="2018-04-09T05:00:00"/>
        <d v="2011-11-15T06:00:00"/>
        <d v="2018-10-09T05:00:00"/>
        <d v="2018-12-08T06:00:00"/>
        <d v="2018-11-13T06:00:00"/>
        <d v="2011-12-21T06:00:00"/>
        <d v="2018-03-21T05:00:00"/>
        <d v="2014-05-27T05:00:00"/>
        <d v="2019-10-22T05:00:00"/>
        <d v="2013-02-25T06:00:00"/>
        <d v="2016-09-03T05:00:00"/>
        <d v="2014-06-04T05:00:00"/>
        <d v="2017-10-16T05:00:00"/>
        <d v="2015-01-22T06:00:00"/>
        <d v="2019-04-20T05:00:00"/>
        <d v="2010-10-28T05:00:00"/>
        <d v="2016-02-25T06:00:00"/>
        <d v="2015-06-25T05:00:00"/>
        <d v="2012-01-18T06:00:00"/>
        <d v="2015-10-02T05:00:00"/>
        <d v="2018-04-16T05:00:00"/>
        <d v="2014-08-04T05:00:00"/>
        <d v="2014-12-28T06:00:00"/>
        <d v="2016-03-17T05:00:00"/>
        <d v="2019-01-20T06:00:00"/>
        <d v="2018-06-15T05:00:00"/>
        <d v="2013-03-07T06:00:00"/>
        <d v="2014-10-17T05:00:00"/>
        <d v="2015-10-16T05:00:00"/>
        <d v="2016-01-03T06:00:00"/>
        <d v="2019-02-19T06:00:00"/>
        <d v="2017-02-13T06:00:00"/>
        <d v="2010-11-15T06:00:00"/>
        <d v="2015-08-23T05:00:00"/>
        <d v="2010-05-12T05:00:00"/>
        <d v="2014-09-24T05:00:00"/>
        <d v="2011-02-14T06:00:00"/>
        <d v="2011-08-01T05:00:00"/>
        <d v="2017-08-02T05:00:00"/>
        <d v="2017-08-24T05:00:00"/>
        <d v="2013-12-06T06:00:00"/>
        <d v="2014-10-24T05:00:00"/>
        <d v="2014-06-27T05:00:00"/>
        <d v="2017-07-29T05:00:00"/>
        <d v="2017-10-08T05:00:00"/>
        <d v="2014-05-24T05:00:00"/>
        <d v="2015-04-20T05:00:00"/>
        <d v="2019-12-22T06:00:00"/>
        <d v="2010-08-05T05:00:00"/>
        <d v="2014-06-28T05:00:00"/>
        <d v="2016-12-29T06:00:00"/>
        <d v="2016-05-30T05:00:00"/>
        <d v="2016-12-20T06:00:00"/>
        <d v="2011-10-26T05:00:00"/>
        <d v="2011-01-09T06:00:00"/>
        <d v="2020-01-15T06:00:00"/>
        <d v="2010-06-06T05:00:00"/>
        <d v="2013-01-30T06:00:00"/>
        <d v="2015-03-09T05:00:00"/>
        <d v="2010-02-05T06:00:00"/>
        <d v="2013-02-09T06:00:00"/>
        <d v="2016-06-20T05:00:00"/>
        <d v="2017-03-23T05:00:00"/>
        <d v="2010-10-18T05:00:00"/>
        <d v="2018-11-04T05:00:00"/>
        <d v="2013-03-17T05:00:00"/>
        <d v="2014-07-24T05:00:00"/>
        <d v="2019-01-11T06:00:00"/>
        <d v="2015-01-23T06:00:00"/>
        <d v="2017-03-12T06:00:00"/>
        <d v="2010-06-16T05:00:00"/>
        <d v="2019-06-17T05:00:00"/>
        <d v="2012-12-18T06:00:00"/>
        <d v="2012-02-24T06:00:00"/>
        <d v="2020-01-27T06:00:00"/>
        <d v="2013-10-25T05:00:00"/>
        <d v="2019-01-21T06:00:00"/>
        <d v="2013-03-01T06:00:00"/>
        <d v="2010-03-01T06:00:00"/>
        <d v="2010-06-15T05:00:00"/>
        <d v="2011-12-01T06:00:00"/>
        <d v="2014-12-20T06:00:00"/>
        <d v="2019-11-19T06:00:00"/>
        <d v="2011-02-17T06:00:00"/>
        <d v="2015-08-29T05:00:00"/>
        <d v="2010-08-25T05:00:00"/>
        <d v="2013-03-04T06:00:00"/>
        <d v="2014-04-14T05:00:00"/>
        <d v="2017-04-15T05:00:00"/>
        <d v="2011-02-11T06:00:00"/>
        <d v="2016-08-22T05:00:00"/>
        <d v="2016-06-27T05:00:00"/>
        <d v="2013-03-12T05:00:00"/>
        <d v="2014-10-01T05:00:00"/>
        <d v="2014-10-22T05:00:00"/>
        <d v="2019-08-11T05:00:00"/>
        <d v="2013-12-31T06:00:00"/>
        <d v="2011-10-02T05:00:00"/>
        <d v="2013-11-17T06:00:00"/>
        <d v="2017-08-22T05:00:00"/>
        <d v="2016-11-26T06:00:00"/>
        <d v="2012-06-29T05:00:00"/>
        <d v="2017-04-13T05:00:00"/>
        <d v="2019-10-05T05:00:00"/>
        <d v="2015-06-08T05:00:00"/>
        <d v="2019-01-31T06:00:00"/>
        <d v="2013-05-02T05:00:00"/>
        <d v="2018-01-07T06:00:00"/>
        <d v="2010-12-13T06:00:00"/>
        <d v="2012-02-27T06:00:00"/>
        <d v="2017-06-30T05:00:00"/>
        <d v="2010-08-12T05:00:00"/>
        <d v="2011-04-01T05:00:00"/>
        <d v="2019-07-05T05:00:00"/>
        <d v="2012-02-05T06:00:00"/>
        <d v="2019-12-06T06:00:00"/>
        <d v="2011-05-03T05:00:00"/>
        <d v="2019-01-19T06:00:00"/>
        <d v="2017-07-22T05:00:00"/>
        <d v="2018-09-19T05:00:00"/>
        <d v="2013-02-04T06:00:00"/>
        <d v="2014-03-11T05:00:00"/>
        <d v="2017-11-27T06:00:00"/>
        <d v="2017-05-21T05:00:00"/>
        <d v="2010-08-06T05:00:00"/>
        <d v="2017-11-01T05:00:00"/>
        <d v="2019-01-06T06:00:00"/>
        <d v="2017-07-27T05:00:00"/>
        <d v="2017-11-06T06:00:00"/>
        <d v="2015-02-03T06:00:00"/>
        <d v="2010-11-06T05:00:00"/>
        <d v="2010-07-06T05:00:00"/>
        <d v="2012-02-29T06:00:00"/>
        <d v="2018-05-07T05:00:00"/>
        <d v="2010-08-31T05:00:00"/>
        <d v="2011-06-18T05:00:00"/>
        <d v="2018-07-02T05:00:00"/>
        <d v="2016-06-13T05:00:00"/>
        <d v="2011-08-13T05:00:00"/>
        <d v="2012-11-25T06:00:00"/>
        <d v="2011-01-13T06:00:00"/>
        <d v="2018-08-30T05:00:00"/>
        <d v="2014-11-06T06:00:00"/>
        <d v="2018-12-09T06:00:00"/>
        <d v="2016-07-10T05:00:00"/>
        <d v="2019-07-09T05:00:00"/>
        <d v="2018-05-08T05:00:00"/>
        <d v="2017-07-14T05:00:00"/>
        <d v="2017-02-03T06:00:00"/>
        <d v="2019-12-14T06:00:00"/>
        <d v="2013-10-29T05:00:00"/>
        <d v="2013-06-25T05:00:00"/>
        <d v="2014-07-19T05:00:00"/>
        <d v="2013-07-29T05:00:00"/>
        <d v="2015-02-08T06:00:00"/>
        <d v="2010-12-15T06:00:00"/>
        <d v="2010-08-09T05:00:00"/>
        <d v="2012-04-25T05:00:00"/>
        <d v="2013-05-15T05:00:00"/>
        <d v="2016-11-23T06:00:00"/>
        <d v="2010-03-22T05:00:00"/>
        <d v="2015-05-18T05:00:00"/>
        <d v="2019-12-31T06:00:00"/>
        <d v="2017-05-22T05:00:00"/>
        <d v="2017-02-22T06:00:00"/>
        <d v="2017-09-13T05:00:00"/>
        <d v="2016-03-03T06:00:00"/>
        <d v="2014-07-25T05:00:00"/>
        <d v="2017-07-17T05:00:00"/>
        <d v="2011-07-01T05:00:00"/>
        <d v="2012-05-29T05:00:00"/>
        <d v="2013-03-28T05:00:00"/>
        <d v="2017-07-19T05:00:00"/>
        <d v="2016-01-09T06:00:00"/>
        <d v="2017-04-11T05:00:00"/>
        <d v="2014-05-23T05:00:00"/>
        <d v="2014-06-09T05:00:00"/>
        <d v="2014-11-02T05:00:00"/>
        <d v="2019-12-07T06:00:00"/>
        <d v="2012-05-05T05:00:00"/>
        <d v="2011-07-09T05:00:00"/>
        <d v="2019-08-28T05:00:00"/>
        <d v="2019-05-01T05:00:00"/>
        <d v="2017-06-26T05:00:00"/>
        <d v="2013-01-01T06:00:00"/>
        <d v="2015-05-11T05:00:00"/>
        <d v="2012-04-21T05:00:00"/>
        <d v="2014-02-26T06:00:00"/>
        <d v="2019-01-27T06:00:00"/>
        <d v="2015-09-03T05:00:00"/>
        <d v="2010-09-21T05:00:00"/>
        <d v="2012-10-28T05:00:00"/>
        <d v="2019-03-04T06:00:00"/>
        <d v="2017-06-23T05:00:00"/>
        <d v="2014-07-06T05:00:00"/>
        <d v="2015-02-11T06:00:00"/>
        <d v="2016-04-29T05:00:00"/>
        <d v="2018-12-18T06:00:00"/>
        <d v="2016-12-26T06:00:00"/>
        <d v="2016-08-07T05:00:00"/>
        <d v="2015-12-26T06:00:00"/>
        <d v="2014-03-17T05:00:00"/>
        <d v="2019-01-17T06:00:00"/>
        <d v="2018-08-26T05:00:00"/>
        <d v="2013-11-25T06:00:00"/>
        <d v="2012-02-20T06:00:00"/>
        <d v="2014-09-19T05:00:00"/>
        <d v="2013-04-14T05:00:00"/>
        <d v="2011-11-11T06:00:00"/>
        <d v="2010-03-18T05:00:00"/>
        <d v="2018-02-23T06:00:00"/>
        <d v="2017-05-05T05:00:00"/>
        <d v="2014-09-25T05:00:00"/>
        <d v="2013-08-04T05:00:00"/>
        <d v="2018-03-05T06:00:00"/>
        <d v="2010-07-01T05:00:00"/>
        <d v="2018-12-17T06:00:00"/>
        <d v="2010-07-19T05:00:00"/>
        <d v="2012-10-03T05:00:00"/>
        <d v="2014-07-28T05:00:00"/>
        <d v="2011-06-12T05:00:00"/>
        <d v="2016-01-30T06:00:00"/>
        <d v="2019-03-17T05:00:00"/>
        <d v="2011-10-27T05:00:00"/>
        <d v="2013-06-17T05:00:00"/>
        <d v="2019-12-12T06:00:00"/>
        <d v="2015-07-24T05:00:00"/>
        <d v="2019-06-10T05:00:00"/>
        <d v="2018-06-26T05:00:00"/>
        <d v="2016-01-18T06:00:00"/>
        <d v="2017-08-29T05:00:00"/>
        <d v="2012-02-16T06:00:00"/>
        <d v="2016-12-19T06:00:00"/>
        <d v="2019-05-12T05:00:00"/>
        <d v="2016-02-08T06:00:00"/>
        <d v="2014-12-31T06:00:00"/>
        <d v="2018-07-29T05:00:00"/>
        <d v="2013-03-13T05:00:00"/>
        <d v="2014-01-26T06:00:00"/>
        <d v="2010-07-31T05:00:00"/>
        <d v="2010-03-11T06:00:00"/>
        <d v="2018-02-05T06:00:00"/>
        <d v="2019-07-04T05:00:00"/>
        <d v="2012-03-06T06:00:00"/>
        <d v="2012-01-22T06:00:00"/>
        <d v="2011-03-05T06:00:00"/>
        <d v="2014-01-03T06:00:00"/>
        <d v="2012-04-26T05:00:00"/>
        <d v="2011-04-08T05:00:00"/>
        <d v="2014-01-12T06:00:00"/>
        <d v="2011-02-21T06:00:00"/>
        <d v="2018-06-22T05:00:00"/>
        <d v="2016-02-05T06:00:00"/>
        <d v="2019-01-16T06:00:00"/>
        <d v="2011-12-19T06:00:00"/>
        <d v="2010-10-05T05:00:00"/>
        <d v="2010-11-17T06:00:00"/>
        <d v="2012-05-08T05:00:00"/>
        <d v="2018-03-11T06:00:00"/>
        <d v="2012-01-06T06:00:00"/>
        <d v="2018-11-27T06:00:00"/>
        <d v="2014-04-07T05:00:00"/>
        <d v="2012-06-06T05:00:00"/>
        <d v="2011-08-27T05:00:00"/>
        <d v="2019-10-14T05:00:00"/>
        <d v="2011-08-19T05:00:00"/>
        <d v="2011-04-29T05:00:00"/>
        <d v="2012-09-05T05:00:00"/>
        <d v="2010-08-26T05:00:00"/>
        <d v="2012-04-05T05:00:00"/>
        <d v="2015-04-08T05:00:00"/>
        <d v="2015-09-14T05:00:00"/>
        <d v="2011-05-10T05:00:00"/>
        <d v="2014-03-12T05:00:00"/>
        <d v="2010-06-23T05:00:00"/>
        <d v="2015-10-05T05:00:00"/>
        <d v="2017-08-26T05:00:00"/>
        <d v="2014-12-16T06:00:00"/>
        <d v="2018-06-16T05:00:00"/>
        <d v="2010-12-02T06:00:00"/>
        <d v="2018-04-18T05:00:00"/>
        <d v="2016-01-05T06:00:00"/>
        <d v="2017-03-03T06:00:00"/>
        <d v="2014-06-21T05:00:00"/>
        <d v="2014-06-02T05:00:00"/>
        <d v="2015-01-20T06:00:00"/>
        <d v="2011-05-13T05:00:00"/>
        <d v="2015-05-20T05:00:00"/>
        <d v="2010-08-24T05:00:00"/>
        <d v="2015-11-23T06:00:00"/>
        <d v="2016-10-14T05:00:00"/>
        <d v="2015-02-20T06:00:00"/>
        <d v="2011-08-15T05:00:00"/>
        <d v="2010-05-25T05:00:00"/>
        <d v="2013-07-22T05:00:00"/>
        <d v="2012-12-09T06:00:00"/>
        <d v="2019-04-15T05:00:00"/>
        <d v="2012-05-31T05:00:00"/>
        <d v="2011-09-06T05:00:00"/>
        <d v="2012-03-28T05:00:00"/>
        <d v="2015-01-01T06:00:00"/>
        <d v="2013-10-15T05:00:00"/>
        <d v="2015-08-03T05:00:00"/>
        <d v="2019-01-26T06:00:00"/>
        <d v="2015-07-16T05:00:00"/>
        <d v="2017-05-23T05:00:00"/>
        <d v="2013-02-03T06:00:00"/>
        <d v="2019-01-28T06:00:00"/>
        <d v="2014-12-12T06:00:00"/>
        <d v="2019-08-01T05:00:00"/>
        <d v="2019-07-25T05:00:00"/>
        <d v="2014-09-26T05:00:00"/>
        <d v="2015-02-12T06:00:00"/>
        <d v="2019-10-27T05:00:00"/>
        <d v="2018-04-15T05:00:00"/>
        <d v="2017-04-20T05:00:00"/>
        <d v="2017-07-25T05:00:00"/>
        <d v="2014-12-15T06:00:00"/>
        <d v="2018-07-31T05:00:00"/>
        <d v="2013-11-19T06:00:00"/>
        <d v="2016-12-11T06:00:00"/>
        <d v="2019-05-13T05:00:00"/>
        <d v="2011-03-11T06:00:00"/>
        <d v="2012-02-12T06:00:00"/>
        <d v="2016-08-19T05:00:00"/>
        <d v="2014-02-28T06:00:00"/>
        <d v="2016-05-25T05:00:00"/>
        <d v="2017-04-18T05:00:00"/>
        <d v="2011-01-17T06:00:00"/>
        <d v="2017-01-28T06:00:00"/>
        <d v="2014-05-04T05:00:00"/>
        <d v="2010-08-19T05:00:00"/>
        <d v="2015-07-28T05:00:00"/>
        <d v="2017-05-14T05:00:00"/>
        <d v="2017-08-03T05:00:00"/>
        <d v="2013-07-10T05:00:00"/>
        <d v="2015-11-26T06:00:00"/>
        <d v="2019-11-30T06:00:00"/>
        <d v="2016-01-08T06:00:00"/>
        <d v="2014-11-27T06:00:00"/>
        <d v="2011-12-08T06:00:00"/>
        <d v="2017-03-25T05:00:00"/>
        <d v="2010-02-11T06:00:00"/>
        <d v="2011-11-24T06:00:00"/>
        <d v="2014-04-28T05:00:00"/>
        <d v="2017-09-17T05:00:00"/>
        <d v="2010-10-31T05:00:00"/>
        <d v="2013-05-18T05:00:00"/>
        <d v="2019-07-01T05:00:00"/>
        <d v="2017-06-29T05:00:00"/>
        <d v="2013-08-27T05:00:00"/>
        <d v="2017-12-08T06:00:00"/>
        <d v="2012-09-26T05:00:00"/>
        <d v="2019-11-17T06:00:00"/>
        <d v="2016-03-19T05:00:00"/>
        <d v="2012-05-01T05:00:00"/>
        <d v="2012-06-17T05:00:00"/>
        <d v="2011-10-19T05:00:00"/>
        <d v="2010-09-28T05:00:00"/>
        <d v="2018-04-23T05:00:00"/>
        <d v="2013-04-09T05:00:00"/>
        <d v="2016-04-15T05:00:00"/>
        <d v="2019-03-11T05:00:00"/>
        <d v="2018-10-26T05:00:00"/>
        <d v="2017-05-03T05:00:00"/>
        <d v="2010-03-04T06:00:00"/>
        <d v="2013-05-01T05:00:00"/>
        <d v="2016-03-07T06:00:00"/>
        <d v="2018-02-21T06:00:00"/>
        <d v="2011-05-21T05:00:00"/>
        <d v="2017-07-06T05:00:00"/>
        <d v="2016-11-01T05:00:00"/>
        <d v="2010-07-08T05:00:00"/>
        <d v="2014-01-08T06:00:00"/>
        <d v="2015-04-17T05:00:00"/>
        <d v="2013-12-17T06:00:00"/>
        <d v="2010-04-09T05:00:00"/>
        <d v="2016-05-27T05:00:00"/>
        <d v="2010-01-09T06:00:00"/>
        <d v="2014-12-02T06:00:00"/>
        <d v="2016-06-11T05:00:00"/>
        <d v="2019-10-15T05:00:00"/>
        <d v="2011-11-27T06:00:00"/>
        <d v="2013-08-05T05:00:00"/>
        <d v="2014-02-22T06:00:00"/>
        <d v="2010-10-23T05:00:00"/>
        <d v="2012-03-26T05:00:00"/>
        <d v="2019-04-06T05:00:00"/>
        <d v="2011-12-22T06:00:00"/>
        <d v="2016-05-06T05:00:00"/>
        <d v="2019-03-29T05:00:00"/>
        <d v="2012-12-08T06:00:00"/>
        <d v="2017-11-29T06:00:00"/>
        <d v="2012-09-04T05:00:00"/>
        <d v="2010-07-27T05:00:00"/>
        <d v="2018-10-17T05:00:00"/>
        <d v="2015-08-14T05:00:00"/>
        <d v="2017-12-22T06:00:00"/>
        <d v="2011-07-04T05:00:00"/>
        <d v="2010-01-19T06:00:00"/>
        <d v="2010-10-13T05:00:00"/>
        <d v="2011-04-27T05:00:00"/>
        <d v="2010-04-15T05:00:00"/>
        <d v="2018-07-15T05:00:00"/>
        <d v="2012-10-19T05:00:00"/>
        <d v="2010-02-14T06:00:00"/>
        <d v="2015-01-21T06:00:00"/>
        <d v="2012-12-01T06:00:00"/>
        <d v="2011-03-01T06:00:00"/>
        <d v="2012-08-14T05:00:00"/>
        <d v="2012-04-24T05:00:00"/>
        <d v="2013-03-05T06:00:00"/>
        <d v="2018-05-15T05:00:00"/>
        <d v="2013-05-21T05:00:00"/>
        <d v="2011-05-07T05:00:00"/>
        <d v="2011-01-03T06:00:00"/>
        <d v="2011-12-03T06:00:00"/>
        <d v="2016-04-08T05:00:00"/>
        <d v="2016-11-14T06:00:00"/>
        <d v="2014-07-05T05:00:00"/>
        <d v="2015-06-19T05:00:00"/>
        <d v="2017-04-27T05:00:00"/>
        <d v="2016-08-23T05:00:00"/>
        <d v="2018-02-10T06:00:00"/>
        <d v="2013-05-10T05:00:00"/>
        <d v="2017-09-22T05:00:00"/>
        <d v="2014-07-08T05:00:00"/>
        <d v="2010-03-28T05:00:00"/>
        <d v="2015-02-26T06:00:00"/>
        <d v="2015-12-22T06:00:00"/>
        <d v="2013-10-12T05:00:00"/>
        <d v="2013-10-21T05:00:00"/>
        <d v="2016-11-02T05:00:00"/>
        <d v="2015-04-18T05:00:00"/>
        <d v="2018-07-30T05:00:00"/>
        <d v="2017-06-12T05:00:00"/>
        <d v="2017-09-12T05:00:00"/>
        <d v="2019-12-10T06:00:00"/>
        <d v="2011-07-14T05:00:00"/>
        <d v="2010-10-20T05:00:00"/>
        <d v="2013-08-30T05:00:00"/>
        <d v="2016-04-01T05:00:00"/>
        <d v="2018-11-30T06:00:00"/>
        <d v="2013-09-22T05:00:00"/>
        <d v="2014-02-14T06:00:00"/>
        <d v="2010-03-21T05:00:00"/>
      </sharedItems>
    </cacheField>
    <cacheField name="launched_at" numFmtId="0">
      <sharedItems containsSemiMixedTypes="0" containsString="0" containsNumber="1" containsInteger="1" minValue="1263016800" maxValue="1580104800"/>
    </cacheField>
    <cacheField name="deadline" numFmtId="0">
      <sharedItems containsSemiMixedTypes="0" containsString="0" containsNumber="1" containsInteger="1" minValue="1263016800" maxValue="1581314400"/>
    </cacheField>
    <cacheField name="Date Ended Conversion" numFmtId="14">
      <sharedItems containsSemiMixedTypes="0" containsNonDate="0" containsDate="1" containsString="0" minDate="2010-01-09T06:00:00" maxDate="2020-02-10T06:00:00" count="878">
        <d v="2010-10-11T05:00:00"/>
        <d v="2012-11-09T06:00:00"/>
        <d v="2011-02-09T06:00:00"/>
        <d v="2019-07-01T05:00:00"/>
        <d v="2019-07-12T05:00:00"/>
        <d v="2015-11-15T06:00:00"/>
        <d v="2018-02-12T06:00:00"/>
        <d v="2017-09-30T05:00:00"/>
        <d v="2018-07-18T05:00:00"/>
        <d v="2011-01-28T06:00:00"/>
        <d v="2010-09-09T05:00:00"/>
        <d v="2012-10-10T05:00:00"/>
        <d v="2017-03-13T05:00:00"/>
        <d v="2019-06-01T05:00:00"/>
        <d v="2017-10-31T05:00:00"/>
        <d v="2014-05-03T05:00:00"/>
        <d v="2016-01-26T06:00:00"/>
        <d v="2010-07-01T05:00:00"/>
        <d v="2010-07-21T05:00:00"/>
        <d v="2010-12-24T06:00:00"/>
        <d v="2015-10-04T05:00:00"/>
        <d v="2012-01-30T06:00:00"/>
        <d v="2016-03-04T06:00:00"/>
        <d v="2015-07-31T05:00:00"/>
        <d v="2010-03-08T06:00:00"/>
        <d v="2015-07-12T05:00:00"/>
        <d v="2014-01-07T06:00:00"/>
        <d v="2010-07-18T05:00:00"/>
        <d v="2015-01-09T06:00:00"/>
        <d v="2016-01-07T06:00:00"/>
        <d v="2018-04-28T05:00:00"/>
        <d v="2018-05-24T05:00:00"/>
        <d v="2016-12-04T06:00:00"/>
        <d v="2017-11-17T06:00:00"/>
        <d v="2019-02-19T06:00:00"/>
        <d v="2017-03-09T06:00:00"/>
        <d v="2017-05-04T05:00:00"/>
        <d v="2015-06-24T05:00:00"/>
        <d v="2014-12-24T06:00:00"/>
        <d v="2015-12-15T06:00:00"/>
        <d v="2014-01-25T06:00:00"/>
        <d v="2017-12-08T06:00:00"/>
        <d v="2010-12-21T06:00:00"/>
        <d v="2011-09-12T05:00:00"/>
        <d v="2018-07-28T05:00:00"/>
        <d v="2017-01-29T06:00:00"/>
        <d v="2013-08-10T05:00:00"/>
        <d v="2017-12-22T06:00:00"/>
        <d v="2017-02-23T06:00:00"/>
        <d v="2018-03-02T06:00:00"/>
        <d v="2017-05-31T05:00:00"/>
        <d v="2010-04-05T05:00:00"/>
        <d v="2016-03-12T06:00:00"/>
        <d v="2016-03-23T05:00:00"/>
        <d v="2019-08-19T05:00:00"/>
        <d v="2013-09-07T05:00:00"/>
        <d v="2014-06-14T05:00:00"/>
        <d v="2011-10-19T05:00:00"/>
        <d v="2018-09-20T05:00:00"/>
        <d v="2014-04-28T05:00:00"/>
        <d v="2018-03-03T06:00:00"/>
        <d v="2011-02-03T06:00:00"/>
        <d v="2019-04-30T05:00:00"/>
        <d v="2014-01-06T06:00:00"/>
        <d v="2015-10-11T05:00:00"/>
        <d v="2018-06-24T05:00:00"/>
        <d v="2013-10-25T05:00:00"/>
        <d v="2019-11-08T06:00:00"/>
        <d v="2010-07-26T05:00:00"/>
        <d v="2014-04-11T05:00:00"/>
        <d v="2019-03-14T05:00:00"/>
        <d v="2014-11-11T06:00:00"/>
        <d v="2017-07-09T05:00:00"/>
        <d v="2018-01-08T06:00:00"/>
        <d v="2019-01-26T06:00:00"/>
        <d v="2017-02-24T06:00:00"/>
        <d v="2016-01-25T06:00:00"/>
        <d v="2017-11-03T05:00:00"/>
        <d v="2015-11-25T06:00:00"/>
        <d v="2012-04-12T05:00:00"/>
        <d v="2018-11-27T06:00:00"/>
        <d v="2011-07-26T05:00:00"/>
        <d v="2013-08-06T05:00:00"/>
        <d v="2019-09-13T05:00:00"/>
        <d v="2017-11-27T06:00:00"/>
        <d v="2017-09-13T05:00:00"/>
        <d v="2014-06-19T05:00:00"/>
        <d v="2012-06-04T05:00:00"/>
        <d v="2016-08-10T05:00:00"/>
        <d v="2012-08-13T05:00:00"/>
        <d v="2013-09-10T05:00:00"/>
        <d v="2014-06-08T05:00:00"/>
        <d v="2015-06-16T05:00:00"/>
        <d v="2019-07-25T05:00:00"/>
        <d v="2010-05-07T05:00:00"/>
        <d v="2016-08-09T05:00:00"/>
        <d v="2014-01-23T06:00:00"/>
        <d v="2018-12-17T06:00:00"/>
        <d v="2014-10-18T05:00:00"/>
        <d v="2013-08-11T05:00:00"/>
        <d v="2012-11-19T06:00:00"/>
        <d v="2016-05-16T05:00:00"/>
        <d v="2017-08-25T05:00:00"/>
        <d v="2018-05-27T05:00:00"/>
        <d v="2010-12-26T06:00:00"/>
        <d v="2010-07-05T05:00:00"/>
        <d v="2015-09-29T05:00:00"/>
        <d v="2012-05-13T05:00:00"/>
        <d v="2012-12-09T06:00:00"/>
        <d v="2012-09-06T05:00:00"/>
        <d v="2013-09-21T05:00:00"/>
        <d v="2017-03-03T06:00:00"/>
        <d v="2013-02-01T06:00:00"/>
        <d v="2011-12-13T06:00:00"/>
        <d v="2019-11-11T06:00:00"/>
        <d v="2016-03-17T05:00:00"/>
        <d v="2017-09-18T05:00:00"/>
        <d v="2011-08-07T05:00:00"/>
        <d v="2016-04-06T05:00:00"/>
        <d v="2011-06-07T05:00:00"/>
        <d v="2018-04-12T05:00:00"/>
        <d v="2011-05-16T05:00:00"/>
        <d v="2010-03-04T06:00:00"/>
        <d v="2019-12-15T06:00:00"/>
        <d v="2015-11-30T06:00:00"/>
        <d v="2015-12-09T06:00:00"/>
        <d v="2018-12-18T06:00:00"/>
        <d v="2019-03-30T05:00:00"/>
        <d v="2018-09-17T05:00:00"/>
        <d v="2015-05-29T05:00:00"/>
        <d v="2019-09-11T05:00:00"/>
        <d v="2015-08-15T05:00:00"/>
        <d v="2011-05-07T05:00:00"/>
        <d v="2019-12-04T06:00:00"/>
        <d v="2018-09-30T05:00:00"/>
        <d v="2011-04-19T05:00:00"/>
        <d v="2011-09-28T05:00:00"/>
        <d v="2015-08-07T05:00:00"/>
        <d v="2013-04-20T05:00:00"/>
        <d v="2016-03-15T05:00:00"/>
        <d v="2016-03-30T05:00:00"/>
        <d v="2019-06-25T05:00:00"/>
        <d v="2019-05-15T05:00:00"/>
        <d v="2010-05-31T05:00:00"/>
        <d v="2016-09-17T05:00:00"/>
        <d v="2012-08-07T05:00:00"/>
        <d v="2014-07-03T05:00:00"/>
        <d v="2015-05-08T05:00:00"/>
        <d v="2010-08-21T05:00:00"/>
        <d v="2018-08-18T05:00:00"/>
        <d v="2010-10-19T05:00:00"/>
        <d v="2015-10-27T05:00:00"/>
        <d v="2019-05-29T05:00:00"/>
        <d v="2019-04-14T05:00:00"/>
        <d v="2015-10-14T05:00:00"/>
        <d v="2014-12-27T06:00:00"/>
        <d v="2012-07-15T05:00:00"/>
        <d v="2019-11-02T05:00:00"/>
        <d v="2011-01-13T06:00:00"/>
        <d v="2014-12-10T06:00:00"/>
        <d v="2011-02-12T06:00:00"/>
        <d v="2010-02-09T06:00:00"/>
        <d v="2010-06-21T05:00:00"/>
        <d v="2014-03-29T05:00:00"/>
        <d v="2018-04-18T05:00:00"/>
        <d v="2011-06-25T05:00:00"/>
        <d v="2015-07-21T05:00:00"/>
        <d v="2016-11-30T06:00:00"/>
        <d v="2015-06-19T05:00:00"/>
        <d v="2013-06-05T05:00:00"/>
        <d v="2017-08-31T05:00:00"/>
        <d v="2011-05-20T05:00:00"/>
        <d v="2011-07-22T05:00:00"/>
        <d v="2015-09-02T05:00:00"/>
        <d v="2018-08-26T05:00:00"/>
        <d v="2017-09-02T05:00:00"/>
        <d v="2016-02-20T06:00:00"/>
        <d v="2018-01-26T06:00:00"/>
        <d v="2015-01-01T06:00:00"/>
        <d v="2011-12-25T06:00:00"/>
        <d v="2019-07-23T05:00:00"/>
        <d v="2012-07-20T05:00:00"/>
        <d v="2012-01-06T06:00:00"/>
        <d v="2017-07-24T05:00:00"/>
        <d v="2013-06-20T05:00:00"/>
        <d v="2019-03-23T05:00:00"/>
        <d v="2016-11-13T06:00:00"/>
        <d v="2016-08-23T05:00:00"/>
        <d v="2014-01-11T06:00:00"/>
        <d v="2011-04-13T05:00:00"/>
        <d v="2017-10-22T05:00:00"/>
        <d v="2015-09-19T05:00:00"/>
        <d v="2013-06-28T05:00:00"/>
        <d v="2010-04-28T05:00:00"/>
        <d v="2017-06-17T05:00:00"/>
        <d v="2018-09-08T05:00:00"/>
        <d v="2019-10-23T05:00:00"/>
        <d v="2018-03-24T05:00:00"/>
        <d v="2016-02-28T06:00:00"/>
        <d v="2013-09-28T05:00:00"/>
        <d v="2012-08-10T05:00:00"/>
        <d v="2019-12-22T06:00:00"/>
        <d v="2015-07-10T05:00:00"/>
        <d v="2016-03-28T05:00:00"/>
        <d v="2016-07-26T05:00:00"/>
        <d v="2015-05-17T05:00:00"/>
        <d v="2016-10-18T05:00:00"/>
        <d v="2014-11-17T06:00:00"/>
        <d v="2016-09-18T05:00:00"/>
        <d v="2020-01-14T06:00:00"/>
        <d v="2018-11-13T06:00:00"/>
        <d v="2018-08-13T05:00:00"/>
        <d v="2018-01-27T06:00:00"/>
        <d v="2019-07-02T05:00:00"/>
        <d v="2018-04-10T05:00:00"/>
        <d v="2011-01-03T06:00:00"/>
        <d v="2015-02-28T06:00:00"/>
        <d v="2012-04-01T05:00:00"/>
        <d v="2016-12-28T06:00:00"/>
        <d v="2010-10-07T05:00:00"/>
        <d v="2014-10-05T05:00:00"/>
        <d v="2011-10-14T05:00:00"/>
        <d v="2013-03-06T06:00:00"/>
        <d v="2015-11-27T06:00:00"/>
        <d v="2014-09-24T05:00:00"/>
        <d v="2014-04-27T05:00:00"/>
        <d v="2018-01-22T06:00:00"/>
        <d v="2016-01-10T06:00:00"/>
        <d v="2013-04-21T05:00:00"/>
        <d v="2016-07-27T05:00:00"/>
        <d v="2019-05-13T05:00:00"/>
        <d v="2014-08-20T05:00:00"/>
        <d v="2010-10-30T05:00:00"/>
        <d v="2011-03-19T05:00:00"/>
        <d v="2015-04-28T05:00:00"/>
        <d v="2018-09-16T05:00:00"/>
        <d v="2018-10-17T05:00:00"/>
        <d v="2012-04-24T05:00:00"/>
        <d v="2014-09-12T05:00:00"/>
        <d v="2012-05-17T05:00:00"/>
        <d v="2011-01-23T06:00:00"/>
        <d v="2010-08-12T05:00:00"/>
        <d v="2018-08-12T05:00:00"/>
        <d v="2016-08-19T05:00:00"/>
        <d v="2013-12-12T06:00:00"/>
        <d v="2018-06-28T05:00:00"/>
        <d v="2011-02-28T06:00:00"/>
        <d v="2015-01-17T06:00:00"/>
        <d v="2012-06-17T05:00:00"/>
        <d v="2018-01-28T06:00:00"/>
        <d v="2016-12-15T06:00:00"/>
        <d v="2013-12-15T06:00:00"/>
        <d v="2013-03-23T05:00:00"/>
        <d v="2017-11-15T06:00:00"/>
        <d v="2018-04-02T05:00:00"/>
        <d v="2011-08-19T05:00:00"/>
        <d v="2016-09-03T05:00:00"/>
        <d v="2019-04-22T05:00:00"/>
        <d v="2014-08-15T05:00:00"/>
        <d v="2011-07-21T05:00:00"/>
        <d v="2010-11-02T05:00:00"/>
        <d v="2014-05-23T05:00:00"/>
        <d v="2014-06-07T05:00:00"/>
        <d v="2013-06-29T05:00:00"/>
        <d v="2010-07-12T05:00:00"/>
        <d v="2014-12-08T06:00:00"/>
        <d v="2018-05-21T05:00:00"/>
        <d v="2010-05-15T05:00:00"/>
        <d v="2012-03-15T05:00:00"/>
        <d v="2010-05-24T05:00:00"/>
        <d v="2018-03-07T06:00:00"/>
        <d v="2016-03-06T06:00:00"/>
        <d v="2010-06-24T05:00:00"/>
        <d v="2010-07-08T05:00:00"/>
        <d v="2016-11-23T06:00:00"/>
        <d v="2016-12-03T06:00:00"/>
        <d v="2013-10-14T05:00:00"/>
        <d v="2018-06-10T05:00:00"/>
        <d v="2016-08-18T05:00:00"/>
        <d v="2011-09-03T05:00:00"/>
        <d v="2018-07-01T05:00:00"/>
        <d v="2013-08-01T05:00:00"/>
        <d v="2019-09-18T05:00:00"/>
        <d v="2010-07-19T05:00:00"/>
        <d v="2017-04-14T05:00:00"/>
        <d v="2012-01-23T06:00:00"/>
        <d v="2011-05-10T05:00:00"/>
        <d v="2018-02-25T06:00:00"/>
        <d v="2017-12-18T06:00:00"/>
        <d v="2017-03-15T05:00:00"/>
        <d v="2011-11-04T05:00:00"/>
        <d v="2014-04-23T05:00:00"/>
        <d v="2018-02-05T06:00:00"/>
        <d v="2016-07-03T05:00:00"/>
        <d v="2011-01-16T06:00:00"/>
        <d v="2013-02-28T06:00:00"/>
        <d v="2014-03-25T05:00:00"/>
        <d v="2011-12-28T06:00:00"/>
        <d v="2019-04-08T05:00:00"/>
        <d v="2010-10-01T05:00:00"/>
        <d v="2019-02-27T06:00:00"/>
        <d v="2010-07-13T05:00:00"/>
        <d v="2015-01-28T06:00:00"/>
        <d v="2010-11-27T06:00:00"/>
        <d v="2010-09-13T05:00:00"/>
        <d v="2016-12-19T06:00:00"/>
        <d v="2016-09-11T05:00:00"/>
        <d v="2016-01-12T06:00:00"/>
        <d v="2010-06-07T05:00:00"/>
        <d v="2015-09-04T05:00:00"/>
        <d v="2015-11-20T06:00:00"/>
        <d v="2014-04-08T05:00:00"/>
        <d v="2012-10-24T05:00:00"/>
        <d v="2015-03-04T06:00:00"/>
        <d v="2011-06-18T05:00:00"/>
        <d v="2010-04-09T05:00:00"/>
        <d v="2015-05-07T05:00:00"/>
        <d v="2015-08-06T05:00:00"/>
        <d v="2015-09-16T05:00:00"/>
        <d v="2015-09-18T05:00:00"/>
        <d v="2019-04-18T05:00:00"/>
        <d v="2015-02-06T06:00:00"/>
        <d v="2010-08-29T05:00:00"/>
        <d v="2012-03-29T05:00:00"/>
        <d v="2014-05-22T05:00:00"/>
        <d v="2019-04-10T05:00:00"/>
        <d v="2018-01-04T06:00:00"/>
        <d v="2012-09-08T05:00:00"/>
        <d v="2017-03-19T05:00:00"/>
        <d v="2015-07-03T05:00:00"/>
        <d v="2016-06-03T05:00:00"/>
        <d v="2013-12-05T06:00:00"/>
        <d v="2011-11-28T06:00:00"/>
        <d v="2010-04-06T05:00:00"/>
        <d v="2010-09-11T05:00:00"/>
        <d v="2016-02-21T06:00:00"/>
        <d v="2011-10-11T05:00:00"/>
        <d v="2012-09-28T05:00:00"/>
        <d v="2019-11-12T06:00:00"/>
        <d v="2017-01-19T06:00:00"/>
        <d v="2017-06-18T05:00:00"/>
        <d v="2013-09-22T05:00:00"/>
        <d v="2016-07-19T05:00:00"/>
        <d v="2010-12-08T06:00:00"/>
        <d v="2011-10-22T05:00:00"/>
        <d v="2012-10-16T05:00:00"/>
        <d v="2017-03-01T06:00:00"/>
        <d v="2013-07-27T05:00:00"/>
        <d v="2019-03-17T05:00:00"/>
        <d v="2019-04-21T05:00:00"/>
        <d v="2016-07-06T05:00:00"/>
        <d v="2010-09-19T05:00:00"/>
        <d v="2011-01-08T06:00:00"/>
        <d v="2015-03-23T05:00:00"/>
        <d v="2010-12-12T06:00:00"/>
        <d v="2019-10-20T05:00:00"/>
        <d v="2014-09-04T05:00:00"/>
        <d v="2014-10-15T05:00:00"/>
        <d v="2012-12-21T06:00:00"/>
        <d v="2011-09-19T05:00:00"/>
        <d v="2017-05-20T05:00:00"/>
        <d v="2010-06-26T05:00:00"/>
        <d v="2014-02-13T06:00:00"/>
        <d v="2016-04-07T05:00:00"/>
        <d v="2018-01-02T06:00:00"/>
        <d v="2015-03-06T06:00:00"/>
        <d v="2017-07-19T05:00:00"/>
        <d v="2018-08-19T05:00:00"/>
        <d v="2012-10-04T05:00:00"/>
        <d v="2011-07-23T05:00:00"/>
        <d v="2012-04-03T05:00:00"/>
        <d v="2015-07-06T05:00:00"/>
        <d v="2018-10-13T05:00:00"/>
        <d v="2013-08-29T05:00:00"/>
        <d v="2011-12-04T06:00:00"/>
        <d v="2012-03-23T05:00:00"/>
        <d v="2019-08-04T05:00:00"/>
        <d v="2019-01-22T06:00:00"/>
        <d v="2011-03-23T05:00:00"/>
        <d v="2019-05-04T05:00:00"/>
        <d v="2014-07-18T05:00:00"/>
        <d v="2015-09-22T05:00:00"/>
        <d v="2012-08-28T05:00:00"/>
        <d v="2010-10-12T05:00:00"/>
        <d v="2012-06-23T05:00:00"/>
        <d v="2015-11-04T06:00:00"/>
        <d v="2012-12-30T06:00:00"/>
        <d v="2015-07-11T05:00:00"/>
        <d v="2016-03-20T05:00:00"/>
        <d v="2017-03-20T05:00:00"/>
        <d v="2014-10-20T05:00:00"/>
        <d v="2018-07-21T05:00:00"/>
        <d v="2017-12-03T06:00:00"/>
        <d v="2015-06-18T05:00:00"/>
        <d v="2018-02-06T06:00:00"/>
        <d v="2012-05-07T05:00:00"/>
        <d v="2016-07-08T05:00:00"/>
        <d v="2011-05-09T05:00:00"/>
        <d v="2013-06-06T05:00:00"/>
        <d v="2010-07-24T05:00:00"/>
        <d v="2015-08-30T05:00:00"/>
        <d v="2013-04-19T05:00:00"/>
        <d v="2014-07-12T05:00:00"/>
        <d v="2019-03-10T06:00:00"/>
        <d v="2018-03-11T06:00:00"/>
        <d v="2020-01-30T06:00:00"/>
        <d v="2012-08-25T05:00:00"/>
        <d v="2014-10-03T05:00:00"/>
        <d v="2011-11-24T06:00:00"/>
        <d v="2013-09-26T05:00:00"/>
        <d v="2018-08-29T05:00:00"/>
        <d v="2017-01-06T06:00:00"/>
        <d v="2010-05-09T05:00:00"/>
        <d v="2015-05-21T05:00:00"/>
        <d v="2019-02-13T06:00:00"/>
        <d v="2010-10-31T05:00:00"/>
        <d v="2018-09-18T05:00:00"/>
        <d v="2014-02-12T06:00:00"/>
        <d v="2016-09-19T05:00:00"/>
        <d v="2018-04-07T05:00:00"/>
        <d v="2013-05-29T05:00:00"/>
        <d v="2014-09-08T05:00:00"/>
        <d v="2011-09-24T05:00:00"/>
        <d v="2012-02-12T06:00:00"/>
        <d v="2011-01-22T06:00:00"/>
        <d v="2013-07-24T05:00:00"/>
        <d v="2019-11-28T06:00:00"/>
        <d v="2018-10-06T05:00:00"/>
        <d v="2018-05-03T05:00:00"/>
        <d v="2011-12-05T06:00:00"/>
        <d v="2012-11-10T06:00:00"/>
        <d v="2018-10-15T05:00:00"/>
        <d v="2019-01-07T06:00:00"/>
        <d v="2018-12-03T06:00:00"/>
        <d v="2011-12-27T06:00:00"/>
        <d v="2018-03-31T05:00:00"/>
        <d v="2019-10-30T05:00:00"/>
        <d v="2013-03-11T05:00:00"/>
        <d v="2016-09-22T05:00:00"/>
        <d v="2019-06-26T05:00:00"/>
        <d v="2017-11-04T05:00:00"/>
        <d v="2015-01-23T06:00:00"/>
        <d v="2019-11-05T06:00:00"/>
        <d v="2010-11-24T06:00:00"/>
        <d v="2016-02-25T06:00:00"/>
        <d v="2015-07-07T05:00:00"/>
        <d v="2012-03-03T06:00:00"/>
        <d v="2015-10-05T05:00:00"/>
        <d v="2018-04-21T05:00:00"/>
        <d v="2014-09-22T05:00:00"/>
        <d v="2015-01-22T06:00:00"/>
        <d v="2016-04-01T05:00:00"/>
        <d v="2011-01-15T06:00:00"/>
        <d v="2019-01-24T06:00:00"/>
        <d v="2011-03-06T06:00:00"/>
        <d v="2018-06-18T05:00:00"/>
        <d v="2013-03-12T05:00:00"/>
        <d v="2014-10-23T05:00:00"/>
        <d v="2015-12-12T06:00:00"/>
        <d v="2016-02-16T06:00:00"/>
        <d v="2018-07-24T05:00:00"/>
        <d v="2019-03-01T06:00:00"/>
        <d v="2017-02-18T06:00:00"/>
        <d v="2010-12-10T06:00:00"/>
        <d v="2010-06-17T05:00:00"/>
        <d v="2014-11-08T06:00:00"/>
        <d v="2011-02-25T06:00:00"/>
        <d v="2011-08-05T05:00:00"/>
        <d v="2017-08-16T05:00:00"/>
        <d v="2019-10-04T05:00:00"/>
        <d v="2014-09-19T05:00:00"/>
        <d v="2017-10-18T05:00:00"/>
        <d v="2011-05-01T05:00:00"/>
        <d v="2014-01-01T06:00:00"/>
        <d v="2014-11-02T05:00:00"/>
        <d v="2014-07-01T05:00:00"/>
        <d v="2017-07-31T05:00:00"/>
        <d v="2017-10-09T05:00:00"/>
        <d v="2010-01-30T06:00:00"/>
        <d v="2014-06-22T05:00:00"/>
        <d v="2015-04-21T05:00:00"/>
        <d v="2019-12-29T06:00:00"/>
        <d v="2010-08-23T05:00:00"/>
        <d v="2014-06-30T05:00:00"/>
        <d v="2017-01-25T06:00:00"/>
        <d v="2016-06-04T05:00:00"/>
        <d v="2016-12-20T06:00:00"/>
        <d v="2011-11-11T06:00:00"/>
        <d v="2011-02-13T06:00:00"/>
        <d v="2020-02-08T06:00:00"/>
        <d v="2010-07-14T05:00:00"/>
        <d v="2013-02-11T06:00:00"/>
        <d v="2015-03-21T05:00:00"/>
        <d v="2010-02-16T06:00:00"/>
        <d v="2013-03-13T05:00:00"/>
        <d v="2016-07-10T05:00:00"/>
        <d v="2017-03-28T05:00:00"/>
        <d v="2010-10-23T05:00:00"/>
        <d v="2013-03-18T05:00:00"/>
        <d v="2014-08-06T05:00:00"/>
        <d v="2019-01-16T06:00:00"/>
        <d v="2015-03-13T05:00:00"/>
        <d v="2010-07-10T05:00:00"/>
        <d v="2012-12-20T06:00:00"/>
        <d v="2012-03-06T06:00:00"/>
        <d v="2020-02-10T06:00:00"/>
        <d v="2013-11-01T05:00:00"/>
        <d v="2019-02-03T06:00:00"/>
        <d v="2013-03-19T05:00:00"/>
        <d v="2010-03-26T05:00:00"/>
        <d v="2014-12-26T06:00:00"/>
        <d v="2015-01-29T06:00:00"/>
        <d v="2019-11-20T06:00:00"/>
        <d v="2011-02-21T06:00:00"/>
        <d v="2013-04-03T05:00:00"/>
        <d v="2014-04-21T05:00:00"/>
        <d v="2017-05-10T05:00:00"/>
        <d v="2011-02-18T06:00:00"/>
        <d v="2016-06-30T05:00:00"/>
        <d v="2013-03-14T05:00:00"/>
        <d v="2011-04-03T05:00:00"/>
        <d v="2014-11-12T06:00:00"/>
        <d v="2014-10-24T05:00:00"/>
        <d v="2019-09-20T05:00:00"/>
        <d v="2018-01-17T06:00:00"/>
        <d v="2014-01-04T06:00:00"/>
        <d v="2011-10-06T05:00:00"/>
        <d v="2013-11-19T06:00:00"/>
        <d v="2017-08-29T05:00:00"/>
        <d v="2016-11-28T06:00:00"/>
        <d v="2012-06-30T05:00:00"/>
        <d v="2017-04-23T05:00:00"/>
        <d v="2019-10-29T05:00:00"/>
        <d v="2015-07-24T05:00:00"/>
        <d v="2019-02-21T06:00:00"/>
        <d v="2013-05-23T05:00:00"/>
        <d v="2018-01-10T06:00:00"/>
        <d v="2011-01-10T06:00:00"/>
        <d v="2012-02-29T06:00:00"/>
        <d v="2014-01-16T06:00:00"/>
        <d v="2017-07-10T05:00:00"/>
        <d v="2010-09-05T05:00:00"/>
        <d v="2011-04-09T05:00:00"/>
        <d v="2019-07-06T05:00:00"/>
        <d v="2012-02-28T06:00:00"/>
        <d v="2019-12-06T06:00:00"/>
        <d v="2011-05-15T05:00:00"/>
        <d v="2019-03-02T06:00:00"/>
        <d v="2017-07-27T05:00:00"/>
        <d v="2018-04-17T05:00:00"/>
        <d v="2013-02-06T06:00:00"/>
        <d v="2019-01-13T06:00:00"/>
        <d v="2019-05-07T05:00:00"/>
        <d v="2014-03-14T05:00:00"/>
        <d v="2018-01-03T06:00:00"/>
        <d v="2017-06-07T05:00:00"/>
        <d v="2017-11-18T06:00:00"/>
        <d v="2019-01-14T06:00:00"/>
        <d v="2017-09-12T05:00:00"/>
        <d v="2017-11-11T06:00:00"/>
        <d v="2010-11-14T06:00:00"/>
        <d v="2010-07-07T05:00:00"/>
        <d v="2012-03-21T05:00:00"/>
        <d v="2010-09-14T05:00:00"/>
        <d v="2011-07-19T05:00:00"/>
        <d v="2018-07-17T05:00:00"/>
        <d v="2016-06-19T05:00:00"/>
        <d v="2011-08-18T05:00:00"/>
        <d v="2012-11-27T06:00:00"/>
        <d v="2011-01-14T06:00:00"/>
        <d v="2018-09-22T05:00:00"/>
        <d v="2014-11-16T06:00:00"/>
        <d v="2018-08-16T05:00:00"/>
        <d v="2018-12-13T06:00:00"/>
        <d v="2016-08-29T05:00:00"/>
        <d v="2019-07-27T05:00:00"/>
        <d v="2018-05-10T05:00:00"/>
        <d v="2017-08-13T05:00:00"/>
        <d v="2017-02-06T06:00:00"/>
        <d v="2019-12-16T06:00:00"/>
        <d v="2013-12-20T06:00:00"/>
        <d v="2013-11-10T06:00:00"/>
        <d v="2014-08-03T05:00:00"/>
        <d v="2013-08-08T05:00:00"/>
        <d v="2015-03-31T05:00:00"/>
        <d v="2010-12-16T06:00:00"/>
        <d v="2010-03-06T06:00:00"/>
        <d v="2010-08-11T05:00:00"/>
        <d v="2012-05-09T05:00:00"/>
        <d v="2013-06-07T05:00:00"/>
        <d v="2014-08-21T05:00:00"/>
        <d v="2010-03-27T05:00:00"/>
        <d v="2015-05-20T05:00:00"/>
        <d v="2020-01-22T06:00:00"/>
        <d v="2017-06-01T05:00:00"/>
        <d v="2017-09-14T05:00:00"/>
        <d v="2015-11-13T06:00:00"/>
        <d v="2016-03-25T05:00:00"/>
        <d v="2014-08-12T05:00:00"/>
        <d v="2017-07-18T05:00:00"/>
        <d v="2012-06-09T05:00:00"/>
        <d v="2013-03-29T05:00:00"/>
        <d v="2017-08-19T05:00:00"/>
        <d v="2016-01-11T06:00:00"/>
        <d v="2010-09-04T05:00:00"/>
        <d v="2017-04-30T05:00:00"/>
        <d v="2014-07-30T05:00:00"/>
        <d v="2014-11-20T06:00:00"/>
        <d v="2019-12-17T06:00:00"/>
        <d v="2012-05-20T05:00:00"/>
        <d v="2019-09-01T05:00:00"/>
        <d v="2019-05-12T05:00:00"/>
        <d v="2017-07-05T05:00:00"/>
        <d v="2013-02-22T06:00:00"/>
        <d v="2015-05-16T05:00:00"/>
        <d v="2012-05-08T05:00:00"/>
        <d v="2013-10-30T05:00:00"/>
        <d v="2014-03-06T06:00:00"/>
        <d v="2015-09-28T05:00:00"/>
        <d v="2010-09-27T05:00:00"/>
        <d v="2019-03-25T05:00:00"/>
        <d v="2017-07-07T05:00:00"/>
        <d v="2012-05-02T05:00:00"/>
        <d v="2015-03-07T06:00:00"/>
        <d v="2016-05-09T05:00:00"/>
        <d v="2019-01-03T06:00:00"/>
        <d v="2016-12-27T06:00:00"/>
        <d v="2019-05-31T05:00:00"/>
        <d v="2014-10-29T05:00:00"/>
        <d v="2016-01-01T06:00:00"/>
        <d v="2014-05-01T05:00:00"/>
        <d v="2016-09-25T05:00:00"/>
        <d v="2015-06-15T05:00:00"/>
        <d v="2010-08-07T05:00:00"/>
        <d v="2018-09-01T05:00:00"/>
        <d v="2013-12-11T06:00:00"/>
        <d v="2012-03-08T06:00:00"/>
        <d v="2014-09-20T05:00:00"/>
        <d v="2018-09-23T05:00:00"/>
        <d v="2013-04-16T05:00:00"/>
        <d v="2011-12-15T06:00:00"/>
        <d v="2010-03-28T05:00:00"/>
        <d v="2019-03-19T05:00:00"/>
        <d v="2014-09-29T05:00:00"/>
        <d v="2013-08-16T05:00:00"/>
        <d v="2013-12-26T06:00:00"/>
        <d v="2018-04-04T05:00:00"/>
        <d v="2018-12-26T06:00:00"/>
        <d v="2016-04-28T05:00:00"/>
        <d v="2013-11-07T06:00:00"/>
        <d v="2012-10-20T05:00:00"/>
        <d v="2014-07-28T05:00:00"/>
        <d v="2011-06-28T05:00:00"/>
        <d v="2016-02-03T06:00:00"/>
        <d v="2019-03-18T05:00:00"/>
        <d v="2011-11-10T06:00:00"/>
        <d v="2013-07-13T05:00:00"/>
        <d v="2019-12-19T06:00:00"/>
        <d v="2019-07-21T05:00:00"/>
        <d v="2018-06-27T05:00:00"/>
        <d v="2016-01-21T06:00:00"/>
        <d v="2017-09-07T05:00:00"/>
        <d v="2012-02-19T06:00:00"/>
        <d v="2016-12-25T06:00:00"/>
        <d v="2019-05-25T05:00:00"/>
        <d v="2010-03-01T06:00:00"/>
        <d v="2016-03-16T05:00:00"/>
        <d v="2015-01-05T06:00:00"/>
        <d v="2015-08-29T05:00:00"/>
        <d v="2013-03-24T05:00:00"/>
        <d v="2016-03-08T06:00:00"/>
        <d v="2014-02-01T06:00:00"/>
        <d v="2010-08-04T05:00:00"/>
        <d v="2014-03-10T05:00:00"/>
        <d v="2017-12-10T06:00:00"/>
        <d v="2010-03-20T05:00:00"/>
        <d v="2012-10-08T05:00:00"/>
        <d v="2012-04-02T05:00:00"/>
        <d v="2012-01-25T06:00:00"/>
        <d v="2019-01-21T06:00:00"/>
        <d v="2011-03-11T06:00:00"/>
        <d v="2014-01-13T06:00:00"/>
        <d v="2012-05-24T05:00:00"/>
        <d v="2010-09-22T05:00:00"/>
        <d v="2011-04-20T05:00:00"/>
        <d v="2014-01-14T06:00:00"/>
        <d v="2011-04-02T05:00:00"/>
        <d v="2018-07-09T05:00:00"/>
        <d v="2019-02-02T06:00:00"/>
        <d v="2011-12-20T06:00:00"/>
        <d v="2010-10-14T05:00:00"/>
        <d v="2010-12-06T06:00:00"/>
        <d v="2012-06-12T05:00:00"/>
        <d v="2018-03-17T05:00:00"/>
        <d v="2012-02-22T06:00:00"/>
        <d v="2017-07-17T05:00:00"/>
        <d v="2018-12-24T06:00:00"/>
        <d v="2018-01-12T06:00:00"/>
        <d v="2012-06-26T05:00:00"/>
        <d v="2019-10-21T05:00:00"/>
        <d v="2011-10-05T05:00:00"/>
        <d v="2011-05-14T05:00:00"/>
        <d v="2012-09-18T05:00:00"/>
        <d v="2012-04-20T05:00:00"/>
        <d v="2015-04-13T05:00:00"/>
        <d v="2015-09-30T05:00:00"/>
        <d v="2011-05-19T05:00:00"/>
        <d v="2017-11-19T06:00:00"/>
        <d v="2014-03-19T05:00:00"/>
        <d v="2015-10-06T05:00:00"/>
        <d v="2017-09-04T05:00:00"/>
        <d v="2014-12-17T06:00:00"/>
        <d v="2017-01-11T06:00:00"/>
        <d v="2010-12-04T06:00:00"/>
        <d v="2018-04-24T05:00:00"/>
        <d v="2014-08-09T05:00:00"/>
        <d v="2016-02-02T06:00:00"/>
        <d v="2017-03-30T05:00:00"/>
        <d v="2014-06-23T05:00:00"/>
        <d v="2014-06-11T05:00:00"/>
        <d v="2015-01-26T06:00:00"/>
        <d v="2011-05-21T05:00:00"/>
        <d v="2015-06-07T05:00:00"/>
        <d v="2016-10-16T05:00:00"/>
        <d v="2012-04-26T05:00:00"/>
        <d v="2015-02-24T06:00:00"/>
        <d v="2011-09-18T05:00:00"/>
        <d v="2010-06-30T05:00:00"/>
        <d v="2012-12-11T06:00:00"/>
        <d v="2012-06-28T05:00:00"/>
        <d v="2018-08-05T05:00:00"/>
        <d v="2011-09-13T05:00:00"/>
        <d v="2012-04-27T05:00:00"/>
        <d v="2015-01-03T06:00:00"/>
        <d v="2013-11-09T06:00:00"/>
        <d v="2019-02-22T06:00:00"/>
        <d v="2017-05-24T05:00:00"/>
        <d v="2018-04-03T05:00:00"/>
        <d v="2014-12-22T06:00:00"/>
        <d v="2018-09-06T05:00:00"/>
        <d v="2014-06-28T05:00:00"/>
        <d v="2019-08-30T05:00:00"/>
        <d v="2015-05-19T05:00:00"/>
        <d v="2015-02-20T06:00:00"/>
        <d v="2016-03-01T06:00:00"/>
        <d v="2019-10-27T05:00:00"/>
        <d v="2018-05-11T05:00:00"/>
        <d v="2016-02-01T06:00:00"/>
        <d v="2017-05-23T05:00:00"/>
        <d v="2017-08-06T05:00:00"/>
        <d v="2018-06-21T05:00:00"/>
        <d v="2015-06-06T05:00:00"/>
        <d v="2018-08-27T05:00:00"/>
        <d v="2019-07-05T05:00:00"/>
        <d v="2011-04-06T05:00:00"/>
        <d v="2012-02-26T06:00:00"/>
        <d v="2016-08-24T05:00:00"/>
        <d v="2014-03-17T05:00:00"/>
        <d v="2016-06-05T05:00:00"/>
        <d v="2015-08-18T05:00:00"/>
        <d v="2017-04-22T05:00:00"/>
        <d v="2011-01-26T06:00:00"/>
        <d v="2017-02-09T06:00:00"/>
        <d v="2016-09-12T05:00:00"/>
        <d v="2014-05-06T05:00:00"/>
        <d v="2010-08-25T05:00:00"/>
        <d v="2015-08-03T05:00:00"/>
        <d v="2017-05-27T05:00:00"/>
        <d v="2017-08-10T05:00:00"/>
        <d v="2019-03-15T05:00:00"/>
        <d v="2017-09-28T05:00:00"/>
        <d v="2016-07-12T05:00:00"/>
        <d v="2013-08-07T05:00:00"/>
        <d v="2015-12-05T06:00:00"/>
        <d v="2011-12-09T06:00:00"/>
        <d v="2017-04-08T05:00:00"/>
        <d v="2010-02-25T06:00:00"/>
        <d v="2011-12-08T06:00:00"/>
        <d v="2019-07-22T05:00:00"/>
        <d v="2014-05-18T05:00:00"/>
        <d v="2017-09-20T05:00:00"/>
        <d v="2013-05-19T05:00:00"/>
        <d v="2019-07-07T05:00:00"/>
        <d v="2017-07-29T05:00:00"/>
        <d v="2013-09-20T05:00:00"/>
        <d v="2017-12-09T06:00:00"/>
        <d v="2012-10-05T05:00:00"/>
        <d v="2019-12-05T06:00:00"/>
        <d v="2016-04-29T05:00:00"/>
        <d v="2012-05-06T05:00:00"/>
        <d v="2011-11-06T05:00:00"/>
        <d v="2013-05-28T05:00:00"/>
        <d v="2016-05-06T05:00:00"/>
        <d v="2018-11-07T06:00:00"/>
        <d v="2017-05-17T05:00:00"/>
        <d v="2010-03-09T06:00:00"/>
        <d v="2018-08-11T05:00:00"/>
        <d v="2016-03-18T05:00:00"/>
        <d v="2014-05-04T05:00:00"/>
        <d v="2011-05-30T05:00:00"/>
        <d v="2019-02-15T06:00:00"/>
        <d v="2016-11-04T05:00:00"/>
        <d v="2010-07-31T05:00:00"/>
        <d v="2013-12-24T06:00:00"/>
        <d v="2010-04-25T05:00:00"/>
        <d v="2011-10-16T05:00:00"/>
        <d v="2016-05-29T05:00:00"/>
        <d v="2010-01-09T06:00:00"/>
        <d v="2014-12-03T06:00:00"/>
        <d v="2016-06-23T05:00:00"/>
        <d v="2011-12-03T06:00:00"/>
        <d v="2013-08-09T05:00:00"/>
        <d v="2014-03-09T06:00:00"/>
        <d v="2010-11-15T06:00:00"/>
        <d v="2013-03-09T06:00:00"/>
        <d v="2012-04-29T05:00:00"/>
        <d v="2016-05-13T05:00:00"/>
        <d v="2014-06-16T05:00:00"/>
        <d v="2012-12-27T06:00:00"/>
        <d v="2017-12-25T06:00:00"/>
        <d v="2012-09-30T05:00:00"/>
        <d v="2010-08-08T05:00:00"/>
        <d v="2018-10-29T05:00:00"/>
        <d v="2015-08-23T05:00:00"/>
        <d v="2011-07-13T05:00:00"/>
        <d v="2010-03-02T06:00:00"/>
        <d v="2010-11-05T05:00:00"/>
        <d v="2013-05-24T05:00:00"/>
        <d v="2012-05-15T05:00:00"/>
        <d v="2017-08-03T05:00:00"/>
        <d v="2011-05-04T05:00:00"/>
        <d v="2015-01-31T06:00:00"/>
        <d v="2010-04-17T05:00:00"/>
        <d v="2018-07-23T05:00:00"/>
        <d v="2012-10-25T05:00:00"/>
        <d v="2010-02-20T06:00:00"/>
        <d v="2015-01-25T06:00:00"/>
        <d v="2012-12-23T06:00:00"/>
        <d v="2011-03-29T05:00:00"/>
        <d v="2012-08-15T05:00:00"/>
        <d v="2012-05-11T05:00:00"/>
        <d v="2013-07-18T05:00:00"/>
        <d v="2011-05-24T05:00:00"/>
        <d v="2011-01-04T06:00:00"/>
        <d v="2012-01-16T06:00:00"/>
        <d v="2016-04-10T05:00:00"/>
        <d v="2016-11-22T06:00:00"/>
        <d v="2019-03-12T05:00:00"/>
        <d v="2014-07-06T05:00:00"/>
        <d v="2016-12-23T06:00:00"/>
        <d v="2015-08-05T05:00:00"/>
        <d v="2017-05-11T05:00:00"/>
        <d v="2018-02-10T06:00:00"/>
        <d v="2013-06-11T05:00:00"/>
        <d v="2017-10-04T05:00:00"/>
        <d v="2014-08-04T05:00:00"/>
        <d v="2010-07-15T05:00:00"/>
        <d v="2010-05-11T05:00:00"/>
        <d v="2015-03-15T05:00:00"/>
        <d v="2015-12-26T06:00:00"/>
        <d v="2013-10-23T05:00:00"/>
        <d v="2013-11-26T06:00:00"/>
        <d v="2016-11-17T06:00:00"/>
        <d v="2018-08-04T05:00:00"/>
        <d v="2017-06-27T05:00:00"/>
        <d v="2017-09-19T05:00:00"/>
        <d v="2019-12-14T06:00:00"/>
        <d v="2011-07-17T05:00:00"/>
        <d v="2013-09-05T05:00:00"/>
        <d v="2016-04-14T05:00:00"/>
        <d v="2019-11-24T06:00:00"/>
        <d v="2015-09-07T05:00:00"/>
        <d v="2018-12-11T06:00:00"/>
        <d v="2012-03-01T06:00:00"/>
        <d v="2013-10-08T05:00:00"/>
        <d v="2014-02-16T06:00:00"/>
        <d v="2010-03-29T05:00:00"/>
        <d v="2015-11-11T06:00:00"/>
      </sharedItems>
    </cacheField>
    <cacheField name="staff_pick" numFmtId="0">
      <sharedItems/>
    </cacheField>
    <cacheField name="spotlight" numFmtId="0">
      <sharedItems/>
    </cacheField>
    <cacheField name="category &amp; sub-category" numFmtId="0">
      <sharedItems/>
    </cacheField>
    <cacheField name="Percent Funded" numFmtId="9">
      <sharedItems containsSemiMixedTypes="0" containsString="0" containsNumber="1" minValue="0" maxValue="23.388333333333332"/>
    </cacheField>
    <cacheField name="Average Donation" numFmtId="0">
      <sharedItems containsMixedTypes="1" containsNumber="1" minValue="0" maxValue="113.17073170731707"/>
    </cacheField>
    <cacheField name="Parent Category" numFmtId="0">
      <sharedItems count="9">
        <s v="film &amp; video"/>
        <s v="theater"/>
        <s v="music"/>
        <s v="photography"/>
        <s v="food"/>
        <s v="publishing"/>
        <s v="games"/>
        <s v="technology"/>
        <s v="journalism"/>
      </sharedItems>
    </cacheField>
    <cacheField name="Sub-Category" numFmtId="0">
      <sharedItems count="24">
        <s v="animation"/>
        <s v="plays"/>
        <s v="indie rock"/>
        <s v="photography books"/>
        <s v="food trucks"/>
        <s v="fiction"/>
        <s v="rock"/>
        <s v="documentary"/>
        <s v="nonfiction"/>
        <s v="translations"/>
        <s v="video games"/>
        <s v="television"/>
        <s v="drama"/>
        <s v="web"/>
        <s v="jazz"/>
        <s v="science fiction"/>
        <s v="wearables"/>
        <s v="electric music"/>
        <s v="shorts"/>
        <s v="radio &amp; podcasts"/>
        <s v="metal"/>
        <s v="mobile games"/>
        <s v="world music"/>
        <s v="audio"/>
      </sharedItems>
    </cacheField>
  </cacheFields>
</pivotCacheDefinition>
</file>

<file path=xl/pivotCache/pivotCacheDefinition3.xml><?xml version="1.0" encoding="utf-8"?>
<pivotCacheDefinition xmlns="http://schemas.openxmlformats.org/spreadsheetml/2006/main" xmlns:r="http://schemas.openxmlformats.org/officeDocument/2006/relationships" r:id="rId1" refreshedBy="orb" refreshedDate="44916.637795254632" createdVersion="3" refreshedVersion="3" minRefreshableVersion="3" recordCount="1000">
  <cacheSource type="worksheet">
    <worksheetSource ref="A1:W1001" sheet="Crowdfunding"/>
  </cacheSource>
  <cacheFields count="23">
    <cacheField name="id" numFmtId="0">
      <sharedItems containsSemiMixedTypes="0" containsString="0" containsNumber="1" containsInteger="1" minValue="0" maxValue="999"/>
    </cacheField>
    <cacheField name="name" numFmtId="0">
      <sharedItems/>
    </cacheField>
    <cacheField name="blurb" numFmtId="0">
      <sharedItems/>
    </cacheField>
    <cacheField name="goal" numFmtId="0">
      <sharedItems containsSemiMixedTypes="0" containsString="0" containsNumber="1" containsInteger="1" minValue="100" maxValue="199200"/>
    </cacheField>
    <cacheField name="pledged" numFmtId="0">
      <sharedItems containsSemiMixedTypes="0" containsString="0" containsNumber="1" containsInteger="1" minValue="0" maxValue="199110"/>
    </cacheField>
    <cacheField name="outcome" numFmtId="0">
      <sharedItems count="4">
        <s v="failed"/>
        <s v="successful"/>
        <s v="canceled"/>
        <s v="live"/>
      </sharedItems>
    </cacheField>
    <cacheField name="Percent Funded" numFmtId="9">
      <sharedItems containsSemiMixedTypes="0" containsString="0" containsNumber="1" minValue="0" maxValue="23.388333333333332"/>
    </cacheField>
    <cacheField name="backers_count" numFmtId="0">
      <sharedItems containsSemiMixedTypes="0" containsString="0" containsNumber="1" containsInteger="1" minValue="0" maxValue="7295"/>
    </cacheField>
    <cacheField name="country" numFmtId="0">
      <sharedItems/>
    </cacheField>
    <cacheField name="currency" numFmtId="0">
      <sharedItems/>
    </cacheField>
    <cacheField name="Date Created Conversion" numFmtId="14">
      <sharedItems containsSemiMixedTypes="0" containsNonDate="0" containsDate="1" containsString="0" minDate="2010-01-09T06:00:00" maxDate="2020-01-27T06:00:00" count="879">
        <d v="2010-09-27T05:00:00"/>
        <d v="2012-10-24T05:00:00"/>
        <d v="2011-02-02T06:00:00"/>
        <d v="2019-06-15T05:00:00"/>
        <d v="2019-06-29T05:00:00"/>
        <d v="2015-11-07T06:00:00"/>
        <d v="2018-02-03T06:00:00"/>
        <d v="2017-09-21T05:00:00"/>
        <d v="2018-06-12T05:00:00"/>
        <d v="2011-01-25T06:00:00"/>
        <d v="2010-08-27T05:00:00"/>
        <d v="2012-09-28T05:00:00"/>
        <d v="2017-02-28T06:00:00"/>
        <d v="2019-05-04T05:00:00"/>
        <d v="2017-10-07T05:00:00"/>
        <d v="2014-04-02T05:00:00"/>
        <d v="2016-01-24T06:00:00"/>
        <d v="2010-05-21T05:00:00"/>
        <d v="2010-06-19T05:00:00"/>
        <d v="2010-12-03T06:00:00"/>
        <d v="2015-09-21T05:00:00"/>
        <d v="2012-01-13T06:00:00"/>
        <d v="2016-03-04T06:00:00"/>
        <d v="2015-07-27T05:00:00"/>
        <d v="2010-02-27T06:00:00"/>
        <d v="2015-07-05T05:00:00"/>
        <d v="2013-11-23T06:00:00"/>
        <d v="2010-06-28T05:00:00"/>
        <d v="2015-01-02T06:00:00"/>
        <d v="2015-11-29T06:00:00"/>
        <d v="2018-04-21T05:00:00"/>
        <d v="2011-01-27T06:00:00"/>
        <d v="2018-05-13T05:00:00"/>
        <d v="2016-11-12T06:00:00"/>
        <d v="2017-11-14T06:00:00"/>
        <d v="2019-02-13T06:00:00"/>
        <d v="2017-02-10T06:00:00"/>
        <d v="2017-04-28T05:00:00"/>
        <d v="2015-06-09T05:00:00"/>
        <d v="2014-11-25T06:00:00"/>
        <d v="2015-11-28T06:00:00"/>
        <d v="2014-01-20T06:00:00"/>
        <d v="2017-11-28T06:00:00"/>
        <d v="2010-11-02T05:00:00"/>
        <d v="2011-08-22T05:00:00"/>
        <d v="2018-07-28T05:00:00"/>
        <d v="2017-01-11T06:00:00"/>
        <d v="2013-07-11T05:00:00"/>
        <d v="2017-11-17T06:00:00"/>
        <d v="2017-02-21T06:00:00"/>
        <d v="2018-02-25T06:00:00"/>
        <d v="2017-05-29T05:00:00"/>
        <d v="2010-03-25T05:00:00"/>
        <d v="2016-03-05T06:00:00"/>
        <d v="2016-03-02T06:00:00"/>
        <d v="2019-08-04T05:00:00"/>
        <d v="2013-08-16T05:00:00"/>
        <d v="2014-06-10T05:00:00"/>
        <d v="2011-10-15T05:00:00"/>
        <d v="2018-09-17T05:00:00"/>
        <d v="2014-03-29T05:00:00"/>
        <d v="2018-01-22T06:00:00"/>
        <d v="2019-04-28T05:00:00"/>
        <d v="2013-11-11T06:00:00"/>
        <d v="2015-10-03T05:00:00"/>
        <d v="2018-05-31T05:00:00"/>
        <d v="2013-10-07T05:00:00"/>
        <d v="2019-10-06T05:00:00"/>
        <d v="2014-03-20T05:00:00"/>
        <d v="2019-03-12T05:00:00"/>
        <d v="2014-10-05T05:00:00"/>
        <d v="2017-06-25T05:00:00"/>
        <d v="2017-12-14T06:00:00"/>
        <d v="2019-01-10T06:00:00"/>
        <d v="2017-02-17T06:00:00"/>
        <d v="2015-12-20T06:00:00"/>
        <d v="2017-10-17T05:00:00"/>
        <d v="2015-10-22T05:00:00"/>
        <d v="2012-03-27T05:00:00"/>
        <d v="2018-11-03T05:00:00"/>
        <d v="2011-07-16T05:00:00"/>
        <d v="2013-07-25T05:00:00"/>
        <d v="2019-09-08T05:00:00"/>
        <d v="2017-11-21T06:00:00"/>
        <d v="2017-09-01T05:00:00"/>
        <d v="2014-06-07T05:00:00"/>
        <d v="2012-05-02T05:00:00"/>
        <d v="2014-10-18T05:00:00"/>
        <d v="2016-07-22T05:00:00"/>
        <d v="2012-08-01T05:00:00"/>
        <d v="2013-09-03T05:00:00"/>
        <d v="2014-05-30T05:00:00"/>
        <d v="2015-06-05T05:00:00"/>
        <d v="2019-07-22T05:00:00"/>
        <d v="2010-04-17T05:00:00"/>
        <d v="2016-08-02T05:00:00"/>
        <d v="2014-01-14T06:00:00"/>
        <d v="2018-12-16T06:00:00"/>
        <d v="2013-07-30T05:00:00"/>
        <d v="2012-10-04T05:00:00"/>
        <d v="2016-05-12T05:00:00"/>
        <d v="2017-08-17T05:00:00"/>
        <d v="2018-05-05T05:00:00"/>
        <d v="2010-12-22T06:00:00"/>
        <d v="2010-06-21T05:00:00"/>
        <d v="2015-09-23T05:00:00"/>
        <d v="2012-11-24T06:00:00"/>
        <d v="2012-08-27T05:00:00"/>
        <d v="2013-09-20T05:00:00"/>
        <d v="2017-01-22T06:00:00"/>
        <d v="2017-10-20T05:00:00"/>
        <d v="2013-01-02T06:00:00"/>
        <d v="2011-12-12T06:00:00"/>
        <d v="2019-10-31T05:00:00"/>
        <d v="2016-03-06T06:00:00"/>
        <d v="2017-09-02T05:00:00"/>
        <d v="2011-06-19T05:00:00"/>
        <d v="2016-03-30T05:00:00"/>
        <d v="2011-05-18T05:00:00"/>
        <d v="2018-04-08T05:00:00"/>
        <d v="2011-05-12T05:00:00"/>
        <d v="2010-02-09T06:00:00"/>
        <d v="2019-11-18T06:00:00"/>
        <d v="2015-11-14T06:00:00"/>
        <d v="2015-12-08T06:00:00"/>
        <d v="2018-11-20T06:00:00"/>
        <d v="2019-03-26T05:00:00"/>
        <d v="2018-08-28T05:00:00"/>
        <d v="2015-05-23T05:00:00"/>
        <d v="2019-09-09T05:00:00"/>
        <d v="2015-08-13T05:00:00"/>
        <d v="2011-05-06T05:00:00"/>
        <d v="2019-10-20T05:00:00"/>
        <d v="2018-09-11T05:00:00"/>
        <d v="2011-04-05T05:00:00"/>
        <d v="2011-09-22T05:00:00"/>
        <d v="2015-07-09T05:00:00"/>
        <d v="2013-04-02T05:00:00"/>
        <d v="2016-02-26T06:00:00"/>
        <d v="2016-03-16T05:00:00"/>
        <d v="2017-12-27T06:00:00"/>
        <d v="2019-06-24T05:00:00"/>
        <d v="2019-04-18T05:00:00"/>
        <d v="2010-04-23T05:00:00"/>
        <d v="2016-08-05T05:00:00"/>
        <d v="2012-07-28T05:00:00"/>
        <d v="2014-06-16T05:00:00"/>
        <d v="2015-04-16T05:00:00"/>
        <d v="2010-08-16T05:00:00"/>
        <d v="2018-08-17T05:00:00"/>
        <d v="2010-09-30T05:00:00"/>
        <d v="2015-10-21T05:00:00"/>
        <d v="2019-05-24T05:00:00"/>
        <d v="2019-03-27T05:00:00"/>
        <d v="2015-09-28T05:00:00"/>
        <d v="2014-12-18T06:00:00"/>
        <d v="2012-07-03T05:00:00"/>
        <d v="2019-09-29T05:00:00"/>
        <d v="2011-01-12T06:00:00"/>
        <d v="2014-11-07T06:00:00"/>
        <d v="2011-01-22T06:00:00"/>
        <d v="2010-01-25T06:00:00"/>
        <d v="2010-06-12T05:00:00"/>
        <d v="2014-03-27T05:00:00"/>
        <d v="2018-04-03T05:00:00"/>
        <d v="2011-06-20T05:00:00"/>
        <d v="2015-07-01T05:00:00"/>
        <d v="2016-11-27T06:00:00"/>
        <d v="2015-06-15T05:00:00"/>
        <d v="2013-06-04T05:00:00"/>
        <d v="2017-08-30T05:00:00"/>
        <d v="2011-03-27T05:00:00"/>
        <d v="2011-06-28T05:00:00"/>
        <d v="2015-07-17T05:00:00"/>
        <d v="2018-07-21T05:00:00"/>
        <d v="2017-08-01T05:00:00"/>
        <d v="2016-02-03T06:00:00"/>
        <d v="2018-01-25T06:00:00"/>
        <d v="2014-12-21T06:00:00"/>
        <d v="2011-12-23T06:00:00"/>
        <d v="2019-07-21T05:00:00"/>
        <d v="2012-07-17T05:00:00"/>
        <d v="2012-01-04T06:00:00"/>
        <d v="2017-07-23T05:00:00"/>
        <d v="2013-06-10T05:00:00"/>
        <d v="2019-03-06T06:00:00"/>
        <d v="2016-11-06T05:00:00"/>
        <d v="2016-08-09T05:00:00"/>
        <d v="2013-12-30T06:00:00"/>
        <d v="2011-04-03T05:00:00"/>
        <d v="2017-10-04T05:00:00"/>
        <d v="2015-09-18T05:00:00"/>
        <d v="2013-06-23T05:00:00"/>
        <d v="2010-04-20T05:00:00"/>
        <d v="2017-06-15T05:00:00"/>
        <d v="2018-09-03T05:00:00"/>
        <d v="2011-04-18T05:00:00"/>
        <d v="2019-10-18T05:00:00"/>
        <d v="2012-11-28T06:00:00"/>
        <d v="2018-03-09T06:00:00"/>
        <d v="2016-02-22T06:00:00"/>
        <d v="2013-09-13T05:00:00"/>
        <d v="2012-07-12T05:00:00"/>
        <d v="2019-12-16T06:00:00"/>
        <d v="2015-06-17T05:00:00"/>
        <d v="2016-03-27T05:00:00"/>
        <d v="2016-07-25T05:00:00"/>
        <d v="2015-05-04T05:00:00"/>
        <d v="2013-12-29T06:00:00"/>
        <d v="2016-09-10T05:00:00"/>
        <d v="2014-11-15T06:00:00"/>
        <d v="2016-09-13T05:00:00"/>
        <d v="2012-04-06T05:00:00"/>
        <d v="2019-12-25T06:00:00"/>
        <d v="2018-10-21T05:00:00"/>
        <d v="2018-08-10T05:00:00"/>
        <d v="2017-12-25T06:00:00"/>
        <d v="2019-06-08T05:00:00"/>
        <d v="2018-04-04T05:00:00"/>
        <d v="2011-01-02T06:00:00"/>
        <d v="2015-02-21T06:00:00"/>
        <d v="2012-03-11T06:00:00"/>
        <d v="2016-12-08T06:00:00"/>
        <d v="2010-10-04T05:00:00"/>
        <d v="2014-09-10T05:00:00"/>
        <d v="2011-10-09T05:00:00"/>
        <d v="2013-02-27T06:00:00"/>
        <d v="2015-11-24T06:00:00"/>
        <d v="2014-09-15T05:00:00"/>
        <d v="2014-04-25T05:00:00"/>
        <d v="2018-01-02T06:00:00"/>
        <d v="2015-12-24T06:00:00"/>
        <d v="2013-04-08T05:00:00"/>
        <d v="2016-07-26T05:00:00"/>
        <d v="2019-04-27T05:00:00"/>
        <d v="2014-08-19T05:00:00"/>
        <d v="2010-10-07T05:00:00"/>
        <d v="2011-03-08T06:00:00"/>
        <d v="2015-04-28T05:00:00"/>
        <d v="2018-09-02T05:00:00"/>
        <d v="2018-09-26T05:00:00"/>
        <d v="2012-04-19T05:00:00"/>
        <d v="2014-09-07T05:00:00"/>
        <d v="2011-01-11T06:00:00"/>
        <d v="2010-08-07T05:00:00"/>
        <d v="2016-07-28T05:00:00"/>
        <d v="2013-11-29T06:00:00"/>
        <d v="2018-05-21T05:00:00"/>
        <d v="2011-02-16T06:00:00"/>
        <d v="2015-01-10T06:00:00"/>
        <d v="2012-06-12T05:00:00"/>
        <d v="2018-01-12T06:00:00"/>
        <d v="2016-12-01T06:00:00"/>
        <d v="2015-12-07T06:00:00"/>
        <d v="2013-12-11T06:00:00"/>
        <d v="2011-10-17T05:00:00"/>
        <d v="2013-02-23T06:00:00"/>
        <d v="2017-10-14T05:00:00"/>
        <d v="2014-05-03T05:00:00"/>
        <d v="2018-03-31T05:00:00"/>
        <d v="2011-08-07T05:00:00"/>
        <d v="2016-08-06T05:00:00"/>
        <d v="2019-04-19T05:00:00"/>
        <d v="2014-08-08T05:00:00"/>
        <d v="2011-07-19T05:00:00"/>
        <d v="2010-10-24T05:00:00"/>
        <d v="2014-05-20T05:00:00"/>
        <d v="2014-05-10T05:00:00"/>
        <d v="2019-06-25T05:00:00"/>
        <d v="2010-06-07T05:00:00"/>
        <d v="2014-11-16T06:00:00"/>
        <d v="2018-05-14T05:00:00"/>
        <d v="2010-04-08T05:00:00"/>
        <d v="2012-03-14T05:00:00"/>
        <d v="2010-05-23T05:00:00"/>
        <d v="2018-03-04T06:00:00"/>
        <d v="2016-02-19T06:00:00"/>
        <d v="2010-06-05T05:00:00"/>
        <d v="2010-06-26T05:00:00"/>
        <d v="2016-11-11T06:00:00"/>
        <d v="2013-10-08T05:00:00"/>
        <d v="2018-06-08T05:00:00"/>
        <d v="2016-07-08T05:00:00"/>
        <d v="2011-08-12T05:00:00"/>
        <d v="2018-06-04T05:00:00"/>
        <d v="2013-07-20T05:00:00"/>
        <d v="2019-09-11T05:00:00"/>
        <d v="2010-06-29T05:00:00"/>
        <d v="2017-03-22T05:00:00"/>
        <d v="2012-01-14T06:00:00"/>
        <d v="2011-05-09T05:00:00"/>
        <d v="2018-02-11T06:00:00"/>
        <d v="2017-11-23T06:00:00"/>
        <d v="2017-03-02T06:00:00"/>
        <d v="2011-10-05T05:00:00"/>
        <d v="2014-04-13T05:00:00"/>
        <d v="2018-01-27T06:00:00"/>
        <d v="2016-05-23T05:00:00"/>
        <d v="2011-01-01T06:00:00"/>
        <d v="2013-02-12T06:00:00"/>
        <d v="2014-03-23T05:00:00"/>
        <d v="2011-12-27T06:00:00"/>
        <d v="2019-02-14T06:00:00"/>
        <d v="2010-08-14T05:00:00"/>
        <d v="2019-02-07T06:00:00"/>
        <d v="2015-01-08T06:00:00"/>
        <d v="2010-11-23T06:00:00"/>
        <d v="2010-09-02T05:00:00"/>
        <d v="2016-12-12T06:00:00"/>
        <d v="2016-08-14T05:00:00"/>
        <d v="2016-01-07T06:00:00"/>
        <d v="2015-08-28T05:00:00"/>
        <d v="2015-10-06T05:00:00"/>
        <d v="2014-03-26T05:00:00"/>
        <d v="2012-10-20T05:00:00"/>
        <d v="2015-02-25T06:00:00"/>
        <d v="2011-06-16T05:00:00"/>
        <d v="2015-04-21T05:00:00"/>
        <d v="2015-09-13T05:00:00"/>
        <d v="2015-08-24T05:00:00"/>
        <d v="2019-04-07T05:00:00"/>
        <d v="2015-01-25T06:00:00"/>
        <d v="2010-07-15T05:00:00"/>
        <d v="2012-03-05T06:00:00"/>
        <d v="2014-05-02T05:00:00"/>
        <d v="2019-04-09T05:00:00"/>
        <d v="2017-12-19T06:00:00"/>
        <d v="2012-08-28T05:00:00"/>
        <d v="2017-03-01T06:00:00"/>
        <d v="2015-06-21T05:00:00"/>
        <d v="2016-05-17T05:00:00"/>
        <d v="2013-11-14T06:00:00"/>
        <d v="2011-11-08T06:00:00"/>
        <d v="2010-03-16T05:00:00"/>
        <d v="2010-09-09T05:00:00"/>
        <d v="2016-01-22T06:00:00"/>
        <d v="2011-09-21T05:00:00"/>
        <d v="2012-09-22T05:00:00"/>
        <d v="2019-11-11T06:00:00"/>
        <d v="2017-01-17T06:00:00"/>
        <d v="2017-05-13T05:00:00"/>
        <d v="2013-09-19T05:00:00"/>
        <d v="2016-07-04T05:00:00"/>
        <d v="2010-11-25T06:00:00"/>
        <d v="2011-09-23T05:00:00"/>
        <d v="2017-02-16T06:00:00"/>
        <d v="2011-07-24T05:00:00"/>
        <d v="2013-07-01T05:00:00"/>
        <d v="2019-02-22T06:00:00"/>
        <d v="2019-04-16T05:00:00"/>
        <d v="2016-06-29T05:00:00"/>
        <d v="2010-09-15T05:00:00"/>
        <d v="2011-01-06T06:00:00"/>
        <d v="2015-03-15T05:00:00"/>
        <d v="2010-12-10T06:00:00"/>
        <d v="2019-10-13T05:00:00"/>
        <d v="2014-07-14T05:00:00"/>
        <d v="2014-09-13T05:00:00"/>
        <d v="2012-11-26T06:00:00"/>
        <d v="2011-09-11T05:00:00"/>
        <d v="2017-05-10T05:00:00"/>
        <d v="2010-05-30T05:00:00"/>
        <d v="2014-01-22T06:00:00"/>
        <d v="2016-02-24T06:00:00"/>
        <d v="2017-12-28T06:00:00"/>
        <d v="2015-02-28T06:00:00"/>
        <d v="2017-06-01T05:00:00"/>
        <d v="2018-07-17T05:00:00"/>
        <d v="2011-06-26T05:00:00"/>
        <d v="2012-03-16T05:00:00"/>
        <d v="2015-06-10T05:00:00"/>
        <d v="2018-10-05T05:00:00"/>
        <d v="2013-07-24T05:00:00"/>
        <d v="2011-11-19T06:00:00"/>
        <d v="2012-03-22T05:00:00"/>
        <d v="2019-07-10T05:00:00"/>
        <d v="2018-12-30T06:00:00"/>
        <d v="2011-03-10T06:00:00"/>
        <d v="2019-05-03T05:00:00"/>
        <d v="2014-07-16T05:00:00"/>
        <d v="2015-08-30T05:00:00"/>
        <d v="2012-08-16T05:00:00"/>
        <d v="2010-10-06T05:00:00"/>
        <d v="2011-01-28T06:00:00"/>
        <d v="2012-06-21T05:00:00"/>
        <d v="2015-10-30T05:00:00"/>
        <d v="2019-04-14T05:00:00"/>
        <d v="2012-12-16T06:00:00"/>
        <d v="2015-07-07T05:00:00"/>
        <d v="2016-03-15T05:00:00"/>
        <d v="2011-11-18T06:00:00"/>
        <d v="2017-02-20T06:00:00"/>
        <d v="2014-10-08T05:00:00"/>
        <d v="2018-07-14T05:00:00"/>
        <d v="2017-11-09T06:00:00"/>
        <d v="2015-06-12T05:00:00"/>
        <d v="2018-01-10T06:00:00"/>
        <d v="2012-05-06T05:00:00"/>
        <d v="2016-07-06T05:00:00"/>
        <d v="2011-05-08T05:00:00"/>
        <d v="2011-02-26T06:00:00"/>
        <d v="2013-05-28T05:00:00"/>
        <d v="2010-07-14T05:00:00"/>
        <d v="2015-08-21T05:00:00"/>
        <d v="2013-03-08T06:00:00"/>
        <d v="2014-07-10T05:00:00"/>
        <d v="2018-02-07T06:00:00"/>
        <d v="2019-12-15T06:00:00"/>
        <d v="2012-07-27T05:00:00"/>
        <d v="2014-10-02T05:00:00"/>
        <d v="2011-11-22T06:00:00"/>
        <d v="2013-09-11T05:00:00"/>
        <d v="2018-07-20T05:00:00"/>
        <d v="2016-12-22T06:00:00"/>
        <d v="2018-01-03T06:00:00"/>
        <d v="2010-04-26T05:00:00"/>
        <d v="2018-09-08T05:00:00"/>
        <d v="2015-05-15T05:00:00"/>
        <d v="2013-08-15T05:00:00"/>
        <d v="2019-02-09T06:00:00"/>
        <d v="2010-10-25T05:00:00"/>
        <d v="2018-09-16T05:00:00"/>
        <d v="2014-02-10T06:00:00"/>
        <d v="2016-08-31T05:00:00"/>
        <d v="2013-08-01T05:00:00"/>
        <d v="2018-03-27T05:00:00"/>
        <d v="2013-05-23T05:00:00"/>
        <d v="2014-08-24T05:00:00"/>
        <d v="2012-02-09T06:00:00"/>
        <d v="2010-12-19T06:00:00"/>
        <d v="2013-06-26T05:00:00"/>
        <d v="2019-11-15T06:00:00"/>
        <d v="2018-09-27T05:00:00"/>
        <d v="2018-04-09T05:00:00"/>
        <d v="2011-11-15T06:00:00"/>
        <d v="2018-10-09T05:00:00"/>
        <d v="2018-12-08T06:00:00"/>
        <d v="2018-11-13T06:00:00"/>
        <d v="2011-12-21T06:00:00"/>
        <d v="2018-03-21T05:00:00"/>
        <d v="2014-05-27T05:00:00"/>
        <d v="2019-10-22T05:00:00"/>
        <d v="2013-02-25T06:00:00"/>
        <d v="2016-09-03T05:00:00"/>
        <d v="2014-06-04T05:00:00"/>
        <d v="2017-10-16T05:00:00"/>
        <d v="2015-01-22T06:00:00"/>
        <d v="2019-04-20T05:00:00"/>
        <d v="2010-10-28T05:00:00"/>
        <d v="2016-02-25T06:00:00"/>
        <d v="2015-06-25T05:00:00"/>
        <d v="2012-01-18T06:00:00"/>
        <d v="2015-10-02T05:00:00"/>
        <d v="2018-04-16T05:00:00"/>
        <d v="2014-08-04T05:00:00"/>
        <d v="2014-12-28T06:00:00"/>
        <d v="2016-03-17T05:00:00"/>
        <d v="2019-01-20T06:00:00"/>
        <d v="2018-06-15T05:00:00"/>
        <d v="2013-03-07T06:00:00"/>
        <d v="2014-10-17T05:00:00"/>
        <d v="2015-10-16T05:00:00"/>
        <d v="2016-01-03T06:00:00"/>
        <d v="2019-02-19T06:00:00"/>
        <d v="2017-02-13T06:00:00"/>
        <d v="2010-11-15T06:00:00"/>
        <d v="2015-08-23T05:00:00"/>
        <d v="2010-05-12T05:00:00"/>
        <d v="2014-09-24T05:00:00"/>
        <d v="2011-02-14T06:00:00"/>
        <d v="2011-08-01T05:00:00"/>
        <d v="2017-08-02T05:00:00"/>
        <d v="2017-08-24T05:00:00"/>
        <d v="2013-12-06T06:00:00"/>
        <d v="2014-10-24T05:00:00"/>
        <d v="2014-06-27T05:00:00"/>
        <d v="2017-07-29T05:00:00"/>
        <d v="2017-10-08T05:00:00"/>
        <d v="2014-05-24T05:00:00"/>
        <d v="2015-04-20T05:00:00"/>
        <d v="2019-12-22T06:00:00"/>
        <d v="2010-08-05T05:00:00"/>
        <d v="2014-06-28T05:00:00"/>
        <d v="2016-12-29T06:00:00"/>
        <d v="2016-05-30T05:00:00"/>
        <d v="2016-12-20T06:00:00"/>
        <d v="2011-10-26T05:00:00"/>
        <d v="2011-01-09T06:00:00"/>
        <d v="2020-01-15T06:00:00"/>
        <d v="2010-06-06T05:00:00"/>
        <d v="2013-01-30T06:00:00"/>
        <d v="2015-03-09T05:00:00"/>
        <d v="2010-02-05T06:00:00"/>
        <d v="2013-02-09T06:00:00"/>
        <d v="2016-06-20T05:00:00"/>
        <d v="2017-03-23T05:00:00"/>
        <d v="2010-10-18T05:00:00"/>
        <d v="2018-11-04T05:00:00"/>
        <d v="2013-03-17T05:00:00"/>
        <d v="2014-07-24T05:00:00"/>
        <d v="2019-01-11T06:00:00"/>
        <d v="2015-01-23T06:00:00"/>
        <d v="2017-03-12T06:00:00"/>
        <d v="2010-06-16T05:00:00"/>
        <d v="2019-06-17T05:00:00"/>
        <d v="2012-12-18T06:00:00"/>
        <d v="2012-02-24T06:00:00"/>
        <d v="2020-01-27T06:00:00"/>
        <d v="2013-10-25T05:00:00"/>
        <d v="2019-01-21T06:00:00"/>
        <d v="2013-03-01T06:00:00"/>
        <d v="2010-03-01T06:00:00"/>
        <d v="2010-06-15T05:00:00"/>
        <d v="2011-12-01T06:00:00"/>
        <d v="2014-12-20T06:00:00"/>
        <d v="2019-11-19T06:00:00"/>
        <d v="2011-02-17T06:00:00"/>
        <d v="2015-08-29T05:00:00"/>
        <d v="2010-08-25T05:00:00"/>
        <d v="2013-03-04T06:00:00"/>
        <d v="2014-04-14T05:00:00"/>
        <d v="2017-04-15T05:00:00"/>
        <d v="2011-02-11T06:00:00"/>
        <d v="2016-08-22T05:00:00"/>
        <d v="2016-06-27T05:00:00"/>
        <d v="2013-03-12T05:00:00"/>
        <d v="2014-10-01T05:00:00"/>
        <d v="2014-10-22T05:00:00"/>
        <d v="2019-08-11T05:00:00"/>
        <d v="2013-12-31T06:00:00"/>
        <d v="2011-10-02T05:00:00"/>
        <d v="2013-11-17T06:00:00"/>
        <d v="2017-08-22T05:00:00"/>
        <d v="2016-11-26T06:00:00"/>
        <d v="2012-06-29T05:00:00"/>
        <d v="2017-04-13T05:00:00"/>
        <d v="2019-10-05T05:00:00"/>
        <d v="2015-06-08T05:00:00"/>
        <d v="2019-01-31T06:00:00"/>
        <d v="2013-05-02T05:00:00"/>
        <d v="2018-01-07T06:00:00"/>
        <d v="2010-12-13T06:00:00"/>
        <d v="2012-02-27T06:00:00"/>
        <d v="2017-06-30T05:00:00"/>
        <d v="2010-08-12T05:00:00"/>
        <d v="2011-04-01T05:00:00"/>
        <d v="2019-07-05T05:00:00"/>
        <d v="2012-02-05T06:00:00"/>
        <d v="2019-12-06T06:00:00"/>
        <d v="2011-05-03T05:00:00"/>
        <d v="2019-01-19T06:00:00"/>
        <d v="2017-07-22T05:00:00"/>
        <d v="2018-09-19T05:00:00"/>
        <d v="2013-02-04T06:00:00"/>
        <d v="2014-03-11T05:00:00"/>
        <d v="2017-11-27T06:00:00"/>
        <d v="2017-05-21T05:00:00"/>
        <d v="2010-08-06T05:00:00"/>
        <d v="2017-11-01T05:00:00"/>
        <d v="2019-01-06T06:00:00"/>
        <d v="2017-07-27T05:00:00"/>
        <d v="2017-11-06T06:00:00"/>
        <d v="2015-02-03T06:00:00"/>
        <d v="2010-11-06T05:00:00"/>
        <d v="2010-07-06T05:00:00"/>
        <d v="2012-02-29T06:00:00"/>
        <d v="2018-05-07T05:00:00"/>
        <d v="2010-08-31T05:00:00"/>
        <d v="2011-06-18T05:00:00"/>
        <d v="2018-07-02T05:00:00"/>
        <d v="2016-06-13T05:00:00"/>
        <d v="2011-08-13T05:00:00"/>
        <d v="2012-11-25T06:00:00"/>
        <d v="2011-01-13T06:00:00"/>
        <d v="2018-08-30T05:00:00"/>
        <d v="2014-11-06T06:00:00"/>
        <d v="2018-12-09T06:00:00"/>
        <d v="2016-07-10T05:00:00"/>
        <d v="2019-07-09T05:00:00"/>
        <d v="2018-05-08T05:00:00"/>
        <d v="2017-07-14T05:00:00"/>
        <d v="2017-02-03T06:00:00"/>
        <d v="2019-12-14T06:00:00"/>
        <d v="2013-10-29T05:00:00"/>
        <d v="2013-06-25T05:00:00"/>
        <d v="2014-07-19T05:00:00"/>
        <d v="2013-07-29T05:00:00"/>
        <d v="2015-02-08T06:00:00"/>
        <d v="2010-12-15T06:00:00"/>
        <d v="2010-08-09T05:00:00"/>
        <d v="2012-04-25T05:00:00"/>
        <d v="2013-05-15T05:00:00"/>
        <d v="2016-11-23T06:00:00"/>
        <d v="2010-03-22T05:00:00"/>
        <d v="2015-05-18T05:00:00"/>
        <d v="2019-12-31T06:00:00"/>
        <d v="2017-05-22T05:00:00"/>
        <d v="2017-02-22T06:00:00"/>
        <d v="2017-09-13T05:00:00"/>
        <d v="2016-03-03T06:00:00"/>
        <d v="2014-07-25T05:00:00"/>
        <d v="2017-07-17T05:00:00"/>
        <d v="2011-07-01T05:00:00"/>
        <d v="2012-05-29T05:00:00"/>
        <d v="2013-03-28T05:00:00"/>
        <d v="2017-07-19T05:00:00"/>
        <d v="2016-01-09T06:00:00"/>
        <d v="2017-04-11T05:00:00"/>
        <d v="2014-05-23T05:00:00"/>
        <d v="2014-06-09T05:00:00"/>
        <d v="2014-11-02T05:00:00"/>
        <d v="2019-12-07T06:00:00"/>
        <d v="2012-05-05T05:00:00"/>
        <d v="2011-07-09T05:00:00"/>
        <d v="2019-08-28T05:00:00"/>
        <d v="2019-05-01T05:00:00"/>
        <d v="2017-06-26T05:00:00"/>
        <d v="2013-01-01T06:00:00"/>
        <d v="2015-05-11T05:00:00"/>
        <d v="2012-04-21T05:00:00"/>
        <d v="2014-02-26T06:00:00"/>
        <d v="2019-01-27T06:00:00"/>
        <d v="2015-09-03T05:00:00"/>
        <d v="2010-09-21T05:00:00"/>
        <d v="2012-10-28T05:00:00"/>
        <d v="2019-03-04T06:00:00"/>
        <d v="2017-06-23T05:00:00"/>
        <d v="2014-07-06T05:00:00"/>
        <d v="2015-02-11T06:00:00"/>
        <d v="2016-04-29T05:00:00"/>
        <d v="2018-12-18T06:00:00"/>
        <d v="2016-12-26T06:00:00"/>
        <d v="2016-08-07T05:00:00"/>
        <d v="2015-12-26T06:00:00"/>
        <d v="2014-03-17T05:00:00"/>
        <d v="2019-01-17T06:00:00"/>
        <d v="2018-08-26T05:00:00"/>
        <d v="2013-11-25T06:00:00"/>
        <d v="2012-02-20T06:00:00"/>
        <d v="2014-09-19T05:00:00"/>
        <d v="2013-04-14T05:00:00"/>
        <d v="2011-11-11T06:00:00"/>
        <d v="2010-03-18T05:00:00"/>
        <d v="2018-02-23T06:00:00"/>
        <d v="2017-05-05T05:00:00"/>
        <d v="2014-09-25T05:00:00"/>
        <d v="2013-08-04T05:00:00"/>
        <d v="2018-03-05T06:00:00"/>
        <d v="2010-07-01T05:00:00"/>
        <d v="2018-12-17T06:00:00"/>
        <d v="2010-07-19T05:00:00"/>
        <d v="2012-10-03T05:00:00"/>
        <d v="2014-07-28T05:00:00"/>
        <d v="2011-06-12T05:00:00"/>
        <d v="2016-01-30T06:00:00"/>
        <d v="2019-03-17T05:00:00"/>
        <d v="2011-10-27T05:00:00"/>
        <d v="2013-06-17T05:00:00"/>
        <d v="2019-12-12T06:00:00"/>
        <d v="2015-07-24T05:00:00"/>
        <d v="2019-06-10T05:00:00"/>
        <d v="2018-06-26T05:00:00"/>
        <d v="2016-01-18T06:00:00"/>
        <d v="2017-08-29T05:00:00"/>
        <d v="2012-02-16T06:00:00"/>
        <d v="2016-12-19T06:00:00"/>
        <d v="2019-05-12T05:00:00"/>
        <d v="2016-02-08T06:00:00"/>
        <d v="2014-12-31T06:00:00"/>
        <d v="2018-07-29T05:00:00"/>
        <d v="2013-03-13T05:00:00"/>
        <d v="2014-01-26T06:00:00"/>
        <d v="2010-07-31T05:00:00"/>
        <d v="2010-03-11T06:00:00"/>
        <d v="2018-02-05T06:00:00"/>
        <d v="2019-07-04T05:00:00"/>
        <d v="2012-03-06T06:00:00"/>
        <d v="2012-01-22T06:00:00"/>
        <d v="2011-03-05T06:00:00"/>
        <d v="2014-01-03T06:00:00"/>
        <d v="2012-04-26T05:00:00"/>
        <d v="2011-04-08T05:00:00"/>
        <d v="2014-01-12T06:00:00"/>
        <d v="2011-02-21T06:00:00"/>
        <d v="2018-06-22T05:00:00"/>
        <d v="2016-02-05T06:00:00"/>
        <d v="2019-01-16T06:00:00"/>
        <d v="2011-12-19T06:00:00"/>
        <d v="2010-10-05T05:00:00"/>
        <d v="2010-11-17T06:00:00"/>
        <d v="2012-05-08T05:00:00"/>
        <d v="2018-03-11T06:00:00"/>
        <d v="2012-01-06T06:00:00"/>
        <d v="2018-11-27T06:00:00"/>
        <d v="2014-04-07T05:00:00"/>
        <d v="2012-06-06T05:00:00"/>
        <d v="2011-08-27T05:00:00"/>
        <d v="2019-10-14T05:00:00"/>
        <d v="2011-08-19T05:00:00"/>
        <d v="2011-04-29T05:00:00"/>
        <d v="2012-09-05T05:00:00"/>
        <d v="2010-08-26T05:00:00"/>
        <d v="2012-04-05T05:00:00"/>
        <d v="2015-04-08T05:00:00"/>
        <d v="2015-09-14T05:00:00"/>
        <d v="2011-05-10T05:00:00"/>
        <d v="2014-03-12T05:00:00"/>
        <d v="2010-06-23T05:00:00"/>
        <d v="2015-10-05T05:00:00"/>
        <d v="2017-08-26T05:00:00"/>
        <d v="2014-12-16T06:00:00"/>
        <d v="2018-06-16T05:00:00"/>
        <d v="2010-12-02T06:00:00"/>
        <d v="2018-04-18T05:00:00"/>
        <d v="2016-01-05T06:00:00"/>
        <d v="2017-03-03T06:00:00"/>
        <d v="2014-06-21T05:00:00"/>
        <d v="2014-06-02T05:00:00"/>
        <d v="2015-01-20T06:00:00"/>
        <d v="2011-05-13T05:00:00"/>
        <d v="2015-05-20T05:00:00"/>
        <d v="2010-08-24T05:00:00"/>
        <d v="2015-11-23T06:00:00"/>
        <d v="2016-10-14T05:00:00"/>
        <d v="2015-02-20T06:00:00"/>
        <d v="2011-08-15T05:00:00"/>
        <d v="2010-05-25T05:00:00"/>
        <d v="2013-07-22T05:00:00"/>
        <d v="2012-12-09T06:00:00"/>
        <d v="2019-04-15T05:00:00"/>
        <d v="2012-05-31T05:00:00"/>
        <d v="2011-09-06T05:00:00"/>
        <d v="2012-03-28T05:00:00"/>
        <d v="2015-01-01T06:00:00"/>
        <d v="2013-10-15T05:00:00"/>
        <d v="2015-08-03T05:00:00"/>
        <d v="2019-01-26T06:00:00"/>
        <d v="2015-07-16T05:00:00"/>
        <d v="2017-05-23T05:00:00"/>
        <d v="2013-02-03T06:00:00"/>
        <d v="2019-01-28T06:00:00"/>
        <d v="2014-12-12T06:00:00"/>
        <d v="2019-08-01T05:00:00"/>
        <d v="2019-07-25T05:00:00"/>
        <d v="2014-09-26T05:00:00"/>
        <d v="2015-02-12T06:00:00"/>
        <d v="2019-10-27T05:00:00"/>
        <d v="2018-04-15T05:00:00"/>
        <d v="2017-04-20T05:00:00"/>
        <d v="2017-07-25T05:00:00"/>
        <d v="2014-12-15T06:00:00"/>
        <d v="2018-07-31T05:00:00"/>
        <d v="2013-11-19T06:00:00"/>
        <d v="2016-12-11T06:00:00"/>
        <d v="2019-05-13T05:00:00"/>
        <d v="2011-03-11T06:00:00"/>
        <d v="2012-02-12T06:00:00"/>
        <d v="2016-08-19T05:00:00"/>
        <d v="2014-02-28T06:00:00"/>
        <d v="2016-05-25T05:00:00"/>
        <d v="2017-04-18T05:00:00"/>
        <d v="2011-01-17T06:00:00"/>
        <d v="2017-01-28T06:00:00"/>
        <d v="2014-05-04T05:00:00"/>
        <d v="2010-08-19T05:00:00"/>
        <d v="2015-07-28T05:00:00"/>
        <d v="2017-05-14T05:00:00"/>
        <d v="2017-08-03T05:00:00"/>
        <d v="2013-07-10T05:00:00"/>
        <d v="2015-11-26T06:00:00"/>
        <d v="2019-11-30T06:00:00"/>
        <d v="2016-01-08T06:00:00"/>
        <d v="2014-11-27T06:00:00"/>
        <d v="2011-12-08T06:00:00"/>
        <d v="2017-03-25T05:00:00"/>
        <d v="2010-02-11T06:00:00"/>
        <d v="2011-11-24T06:00:00"/>
        <d v="2014-04-28T05:00:00"/>
        <d v="2017-09-17T05:00:00"/>
        <d v="2010-10-31T05:00:00"/>
        <d v="2013-05-18T05:00:00"/>
        <d v="2019-07-01T05:00:00"/>
        <d v="2017-06-29T05:00:00"/>
        <d v="2013-08-27T05:00:00"/>
        <d v="2017-12-08T06:00:00"/>
        <d v="2012-09-26T05:00:00"/>
        <d v="2019-11-17T06:00:00"/>
        <d v="2016-03-19T05:00:00"/>
        <d v="2012-05-01T05:00:00"/>
        <d v="2012-06-17T05:00:00"/>
        <d v="2011-10-19T05:00:00"/>
        <d v="2010-09-28T05:00:00"/>
        <d v="2018-04-23T05:00:00"/>
        <d v="2013-04-09T05:00:00"/>
        <d v="2016-04-15T05:00:00"/>
        <d v="2019-03-11T05:00:00"/>
        <d v="2018-10-26T05:00:00"/>
        <d v="2017-05-03T05:00:00"/>
        <d v="2010-03-04T06:00:00"/>
        <d v="2013-05-01T05:00:00"/>
        <d v="2016-03-07T06:00:00"/>
        <d v="2018-02-21T06:00:00"/>
        <d v="2011-05-21T05:00:00"/>
        <d v="2017-07-06T05:00:00"/>
        <d v="2016-11-01T05:00:00"/>
        <d v="2010-07-08T05:00:00"/>
        <d v="2014-01-08T06:00:00"/>
        <d v="2015-04-17T05:00:00"/>
        <d v="2013-12-17T06:00:00"/>
        <d v="2010-04-09T05:00:00"/>
        <d v="2016-05-27T05:00:00"/>
        <d v="2010-01-09T06:00:00"/>
        <d v="2014-12-02T06:00:00"/>
        <d v="2016-06-11T05:00:00"/>
        <d v="2019-10-15T05:00:00"/>
        <d v="2011-11-27T06:00:00"/>
        <d v="2013-08-05T05:00:00"/>
        <d v="2014-02-22T06:00:00"/>
        <d v="2010-10-23T05:00:00"/>
        <d v="2012-03-26T05:00:00"/>
        <d v="2019-04-06T05:00:00"/>
        <d v="2011-12-22T06:00:00"/>
        <d v="2016-05-06T05:00:00"/>
        <d v="2019-03-29T05:00:00"/>
        <d v="2012-12-08T06:00:00"/>
        <d v="2017-11-29T06:00:00"/>
        <d v="2012-09-04T05:00:00"/>
        <d v="2010-07-27T05:00:00"/>
        <d v="2018-10-17T05:00:00"/>
        <d v="2015-08-14T05:00:00"/>
        <d v="2017-12-22T06:00:00"/>
        <d v="2011-07-04T05:00:00"/>
        <d v="2010-01-19T06:00:00"/>
        <d v="2010-10-13T05:00:00"/>
        <d v="2011-04-27T05:00:00"/>
        <d v="2010-04-15T05:00:00"/>
        <d v="2018-07-15T05:00:00"/>
        <d v="2012-10-19T05:00:00"/>
        <d v="2010-02-14T06:00:00"/>
        <d v="2015-01-21T06:00:00"/>
        <d v="2012-12-01T06:00:00"/>
        <d v="2011-03-01T06:00:00"/>
        <d v="2012-08-14T05:00:00"/>
        <d v="2012-04-24T05:00:00"/>
        <d v="2013-03-05T06:00:00"/>
        <d v="2018-05-15T05:00:00"/>
        <d v="2013-05-21T05:00:00"/>
        <d v="2011-05-07T05:00:00"/>
        <d v="2011-01-03T06:00:00"/>
        <d v="2011-12-03T06:00:00"/>
        <d v="2016-04-08T05:00:00"/>
        <d v="2016-11-14T06:00:00"/>
        <d v="2014-07-05T05:00:00"/>
        <d v="2015-06-19T05:00:00"/>
        <d v="2017-04-27T05:00:00"/>
        <d v="2016-08-23T05:00:00"/>
        <d v="2018-02-10T06:00:00"/>
        <d v="2013-05-10T05:00:00"/>
        <d v="2017-09-22T05:00:00"/>
        <d v="2014-07-08T05:00:00"/>
        <d v="2010-03-28T05:00:00"/>
        <d v="2015-02-26T06:00:00"/>
        <d v="2015-12-22T06:00:00"/>
        <d v="2013-10-12T05:00:00"/>
        <d v="2013-10-21T05:00:00"/>
        <d v="2016-11-02T05:00:00"/>
        <d v="2015-04-18T05:00:00"/>
        <d v="2018-07-30T05:00:00"/>
        <d v="2017-06-12T05:00:00"/>
        <d v="2017-09-12T05:00:00"/>
        <d v="2019-12-10T06:00:00"/>
        <d v="2011-07-14T05:00:00"/>
        <d v="2010-10-20T05:00:00"/>
        <d v="2013-08-30T05:00:00"/>
        <d v="2016-04-01T05:00:00"/>
        <d v="2018-11-30T06:00:00"/>
        <d v="2013-09-22T05:00:00"/>
        <d v="2014-02-14T06:00:00"/>
        <d v="2010-03-21T05:00:00"/>
      </sharedItems>
    </cacheField>
    <cacheField name="launched_at" numFmtId="0">
      <sharedItems containsSemiMixedTypes="0" containsString="0" containsNumber="1" containsInteger="1" minValue="1263016800" maxValue="1580104800"/>
    </cacheField>
    <cacheField name="deadline" numFmtId="0">
      <sharedItems containsSemiMixedTypes="0" containsString="0" containsNumber="1" containsInteger="1" minValue="1263016800" maxValue="1581314400"/>
    </cacheField>
    <cacheField name="Date Ended Conversion" numFmtId="14">
      <sharedItems containsSemiMixedTypes="0" containsNonDate="0" containsDate="1" containsString="0" minDate="2010-01-09T06:00:00" maxDate="2020-02-10T06:00:00"/>
    </cacheField>
    <cacheField name="staff_pick" numFmtId="0">
      <sharedItems/>
    </cacheField>
    <cacheField name="spotlight" numFmtId="0">
      <sharedItems/>
    </cacheField>
    <cacheField name="category &amp; sub-category" numFmtId="0">
      <sharedItems/>
    </cacheField>
    <cacheField name="Average Donation" numFmtId="0">
      <sharedItems containsMixedTypes="1" containsNumber="1" minValue="0" maxValue="113.17073170731707"/>
    </cacheField>
    <cacheField name="Parent Category" numFmtId="0">
      <sharedItems count="9">
        <s v="film &amp; video"/>
        <s v="theater"/>
        <s v="music"/>
        <s v="photography"/>
        <s v="food"/>
        <s v="publishing"/>
        <s v="games"/>
        <s v="technology"/>
        <s v="journalism"/>
      </sharedItems>
    </cacheField>
    <cacheField name="Sub-Category" numFmtId="0">
      <sharedItems/>
    </cacheField>
    <cacheField name="Years" numFmtId="14">
      <sharedItems count="11">
        <s v="2010"/>
        <s v="2012"/>
        <s v="2011"/>
        <s v="2019"/>
        <s v="2015"/>
        <s v="2018"/>
        <s v="2017"/>
        <s v="2014"/>
        <s v="2016"/>
        <s v="2013"/>
        <s v="2020"/>
      </sharedItems>
    </cacheField>
    <cacheField name="Month Began" numFmtId="14">
      <sharedItems count="12">
        <s v="Sep"/>
        <s v="Oct"/>
        <s v="Feb"/>
        <s v="Jun"/>
        <s v="Nov"/>
        <s v="Jan"/>
        <s v="Aug"/>
        <s v="May"/>
        <s v="Apr"/>
        <s v="Dec"/>
        <s v="Mar"/>
        <s v="Jul"/>
      </sharedItems>
    </cacheField>
    <cacheField name="Month Ended" numFmtId="14">
      <sharedItems/>
    </cacheField>
  </cacheFields>
</pivotCacheDefinition>
</file>

<file path=xl/pivotCache/pivotCacheRecords1.xml><?xml version="1.0" encoding="utf-8"?>
<pivotCacheRecords xmlns="http://schemas.openxmlformats.org/spreadsheetml/2006/main" xmlns:r="http://schemas.openxmlformats.org/officeDocument/2006/relationships" count="1000">
  <r>
    <x v="0"/>
    <s v="Pre-emptive tertiary standardization"/>
    <n v="100"/>
    <n v="0"/>
    <x v="0"/>
    <n v="0"/>
    <x v="0"/>
    <s v="CAD"/>
    <d v="2015-11-28T06:00:00"/>
    <n v="1448690400"/>
    <n v="1450159200"/>
    <d v="2015-12-15T06:00:00"/>
    <b v="0"/>
    <b v="0"/>
    <s v="food/food trucks"/>
    <n v="0"/>
    <n v="0"/>
    <x v="0"/>
    <s v="food trucks"/>
  </r>
  <r>
    <x v="1"/>
    <s v="Managed bottom-line architecture"/>
    <n v="1400"/>
    <n v="14560"/>
    <x v="1"/>
    <n v="158"/>
    <x v="1"/>
    <s v="USD"/>
    <d v="2014-08-19T05:00:00"/>
    <n v="1408424400"/>
    <n v="1408597200"/>
    <d v="2014-08-21T05:00:00"/>
    <b v="0"/>
    <b v="1"/>
    <s v="music/rock"/>
    <n v="10.4"/>
    <n v="92.151898734177209"/>
    <x v="1"/>
    <s v="rock"/>
  </r>
  <r>
    <x v="2"/>
    <s v="Function-based leadingedge pricing structure"/>
    <n v="108400"/>
    <n v="142523"/>
    <x v="1"/>
    <n v="1425"/>
    <x v="2"/>
    <s v="AUD"/>
    <d v="2013-11-17T06:00:00"/>
    <n v="1384668000"/>
    <n v="1384840800"/>
    <d v="2013-11-19T06:00:00"/>
    <b v="0"/>
    <b v="0"/>
    <s v="technology/web"/>
    <n v="1.314787822878229"/>
    <n v="100.01614035087719"/>
    <x v="2"/>
    <s v="web"/>
  </r>
  <r>
    <x v="3"/>
    <s v="Vision-oriented fresh-thinking conglomeration"/>
    <n v="4200"/>
    <n v="2477"/>
    <x v="0"/>
    <n v="24"/>
    <x v="1"/>
    <s v="USD"/>
    <d v="2019-08-11T05:00:00"/>
    <n v="1565499600"/>
    <n v="1568955600"/>
    <d v="2019-09-20T05:00:00"/>
    <b v="0"/>
    <b v="0"/>
    <s v="music/rock"/>
    <n v="0.58976190476190471"/>
    <n v="103.20833333333333"/>
    <x v="1"/>
    <s v="rock"/>
  </r>
  <r>
    <x v="4"/>
    <s v="Proactive foreground core"/>
    <n v="7600"/>
    <n v="5265"/>
    <x v="0"/>
    <n v="53"/>
    <x v="1"/>
    <s v="USD"/>
    <d v="2019-01-20T06:00:00"/>
    <n v="1547964000"/>
    <n v="1548309600"/>
    <d v="2019-01-24T06:00:00"/>
    <b v="0"/>
    <b v="0"/>
    <s v="theater/plays"/>
    <n v="0.69276315789473686"/>
    <n v="99.339622641509436"/>
    <x v="3"/>
    <s v="plays"/>
  </r>
  <r>
    <x v="5"/>
    <s v="Open-source optimizing database"/>
    <n v="7600"/>
    <n v="13195"/>
    <x v="1"/>
    <n v="174"/>
    <x v="3"/>
    <s v="DKK"/>
    <d v="2012-08-28T05:00:00"/>
    <n v="1346130000"/>
    <n v="1347080400"/>
    <d v="2012-09-08T05:00:00"/>
    <b v="0"/>
    <b v="0"/>
    <s v="theater/plays"/>
    <n v="1.7361842105263159"/>
    <n v="75.833333333333329"/>
    <x v="3"/>
    <s v="plays"/>
  </r>
  <r>
    <x v="6"/>
    <s v="Operative upward-trending algorithm"/>
    <n v="5200"/>
    <n v="1090"/>
    <x v="0"/>
    <n v="18"/>
    <x v="4"/>
    <s v="GBP"/>
    <d v="2017-09-13T05:00:00"/>
    <n v="1505278800"/>
    <n v="1505365200"/>
    <d v="2017-09-14T05:00:00"/>
    <b v="0"/>
    <b v="0"/>
    <s v="film &amp; video/documentary"/>
    <n v="0.20961538461538465"/>
    <n v="60.555555555555557"/>
    <x v="4"/>
    <s v="documentary"/>
  </r>
  <r>
    <x v="7"/>
    <s v="Centralized cohesive challenge"/>
    <n v="4500"/>
    <n v="14741"/>
    <x v="1"/>
    <n v="227"/>
    <x v="3"/>
    <s v="DKK"/>
    <d v="2015-08-13T05:00:00"/>
    <n v="1439442000"/>
    <n v="1439614800"/>
    <d v="2015-08-15T05:00:00"/>
    <b v="0"/>
    <b v="0"/>
    <s v="theater/plays"/>
    <n v="3.2757777777777779"/>
    <n v="64.93832599118943"/>
    <x v="3"/>
    <s v="plays"/>
  </r>
  <r>
    <x v="8"/>
    <s v="Exclusive attitude-oriented intranet"/>
    <n v="110100"/>
    <n v="21946"/>
    <x v="2"/>
    <n v="708"/>
    <x v="3"/>
    <s v="DKK"/>
    <d v="2010-08-09T05:00:00"/>
    <n v="1281330000"/>
    <n v="1281502800"/>
    <d v="2010-08-11T05:00:00"/>
    <b v="0"/>
    <b v="0"/>
    <s v="theater/plays"/>
    <n v="0.19932788374205265"/>
    <n v="30.997175141242938"/>
    <x v="3"/>
    <s v="plays"/>
  </r>
  <r>
    <x v="9"/>
    <s v="Open-source fresh-thinking model"/>
    <n v="6200"/>
    <n v="3208"/>
    <x v="0"/>
    <n v="44"/>
    <x v="1"/>
    <s v="USD"/>
    <d v="2013-09-19T05:00:00"/>
    <n v="1379566800"/>
    <n v="1383804000"/>
    <d v="2013-11-07T06:00:00"/>
    <b v="0"/>
    <b v="0"/>
    <s v="music/electric music"/>
    <n v="0.51741935483870971"/>
    <n v="72.909090909090907"/>
    <x v="1"/>
    <s v="electric music"/>
  </r>
  <r>
    <x v="10"/>
    <s v="Monitored empowering installation"/>
    <n v="5200"/>
    <n v="13838"/>
    <x v="1"/>
    <n v="220"/>
    <x v="1"/>
    <s v="USD"/>
    <d v="2010-08-14T05:00:00"/>
    <n v="1281762000"/>
    <n v="1285909200"/>
    <d v="2010-10-01T05:00:00"/>
    <b v="0"/>
    <b v="0"/>
    <s v="film &amp; video/drama"/>
    <n v="2.6611538461538462"/>
    <n v="62.9"/>
    <x v="4"/>
    <s v="drama"/>
  </r>
  <r>
    <x v="11"/>
    <s v="Grass-roots zero administration system engine"/>
    <n v="6300"/>
    <n v="3030"/>
    <x v="0"/>
    <n v="27"/>
    <x v="1"/>
    <s v="USD"/>
    <d v="2010-09-21T05:00:00"/>
    <n v="1285045200"/>
    <n v="1285563600"/>
    <d v="2010-09-27T05:00:00"/>
    <b v="0"/>
    <b v="1"/>
    <s v="theater/plays"/>
    <n v="0.48095238095238096"/>
    <n v="112.22222222222223"/>
    <x v="3"/>
    <s v="plays"/>
  </r>
  <r>
    <x v="12"/>
    <s v="Assimilated hybrid intranet"/>
    <n v="6300"/>
    <n v="5629"/>
    <x v="0"/>
    <n v="55"/>
    <x v="1"/>
    <s v="USD"/>
    <d v="2019-10-22T05:00:00"/>
    <n v="1571720400"/>
    <n v="1572411600"/>
    <d v="2019-10-30T05:00:00"/>
    <b v="0"/>
    <b v="0"/>
    <s v="film &amp; video/drama"/>
    <n v="0.89349206349206345"/>
    <n v="102.34545454545454"/>
    <x v="4"/>
    <s v="drama"/>
  </r>
  <r>
    <x v="13"/>
    <s v="Multi-tiered directional open architecture"/>
    <n v="4200"/>
    <n v="10295"/>
    <x v="1"/>
    <n v="98"/>
    <x v="1"/>
    <s v="USD"/>
    <d v="2016-06-11T05:00:00"/>
    <n v="1465621200"/>
    <n v="1466658000"/>
    <d v="2016-06-23T05:00:00"/>
    <b v="0"/>
    <b v="0"/>
    <s v="music/indie rock"/>
    <n v="2.4511904761904764"/>
    <n v="105.05102040816327"/>
    <x v="1"/>
    <s v="indie rock"/>
  </r>
  <r>
    <x v="14"/>
    <s v="Cloned directional synergy"/>
    <n v="28200"/>
    <n v="18829"/>
    <x v="0"/>
    <n v="200"/>
    <x v="1"/>
    <s v="USD"/>
    <d v="2012-03-06T06:00:00"/>
    <n v="1331013600"/>
    <n v="1333342800"/>
    <d v="2012-04-02T05:00:00"/>
    <b v="0"/>
    <b v="0"/>
    <s v="music/indie rock"/>
    <n v="0.66769503546099296"/>
    <n v="94.144999999999996"/>
    <x v="1"/>
    <s v="indie rock"/>
  </r>
  <r>
    <x v="15"/>
    <s v="Extended eco-centric pricing structure"/>
    <n v="81200"/>
    <n v="38414"/>
    <x v="0"/>
    <n v="452"/>
    <x v="1"/>
    <s v="USD"/>
    <d v="2019-12-10T06:00:00"/>
    <n v="1575957600"/>
    <n v="1576303200"/>
    <d v="2019-12-14T06:00:00"/>
    <b v="0"/>
    <b v="0"/>
    <s v="technology/wearables"/>
    <n v="0.47307881773399013"/>
    <n v="84.986725663716811"/>
    <x v="2"/>
    <s v="wearables"/>
  </r>
  <r>
    <x v="16"/>
    <s v="Cross-platform systemic adapter"/>
    <n v="1700"/>
    <n v="11041"/>
    <x v="1"/>
    <n v="100"/>
    <x v="1"/>
    <s v="USD"/>
    <d v="2014-01-22T06:00:00"/>
    <n v="1390370400"/>
    <n v="1392271200"/>
    <d v="2014-02-13T06:00:00"/>
    <b v="0"/>
    <b v="0"/>
    <s v="publishing/nonfiction"/>
    <n v="6.4947058823529416"/>
    <n v="110.41"/>
    <x v="5"/>
    <s v="nonfiction"/>
  </r>
  <r>
    <x v="17"/>
    <s v="Seamless 4thgeneration methodology"/>
    <n v="84600"/>
    <n v="134845"/>
    <x v="1"/>
    <n v="1249"/>
    <x v="1"/>
    <s v="USD"/>
    <d v="2011-01-12T06:00:00"/>
    <n v="1294812000"/>
    <n v="1294898400"/>
    <d v="2011-01-13T06:00:00"/>
    <b v="0"/>
    <b v="0"/>
    <s v="film &amp; video/animation"/>
    <n v="1.5939125295508274"/>
    <n v="107.96236989591674"/>
    <x v="4"/>
    <s v="animation"/>
  </r>
  <r>
    <x v="18"/>
    <s v="Exclusive needs-based adapter"/>
    <n v="9100"/>
    <n v="6089"/>
    <x v="3"/>
    <n v="135"/>
    <x v="1"/>
    <s v="USD"/>
    <d v="2018-09-08T05:00:00"/>
    <n v="1536382800"/>
    <n v="1537074000"/>
    <d v="2018-09-16T05:00:00"/>
    <b v="0"/>
    <b v="0"/>
    <s v="theater/plays"/>
    <n v="0.66912087912087914"/>
    <n v="45.103703703703701"/>
    <x v="3"/>
    <s v="plays"/>
  </r>
  <r>
    <x v="19"/>
    <s v="Down-sized cohesive archive"/>
    <n v="62500"/>
    <n v="30331"/>
    <x v="0"/>
    <n v="674"/>
    <x v="1"/>
    <s v="USD"/>
    <d v="2019-03-04T06:00:00"/>
    <n v="1551679200"/>
    <n v="1553490000"/>
    <d v="2019-03-25T05:00:00"/>
    <b v="0"/>
    <b v="1"/>
    <s v="theater/plays"/>
    <n v="0.48529600000000001"/>
    <n v="45.001483679525222"/>
    <x v="3"/>
    <s v="plays"/>
  </r>
  <r>
    <x v="20"/>
    <s v="Proactive composite alliance"/>
    <n v="131800"/>
    <n v="147936"/>
    <x v="1"/>
    <n v="1396"/>
    <x v="1"/>
    <s v="USD"/>
    <d v="2014-07-28T05:00:00"/>
    <n v="1406523600"/>
    <n v="1406523600"/>
    <d v="2014-07-28T05:00:00"/>
    <b v="0"/>
    <b v="0"/>
    <s v="film &amp; video/drama"/>
    <n v="1.1224279210925645"/>
    <n v="105.97134670487107"/>
    <x v="4"/>
    <s v="drama"/>
  </r>
  <r>
    <x v="21"/>
    <s v="Re-engineered intangible definition"/>
    <n v="94000"/>
    <n v="38533"/>
    <x v="0"/>
    <n v="558"/>
    <x v="1"/>
    <s v="USD"/>
    <d v="2011-08-15T05:00:00"/>
    <n v="1313384400"/>
    <n v="1316322000"/>
    <d v="2011-09-18T05:00:00"/>
    <b v="0"/>
    <b v="0"/>
    <s v="theater/plays"/>
    <n v="0.40992553191489361"/>
    <n v="69.055555555555557"/>
    <x v="3"/>
    <s v="plays"/>
  </r>
  <r>
    <x v="22"/>
    <s v="Enhanced dynamic definition"/>
    <n v="59100"/>
    <n v="75690"/>
    <x v="1"/>
    <n v="890"/>
    <x v="1"/>
    <s v="USD"/>
    <d v="2018-04-03T05:00:00"/>
    <n v="1522731600"/>
    <n v="1524027600"/>
    <d v="2018-04-18T05:00:00"/>
    <b v="0"/>
    <b v="0"/>
    <s v="theater/plays"/>
    <n v="1.2807106598984772"/>
    <n v="85.044943820224717"/>
    <x v="3"/>
    <s v="plays"/>
  </r>
  <r>
    <x v="23"/>
    <s v="Devolved next generation adapter"/>
    <n v="4500"/>
    <n v="14942"/>
    <x v="1"/>
    <n v="142"/>
    <x v="4"/>
    <s v="GBP"/>
    <d v="2019-02-14T06:00:00"/>
    <n v="1550124000"/>
    <n v="1554699600"/>
    <d v="2019-04-08T05:00:00"/>
    <b v="0"/>
    <b v="0"/>
    <s v="film &amp; video/documentary"/>
    <n v="3.320444444444445"/>
    <n v="105.22535211267606"/>
    <x v="4"/>
    <s v="documentary"/>
  </r>
  <r>
    <x v="24"/>
    <s v="Cross-platform intermediate frame"/>
    <n v="92400"/>
    <n v="104257"/>
    <x v="1"/>
    <n v="2673"/>
    <x v="1"/>
    <s v="USD"/>
    <d v="2014-06-21T05:00:00"/>
    <n v="1403326800"/>
    <n v="1403499600"/>
    <d v="2014-06-23T05:00:00"/>
    <b v="0"/>
    <b v="0"/>
    <s v="technology/wearables"/>
    <n v="1.1283225108225108"/>
    <n v="39.003741114852225"/>
    <x v="2"/>
    <s v="wearables"/>
  </r>
  <r>
    <x v="25"/>
    <s v="Monitored impactful analyzer"/>
    <n v="5500"/>
    <n v="11904"/>
    <x v="1"/>
    <n v="163"/>
    <x v="1"/>
    <s v="USD"/>
    <d v="2011-05-18T05:00:00"/>
    <n v="1305694800"/>
    <n v="1307422800"/>
    <d v="2011-06-07T05:00:00"/>
    <b v="0"/>
    <b v="1"/>
    <s v="games/video games"/>
    <n v="2.1643636363636363"/>
    <n v="73.030674846625772"/>
    <x v="6"/>
    <s v="video games"/>
  </r>
  <r>
    <x v="26"/>
    <s v="Optional responsive customer loyalty"/>
    <n v="107500"/>
    <n v="51814"/>
    <x v="3"/>
    <n v="1480"/>
    <x v="1"/>
    <s v="USD"/>
    <d v="2018-07-31T05:00:00"/>
    <n v="1533013200"/>
    <n v="1535346000"/>
    <d v="2018-08-27T05:00:00"/>
    <b v="0"/>
    <b v="0"/>
    <s v="theater/plays"/>
    <n v="0.4819906976744186"/>
    <n v="35.009459459459457"/>
    <x v="3"/>
    <s v="plays"/>
  </r>
  <r>
    <x v="27"/>
    <s v="Diverse transitional migration"/>
    <n v="2000"/>
    <n v="1599"/>
    <x v="0"/>
    <n v="15"/>
    <x v="1"/>
    <s v="USD"/>
    <d v="2015-10-03T05:00:00"/>
    <n v="1443848400"/>
    <n v="1444539600"/>
    <d v="2015-10-11T05:00:00"/>
    <b v="0"/>
    <b v="0"/>
    <s v="music/rock"/>
    <n v="0.79949999999999999"/>
    <n v="106.6"/>
    <x v="1"/>
    <s v="rock"/>
  </r>
  <r>
    <x v="28"/>
    <s v="Synchronized global task-force"/>
    <n v="130800"/>
    <n v="137635"/>
    <x v="1"/>
    <n v="2220"/>
    <x v="1"/>
    <s v="USD"/>
    <d v="2010-02-09T06:00:00"/>
    <n v="1265695200"/>
    <n v="1267682400"/>
    <d v="2010-03-04T06:00:00"/>
    <b v="0"/>
    <b v="1"/>
    <s v="theater/plays"/>
    <n v="1.0522553516819573"/>
    <n v="61.997747747747745"/>
    <x v="3"/>
    <s v="plays"/>
  </r>
  <r>
    <x v="29"/>
    <s v="Focused 6thgeneration forecast"/>
    <n v="45900"/>
    <n v="150965"/>
    <x v="1"/>
    <n v="1606"/>
    <x v="5"/>
    <s v="CHF"/>
    <d v="2018-07-20T05:00:00"/>
    <n v="1532062800"/>
    <n v="1535518800"/>
    <d v="2018-08-29T05:00:00"/>
    <b v="0"/>
    <b v="0"/>
    <s v="film &amp; video/shorts"/>
    <n v="3.2889978213507631"/>
    <n v="94.000622665006233"/>
    <x v="4"/>
    <s v="shorts"/>
  </r>
  <r>
    <x v="30"/>
    <s v="Down-sized analyzing challenge"/>
    <n v="9000"/>
    <n v="14455"/>
    <x v="1"/>
    <n v="129"/>
    <x v="1"/>
    <s v="USD"/>
    <d v="2019-05-24T05:00:00"/>
    <n v="1558674000"/>
    <n v="1559106000"/>
    <d v="2019-05-29T05:00:00"/>
    <b v="0"/>
    <b v="0"/>
    <s v="film &amp; video/animation"/>
    <n v="1.606111111111111"/>
    <n v="112.05426356589147"/>
    <x v="4"/>
    <s v="animation"/>
  </r>
  <r>
    <x v="31"/>
    <s v="Progressive needs-based focus group"/>
    <n v="3500"/>
    <n v="10850"/>
    <x v="1"/>
    <n v="226"/>
    <x v="4"/>
    <s v="GBP"/>
    <d v="2016-01-05T06:00:00"/>
    <n v="1451973600"/>
    <n v="1454392800"/>
    <d v="2016-02-02T06:00:00"/>
    <b v="0"/>
    <b v="0"/>
    <s v="games/video games"/>
    <n v="3.1"/>
    <n v="48.008849557522126"/>
    <x v="6"/>
    <s v="video games"/>
  </r>
  <r>
    <x v="32"/>
    <s v="Ergonomic 6thgeneration success"/>
    <n v="101000"/>
    <n v="87676"/>
    <x v="0"/>
    <n v="2307"/>
    <x v="6"/>
    <s v="EUR"/>
    <d v="2018-01-10T06:00:00"/>
    <n v="1515564000"/>
    <n v="1517896800"/>
    <d v="2018-02-06T06:00:00"/>
    <b v="0"/>
    <b v="0"/>
    <s v="film &amp; video/documentary"/>
    <n v="0.86807920792079196"/>
    <n v="38.004334633723452"/>
    <x v="4"/>
    <s v="documentary"/>
  </r>
  <r>
    <x v="33"/>
    <s v="Exclusive interactive approach"/>
    <n v="50200"/>
    <n v="189666"/>
    <x v="1"/>
    <n v="5419"/>
    <x v="1"/>
    <s v="USD"/>
    <d v="2014-10-05T05:00:00"/>
    <n v="1412485200"/>
    <n v="1415685600"/>
    <d v="2014-11-11T06:00:00"/>
    <b v="0"/>
    <b v="0"/>
    <s v="theater/plays"/>
    <n v="3.7782071713147412"/>
    <n v="35.000184535892231"/>
    <x v="3"/>
    <s v="plays"/>
  </r>
  <r>
    <x v="34"/>
    <s v="Reverse-engineered asynchronous archive"/>
    <n v="9300"/>
    <n v="14025"/>
    <x v="1"/>
    <n v="165"/>
    <x v="1"/>
    <s v="USD"/>
    <d v="2017-03-23T05:00:00"/>
    <n v="1490245200"/>
    <n v="1490677200"/>
    <d v="2017-03-28T05:00:00"/>
    <b v="0"/>
    <b v="0"/>
    <s v="film &amp; video/documentary"/>
    <n v="1.5080645161290323"/>
    <n v="85"/>
    <x v="4"/>
    <s v="documentary"/>
  </r>
  <r>
    <x v="35"/>
    <s v="Synergized intangible challenge"/>
    <n v="125500"/>
    <n v="188628"/>
    <x v="1"/>
    <n v="1965"/>
    <x v="3"/>
    <s v="DKK"/>
    <d v="2019-01-19T06:00:00"/>
    <n v="1547877600"/>
    <n v="1551506400"/>
    <d v="2019-03-02T06:00:00"/>
    <b v="0"/>
    <b v="1"/>
    <s v="film &amp; video/drama"/>
    <n v="1.5030119521912351"/>
    <n v="95.993893129770996"/>
    <x v="4"/>
    <s v="drama"/>
  </r>
  <r>
    <x v="36"/>
    <s v="Monitored multi-state encryption"/>
    <n v="700"/>
    <n v="1101"/>
    <x v="1"/>
    <n v="16"/>
    <x v="1"/>
    <s v="USD"/>
    <d v="2011-02-26T06:00:00"/>
    <n v="1298700000"/>
    <n v="1300856400"/>
    <d v="2011-03-23T05:00:00"/>
    <b v="0"/>
    <b v="0"/>
    <s v="theater/plays"/>
    <n v="1.572857142857143"/>
    <n v="68.8125"/>
    <x v="3"/>
    <s v="plays"/>
  </r>
  <r>
    <x v="37"/>
    <s v="Profound attitude-oriented functionalities"/>
    <n v="8100"/>
    <n v="11339"/>
    <x v="1"/>
    <n v="107"/>
    <x v="1"/>
    <s v="USD"/>
    <d v="2019-10-06T05:00:00"/>
    <n v="1570338000"/>
    <n v="1573192800"/>
    <d v="2019-11-08T06:00:00"/>
    <b v="0"/>
    <b v="1"/>
    <s v="publishing/fiction"/>
    <n v="1.3998765432098765"/>
    <n v="105.97196261682242"/>
    <x v="5"/>
    <s v="fiction"/>
  </r>
  <r>
    <x v="38"/>
    <s v="Digitized client-driven database"/>
    <n v="3100"/>
    <n v="10085"/>
    <x v="1"/>
    <n v="134"/>
    <x v="1"/>
    <s v="USD"/>
    <d v="2010-10-18T05:00:00"/>
    <n v="1287378000"/>
    <n v="1287810000"/>
    <d v="2010-10-23T05:00:00"/>
    <b v="0"/>
    <b v="0"/>
    <s v="photography/photography books"/>
    <n v="3.2532258064516126"/>
    <n v="75.261194029850742"/>
    <x v="7"/>
    <s v="photography books"/>
  </r>
  <r>
    <x v="39"/>
    <s v="Organized bi-directional function"/>
    <n v="9900"/>
    <n v="5027"/>
    <x v="0"/>
    <n v="88"/>
    <x v="3"/>
    <s v="DKK"/>
    <d v="2013-02-25T06:00:00"/>
    <n v="1361772000"/>
    <n v="1362978000"/>
    <d v="2013-03-11T05:00:00"/>
    <b v="0"/>
    <b v="0"/>
    <s v="theater/plays"/>
    <n v="0.50777777777777777"/>
    <n v="57.125"/>
    <x v="3"/>
    <s v="plays"/>
  </r>
  <r>
    <x v="40"/>
    <s v="Reduced stable middleware"/>
    <n v="8800"/>
    <n v="14878"/>
    <x v="1"/>
    <n v="198"/>
    <x v="1"/>
    <s v="USD"/>
    <d v="2010-06-05T05:00:00"/>
    <n v="1275714000"/>
    <n v="1277355600"/>
    <d v="2010-06-24T05:00:00"/>
    <b v="0"/>
    <b v="1"/>
    <s v="technology/wearables"/>
    <n v="1.6906818181818182"/>
    <n v="75.141414141414145"/>
    <x v="2"/>
    <s v="wearables"/>
  </r>
  <r>
    <x v="41"/>
    <s v="Universal 5thgeneration neural-net"/>
    <n v="5600"/>
    <n v="11924"/>
    <x v="1"/>
    <n v="111"/>
    <x v="6"/>
    <s v="EUR"/>
    <d v="2012-09-04T05:00:00"/>
    <n v="1346734800"/>
    <n v="1348981200"/>
    <d v="2012-09-30T05:00:00"/>
    <b v="0"/>
    <b v="1"/>
    <s v="music/rock"/>
    <n v="2.1292857142857144"/>
    <n v="107.42342342342343"/>
    <x v="1"/>
    <s v="rock"/>
  </r>
  <r>
    <x v="42"/>
    <s v="Virtual uniform frame"/>
    <n v="1800"/>
    <n v="7991"/>
    <x v="1"/>
    <n v="222"/>
    <x v="1"/>
    <s v="USD"/>
    <d v="2011-07-04T05:00:00"/>
    <n v="1309755600"/>
    <n v="1310533200"/>
    <d v="2011-07-13T05:00:00"/>
    <b v="0"/>
    <b v="0"/>
    <s v="food/food trucks"/>
    <n v="4.4394444444444447"/>
    <n v="35.995495495495497"/>
    <x v="0"/>
    <s v="food trucks"/>
  </r>
  <r>
    <x v="43"/>
    <s v="Profound explicit paradigm"/>
    <n v="90200"/>
    <n v="167717"/>
    <x v="1"/>
    <n v="6212"/>
    <x v="1"/>
    <s v="USD"/>
    <d v="2014-07-24T05:00:00"/>
    <n v="1406178000"/>
    <n v="1407560400"/>
    <d v="2014-08-09T05:00:00"/>
    <b v="0"/>
    <b v="0"/>
    <s v="publishing/radio &amp; podcasts"/>
    <n v="1.859390243902439"/>
    <n v="26.998873148744366"/>
    <x v="5"/>
    <s v="radio &amp; podcasts"/>
  </r>
  <r>
    <x v="44"/>
    <s v="Visionary real-time groupware"/>
    <n v="1600"/>
    <n v="10541"/>
    <x v="1"/>
    <n v="98"/>
    <x v="3"/>
    <s v="DKK"/>
    <d v="2019-03-17T05:00:00"/>
    <n v="1552798800"/>
    <n v="1552885200"/>
    <d v="2019-03-18T05:00:00"/>
    <b v="0"/>
    <b v="0"/>
    <s v="publishing/fiction"/>
    <n v="6.5881249999999998"/>
    <n v="107.56122448979592"/>
    <x v="5"/>
    <s v="fiction"/>
  </r>
  <r>
    <x v="45"/>
    <s v="Networked tertiary Graphical User Interface"/>
    <n v="9500"/>
    <n v="4530"/>
    <x v="0"/>
    <n v="48"/>
    <x v="1"/>
    <s v="USD"/>
    <d v="2016-11-02T05:00:00"/>
    <n v="1478062800"/>
    <n v="1479362400"/>
    <d v="2016-11-17T06:00:00"/>
    <b v="0"/>
    <b v="1"/>
    <s v="theater/plays"/>
    <n v="0.4768421052631579"/>
    <n v="94.375"/>
    <x v="3"/>
    <s v="plays"/>
  </r>
  <r>
    <x v="46"/>
    <s v="Virtual grid-enabled task-force"/>
    <n v="3700"/>
    <n v="4247"/>
    <x v="1"/>
    <n v="92"/>
    <x v="1"/>
    <s v="USD"/>
    <d v="2010-07-08T05:00:00"/>
    <n v="1278565200"/>
    <n v="1280552400"/>
    <d v="2010-07-31T05:00:00"/>
    <b v="0"/>
    <b v="0"/>
    <s v="music/rock"/>
    <n v="1.1478378378378378"/>
    <n v="46.163043478260867"/>
    <x v="1"/>
    <s v="rock"/>
  </r>
  <r>
    <x v="47"/>
    <s v="Function-based multi-state software"/>
    <n v="1500"/>
    <n v="7129"/>
    <x v="1"/>
    <n v="149"/>
    <x v="1"/>
    <s v="USD"/>
    <d v="2014-03-29T05:00:00"/>
    <n v="1396069200"/>
    <n v="1398661200"/>
    <d v="2014-04-28T05:00:00"/>
    <b v="0"/>
    <b v="0"/>
    <s v="theater/plays"/>
    <n v="4.7526666666666664"/>
    <n v="47.845637583892618"/>
    <x v="3"/>
    <s v="plays"/>
  </r>
  <r>
    <x v="48"/>
    <s v="Optimized leadingedge concept"/>
    <n v="33300"/>
    <n v="128862"/>
    <x v="1"/>
    <n v="2431"/>
    <x v="1"/>
    <s v="USD"/>
    <d v="2015-06-25T05:00:00"/>
    <n v="1435208400"/>
    <n v="1436245200"/>
    <d v="2015-07-07T05:00:00"/>
    <b v="0"/>
    <b v="0"/>
    <s v="theater/plays"/>
    <n v="3.8697297297297295"/>
    <n v="53.007815713698065"/>
    <x v="3"/>
    <s v="plays"/>
  </r>
  <r>
    <x v="49"/>
    <s v="Sharable holistic interface"/>
    <n v="7200"/>
    <n v="13653"/>
    <x v="1"/>
    <n v="303"/>
    <x v="1"/>
    <s v="USD"/>
    <d v="2019-10-20T05:00:00"/>
    <n v="1571547600"/>
    <n v="1575439200"/>
    <d v="2019-12-04T06:00:00"/>
    <b v="0"/>
    <b v="0"/>
    <s v="music/rock"/>
    <n v="1.89625"/>
    <n v="45.059405940594061"/>
    <x v="1"/>
    <s v="rock"/>
  </r>
  <r>
    <x v="50"/>
    <s v="Down-sized system-worthy secured line"/>
    <n v="100"/>
    <n v="2"/>
    <x v="0"/>
    <n v="1"/>
    <x v="6"/>
    <s v="EUR"/>
    <d v="2013-08-01T05:00:00"/>
    <n v="1375333200"/>
    <n v="1377752400"/>
    <d v="2013-08-29T05:00:00"/>
    <b v="0"/>
    <b v="0"/>
    <s v="music/metal"/>
    <n v="0.02"/>
    <n v="2"/>
    <x v="1"/>
    <s v="metal"/>
  </r>
  <r>
    <x v="51"/>
    <s v="Inverse secondary infrastructure"/>
    <n v="158100"/>
    <n v="145243"/>
    <x v="0"/>
    <n v="1467"/>
    <x v="4"/>
    <s v="GBP"/>
    <d v="2012-03-27T05:00:00"/>
    <n v="1332824400"/>
    <n v="1334206800"/>
    <d v="2012-04-12T05:00:00"/>
    <b v="0"/>
    <b v="1"/>
    <s v="technology/wearables"/>
    <n v="0.91867805186590767"/>
    <n v="99.006816632583508"/>
    <x v="2"/>
    <s v="wearables"/>
  </r>
  <r>
    <x v="52"/>
    <s v="Organic foreground leverage"/>
    <n v="7200"/>
    <n v="2459"/>
    <x v="0"/>
    <n v="75"/>
    <x v="1"/>
    <s v="USD"/>
    <d v="2010-09-15T05:00:00"/>
    <n v="1284526800"/>
    <n v="1284872400"/>
    <d v="2010-09-19T05:00:00"/>
    <b v="0"/>
    <b v="0"/>
    <s v="theater/plays"/>
    <n v="0.34152777777777776"/>
    <n v="32.786666666666669"/>
    <x v="3"/>
    <s v="plays"/>
  </r>
  <r>
    <x v="53"/>
    <s v="Reverse-engineered static concept"/>
    <n v="8800"/>
    <n v="12356"/>
    <x v="1"/>
    <n v="209"/>
    <x v="1"/>
    <s v="USD"/>
    <d v="2014-05-20T05:00:00"/>
    <n v="1400562000"/>
    <n v="1403931600"/>
    <d v="2014-06-28T05:00:00"/>
    <b v="0"/>
    <b v="0"/>
    <s v="film &amp; video/drama"/>
    <n v="1.4040909090909091"/>
    <n v="59.119617224880386"/>
    <x v="4"/>
    <s v="drama"/>
  </r>
  <r>
    <x v="54"/>
    <s v="Multi-channeled neutral customer loyalty"/>
    <n v="6000"/>
    <n v="5392"/>
    <x v="0"/>
    <n v="120"/>
    <x v="1"/>
    <s v="USD"/>
    <d v="2018-03-11T06:00:00"/>
    <n v="1520748000"/>
    <n v="1521262800"/>
    <d v="2018-03-17T05:00:00"/>
    <b v="0"/>
    <b v="0"/>
    <s v="technology/wearables"/>
    <n v="0.89866666666666661"/>
    <n v="44.93333333333333"/>
    <x v="2"/>
    <s v="wearables"/>
  </r>
  <r>
    <x v="55"/>
    <s v="Reverse-engineered bifurcated strategy"/>
    <n v="6600"/>
    <n v="11746"/>
    <x v="1"/>
    <n v="131"/>
    <x v="1"/>
    <s v="USD"/>
    <d v="2018-07-30T05:00:00"/>
    <n v="1532926800"/>
    <n v="1533358800"/>
    <d v="2018-08-04T05:00:00"/>
    <b v="0"/>
    <b v="0"/>
    <s v="music/jazz"/>
    <n v="1.7796969696969698"/>
    <n v="89.664122137404576"/>
    <x v="1"/>
    <s v="jazz"/>
  </r>
  <r>
    <x v="56"/>
    <s v="Horizontal context-sensitive knowledge user"/>
    <n v="8000"/>
    <n v="11493"/>
    <x v="1"/>
    <n v="164"/>
    <x v="1"/>
    <s v="USD"/>
    <d v="2015-01-10T06:00:00"/>
    <n v="1420869600"/>
    <n v="1421474400"/>
    <d v="2015-01-17T06:00:00"/>
    <b v="0"/>
    <b v="0"/>
    <s v="technology/wearables"/>
    <n v="1.436625"/>
    <n v="70.079268292682926"/>
    <x v="2"/>
    <s v="wearables"/>
  </r>
  <r>
    <x v="57"/>
    <s v="Cross-group multi-state task-force"/>
    <n v="2900"/>
    <n v="6243"/>
    <x v="1"/>
    <n v="201"/>
    <x v="1"/>
    <s v="USD"/>
    <d v="2017-09-01T05:00:00"/>
    <n v="1504242000"/>
    <n v="1505278800"/>
    <d v="2017-09-13T05:00:00"/>
    <b v="0"/>
    <b v="0"/>
    <s v="games/video games"/>
    <n v="2.1527586206896552"/>
    <n v="31.059701492537314"/>
    <x v="6"/>
    <s v="video games"/>
  </r>
  <r>
    <x v="58"/>
    <s v="Expanded 3rdgeneration strategy"/>
    <n v="2700"/>
    <n v="6132"/>
    <x v="1"/>
    <n v="211"/>
    <x v="1"/>
    <s v="USD"/>
    <d v="2015-09-21T05:00:00"/>
    <n v="1442811600"/>
    <n v="1443934800"/>
    <d v="2015-10-04T05:00:00"/>
    <b v="0"/>
    <b v="0"/>
    <s v="theater/plays"/>
    <n v="2.2711111111111113"/>
    <n v="29.061611374407583"/>
    <x v="3"/>
    <s v="plays"/>
  </r>
  <r>
    <x v="59"/>
    <s v="Assimilated real-time support"/>
    <n v="1400"/>
    <n v="3851"/>
    <x v="1"/>
    <n v="128"/>
    <x v="1"/>
    <s v="USD"/>
    <d v="2017-06-12T05:00:00"/>
    <n v="1497243600"/>
    <n v="1498539600"/>
    <d v="2017-06-27T05:00:00"/>
    <b v="0"/>
    <b v="1"/>
    <s v="theater/plays"/>
    <n v="2.7507142857142863"/>
    <n v="30.0859375"/>
    <x v="3"/>
    <s v="plays"/>
  </r>
  <r>
    <x v="60"/>
    <s v="User-centric regional database"/>
    <n v="94200"/>
    <n v="135997"/>
    <x v="1"/>
    <n v="1600"/>
    <x v="0"/>
    <s v="CAD"/>
    <d v="2012-07-17T05:00:00"/>
    <n v="1342501200"/>
    <n v="1342760400"/>
    <d v="2012-07-20T05:00:00"/>
    <b v="0"/>
    <b v="0"/>
    <s v="theater/plays"/>
    <n v="1.4437048832271762"/>
    <n v="84.998125000000002"/>
    <x v="3"/>
    <s v="plays"/>
  </r>
  <r>
    <x v="61"/>
    <s v="Open-source zero administration complexity"/>
    <n v="199200"/>
    <n v="184750"/>
    <x v="0"/>
    <n v="2253"/>
    <x v="0"/>
    <s v="CAD"/>
    <d v="2011-02-21T06:00:00"/>
    <n v="1298268000"/>
    <n v="1301720400"/>
    <d v="2011-04-02T05:00:00"/>
    <b v="0"/>
    <b v="0"/>
    <s v="theater/plays"/>
    <n v="0.92745983935742971"/>
    <n v="82.001775410563695"/>
    <x v="3"/>
    <s v="plays"/>
  </r>
  <r>
    <x v="62"/>
    <s v="Organized incremental standardization"/>
    <n v="2000"/>
    <n v="14452"/>
    <x v="1"/>
    <n v="249"/>
    <x v="1"/>
    <s v="USD"/>
    <d v="2015-06-05T05:00:00"/>
    <n v="1433480400"/>
    <n v="1433566800"/>
    <d v="2015-06-06T05:00:00"/>
    <b v="0"/>
    <b v="0"/>
    <s v="technology/web"/>
    <n v="7.226"/>
    <n v="58.040160642570278"/>
    <x v="2"/>
    <s v="web"/>
  </r>
  <r>
    <x v="63"/>
    <s v="Assimilated didactic open system"/>
    <n v="4700"/>
    <n v="557"/>
    <x v="0"/>
    <n v="5"/>
    <x v="1"/>
    <s v="USD"/>
    <d v="2017-04-28T05:00:00"/>
    <n v="1493355600"/>
    <n v="1493874000"/>
    <d v="2017-05-04T05:00:00"/>
    <b v="0"/>
    <b v="0"/>
    <s v="theater/plays"/>
    <n v="0.11851063829787234"/>
    <n v="111.4"/>
    <x v="3"/>
    <s v="plays"/>
  </r>
  <r>
    <x v="64"/>
    <s v="Vision-oriented logistical intranet"/>
    <n v="2800"/>
    <n v="2734"/>
    <x v="0"/>
    <n v="38"/>
    <x v="1"/>
    <s v="USD"/>
    <d v="2018-07-02T05:00:00"/>
    <n v="1530507600"/>
    <n v="1531803600"/>
    <d v="2018-07-17T05:00:00"/>
    <b v="0"/>
    <b v="1"/>
    <s v="technology/web"/>
    <n v="0.97642857142857142"/>
    <n v="71.94736842105263"/>
    <x v="2"/>
    <s v="web"/>
  </r>
  <r>
    <x v="65"/>
    <s v="Mandatory incremental projection"/>
    <n v="6100"/>
    <n v="14405"/>
    <x v="1"/>
    <n v="236"/>
    <x v="1"/>
    <s v="USD"/>
    <d v="2011-01-27T06:00:00"/>
    <n v="1296108000"/>
    <n v="1296712800"/>
    <d v="2011-02-03T06:00:00"/>
    <b v="0"/>
    <b v="0"/>
    <s v="theater/plays"/>
    <n v="2.3614754098360655"/>
    <n v="61.038135593220339"/>
    <x v="3"/>
    <s v="plays"/>
  </r>
  <r>
    <x v="66"/>
    <s v="Grass-roots needs-based encryption"/>
    <n v="2900"/>
    <n v="1307"/>
    <x v="0"/>
    <n v="12"/>
    <x v="1"/>
    <s v="USD"/>
    <d v="2015-04-08T05:00:00"/>
    <n v="1428469200"/>
    <n v="1428901200"/>
    <d v="2015-04-13T05:00:00"/>
    <b v="0"/>
    <b v="1"/>
    <s v="theater/plays"/>
    <n v="0.45068965517241383"/>
    <n v="108.91666666666667"/>
    <x v="3"/>
    <s v="plays"/>
  </r>
  <r>
    <x v="67"/>
    <s v="Team-oriented 6thgeneration middleware"/>
    <n v="72600"/>
    <n v="117892"/>
    <x v="1"/>
    <n v="4065"/>
    <x v="4"/>
    <s v="GBP"/>
    <d v="2010-01-25T06:00:00"/>
    <n v="1264399200"/>
    <n v="1264831200"/>
    <d v="2010-01-30T06:00:00"/>
    <b v="0"/>
    <b v="1"/>
    <s v="technology/wearables"/>
    <n v="1.6238567493112948"/>
    <n v="29.001722017220171"/>
    <x v="2"/>
    <s v="wearables"/>
  </r>
  <r>
    <x v="68"/>
    <s v="Inverse multi-tasking installation"/>
    <n v="5700"/>
    <n v="14508"/>
    <x v="1"/>
    <n v="246"/>
    <x v="6"/>
    <s v="EUR"/>
    <d v="2017-07-27T05:00:00"/>
    <n v="1501131600"/>
    <n v="1505192400"/>
    <d v="2017-09-12T05:00:00"/>
    <b v="0"/>
    <b v="1"/>
    <s v="theater/plays"/>
    <n v="2.5452631578947367"/>
    <n v="58.975609756097562"/>
    <x v="3"/>
    <s v="plays"/>
  </r>
  <r>
    <x v="69"/>
    <s v="Switchable disintermediate moderator"/>
    <n v="7900"/>
    <n v="1901"/>
    <x v="3"/>
    <n v="17"/>
    <x v="1"/>
    <s v="USD"/>
    <d v="2010-12-19T06:00:00"/>
    <n v="1292738400"/>
    <n v="1295676000"/>
    <d v="2011-01-22T06:00:00"/>
    <b v="0"/>
    <b v="0"/>
    <s v="theater/plays"/>
    <n v="0.24063291139240506"/>
    <n v="111.82352941176471"/>
    <x v="3"/>
    <s v="plays"/>
  </r>
  <r>
    <x v="70"/>
    <s v="Re-engineered 24/7 task-force"/>
    <n v="128000"/>
    <n v="158389"/>
    <x v="1"/>
    <n v="2475"/>
    <x v="6"/>
    <s v="EUR"/>
    <d v="2010-11-02T05:00:00"/>
    <n v="1288674000"/>
    <n v="1292911200"/>
    <d v="2010-12-21T06:00:00"/>
    <b v="0"/>
    <b v="1"/>
    <s v="theater/plays"/>
    <n v="1.2374140625000001"/>
    <n v="63.995555555555555"/>
    <x v="3"/>
    <s v="plays"/>
  </r>
  <r>
    <x v="71"/>
    <s v="Organic object-oriented budgetary management"/>
    <n v="6000"/>
    <n v="6484"/>
    <x v="1"/>
    <n v="76"/>
    <x v="1"/>
    <s v="USD"/>
    <d v="2019-11-30T06:00:00"/>
    <n v="1575093600"/>
    <n v="1575439200"/>
    <d v="2019-12-04T06:00:00"/>
    <b v="0"/>
    <b v="0"/>
    <s v="theater/plays"/>
    <n v="1.0806666666666667"/>
    <n v="85.315789473684205"/>
    <x v="3"/>
    <s v="plays"/>
  </r>
  <r>
    <x v="72"/>
    <s v="Seamless coherent parallelism"/>
    <n v="600"/>
    <n v="4022"/>
    <x v="1"/>
    <n v="54"/>
    <x v="1"/>
    <s v="USD"/>
    <d v="2015-07-01T05:00:00"/>
    <n v="1435726800"/>
    <n v="1438837200"/>
    <d v="2015-08-06T05:00:00"/>
    <b v="0"/>
    <b v="0"/>
    <s v="film &amp; video/animation"/>
    <n v="6.7033333333333323"/>
    <n v="74.481481481481481"/>
    <x v="4"/>
    <s v="animation"/>
  </r>
  <r>
    <x v="73"/>
    <s v="Cross-platform even-keeled initiative"/>
    <n v="1400"/>
    <n v="9253"/>
    <x v="1"/>
    <n v="88"/>
    <x v="1"/>
    <s v="USD"/>
    <d v="2016-11-27T06:00:00"/>
    <n v="1480226400"/>
    <n v="1480485600"/>
    <d v="2016-11-30T06:00:00"/>
    <b v="0"/>
    <b v="0"/>
    <s v="music/jazz"/>
    <n v="6.6092857142857149"/>
    <n v="105.14772727272727"/>
    <x v="1"/>
    <s v="jazz"/>
  </r>
  <r>
    <x v="74"/>
    <s v="Progressive tertiary framework"/>
    <n v="3900"/>
    <n v="4776"/>
    <x v="1"/>
    <n v="85"/>
    <x v="4"/>
    <s v="GBP"/>
    <d v="2016-03-27T05:00:00"/>
    <n v="1459054800"/>
    <n v="1459141200"/>
    <d v="2016-03-28T05:00:00"/>
    <b v="0"/>
    <b v="0"/>
    <s v="music/metal"/>
    <n v="1.2246153846153847"/>
    <n v="56.188235294117646"/>
    <x v="1"/>
    <s v="metal"/>
  </r>
  <r>
    <x v="75"/>
    <s v="Multi-layered dynamic protocol"/>
    <n v="9700"/>
    <n v="14606"/>
    <x v="1"/>
    <n v="170"/>
    <x v="1"/>
    <s v="USD"/>
    <d v="2018-07-15T05:00:00"/>
    <n v="1531630800"/>
    <n v="1532322000"/>
    <d v="2018-07-23T05:00:00"/>
    <b v="0"/>
    <b v="0"/>
    <s v="photography/photography books"/>
    <n v="1.5057731958762886"/>
    <n v="85.917647058823533"/>
    <x v="7"/>
    <s v="photography books"/>
  </r>
  <r>
    <x v="76"/>
    <s v="Horizontal next generation function"/>
    <n v="122900"/>
    <n v="95993"/>
    <x v="0"/>
    <n v="1684"/>
    <x v="1"/>
    <s v="USD"/>
    <d v="2015-01-23T06:00:00"/>
    <n v="1421992800"/>
    <n v="1426222800"/>
    <d v="2015-03-13T05:00:00"/>
    <b v="1"/>
    <b v="1"/>
    <s v="theater/plays"/>
    <n v="0.78106590724165992"/>
    <n v="57.00296912114014"/>
    <x v="3"/>
    <s v="plays"/>
  </r>
  <r>
    <x v="77"/>
    <s v="Pre-emptive impactful model"/>
    <n v="9500"/>
    <n v="4460"/>
    <x v="0"/>
    <n v="56"/>
    <x v="1"/>
    <s v="USD"/>
    <d v="2010-09-27T05:00:00"/>
    <n v="1285563600"/>
    <n v="1286773200"/>
    <d v="2010-10-11T05:00:00"/>
    <b v="0"/>
    <b v="1"/>
    <s v="film &amp; video/animation"/>
    <n v="0.46947368421052632"/>
    <n v="79.642857142857139"/>
    <x v="4"/>
    <s v="animation"/>
  </r>
  <r>
    <x v="78"/>
    <s v="User-centric bifurcated knowledge user"/>
    <n v="4500"/>
    <n v="13536"/>
    <x v="1"/>
    <n v="330"/>
    <x v="1"/>
    <s v="USD"/>
    <d v="2018-04-16T05:00:00"/>
    <n v="1523854800"/>
    <n v="1523941200"/>
    <d v="2018-04-17T05:00:00"/>
    <b v="0"/>
    <b v="0"/>
    <s v="publishing/translations"/>
    <n v="3.008"/>
    <n v="41.018181818181816"/>
    <x v="5"/>
    <s v="translations"/>
  </r>
  <r>
    <x v="79"/>
    <s v="Triple-buffered reciprocal project"/>
    <n v="57800"/>
    <n v="40228"/>
    <x v="0"/>
    <n v="838"/>
    <x v="1"/>
    <s v="USD"/>
    <d v="2018-06-16T05:00:00"/>
    <n v="1529125200"/>
    <n v="1529557200"/>
    <d v="2018-06-21T05:00:00"/>
    <b v="0"/>
    <b v="0"/>
    <s v="theater/plays"/>
    <n v="0.69598615916955031"/>
    <n v="48.004773269689736"/>
    <x v="3"/>
    <s v="plays"/>
  </r>
  <r>
    <x v="80"/>
    <s v="Cross-platform needs-based approach"/>
    <n v="1100"/>
    <n v="7012"/>
    <x v="1"/>
    <n v="127"/>
    <x v="1"/>
    <s v="USD"/>
    <d v="2017-08-29T05:00:00"/>
    <n v="1503982800"/>
    <n v="1506574800"/>
    <d v="2017-09-28T05:00:00"/>
    <b v="0"/>
    <b v="0"/>
    <s v="games/video games"/>
    <n v="6.374545454545455"/>
    <n v="55.212598425196852"/>
    <x v="6"/>
    <s v="video games"/>
  </r>
  <r>
    <x v="81"/>
    <s v="User-friendly static contingency"/>
    <n v="16800"/>
    <n v="37857"/>
    <x v="1"/>
    <n v="411"/>
    <x v="1"/>
    <s v="USD"/>
    <d v="2017-11-23T06:00:00"/>
    <n v="1511416800"/>
    <n v="1513576800"/>
    <d v="2017-12-18T06:00:00"/>
    <b v="0"/>
    <b v="0"/>
    <s v="music/rock"/>
    <n v="2.253392857142857"/>
    <n v="92.109489051094897"/>
    <x v="1"/>
    <s v="rock"/>
  </r>
  <r>
    <x v="82"/>
    <s v="Reactive content-based framework"/>
    <n v="1000"/>
    <n v="14973"/>
    <x v="1"/>
    <n v="180"/>
    <x v="4"/>
    <s v="GBP"/>
    <d v="2019-01-17T06:00:00"/>
    <n v="1547704800"/>
    <n v="1548309600"/>
    <d v="2019-01-24T06:00:00"/>
    <b v="0"/>
    <b v="1"/>
    <s v="games/video games"/>
    <n v="14.973000000000003"/>
    <n v="83.183333333333337"/>
    <x v="6"/>
    <s v="video games"/>
  </r>
  <r>
    <x v="83"/>
    <s v="Realigned user-facing concept"/>
    <n v="106400"/>
    <n v="39996"/>
    <x v="0"/>
    <n v="1000"/>
    <x v="1"/>
    <s v="USD"/>
    <d v="2016-07-28T05:00:00"/>
    <n v="1469682000"/>
    <n v="1471582800"/>
    <d v="2016-08-19T05:00:00"/>
    <b v="0"/>
    <b v="0"/>
    <s v="music/electric music"/>
    <n v="0.37590225563909774"/>
    <n v="39.996000000000002"/>
    <x v="1"/>
    <s v="electric music"/>
  </r>
  <r>
    <x v="84"/>
    <s v="Public-key zero tolerance orchestration"/>
    <n v="31400"/>
    <n v="41564"/>
    <x v="1"/>
    <n v="374"/>
    <x v="1"/>
    <s v="USD"/>
    <d v="2012-07-28T05:00:00"/>
    <n v="1343451600"/>
    <n v="1344315600"/>
    <d v="2012-08-07T05:00:00"/>
    <b v="0"/>
    <b v="0"/>
    <s v="technology/wearables"/>
    <n v="1.3236942675159236"/>
    <n v="111.1336898395722"/>
    <x v="2"/>
    <s v="wearables"/>
  </r>
  <r>
    <x v="85"/>
    <s v="Multi-tiered eco-centric architecture"/>
    <n v="4900"/>
    <n v="6430"/>
    <x v="1"/>
    <n v="71"/>
    <x v="2"/>
    <s v="AUD"/>
    <d v="2011-09-11T05:00:00"/>
    <n v="1315717200"/>
    <n v="1316408400"/>
    <d v="2011-09-19T05:00:00"/>
    <b v="0"/>
    <b v="0"/>
    <s v="music/indie rock"/>
    <n v="1.3122448979591836"/>
    <n v="90.563380281690144"/>
    <x v="1"/>
    <s v="indie rock"/>
  </r>
  <r>
    <x v="86"/>
    <s v="Organic motivating firmware"/>
    <n v="7400"/>
    <n v="12405"/>
    <x v="1"/>
    <n v="203"/>
    <x v="1"/>
    <s v="USD"/>
    <d v="2015-05-04T05:00:00"/>
    <n v="1430715600"/>
    <n v="1431838800"/>
    <d v="2015-05-17T05:00:00"/>
    <b v="1"/>
    <b v="0"/>
    <s v="theater/plays"/>
    <n v="1.6763513513513513"/>
    <n v="61.108374384236456"/>
    <x v="3"/>
    <s v="plays"/>
  </r>
  <r>
    <x v="87"/>
    <s v="Synergized 4thgeneration conglomeration"/>
    <n v="198500"/>
    <n v="123040"/>
    <x v="0"/>
    <n v="1482"/>
    <x v="2"/>
    <s v="AUD"/>
    <d v="2011-03-08T06:00:00"/>
    <n v="1299564000"/>
    <n v="1300510800"/>
    <d v="2011-03-19T05:00:00"/>
    <b v="0"/>
    <b v="1"/>
    <s v="music/rock"/>
    <n v="0.6198488664987406"/>
    <n v="83.022941970310384"/>
    <x v="1"/>
    <s v="rock"/>
  </r>
  <r>
    <x v="88"/>
    <s v="Grass-roots fault-tolerant policy"/>
    <n v="4800"/>
    <n v="12516"/>
    <x v="1"/>
    <n v="113"/>
    <x v="1"/>
    <s v="USD"/>
    <d v="2015-04-16T05:00:00"/>
    <n v="1429160400"/>
    <n v="1431061200"/>
    <d v="2015-05-08T05:00:00"/>
    <b v="0"/>
    <b v="0"/>
    <s v="publishing/translations"/>
    <n v="2.6074999999999999"/>
    <n v="110.76106194690266"/>
    <x v="5"/>
    <s v="translations"/>
  </r>
  <r>
    <x v="89"/>
    <s v="Monitored scalable knowledgebase"/>
    <n v="3400"/>
    <n v="8588"/>
    <x v="1"/>
    <n v="96"/>
    <x v="1"/>
    <s v="USD"/>
    <d v="2010-04-15T05:00:00"/>
    <n v="1271307600"/>
    <n v="1271480400"/>
    <d v="2010-04-17T05:00:00"/>
    <b v="0"/>
    <b v="0"/>
    <s v="theater/plays"/>
    <n v="2.5258823529411765"/>
    <n v="89.458333333333329"/>
    <x v="3"/>
    <s v="plays"/>
  </r>
  <r>
    <x v="90"/>
    <s v="Synergistic explicit parallelism"/>
    <n v="7800"/>
    <n v="6132"/>
    <x v="0"/>
    <n v="106"/>
    <x v="1"/>
    <s v="USD"/>
    <d v="2016-02-25T06:00:00"/>
    <n v="1456380000"/>
    <n v="1456380000"/>
    <d v="2016-02-25T06:00:00"/>
    <b v="0"/>
    <b v="1"/>
    <s v="theater/plays"/>
    <n v="0.78615384615384609"/>
    <n v="57.849056603773583"/>
    <x v="3"/>
    <s v="plays"/>
  </r>
  <r>
    <x v="91"/>
    <s v="Enhanced systemic analyzer"/>
    <n v="154300"/>
    <n v="74688"/>
    <x v="0"/>
    <n v="679"/>
    <x v="6"/>
    <s v="EUR"/>
    <d v="2016-08-06T05:00:00"/>
    <n v="1470459600"/>
    <n v="1472878800"/>
    <d v="2016-09-03T05:00:00"/>
    <b v="0"/>
    <b v="0"/>
    <s v="publishing/translations"/>
    <n v="0.48404406999351912"/>
    <n v="109.99705449189985"/>
    <x v="5"/>
    <s v="translations"/>
  </r>
  <r>
    <x v="92"/>
    <s v="Object-based analyzing knowledge user"/>
    <n v="20000"/>
    <n v="51775"/>
    <x v="1"/>
    <n v="498"/>
    <x v="5"/>
    <s v="CHF"/>
    <d v="2010-06-23T05:00:00"/>
    <n v="1277269200"/>
    <n v="1277355600"/>
    <d v="2010-06-24T05:00:00"/>
    <b v="0"/>
    <b v="1"/>
    <s v="games/video games"/>
    <n v="2.5887500000000001"/>
    <n v="103.96586345381526"/>
    <x v="6"/>
    <s v="video games"/>
  </r>
  <r>
    <x v="93"/>
    <s v="Pre-emptive radical architecture"/>
    <n v="108800"/>
    <n v="65877"/>
    <x v="3"/>
    <n v="610"/>
    <x v="1"/>
    <s v="USD"/>
    <d v="2012-10-20T05:00:00"/>
    <n v="1350709200"/>
    <n v="1351054800"/>
    <d v="2012-10-24T05:00:00"/>
    <b v="0"/>
    <b v="1"/>
    <s v="theater/plays"/>
    <n v="0.60548713235294116"/>
    <n v="107.99508196721311"/>
    <x v="3"/>
    <s v="plays"/>
  </r>
  <r>
    <x v="94"/>
    <s v="Grass-roots web-enabled contingency"/>
    <n v="2900"/>
    <n v="8807"/>
    <x v="1"/>
    <n v="180"/>
    <x v="4"/>
    <s v="GBP"/>
    <d v="2019-04-07T05:00:00"/>
    <n v="1554613200"/>
    <n v="1555563600"/>
    <d v="2019-04-18T05:00:00"/>
    <b v="0"/>
    <b v="0"/>
    <s v="technology/web"/>
    <n v="3.036896551724138"/>
    <n v="48.927777777777777"/>
    <x v="2"/>
    <s v="web"/>
  </r>
  <r>
    <x v="95"/>
    <s v="Stand-alone system-worthy standardization"/>
    <n v="900"/>
    <n v="1017"/>
    <x v="1"/>
    <n v="27"/>
    <x v="1"/>
    <s v="USD"/>
    <d v="2019-10-14T05:00:00"/>
    <n v="1571029200"/>
    <n v="1571634000"/>
    <d v="2019-10-21T05:00:00"/>
    <b v="0"/>
    <b v="0"/>
    <s v="film &amp; video/documentary"/>
    <n v="1.1299999999999999"/>
    <n v="37.666666666666664"/>
    <x v="4"/>
    <s v="documentary"/>
  </r>
  <r>
    <x v="96"/>
    <s v="Down-sized systematic policy"/>
    <n v="69700"/>
    <n v="151513"/>
    <x v="1"/>
    <n v="2331"/>
    <x v="1"/>
    <s v="USD"/>
    <d v="2011-03-10T06:00:00"/>
    <n v="1299736800"/>
    <n v="1300856400"/>
    <d v="2011-03-23T05:00:00"/>
    <b v="0"/>
    <b v="0"/>
    <s v="theater/plays"/>
    <n v="2.1737876614060259"/>
    <n v="64.999141999141997"/>
    <x v="3"/>
    <s v="plays"/>
  </r>
  <r>
    <x v="97"/>
    <s v="Cloned bi-directional architecture"/>
    <n v="1300"/>
    <n v="12047"/>
    <x v="1"/>
    <n v="113"/>
    <x v="1"/>
    <s v="USD"/>
    <d v="2015-06-25T05:00:00"/>
    <n v="1435208400"/>
    <n v="1439874000"/>
    <d v="2015-08-18T05:00:00"/>
    <b v="0"/>
    <b v="0"/>
    <s v="food/food trucks"/>
    <n v="9.2669230769230762"/>
    <n v="106.61061946902655"/>
    <x v="0"/>
    <s v="food trucks"/>
  </r>
  <r>
    <x v="98"/>
    <s v="Seamless transitional portal"/>
    <n v="97800"/>
    <n v="32951"/>
    <x v="0"/>
    <n v="1220"/>
    <x v="2"/>
    <s v="AUD"/>
    <d v="2015-07-27T05:00:00"/>
    <n v="1437973200"/>
    <n v="1438318800"/>
    <d v="2015-07-31T05:00:00"/>
    <b v="0"/>
    <b v="0"/>
    <s v="games/video games"/>
    <n v="0.33692229038854804"/>
    <n v="27.009016393442622"/>
    <x v="6"/>
    <s v="video games"/>
  </r>
  <r>
    <x v="99"/>
    <s v="Fully-configurable motivating approach"/>
    <n v="7600"/>
    <n v="14951"/>
    <x v="1"/>
    <n v="164"/>
    <x v="1"/>
    <s v="USD"/>
    <d v="2014-11-25T06:00:00"/>
    <n v="1416895200"/>
    <n v="1419400800"/>
    <d v="2014-12-24T06:00:00"/>
    <b v="0"/>
    <b v="0"/>
    <s v="theater/plays"/>
    <n v="1.9672368421052631"/>
    <n v="91.16463414634147"/>
    <x v="3"/>
    <s v="plays"/>
  </r>
  <r>
    <x v="100"/>
    <s v="Upgradable fault-tolerant approach"/>
    <n v="100"/>
    <n v="1"/>
    <x v="0"/>
    <n v="1"/>
    <x v="1"/>
    <s v="USD"/>
    <d v="2011-10-19T05:00:00"/>
    <n v="1319000400"/>
    <n v="1320555600"/>
    <d v="2011-11-06T05:00:00"/>
    <b v="0"/>
    <b v="0"/>
    <s v="theater/plays"/>
    <n v="0.01"/>
    <n v="1"/>
    <x v="3"/>
    <s v="plays"/>
  </r>
  <r>
    <x v="101"/>
    <s v="Reduced heuristic moratorium"/>
    <n v="900"/>
    <n v="9193"/>
    <x v="1"/>
    <n v="164"/>
    <x v="1"/>
    <s v="USD"/>
    <d v="2015-02-21T06:00:00"/>
    <n v="1424498400"/>
    <n v="1425103200"/>
    <d v="2015-02-28T06:00:00"/>
    <b v="0"/>
    <b v="1"/>
    <s v="music/electric music"/>
    <n v="10.214444444444444"/>
    <n v="56.054878048780488"/>
    <x v="1"/>
    <s v="electric music"/>
  </r>
  <r>
    <x v="102"/>
    <s v="Front-line web-enabled model"/>
    <n v="3700"/>
    <n v="10422"/>
    <x v="1"/>
    <n v="336"/>
    <x v="1"/>
    <s v="USD"/>
    <d v="2018-05-14T05:00:00"/>
    <n v="1526274000"/>
    <n v="1526878800"/>
    <d v="2018-05-21T05:00:00"/>
    <b v="0"/>
    <b v="1"/>
    <s v="technology/wearables"/>
    <n v="2.8167567567567566"/>
    <n v="31.017857142857142"/>
    <x v="2"/>
    <s v="wearables"/>
  </r>
  <r>
    <x v="103"/>
    <s v="Polarized incremental emulation"/>
    <n v="10000"/>
    <n v="2461"/>
    <x v="0"/>
    <n v="37"/>
    <x v="6"/>
    <s v="EUR"/>
    <d v="2010-10-24T05:00:00"/>
    <n v="1287896400"/>
    <n v="1288674000"/>
    <d v="2010-11-02T05:00:00"/>
    <b v="0"/>
    <b v="0"/>
    <s v="music/electric music"/>
    <n v="0.24610000000000004"/>
    <n v="66.513513513513516"/>
    <x v="1"/>
    <s v="electric music"/>
  </r>
  <r>
    <x v="104"/>
    <s v="Self-enabling grid-enabled initiative"/>
    <n v="119200"/>
    <n v="170623"/>
    <x v="1"/>
    <n v="1917"/>
    <x v="1"/>
    <s v="USD"/>
    <d v="2017-05-23T05:00:00"/>
    <n v="1495515600"/>
    <n v="1495602000"/>
    <d v="2017-05-24T05:00:00"/>
    <b v="0"/>
    <b v="0"/>
    <s v="music/indie rock"/>
    <n v="1.4314010067114094"/>
    <n v="89.005216484089729"/>
    <x v="1"/>
    <s v="indie rock"/>
  </r>
  <r>
    <x v="105"/>
    <s v="Total fresh-thinking system engine"/>
    <n v="6800"/>
    <n v="9829"/>
    <x v="1"/>
    <n v="95"/>
    <x v="1"/>
    <s v="USD"/>
    <d v="2013-04-02T05:00:00"/>
    <n v="1364878800"/>
    <n v="1366434000"/>
    <d v="2013-04-20T05:00:00"/>
    <b v="0"/>
    <b v="0"/>
    <s v="technology/web"/>
    <n v="1.4454411764705883"/>
    <n v="103.46315789473684"/>
    <x v="2"/>
    <s v="web"/>
  </r>
  <r>
    <x v="106"/>
    <s v="Ameliorated clear-thinking circuit"/>
    <n v="3900"/>
    <n v="14006"/>
    <x v="1"/>
    <n v="147"/>
    <x v="1"/>
    <s v="USD"/>
    <d v="2019-09-08T05:00:00"/>
    <n v="1567918800"/>
    <n v="1568350800"/>
    <d v="2019-09-13T05:00:00"/>
    <b v="0"/>
    <b v="0"/>
    <s v="theater/plays"/>
    <n v="3.5912820512820516"/>
    <n v="95.278911564625844"/>
    <x v="3"/>
    <s v="plays"/>
  </r>
  <r>
    <x v="107"/>
    <s v="Multi-layered encompassing installation"/>
    <n v="3500"/>
    <n v="6527"/>
    <x v="1"/>
    <n v="86"/>
    <x v="1"/>
    <s v="USD"/>
    <d v="2018-04-23T05:00:00"/>
    <n v="1524459600"/>
    <n v="1525928400"/>
    <d v="2018-05-10T05:00:00"/>
    <b v="0"/>
    <b v="1"/>
    <s v="theater/plays"/>
    <n v="1.8648571428571428"/>
    <n v="75.895348837209298"/>
    <x v="3"/>
    <s v="plays"/>
  </r>
  <r>
    <x v="108"/>
    <s v="Universal encompassing implementation"/>
    <n v="1500"/>
    <n v="8929"/>
    <x v="1"/>
    <n v="83"/>
    <x v="1"/>
    <s v="USD"/>
    <d v="2012-04-06T05:00:00"/>
    <n v="1333688400"/>
    <n v="1336885200"/>
    <d v="2012-05-13T05:00:00"/>
    <b v="0"/>
    <b v="0"/>
    <s v="film &amp; video/documentary"/>
    <n v="5.9526666666666666"/>
    <n v="107.57831325301204"/>
    <x v="4"/>
    <s v="documentary"/>
  </r>
  <r>
    <x v="109"/>
    <s v="Object-based client-server application"/>
    <n v="5200"/>
    <n v="3079"/>
    <x v="0"/>
    <n v="60"/>
    <x v="1"/>
    <s v="USD"/>
    <d v="2014-01-12T06:00:00"/>
    <n v="1389506400"/>
    <n v="1389679200"/>
    <d v="2014-01-14T06:00:00"/>
    <b v="0"/>
    <b v="0"/>
    <s v="film &amp; video/television"/>
    <n v="0.5921153846153846"/>
    <n v="51.31666666666667"/>
    <x v="4"/>
    <s v="television"/>
  </r>
  <r>
    <x v="110"/>
    <s v="Cross-platform solution-oriented process improvement"/>
    <n v="142400"/>
    <n v="21307"/>
    <x v="0"/>
    <n v="296"/>
    <x v="1"/>
    <s v="USD"/>
    <d v="2018-09-11T05:00:00"/>
    <n v="1536642000"/>
    <n v="1538283600"/>
    <d v="2018-09-30T05:00:00"/>
    <b v="0"/>
    <b v="0"/>
    <s v="food/food trucks"/>
    <n v="0.14962780898876404"/>
    <n v="71.983108108108112"/>
    <x v="0"/>
    <s v="food trucks"/>
  </r>
  <r>
    <x v="111"/>
    <s v="Re-engineered user-facing approach"/>
    <n v="61400"/>
    <n v="73653"/>
    <x v="1"/>
    <n v="676"/>
    <x v="1"/>
    <s v="USD"/>
    <d v="2012-09-22T05:00:00"/>
    <n v="1348290000"/>
    <n v="1348808400"/>
    <d v="2012-09-28T05:00:00"/>
    <b v="0"/>
    <b v="0"/>
    <s v="publishing/radio &amp; podcasts"/>
    <n v="1.1995602605863191"/>
    <n v="108.95414201183432"/>
    <x v="5"/>
    <s v="radio &amp; podcasts"/>
  </r>
  <r>
    <x v="112"/>
    <s v="Re-engineered client-driven hub"/>
    <n v="4700"/>
    <n v="12635"/>
    <x v="1"/>
    <n v="361"/>
    <x v="2"/>
    <s v="AUD"/>
    <d v="2014-08-24T05:00:00"/>
    <n v="1408856400"/>
    <n v="1410152400"/>
    <d v="2014-09-08T05:00:00"/>
    <b v="0"/>
    <b v="0"/>
    <s v="technology/web"/>
    <n v="2.6882978723404256"/>
    <n v="35"/>
    <x v="2"/>
    <s v="web"/>
  </r>
  <r>
    <x v="113"/>
    <s v="User-friendly tertiary array"/>
    <n v="3300"/>
    <n v="12437"/>
    <x v="1"/>
    <n v="131"/>
    <x v="1"/>
    <s v="USD"/>
    <d v="2017-09-12T05:00:00"/>
    <n v="1505192400"/>
    <n v="1505797200"/>
    <d v="2017-09-19T05:00:00"/>
    <b v="0"/>
    <b v="0"/>
    <s v="food/food trucks"/>
    <n v="3.7687878787878786"/>
    <n v="94.938931297709928"/>
    <x v="0"/>
    <s v="food trucks"/>
  </r>
  <r>
    <x v="114"/>
    <s v="Robust heuristic encoding"/>
    <n v="1900"/>
    <n v="13816"/>
    <x v="1"/>
    <n v="126"/>
    <x v="1"/>
    <s v="USD"/>
    <d v="2019-04-09T05:00:00"/>
    <n v="1554786000"/>
    <n v="1554872400"/>
    <d v="2019-04-10T05:00:00"/>
    <b v="0"/>
    <b v="1"/>
    <s v="technology/wearables"/>
    <n v="7.2715789473684209"/>
    <n v="109.65079365079364"/>
    <x v="2"/>
    <s v="wearables"/>
  </r>
  <r>
    <x v="115"/>
    <s v="Team-oriented clear-thinking capacity"/>
    <n v="166700"/>
    <n v="145382"/>
    <x v="0"/>
    <n v="3304"/>
    <x v="6"/>
    <s v="EUR"/>
    <d v="2017-11-17T06:00:00"/>
    <n v="1510898400"/>
    <n v="1513922400"/>
    <d v="2017-12-22T06:00:00"/>
    <b v="0"/>
    <b v="0"/>
    <s v="publishing/fiction"/>
    <n v="0.87211757648470301"/>
    <n v="44.001815980629537"/>
    <x v="5"/>
    <s v="fiction"/>
  </r>
  <r>
    <x v="116"/>
    <s v="De-engineered motivating standardization"/>
    <n v="7200"/>
    <n v="6336"/>
    <x v="0"/>
    <n v="73"/>
    <x v="1"/>
    <s v="USD"/>
    <d v="2015-09-18T05:00:00"/>
    <n v="1442552400"/>
    <n v="1442638800"/>
    <d v="2015-09-19T05:00:00"/>
    <b v="0"/>
    <b v="0"/>
    <s v="theater/plays"/>
    <n v="0.88"/>
    <n v="86.794520547945211"/>
    <x v="3"/>
    <s v="plays"/>
  </r>
  <r>
    <x v="117"/>
    <s v="Business-focused 24hour groupware"/>
    <n v="4900"/>
    <n v="8523"/>
    <x v="1"/>
    <n v="275"/>
    <x v="1"/>
    <s v="USD"/>
    <d v="2011-09-22T05:00:00"/>
    <n v="1316667600"/>
    <n v="1317186000"/>
    <d v="2011-09-28T05:00:00"/>
    <b v="0"/>
    <b v="0"/>
    <s v="film &amp; video/television"/>
    <n v="1.7393877551020409"/>
    <n v="30.992727272727272"/>
    <x v="4"/>
    <s v="television"/>
  </r>
  <r>
    <x v="118"/>
    <s v="Organic next generation protocol"/>
    <n v="5400"/>
    <n v="6351"/>
    <x v="1"/>
    <n v="67"/>
    <x v="1"/>
    <s v="USD"/>
    <d v="2014-01-26T06:00:00"/>
    <n v="1390716000"/>
    <n v="1391234400"/>
    <d v="2014-02-01T06:00:00"/>
    <b v="0"/>
    <b v="0"/>
    <s v="photography/photography books"/>
    <n v="1.1761111111111111"/>
    <n v="94.791044776119406"/>
    <x v="7"/>
    <s v="photography books"/>
  </r>
  <r>
    <x v="119"/>
    <s v="Reverse-engineered full-range Internet solution"/>
    <n v="5000"/>
    <n v="10748"/>
    <x v="1"/>
    <n v="154"/>
    <x v="1"/>
    <s v="USD"/>
    <d v="2014-06-16T05:00:00"/>
    <n v="1402894800"/>
    <n v="1404363600"/>
    <d v="2014-07-03T05:00:00"/>
    <b v="0"/>
    <b v="1"/>
    <s v="film &amp; video/documentary"/>
    <n v="2.1496"/>
    <n v="69.79220779220779"/>
    <x v="4"/>
    <s v="documentary"/>
  </r>
  <r>
    <x v="120"/>
    <s v="Synchronized regional synergy"/>
    <n v="75100"/>
    <n v="112272"/>
    <x v="1"/>
    <n v="1782"/>
    <x v="1"/>
    <s v="USD"/>
    <d v="2015-04-17T05:00:00"/>
    <n v="1429246800"/>
    <n v="1429592400"/>
    <d v="2015-04-21T05:00:00"/>
    <b v="0"/>
    <b v="1"/>
    <s v="games/mobile games"/>
    <n v="1.4949667110519307"/>
    <n v="63.003367003367003"/>
    <x v="6"/>
    <s v="mobile games"/>
  </r>
  <r>
    <x v="121"/>
    <s v="Multi-lateral homogeneous success"/>
    <n v="45300"/>
    <n v="99361"/>
    <x v="1"/>
    <n v="903"/>
    <x v="1"/>
    <s v="USD"/>
    <d v="2014-10-05T05:00:00"/>
    <n v="1412485200"/>
    <n v="1413608400"/>
    <d v="2014-10-18T05:00:00"/>
    <b v="0"/>
    <b v="0"/>
    <s v="games/video games"/>
    <n v="2.1933995584988963"/>
    <n v="110.0343300110742"/>
    <x v="6"/>
    <s v="video games"/>
  </r>
  <r>
    <x v="122"/>
    <s v="Seamless zero-defect solution"/>
    <n v="136800"/>
    <n v="88055"/>
    <x v="0"/>
    <n v="3387"/>
    <x v="1"/>
    <s v="USD"/>
    <d v="2014-11-27T06:00:00"/>
    <n v="1417068000"/>
    <n v="1419400800"/>
    <d v="2014-12-24T06:00:00"/>
    <b v="0"/>
    <b v="0"/>
    <s v="publishing/fiction"/>
    <n v="0.64367690058479521"/>
    <n v="25.997933274284026"/>
    <x v="5"/>
    <s v="fiction"/>
  </r>
  <r>
    <x v="123"/>
    <s v="Enhanced scalable concept"/>
    <n v="177700"/>
    <n v="33092"/>
    <x v="0"/>
    <n v="662"/>
    <x v="0"/>
    <s v="CAD"/>
    <d v="2015-11-24T06:00:00"/>
    <n v="1448344800"/>
    <n v="1448604000"/>
    <d v="2015-11-27T06:00:00"/>
    <b v="1"/>
    <b v="0"/>
    <s v="theater/plays"/>
    <n v="0.18622397298818233"/>
    <n v="49.987915407854985"/>
    <x v="3"/>
    <s v="plays"/>
  </r>
  <r>
    <x v="124"/>
    <s v="Polarized uniform software"/>
    <n v="2600"/>
    <n v="9562"/>
    <x v="1"/>
    <n v="94"/>
    <x v="6"/>
    <s v="EUR"/>
    <d v="2019-05-13T05:00:00"/>
    <n v="1557723600"/>
    <n v="1562302800"/>
    <d v="2019-07-05T05:00:00"/>
    <b v="0"/>
    <b v="0"/>
    <s v="photography/photography books"/>
    <n v="3.6776923076923076"/>
    <n v="101.72340425531915"/>
    <x v="7"/>
    <s v="photography books"/>
  </r>
  <r>
    <x v="125"/>
    <s v="Stand-alone web-enabled moderator"/>
    <n v="5300"/>
    <n v="8475"/>
    <x v="1"/>
    <n v="180"/>
    <x v="1"/>
    <s v="USD"/>
    <d v="2018-09-19T05:00:00"/>
    <n v="1537333200"/>
    <n v="1537678800"/>
    <d v="2018-09-23T05:00:00"/>
    <b v="0"/>
    <b v="0"/>
    <s v="theater/plays"/>
    <n v="1.5990566037735849"/>
    <n v="47.083333333333336"/>
    <x v="3"/>
    <s v="plays"/>
  </r>
  <r>
    <x v="126"/>
    <s v="Proactive methodical benchmark"/>
    <n v="180200"/>
    <n v="69617"/>
    <x v="0"/>
    <n v="774"/>
    <x v="1"/>
    <s v="USD"/>
    <d v="2016-08-14T05:00:00"/>
    <n v="1471150800"/>
    <n v="1473570000"/>
    <d v="2016-09-11T05:00:00"/>
    <b v="0"/>
    <b v="1"/>
    <s v="theater/plays"/>
    <n v="0.38633185349611543"/>
    <n v="89.944444444444443"/>
    <x v="3"/>
    <s v="plays"/>
  </r>
  <r>
    <x v="127"/>
    <s v="Team-oriented 6thgeneration matrix"/>
    <n v="103200"/>
    <n v="53067"/>
    <x v="0"/>
    <n v="672"/>
    <x v="0"/>
    <s v="CAD"/>
    <d v="2010-05-12T05:00:00"/>
    <n v="1273640400"/>
    <n v="1273899600"/>
    <d v="2010-05-15T05:00:00"/>
    <b v="0"/>
    <b v="0"/>
    <s v="theater/plays"/>
    <n v="0.51421511627906979"/>
    <n v="78.96875"/>
    <x v="3"/>
    <s v="plays"/>
  </r>
  <r>
    <x v="128"/>
    <s v="Phased human-resource core"/>
    <n v="70600"/>
    <n v="42596"/>
    <x v="3"/>
    <n v="532"/>
    <x v="1"/>
    <s v="USD"/>
    <d v="2010-08-27T05:00:00"/>
    <n v="1282885200"/>
    <n v="1284008400"/>
    <d v="2010-09-09T05:00:00"/>
    <b v="0"/>
    <b v="0"/>
    <s v="music/rock"/>
    <n v="0.60334277620396604"/>
    <n v="80.067669172932327"/>
    <x v="1"/>
    <s v="rock"/>
  </r>
  <r>
    <x v="129"/>
    <s v="Mandatory tertiary implementation"/>
    <n v="148500"/>
    <n v="4756"/>
    <x v="3"/>
    <n v="55"/>
    <x v="2"/>
    <s v="AUD"/>
    <d v="2015-02-03T06:00:00"/>
    <n v="1422943200"/>
    <n v="1425103200"/>
    <d v="2015-02-28T06:00:00"/>
    <b v="0"/>
    <b v="0"/>
    <s v="food/food trucks"/>
    <n v="3.2026936026936029E-2"/>
    <n v="86.472727272727269"/>
    <x v="0"/>
    <s v="food trucks"/>
  </r>
  <r>
    <x v="130"/>
    <s v="Secured directional encryption"/>
    <n v="9600"/>
    <n v="14925"/>
    <x v="1"/>
    <n v="533"/>
    <x v="3"/>
    <s v="DKK"/>
    <d v="2011-10-26T05:00:00"/>
    <n v="1319605200"/>
    <n v="1320991200"/>
    <d v="2011-11-11T06:00:00"/>
    <b v="0"/>
    <b v="0"/>
    <s v="film &amp; video/drama"/>
    <n v="1.5546875"/>
    <n v="28.001876172607879"/>
    <x v="4"/>
    <s v="drama"/>
  </r>
  <r>
    <x v="131"/>
    <s v="Distributed 5thgeneration implementation"/>
    <n v="164700"/>
    <n v="166116"/>
    <x v="1"/>
    <n v="2443"/>
    <x v="4"/>
    <s v="GBP"/>
    <d v="2013-11-29T06:00:00"/>
    <n v="1385704800"/>
    <n v="1386828000"/>
    <d v="2013-12-12T06:00:00"/>
    <b v="0"/>
    <b v="0"/>
    <s v="technology/web"/>
    <n v="1.0085974499089254"/>
    <n v="67.996725337699544"/>
    <x v="2"/>
    <s v="web"/>
  </r>
  <r>
    <x v="132"/>
    <s v="Virtual static core"/>
    <n v="3300"/>
    <n v="3834"/>
    <x v="1"/>
    <n v="89"/>
    <x v="1"/>
    <s v="USD"/>
    <d v="2018-01-12T06:00:00"/>
    <n v="1515736800"/>
    <n v="1517119200"/>
    <d v="2018-01-28T06:00:00"/>
    <b v="0"/>
    <b v="1"/>
    <s v="theater/plays"/>
    <n v="1.1618181818181819"/>
    <n v="43.078651685393261"/>
    <x v="3"/>
    <s v="plays"/>
  </r>
  <r>
    <x v="133"/>
    <s v="Secured content-based product"/>
    <n v="4500"/>
    <n v="13985"/>
    <x v="1"/>
    <n v="159"/>
    <x v="1"/>
    <s v="USD"/>
    <d v="2011-08-12T05:00:00"/>
    <n v="1313125200"/>
    <n v="1315026000"/>
    <d v="2011-09-03T05:00:00"/>
    <b v="0"/>
    <b v="0"/>
    <s v="music/world music"/>
    <n v="3.1077777777777778"/>
    <n v="87.95597484276729"/>
    <x v="1"/>
    <s v="world music"/>
  </r>
  <r>
    <x v="134"/>
    <s v="Secured executive concept"/>
    <n v="99500"/>
    <n v="89288"/>
    <x v="0"/>
    <n v="940"/>
    <x v="5"/>
    <s v="CHF"/>
    <d v="2011-06-19T05:00:00"/>
    <n v="1308459600"/>
    <n v="1312693200"/>
    <d v="2011-08-07T05:00:00"/>
    <b v="0"/>
    <b v="1"/>
    <s v="film &amp; video/documentary"/>
    <n v="0.89736683417085428"/>
    <n v="94.987234042553197"/>
    <x v="4"/>
    <s v="documentary"/>
  </r>
  <r>
    <x v="135"/>
    <s v="Balanced zero-defect software"/>
    <n v="7700"/>
    <n v="5488"/>
    <x v="0"/>
    <n v="117"/>
    <x v="1"/>
    <s v="USD"/>
    <d v="2013-03-07T06:00:00"/>
    <n v="1362636000"/>
    <n v="1363064400"/>
    <d v="2013-03-12T05:00:00"/>
    <b v="0"/>
    <b v="1"/>
    <s v="theater/plays"/>
    <n v="0.71272727272727276"/>
    <n v="46.905982905982903"/>
    <x v="3"/>
    <s v="plays"/>
  </r>
  <r>
    <x v="136"/>
    <s v="Distributed context-sensitive flexibility"/>
    <n v="82800"/>
    <n v="2721"/>
    <x v="3"/>
    <n v="58"/>
    <x v="1"/>
    <s v="USD"/>
    <d v="2014-06-07T05:00:00"/>
    <n v="1402117200"/>
    <n v="1403154000"/>
    <d v="2014-06-19T05:00:00"/>
    <b v="0"/>
    <b v="1"/>
    <s v="film &amp; video/drama"/>
    <n v="3.2862318840579711E-2"/>
    <n v="46.913793103448278"/>
    <x v="4"/>
    <s v="drama"/>
  </r>
  <r>
    <x v="137"/>
    <s v="Down-sized disintermediate support"/>
    <n v="1800"/>
    <n v="4712"/>
    <x v="1"/>
    <n v="50"/>
    <x v="1"/>
    <s v="USD"/>
    <d v="2010-10-06T05:00:00"/>
    <n v="1286341200"/>
    <n v="1286859600"/>
    <d v="2010-10-12T05:00:00"/>
    <b v="0"/>
    <b v="0"/>
    <s v="publishing/nonfiction"/>
    <n v="2.6177777777777775"/>
    <n v="94.24"/>
    <x v="5"/>
    <s v="nonfiction"/>
  </r>
  <r>
    <x v="138"/>
    <s v="Stand-alone mission-critical moratorium"/>
    <n v="9600"/>
    <n v="9216"/>
    <x v="0"/>
    <n v="115"/>
    <x v="1"/>
    <s v="USD"/>
    <d v="2012-09-28T05:00:00"/>
    <n v="1348808400"/>
    <n v="1349326800"/>
    <d v="2012-10-04T05:00:00"/>
    <b v="0"/>
    <b v="0"/>
    <s v="games/mobile games"/>
    <n v="0.96"/>
    <n v="80.139130434782615"/>
    <x v="6"/>
    <s v="mobile games"/>
  </r>
  <r>
    <x v="139"/>
    <s v="Down-sized empowering protocol"/>
    <n v="92100"/>
    <n v="19246"/>
    <x v="0"/>
    <n v="326"/>
    <x v="1"/>
    <s v="USD"/>
    <d v="2015-04-21T05:00:00"/>
    <n v="1429592400"/>
    <n v="1430974800"/>
    <d v="2015-05-07T05:00:00"/>
    <b v="0"/>
    <b v="1"/>
    <s v="technology/wearables"/>
    <n v="0.20896851248642778"/>
    <n v="59.036809815950917"/>
    <x v="2"/>
    <s v="wearables"/>
  </r>
  <r>
    <x v="140"/>
    <s v="Fully-configurable coherent Internet solution"/>
    <n v="5500"/>
    <n v="12274"/>
    <x v="1"/>
    <n v="186"/>
    <x v="1"/>
    <s v="USD"/>
    <d v="2018-02-25T06:00:00"/>
    <n v="1519538400"/>
    <n v="1519970400"/>
    <d v="2018-03-02T06:00:00"/>
    <b v="0"/>
    <b v="0"/>
    <s v="film &amp; video/documentary"/>
    <n v="2.2316363636363636"/>
    <n v="65.989247311827953"/>
    <x v="4"/>
    <s v="documentary"/>
  </r>
  <r>
    <x v="141"/>
    <s v="Distributed motivating algorithm"/>
    <n v="64300"/>
    <n v="65323"/>
    <x v="1"/>
    <n v="1071"/>
    <x v="1"/>
    <s v="USD"/>
    <d v="2015-06-12T05:00:00"/>
    <n v="1434085200"/>
    <n v="1434603600"/>
    <d v="2015-06-18T05:00:00"/>
    <b v="0"/>
    <b v="0"/>
    <s v="technology/web"/>
    <n v="1.0159097978227061"/>
    <n v="60.992530345471522"/>
    <x v="2"/>
    <s v="web"/>
  </r>
  <r>
    <x v="142"/>
    <s v="Expanded solution-oriented benchmark"/>
    <n v="5000"/>
    <n v="11502"/>
    <x v="1"/>
    <n v="117"/>
    <x v="1"/>
    <s v="USD"/>
    <d v="2012-04-06T05:00:00"/>
    <n v="1333688400"/>
    <n v="1337230800"/>
    <d v="2012-05-17T05:00:00"/>
    <b v="0"/>
    <b v="0"/>
    <s v="technology/web"/>
    <n v="2.3003999999999998"/>
    <n v="98.307692307692307"/>
    <x v="2"/>
    <s v="web"/>
  </r>
  <r>
    <x v="143"/>
    <s v="Implemented discrete secured line"/>
    <n v="5400"/>
    <n v="7322"/>
    <x v="1"/>
    <n v="70"/>
    <x v="1"/>
    <s v="USD"/>
    <d v="2010-06-28T05:00:00"/>
    <n v="1277701200"/>
    <n v="1279429200"/>
    <d v="2010-07-18T05:00:00"/>
    <b v="0"/>
    <b v="0"/>
    <s v="music/indie rock"/>
    <n v="1.3559259259259262"/>
    <n v="104.6"/>
    <x v="1"/>
    <s v="indie rock"/>
  </r>
  <r>
    <x v="144"/>
    <s v="Multi-lateral actuating installation"/>
    <n v="9000"/>
    <n v="11619"/>
    <x v="1"/>
    <n v="135"/>
    <x v="1"/>
    <s v="USD"/>
    <d v="2019-06-17T05:00:00"/>
    <n v="1560747600"/>
    <n v="1561438800"/>
    <d v="2019-06-25T05:00:00"/>
    <b v="0"/>
    <b v="0"/>
    <s v="theater/plays"/>
    <n v="1.2909999999999999"/>
    <n v="86.066666666666663"/>
    <x v="3"/>
    <s v="plays"/>
  </r>
  <r>
    <x v="145"/>
    <s v="Secured reciprocal array"/>
    <n v="25000"/>
    <n v="59128"/>
    <x v="1"/>
    <n v="768"/>
    <x v="5"/>
    <s v="CHF"/>
    <d v="2014-09-07T05:00:00"/>
    <n v="1410066000"/>
    <n v="1410498000"/>
    <d v="2014-09-12T05:00:00"/>
    <b v="0"/>
    <b v="0"/>
    <s v="technology/wearables"/>
    <n v="2.3651200000000001"/>
    <n v="76.989583333333329"/>
    <x v="2"/>
    <s v="wearables"/>
  </r>
  <r>
    <x v="146"/>
    <s v="Optional bandwidth-monitored middleware"/>
    <n v="8800"/>
    <n v="1518"/>
    <x v="3"/>
    <n v="51"/>
    <x v="1"/>
    <s v="USD"/>
    <d v="2011-11-08T06:00:00"/>
    <n v="1320732000"/>
    <n v="1322460000"/>
    <d v="2011-11-28T06:00:00"/>
    <b v="0"/>
    <b v="0"/>
    <s v="theater/plays"/>
    <n v="0.17249999999999999"/>
    <n v="29.764705882352942"/>
    <x v="3"/>
    <s v="plays"/>
  </r>
  <r>
    <x v="147"/>
    <s v="Upgradable upward-trending workforce"/>
    <n v="8300"/>
    <n v="9337"/>
    <x v="1"/>
    <n v="199"/>
    <x v="1"/>
    <s v="USD"/>
    <d v="2016-06-13T05:00:00"/>
    <n v="1465794000"/>
    <n v="1466312400"/>
    <d v="2016-06-19T05:00:00"/>
    <b v="0"/>
    <b v="1"/>
    <s v="theater/plays"/>
    <n v="1.1249397590361445"/>
    <n v="46.91959798994975"/>
    <x v="3"/>
    <s v="plays"/>
  </r>
  <r>
    <x v="148"/>
    <s v="Upgradable hybrid capability"/>
    <n v="9300"/>
    <n v="11255"/>
    <x v="1"/>
    <n v="107"/>
    <x v="1"/>
    <s v="USD"/>
    <d v="2017-07-25T05:00:00"/>
    <n v="1500958800"/>
    <n v="1501736400"/>
    <d v="2017-08-03T05:00:00"/>
    <b v="0"/>
    <b v="0"/>
    <s v="technology/wearables"/>
    <n v="1.2102150537634409"/>
    <n v="105.18691588785046"/>
    <x v="2"/>
    <s v="wearables"/>
  </r>
  <r>
    <x v="149"/>
    <s v="Managed fresh-thinking flexibility"/>
    <n v="6200"/>
    <n v="13632"/>
    <x v="1"/>
    <n v="195"/>
    <x v="1"/>
    <s v="USD"/>
    <d v="2013-01-01T06:00:00"/>
    <n v="1357020000"/>
    <n v="1361512800"/>
    <d v="2013-02-22T06:00:00"/>
    <b v="0"/>
    <b v="0"/>
    <s v="music/indie rock"/>
    <n v="2.1987096774193549"/>
    <n v="69.907692307692301"/>
    <x v="1"/>
    <s v="indie rock"/>
  </r>
  <r>
    <x v="150"/>
    <s v="Networked stable workforce"/>
    <n v="100"/>
    <n v="1"/>
    <x v="0"/>
    <n v="1"/>
    <x v="1"/>
    <s v="USD"/>
    <d v="2018-12-16T06:00:00"/>
    <n v="1544940000"/>
    <n v="1545026400"/>
    <d v="2018-12-17T06:00:00"/>
    <b v="0"/>
    <b v="0"/>
    <s v="music/rock"/>
    <n v="0.01"/>
    <n v="1"/>
    <x v="1"/>
    <s v="rock"/>
  </r>
  <r>
    <x v="151"/>
    <s v="Customizable intermediate extranet"/>
    <n v="137200"/>
    <n v="88037"/>
    <x v="0"/>
    <n v="1467"/>
    <x v="1"/>
    <s v="USD"/>
    <d v="2014-06-09T05:00:00"/>
    <n v="1402290000"/>
    <n v="1406696400"/>
    <d v="2014-07-30T05:00:00"/>
    <b v="0"/>
    <b v="0"/>
    <s v="music/electric music"/>
    <n v="0.64166909620991253"/>
    <n v="60.011588275391958"/>
    <x v="1"/>
    <s v="electric music"/>
  </r>
  <r>
    <x v="152"/>
    <s v="User-centric fault-tolerant task-force"/>
    <n v="41500"/>
    <n v="175573"/>
    <x v="1"/>
    <n v="3376"/>
    <x v="1"/>
    <s v="USD"/>
    <d v="2017-02-17T06:00:00"/>
    <n v="1487311200"/>
    <n v="1487916000"/>
    <d v="2017-02-24T06:00:00"/>
    <b v="0"/>
    <b v="0"/>
    <s v="music/indie rock"/>
    <n v="4.2306746987951804"/>
    <n v="52.006220379146917"/>
    <x v="1"/>
    <s v="indie rock"/>
  </r>
  <r>
    <x v="153"/>
    <s v="Multi-tiered radical definition"/>
    <n v="189400"/>
    <n v="176112"/>
    <x v="0"/>
    <n v="5681"/>
    <x v="1"/>
    <s v="USD"/>
    <d v="2012-10-19T05:00:00"/>
    <n v="1350622800"/>
    <n v="1351141200"/>
    <d v="2012-10-25T05:00:00"/>
    <b v="0"/>
    <b v="0"/>
    <s v="theater/plays"/>
    <n v="0.92984160506863778"/>
    <n v="31.000176025347649"/>
    <x v="3"/>
    <s v="plays"/>
  </r>
  <r>
    <x v="154"/>
    <s v="Devolved foreground benchmark"/>
    <n v="171300"/>
    <n v="100650"/>
    <x v="0"/>
    <n v="1059"/>
    <x v="1"/>
    <s v="USD"/>
    <d v="2016-05-12T05:00:00"/>
    <n v="1463029200"/>
    <n v="1465016400"/>
    <d v="2016-06-04T05:00:00"/>
    <b v="0"/>
    <b v="1"/>
    <s v="music/indie rock"/>
    <n v="0.58756567425569173"/>
    <n v="95.042492917847028"/>
    <x v="1"/>
    <s v="indie rock"/>
  </r>
  <r>
    <x v="155"/>
    <s v="Distributed eco-centric methodology"/>
    <n v="139500"/>
    <n v="90706"/>
    <x v="0"/>
    <n v="1194"/>
    <x v="1"/>
    <s v="USD"/>
    <d v="2010-03-25T05:00:00"/>
    <n v="1269493200"/>
    <n v="1270789200"/>
    <d v="2010-04-09T05:00:00"/>
    <b v="0"/>
    <b v="0"/>
    <s v="theater/plays"/>
    <n v="0.65022222222222226"/>
    <n v="75.968174204355108"/>
    <x v="3"/>
    <s v="plays"/>
  </r>
  <r>
    <x v="156"/>
    <s v="Streamlined encompassing encryption"/>
    <n v="36400"/>
    <n v="26914"/>
    <x v="3"/>
    <n v="379"/>
    <x v="2"/>
    <s v="AUD"/>
    <d v="2019-10-05T05:00:00"/>
    <n v="1570251600"/>
    <n v="1572325200"/>
    <d v="2019-10-29T05:00:00"/>
    <b v="0"/>
    <b v="0"/>
    <s v="music/rock"/>
    <n v="0.73939560439560437"/>
    <n v="71.013192612137203"/>
    <x v="1"/>
    <s v="rock"/>
  </r>
  <r>
    <x v="157"/>
    <s v="User-friendly reciprocal initiative"/>
    <n v="4200"/>
    <n v="2212"/>
    <x v="0"/>
    <n v="30"/>
    <x v="2"/>
    <s v="AUD"/>
    <d v="2013-12-30T06:00:00"/>
    <n v="1388383200"/>
    <n v="1389420000"/>
    <d v="2014-01-11T06:00:00"/>
    <b v="0"/>
    <b v="0"/>
    <s v="photography/photography books"/>
    <n v="0.52666666666666662"/>
    <n v="73.733333333333334"/>
    <x v="7"/>
    <s v="photography books"/>
  </r>
  <r>
    <x v="158"/>
    <s v="Ergonomic fresh-thinking installation"/>
    <n v="2100"/>
    <n v="4640"/>
    <x v="1"/>
    <n v="41"/>
    <x v="1"/>
    <s v="USD"/>
    <d v="2015-12-08T06:00:00"/>
    <n v="1449554400"/>
    <n v="1449640800"/>
    <d v="2015-12-09T06:00:00"/>
    <b v="0"/>
    <b v="0"/>
    <s v="music/rock"/>
    <n v="2.2095238095238097"/>
    <n v="113.17073170731707"/>
    <x v="1"/>
    <s v="rock"/>
  </r>
  <r>
    <x v="159"/>
    <s v="Robust explicit hardware"/>
    <n v="191200"/>
    <n v="191222"/>
    <x v="1"/>
    <n v="1821"/>
    <x v="1"/>
    <s v="USD"/>
    <d v="2019-03-27T05:00:00"/>
    <n v="1553662800"/>
    <n v="1555218000"/>
    <d v="2019-04-14T05:00:00"/>
    <b v="0"/>
    <b v="1"/>
    <s v="theater/plays"/>
    <n v="1.0001150627615063"/>
    <n v="105.00933552992861"/>
    <x v="3"/>
    <s v="plays"/>
  </r>
  <r>
    <x v="160"/>
    <s v="Stand-alone actuating support"/>
    <n v="8000"/>
    <n v="12985"/>
    <x v="1"/>
    <n v="164"/>
    <x v="1"/>
    <s v="USD"/>
    <d v="2019-04-27T05:00:00"/>
    <n v="1556341200"/>
    <n v="1557723600"/>
    <d v="2019-05-13T05:00:00"/>
    <b v="0"/>
    <b v="0"/>
    <s v="technology/wearables"/>
    <n v="1.6231249999999999"/>
    <n v="79.176829268292678"/>
    <x v="2"/>
    <s v="wearables"/>
  </r>
  <r>
    <x v="161"/>
    <s v="Cross-platform methodical process improvement"/>
    <n v="5500"/>
    <n v="4300"/>
    <x v="0"/>
    <n v="75"/>
    <x v="1"/>
    <s v="USD"/>
    <d v="2015-09-23T05:00:00"/>
    <n v="1442984400"/>
    <n v="1443502800"/>
    <d v="2015-09-29T05:00:00"/>
    <b v="0"/>
    <b v="1"/>
    <s v="technology/web"/>
    <n v="0.78181818181818186"/>
    <n v="57.333333333333336"/>
    <x v="2"/>
    <s v="web"/>
  </r>
  <r>
    <x v="162"/>
    <s v="Extended bottom-line open architecture"/>
    <n v="6100"/>
    <n v="9134"/>
    <x v="1"/>
    <n v="157"/>
    <x v="5"/>
    <s v="CHF"/>
    <d v="2018-12-08T06:00:00"/>
    <n v="1544248800"/>
    <n v="1546840800"/>
    <d v="2019-01-07T06:00:00"/>
    <b v="0"/>
    <b v="0"/>
    <s v="music/rock"/>
    <n v="1.497377049180328"/>
    <n v="58.178343949044589"/>
    <x v="1"/>
    <s v="rock"/>
  </r>
  <r>
    <x v="163"/>
    <s v="Extended reciprocal circuit"/>
    <n v="3500"/>
    <n v="8864"/>
    <x v="1"/>
    <n v="246"/>
    <x v="1"/>
    <s v="USD"/>
    <d v="2017-10-20T05:00:00"/>
    <n v="1508475600"/>
    <n v="1512712800"/>
    <d v="2017-12-08T06:00:00"/>
    <b v="0"/>
    <b v="1"/>
    <s v="photography/photography books"/>
    <n v="2.5325714285714285"/>
    <n v="36.032520325203251"/>
    <x v="7"/>
    <s v="photography books"/>
  </r>
  <r>
    <x v="164"/>
    <s v="Polarized human-resource protocol"/>
    <n v="150500"/>
    <n v="150755"/>
    <x v="1"/>
    <n v="1396"/>
    <x v="1"/>
    <s v="USD"/>
    <d v="2017-10-08T05:00:00"/>
    <n v="1507438800"/>
    <n v="1507525200"/>
    <d v="2017-10-09T05:00:00"/>
    <b v="0"/>
    <b v="0"/>
    <s v="theater/plays"/>
    <n v="1.0016943521594683"/>
    <n v="107.99068767908309"/>
    <x v="3"/>
    <s v="plays"/>
  </r>
  <r>
    <x v="165"/>
    <s v="Synergized radical product"/>
    <n v="90400"/>
    <n v="110279"/>
    <x v="1"/>
    <n v="2506"/>
    <x v="1"/>
    <s v="USD"/>
    <d v="2017-08-01T05:00:00"/>
    <n v="1501563600"/>
    <n v="1504328400"/>
    <d v="2017-09-02T05:00:00"/>
    <b v="0"/>
    <b v="0"/>
    <s v="technology/web"/>
    <n v="1.2199004424778761"/>
    <n v="44.005985634477256"/>
    <x v="2"/>
    <s v="web"/>
  </r>
  <r>
    <x v="166"/>
    <s v="Robust heuristic artificial intelligence"/>
    <n v="9800"/>
    <n v="13439"/>
    <x v="1"/>
    <n v="244"/>
    <x v="1"/>
    <s v="USD"/>
    <d v="2010-12-22T06:00:00"/>
    <n v="1292997600"/>
    <n v="1293343200"/>
    <d v="2010-12-26T06:00:00"/>
    <b v="0"/>
    <b v="0"/>
    <s v="photography/photography books"/>
    <n v="1.3713265306122449"/>
    <n v="55.077868852459019"/>
    <x v="7"/>
    <s v="photography books"/>
  </r>
  <r>
    <x v="167"/>
    <s v="Robust content-based emulation"/>
    <n v="2600"/>
    <n v="10804"/>
    <x v="1"/>
    <n v="146"/>
    <x v="2"/>
    <s v="AUD"/>
    <d v="2013-06-10T05:00:00"/>
    <n v="1370840400"/>
    <n v="1371704400"/>
    <d v="2013-06-20T05:00:00"/>
    <b v="0"/>
    <b v="0"/>
    <s v="theater/plays"/>
    <n v="4.155384615384615"/>
    <n v="74"/>
    <x v="3"/>
    <s v="plays"/>
  </r>
  <r>
    <x v="168"/>
    <s v="Ergonomic uniform open system"/>
    <n v="128100"/>
    <n v="40107"/>
    <x v="0"/>
    <n v="955"/>
    <x v="3"/>
    <s v="DKK"/>
    <d v="2019-02-22T06:00:00"/>
    <n v="1550815200"/>
    <n v="1552798800"/>
    <d v="2019-03-17T05:00:00"/>
    <b v="0"/>
    <b v="1"/>
    <s v="music/indie rock"/>
    <n v="0.3130913348946136"/>
    <n v="41.996858638743454"/>
    <x v="1"/>
    <s v="indie rock"/>
  </r>
  <r>
    <x v="169"/>
    <s v="Profit-focused modular product"/>
    <n v="23300"/>
    <n v="98811"/>
    <x v="1"/>
    <n v="1267"/>
    <x v="1"/>
    <s v="USD"/>
    <d v="2012-06-17T05:00:00"/>
    <n v="1339909200"/>
    <n v="1342328400"/>
    <d v="2012-07-15T05:00:00"/>
    <b v="0"/>
    <b v="1"/>
    <s v="film &amp; video/shorts"/>
    <n v="4.240815450643777"/>
    <n v="77.988161010260455"/>
    <x v="4"/>
    <s v="shorts"/>
  </r>
  <r>
    <x v="170"/>
    <s v="Mandatory mobile product"/>
    <n v="188100"/>
    <n v="5528"/>
    <x v="0"/>
    <n v="67"/>
    <x v="1"/>
    <s v="USD"/>
    <d v="2017-08-03T05:00:00"/>
    <n v="1501736400"/>
    <n v="1502341200"/>
    <d v="2017-08-10T05:00:00"/>
    <b v="0"/>
    <b v="0"/>
    <s v="music/indie rock"/>
    <n v="2.9388623072833599E-2"/>
    <n v="82.507462686567166"/>
    <x v="1"/>
    <s v="indie rock"/>
  </r>
  <r>
    <x v="171"/>
    <s v="Public-key 3rdgeneration budgetary management"/>
    <n v="4900"/>
    <n v="521"/>
    <x v="0"/>
    <n v="5"/>
    <x v="1"/>
    <s v="USD"/>
    <d v="2014-03-20T05:00:00"/>
    <n v="1395291600"/>
    <n v="1397192400"/>
    <d v="2014-04-11T05:00:00"/>
    <b v="0"/>
    <b v="0"/>
    <s v="publishing/translations"/>
    <n v="0.1063265306122449"/>
    <n v="104.2"/>
    <x v="5"/>
    <s v="translations"/>
  </r>
  <r>
    <x v="172"/>
    <s v="Centralized national firmware"/>
    <n v="800"/>
    <n v="663"/>
    <x v="0"/>
    <n v="26"/>
    <x v="1"/>
    <s v="USD"/>
    <d v="2014-07-19T05:00:00"/>
    <n v="1405746000"/>
    <n v="1407042000"/>
    <d v="2014-08-03T05:00:00"/>
    <b v="0"/>
    <b v="1"/>
    <s v="film &amp; video/documentary"/>
    <n v="0.82874999999999999"/>
    <n v="25.5"/>
    <x v="4"/>
    <s v="documentary"/>
  </r>
  <r>
    <x v="173"/>
    <s v="Cross-group 4thgeneration middleware"/>
    <n v="96700"/>
    <n v="157635"/>
    <x v="1"/>
    <n v="1561"/>
    <x v="1"/>
    <s v="USD"/>
    <d v="2013-05-18T05:00:00"/>
    <n v="1368853200"/>
    <n v="1369371600"/>
    <d v="2013-05-24T05:00:00"/>
    <b v="0"/>
    <b v="0"/>
    <s v="theater/plays"/>
    <n v="1.6301447776628748"/>
    <n v="100.98334401024984"/>
    <x v="3"/>
    <s v="plays"/>
  </r>
  <r>
    <x v="174"/>
    <s v="Pre-emptive scalable access"/>
    <n v="600"/>
    <n v="5368"/>
    <x v="1"/>
    <n v="48"/>
    <x v="1"/>
    <s v="USD"/>
    <d v="2015-10-05T05:00:00"/>
    <n v="1444021200"/>
    <n v="1444107600"/>
    <d v="2015-10-06T05:00:00"/>
    <b v="0"/>
    <b v="1"/>
    <s v="technology/wearables"/>
    <n v="8.9466666666666672"/>
    <n v="111.83333333333333"/>
    <x v="2"/>
    <s v="wearables"/>
  </r>
  <r>
    <x v="175"/>
    <s v="Sharable intangible migration"/>
    <n v="181200"/>
    <n v="47459"/>
    <x v="0"/>
    <n v="1130"/>
    <x v="1"/>
    <s v="USD"/>
    <d v="2016-08-31T05:00:00"/>
    <n v="1472619600"/>
    <n v="1474261200"/>
    <d v="2016-09-19T05:00:00"/>
    <b v="0"/>
    <b v="0"/>
    <s v="theater/plays"/>
    <n v="0.26191501103752757"/>
    <n v="41.999115044247787"/>
    <x v="3"/>
    <s v="plays"/>
  </r>
  <r>
    <x v="176"/>
    <s v="Proactive scalable Graphical User Interface"/>
    <n v="115000"/>
    <n v="86060"/>
    <x v="0"/>
    <n v="782"/>
    <x v="1"/>
    <s v="USD"/>
    <d v="2016-09-03T05:00:00"/>
    <n v="1472878800"/>
    <n v="1473656400"/>
    <d v="2016-09-12T05:00:00"/>
    <b v="0"/>
    <b v="0"/>
    <s v="theater/plays"/>
    <n v="0.74834782608695649"/>
    <n v="110.05115089514067"/>
    <x v="3"/>
    <s v="plays"/>
  </r>
  <r>
    <x v="177"/>
    <s v="Digitized solution-oriented product"/>
    <n v="38800"/>
    <n v="161593"/>
    <x v="1"/>
    <n v="2739"/>
    <x v="1"/>
    <s v="USD"/>
    <d v="2010-11-15T06:00:00"/>
    <n v="1289800800"/>
    <n v="1291960800"/>
    <d v="2010-12-10T06:00:00"/>
    <b v="0"/>
    <b v="0"/>
    <s v="theater/plays"/>
    <n v="4.1647680412371137"/>
    <n v="58.997079225994888"/>
    <x v="3"/>
    <s v="plays"/>
  </r>
  <r>
    <x v="178"/>
    <s v="Triple-buffered cohesive structure"/>
    <n v="7200"/>
    <n v="6927"/>
    <x v="0"/>
    <n v="210"/>
    <x v="1"/>
    <s v="USD"/>
    <d v="2017-09-21T05:00:00"/>
    <n v="1505970000"/>
    <n v="1506747600"/>
    <d v="2017-09-30T05:00:00"/>
    <b v="0"/>
    <b v="0"/>
    <s v="food/food trucks"/>
    <n v="0.96208333333333329"/>
    <n v="32.985714285714288"/>
    <x v="0"/>
    <s v="food trucks"/>
  </r>
  <r>
    <x v="179"/>
    <s v="Realigned human-resource orchestration"/>
    <n v="44500"/>
    <n v="159185"/>
    <x v="1"/>
    <n v="3537"/>
    <x v="0"/>
    <s v="CAD"/>
    <d v="2013-03-17T05:00:00"/>
    <n v="1363496400"/>
    <n v="1363582800"/>
    <d v="2013-03-18T05:00:00"/>
    <b v="0"/>
    <b v="1"/>
    <s v="theater/plays"/>
    <n v="3.5771910112359548"/>
    <n v="45.005654509471306"/>
    <x v="3"/>
    <s v="plays"/>
  </r>
  <r>
    <x v="180"/>
    <s v="Optional clear-thinking software"/>
    <n v="56000"/>
    <n v="172736"/>
    <x v="1"/>
    <n v="2107"/>
    <x v="2"/>
    <s v="AUD"/>
    <d v="2010-03-22T05:00:00"/>
    <n v="1269234000"/>
    <n v="1269666000"/>
    <d v="2010-03-27T05:00:00"/>
    <b v="0"/>
    <b v="0"/>
    <s v="technology/wearables"/>
    <n v="3.0845714285714285"/>
    <n v="81.98196487897485"/>
    <x v="2"/>
    <s v="wearables"/>
  </r>
  <r>
    <x v="181"/>
    <s v="Centralized global approach"/>
    <n v="8600"/>
    <n v="5315"/>
    <x v="0"/>
    <n v="136"/>
    <x v="1"/>
    <s v="USD"/>
    <d v="2017-10-04T05:00:00"/>
    <n v="1507093200"/>
    <n v="1508648400"/>
    <d v="2017-10-22T05:00:00"/>
    <b v="0"/>
    <b v="0"/>
    <s v="technology/web"/>
    <n v="0.61802325581395345"/>
    <n v="39.080882352941174"/>
    <x v="2"/>
    <s v="web"/>
  </r>
  <r>
    <x v="182"/>
    <s v="Reverse-engineered bandwidth-monitored contingency"/>
    <n v="27100"/>
    <n v="195750"/>
    <x v="1"/>
    <n v="3318"/>
    <x v="3"/>
    <s v="DKK"/>
    <d v="2019-06-15T05:00:00"/>
    <n v="1560574800"/>
    <n v="1561957200"/>
    <d v="2019-07-01T05:00:00"/>
    <b v="0"/>
    <b v="0"/>
    <s v="theater/plays"/>
    <n v="7.2232472324723247"/>
    <n v="58.996383363471971"/>
    <x v="3"/>
    <s v="plays"/>
  </r>
  <r>
    <x v="183"/>
    <s v="Pre-emptive bandwidth-monitored instruction set"/>
    <n v="5100"/>
    <n v="3525"/>
    <x v="0"/>
    <n v="86"/>
    <x v="0"/>
    <s v="CAD"/>
    <d v="2010-09-09T05:00:00"/>
    <n v="1284008400"/>
    <n v="1285131600"/>
    <d v="2010-09-22T05:00:00"/>
    <b v="0"/>
    <b v="0"/>
    <s v="music/rock"/>
    <n v="0.69117647058823517"/>
    <n v="40.988372093023258"/>
    <x v="1"/>
    <s v="rock"/>
  </r>
  <r>
    <x v="184"/>
    <s v="Adaptive asynchronous emulation"/>
    <n v="3600"/>
    <n v="10550"/>
    <x v="1"/>
    <n v="340"/>
    <x v="1"/>
    <s v="USD"/>
    <d v="2019-05-03T05:00:00"/>
    <n v="1556859600"/>
    <n v="1556946000"/>
    <d v="2019-05-04T05:00:00"/>
    <b v="0"/>
    <b v="0"/>
    <s v="theater/plays"/>
    <n v="2.9305555555555554"/>
    <n v="31.029411764705884"/>
    <x v="3"/>
    <s v="plays"/>
  </r>
  <r>
    <x v="185"/>
    <s v="Innovative actuating conglomeration"/>
    <n v="1000"/>
    <n v="718"/>
    <x v="0"/>
    <n v="19"/>
    <x v="1"/>
    <s v="USD"/>
    <d v="2018-05-13T05:00:00"/>
    <n v="1526187600"/>
    <n v="1527138000"/>
    <d v="2018-05-24T05:00:00"/>
    <b v="0"/>
    <b v="0"/>
    <s v="film &amp; video/television"/>
    <n v="0.71799999999999997"/>
    <n v="37.789473684210527"/>
    <x v="4"/>
    <s v="television"/>
  </r>
  <r>
    <x v="186"/>
    <s v="Grass-roots foreground policy"/>
    <n v="88800"/>
    <n v="28358"/>
    <x v="0"/>
    <n v="886"/>
    <x v="1"/>
    <s v="USD"/>
    <d v="2014-05-23T05:00:00"/>
    <n v="1400821200"/>
    <n v="1402117200"/>
    <d v="2014-06-07T05:00:00"/>
    <b v="0"/>
    <b v="0"/>
    <s v="theater/plays"/>
    <n v="0.31934684684684683"/>
    <n v="32.006772009029348"/>
    <x v="3"/>
    <s v="plays"/>
  </r>
  <r>
    <x v="187"/>
    <s v="Horizontal transitional paradigm"/>
    <n v="60200"/>
    <n v="138384"/>
    <x v="1"/>
    <n v="1442"/>
    <x v="0"/>
    <s v="CAD"/>
    <d v="2013-02-23T06:00:00"/>
    <n v="1361599200"/>
    <n v="1364014800"/>
    <d v="2013-03-23T05:00:00"/>
    <b v="0"/>
    <b v="1"/>
    <s v="film &amp; video/shorts"/>
    <n v="2.2987375415282392"/>
    <n v="95.966712898751737"/>
    <x v="4"/>
    <s v="shorts"/>
  </r>
  <r>
    <x v="188"/>
    <s v="Networked didactic info-mediaries"/>
    <n v="8200"/>
    <n v="2625"/>
    <x v="0"/>
    <n v="35"/>
    <x v="6"/>
    <s v="EUR"/>
    <d v="2014-12-02T06:00:00"/>
    <n v="1417500000"/>
    <n v="1417586400"/>
    <d v="2014-12-03T06:00:00"/>
    <b v="0"/>
    <b v="0"/>
    <s v="theater/plays"/>
    <n v="0.3201219512195122"/>
    <n v="75"/>
    <x v="3"/>
    <s v="plays"/>
  </r>
  <r>
    <x v="189"/>
    <s v="Switchable contextually-based access"/>
    <n v="191300"/>
    <n v="45004"/>
    <x v="3"/>
    <n v="441"/>
    <x v="1"/>
    <s v="USD"/>
    <d v="2016-03-04T06:00:00"/>
    <n v="1457071200"/>
    <n v="1457071200"/>
    <d v="2016-03-04T06:00:00"/>
    <b v="0"/>
    <b v="0"/>
    <s v="theater/plays"/>
    <n v="0.23525352848928385"/>
    <n v="102.0498866213152"/>
    <x v="3"/>
    <s v="plays"/>
  </r>
  <r>
    <x v="190"/>
    <s v="Up-sized dynamic throughput"/>
    <n v="3700"/>
    <n v="2538"/>
    <x v="0"/>
    <n v="24"/>
    <x v="1"/>
    <s v="USD"/>
    <d v="2013-06-04T05:00:00"/>
    <n v="1370322000"/>
    <n v="1370408400"/>
    <d v="2013-06-05T05:00:00"/>
    <b v="0"/>
    <b v="1"/>
    <s v="theater/plays"/>
    <n v="0.68594594594594593"/>
    <n v="105.75"/>
    <x v="3"/>
    <s v="plays"/>
  </r>
  <r>
    <x v="191"/>
    <s v="Mandatory reciprocal superstructure"/>
    <n v="8400"/>
    <n v="3188"/>
    <x v="0"/>
    <n v="86"/>
    <x v="6"/>
    <s v="EUR"/>
    <d v="2019-03-12T05:00:00"/>
    <n v="1552366800"/>
    <n v="1552626000"/>
    <d v="2019-03-15T05:00:00"/>
    <b v="0"/>
    <b v="0"/>
    <s v="theater/plays"/>
    <n v="0.37952380952380954"/>
    <n v="37.069767441860463"/>
    <x v="3"/>
    <s v="plays"/>
  </r>
  <r>
    <x v="192"/>
    <s v="Upgradable 4thgeneration productivity"/>
    <n v="42600"/>
    <n v="8517"/>
    <x v="0"/>
    <n v="243"/>
    <x v="1"/>
    <s v="USD"/>
    <d v="2014-06-27T05:00:00"/>
    <n v="1403845200"/>
    <n v="1404190800"/>
    <d v="2014-07-01T05:00:00"/>
    <b v="0"/>
    <b v="0"/>
    <s v="music/rock"/>
    <n v="0.19992957746478873"/>
    <n v="35.049382716049379"/>
    <x v="1"/>
    <s v="rock"/>
  </r>
  <r>
    <x v="193"/>
    <s v="Progressive discrete hub"/>
    <n v="6600"/>
    <n v="3012"/>
    <x v="0"/>
    <n v="65"/>
    <x v="1"/>
    <s v="USD"/>
    <d v="2018-04-08T05:00:00"/>
    <n v="1523163600"/>
    <n v="1523509200"/>
    <d v="2018-04-12T05:00:00"/>
    <b v="1"/>
    <b v="0"/>
    <s v="music/indie rock"/>
    <n v="0.4563636363636363"/>
    <n v="46.338461538461537"/>
    <x v="1"/>
    <s v="indie rock"/>
  </r>
  <r>
    <x v="194"/>
    <s v="Assimilated multi-tasking archive"/>
    <n v="7100"/>
    <n v="8716"/>
    <x v="1"/>
    <n v="126"/>
    <x v="1"/>
    <s v="USD"/>
    <d v="2015-09-14T05:00:00"/>
    <n v="1442206800"/>
    <n v="1443589200"/>
    <d v="2015-09-30T05:00:00"/>
    <b v="0"/>
    <b v="0"/>
    <s v="music/metal"/>
    <n v="1.227605633802817"/>
    <n v="69.174603174603178"/>
    <x v="1"/>
    <s v="metal"/>
  </r>
  <r>
    <x v="195"/>
    <s v="Upgradable high-level solution"/>
    <n v="15800"/>
    <n v="57157"/>
    <x v="1"/>
    <n v="524"/>
    <x v="1"/>
    <s v="USD"/>
    <d v="2018-07-29T05:00:00"/>
    <n v="1532840400"/>
    <n v="1533445200"/>
    <d v="2018-08-05T05:00:00"/>
    <b v="0"/>
    <b v="0"/>
    <s v="music/electric music"/>
    <n v="3.61753164556962"/>
    <n v="109.07824427480917"/>
    <x v="1"/>
    <s v="electric music"/>
  </r>
  <r>
    <x v="196"/>
    <s v="Organic bandwidth-monitored frame"/>
    <n v="8200"/>
    <n v="5178"/>
    <x v="0"/>
    <n v="100"/>
    <x v="3"/>
    <s v="DKK"/>
    <d v="2016-09-03T05:00:00"/>
    <n v="1472878800"/>
    <n v="1474520400"/>
    <d v="2016-09-22T05:00:00"/>
    <b v="0"/>
    <b v="0"/>
    <s v="technology/wearables"/>
    <n v="0.63146341463414635"/>
    <n v="51.78"/>
    <x v="2"/>
    <s v="wearables"/>
  </r>
  <r>
    <x v="197"/>
    <s v="Business-focused logistical framework"/>
    <n v="54700"/>
    <n v="163118"/>
    <x v="1"/>
    <n v="1989"/>
    <x v="1"/>
    <s v="USD"/>
    <d v="2017-06-23T05:00:00"/>
    <n v="1498194000"/>
    <n v="1499403600"/>
    <d v="2017-07-07T05:00:00"/>
    <b v="0"/>
    <b v="0"/>
    <s v="film &amp; video/drama"/>
    <n v="2.9820475319926874"/>
    <n v="82.010055304172951"/>
    <x v="4"/>
    <s v="drama"/>
  </r>
  <r>
    <x v="198"/>
    <s v="Universal multi-state capability"/>
    <n v="63200"/>
    <n v="6041"/>
    <x v="0"/>
    <n v="168"/>
    <x v="1"/>
    <s v="USD"/>
    <d v="2010-08-06T05:00:00"/>
    <n v="1281070800"/>
    <n v="1283576400"/>
    <d v="2010-09-04T05:00:00"/>
    <b v="0"/>
    <b v="0"/>
    <s v="music/electric music"/>
    <n v="9.5585443037974685E-2"/>
    <n v="35.958333333333336"/>
    <x v="1"/>
    <s v="electric music"/>
  </r>
  <r>
    <x v="199"/>
    <s v="Digitized reciprocal infrastructure"/>
    <n v="1800"/>
    <n v="968"/>
    <x v="0"/>
    <n v="13"/>
    <x v="1"/>
    <s v="USD"/>
    <d v="2015-07-07T05:00:00"/>
    <n v="1436245200"/>
    <n v="1436590800"/>
    <d v="2015-07-11T05:00:00"/>
    <b v="0"/>
    <b v="0"/>
    <s v="music/rock"/>
    <n v="0.5377777777777778"/>
    <n v="74.461538461538467"/>
    <x v="1"/>
    <s v="rock"/>
  </r>
  <r>
    <x v="200"/>
    <s v="Reduced dedicated capability"/>
    <n v="100"/>
    <n v="2"/>
    <x v="0"/>
    <n v="1"/>
    <x v="0"/>
    <s v="CAD"/>
    <d v="2010-03-25T05:00:00"/>
    <n v="1269493200"/>
    <n v="1270443600"/>
    <d v="2010-04-05T05:00:00"/>
    <b v="0"/>
    <b v="0"/>
    <s v="theater/plays"/>
    <n v="0.02"/>
    <n v="2"/>
    <x v="3"/>
    <s v="plays"/>
  </r>
  <r>
    <x v="201"/>
    <s v="Cross-platform bi-directional workforce"/>
    <n v="2100"/>
    <n v="14305"/>
    <x v="1"/>
    <n v="157"/>
    <x v="1"/>
    <s v="USD"/>
    <d v="2014-07-25T05:00:00"/>
    <n v="1406264400"/>
    <n v="1407819600"/>
    <d v="2014-08-12T05:00:00"/>
    <b v="0"/>
    <b v="0"/>
    <s v="technology/web"/>
    <n v="6.8119047619047617"/>
    <n v="91.114649681528661"/>
    <x v="2"/>
    <s v="web"/>
  </r>
  <r>
    <x v="202"/>
    <s v="Upgradable scalable methodology"/>
    <n v="8300"/>
    <n v="6543"/>
    <x v="3"/>
    <n v="82"/>
    <x v="1"/>
    <s v="USD"/>
    <d v="2011-10-02T05:00:00"/>
    <n v="1317531600"/>
    <n v="1317877200"/>
    <d v="2011-10-06T05:00:00"/>
    <b v="0"/>
    <b v="0"/>
    <s v="food/food trucks"/>
    <n v="0.78831325301204824"/>
    <n v="79.792682926829272"/>
    <x v="0"/>
    <s v="food trucks"/>
  </r>
  <r>
    <x v="203"/>
    <s v="Customer-focused client-server service-desk"/>
    <n v="143900"/>
    <n v="193413"/>
    <x v="1"/>
    <n v="4498"/>
    <x v="2"/>
    <s v="AUD"/>
    <d v="2017-01-17T06:00:00"/>
    <n v="1484632800"/>
    <n v="1484805600"/>
    <d v="2017-01-19T06:00:00"/>
    <b v="0"/>
    <b v="0"/>
    <s v="theater/plays"/>
    <n v="1.3440792216817234"/>
    <n v="42.999777678968428"/>
    <x v="3"/>
    <s v="plays"/>
  </r>
  <r>
    <x v="204"/>
    <s v="Mandatory multimedia leverage"/>
    <n v="75000"/>
    <n v="2529"/>
    <x v="0"/>
    <n v="40"/>
    <x v="1"/>
    <s v="USD"/>
    <d v="2011-04-03T05:00:00"/>
    <n v="1301806800"/>
    <n v="1302670800"/>
    <d v="2011-04-13T05:00:00"/>
    <b v="0"/>
    <b v="0"/>
    <s v="music/jazz"/>
    <n v="3.372E-2"/>
    <n v="63.225000000000001"/>
    <x v="1"/>
    <s v="jazz"/>
  </r>
  <r>
    <x v="205"/>
    <s v="Focused analyzing circuit"/>
    <n v="1300"/>
    <n v="5614"/>
    <x v="1"/>
    <n v="80"/>
    <x v="1"/>
    <s v="USD"/>
    <d v="2018-10-17T05:00:00"/>
    <n v="1539752400"/>
    <n v="1540789200"/>
    <d v="2018-10-29T05:00:00"/>
    <b v="1"/>
    <b v="0"/>
    <s v="theater/plays"/>
    <n v="4.3184615384615386"/>
    <n v="70.174999999999997"/>
    <x v="3"/>
    <s v="plays"/>
  </r>
  <r>
    <x v="206"/>
    <s v="Fundamental grid-enabled strategy"/>
    <n v="9000"/>
    <n v="3496"/>
    <x v="3"/>
    <n v="57"/>
    <x v="1"/>
    <s v="USD"/>
    <d v="2010-02-27T06:00:00"/>
    <n v="1267250400"/>
    <n v="1268028000"/>
    <d v="2010-03-08T06:00:00"/>
    <b v="0"/>
    <b v="0"/>
    <s v="publishing/fiction"/>
    <n v="0.38844444444444443"/>
    <n v="61.333333333333336"/>
    <x v="5"/>
    <s v="fiction"/>
  </r>
  <r>
    <x v="207"/>
    <s v="Digitized 5thgeneration knowledgebase"/>
    <n v="1000"/>
    <n v="4257"/>
    <x v="1"/>
    <n v="43"/>
    <x v="1"/>
    <s v="USD"/>
    <d v="2018-08-28T05:00:00"/>
    <n v="1535432400"/>
    <n v="1537160400"/>
    <d v="2018-09-17T05:00:00"/>
    <b v="0"/>
    <b v="1"/>
    <s v="music/rock"/>
    <n v="4.2569999999999997"/>
    <n v="99"/>
    <x v="1"/>
    <s v="rock"/>
  </r>
  <r>
    <x v="208"/>
    <s v="Mandatory multi-tasking encryption"/>
    <n v="196900"/>
    <n v="199110"/>
    <x v="1"/>
    <n v="2053"/>
    <x v="1"/>
    <s v="USD"/>
    <d v="2017-11-09T06:00:00"/>
    <n v="1510207200"/>
    <n v="1512280800"/>
    <d v="2017-12-03T06:00:00"/>
    <b v="0"/>
    <b v="0"/>
    <s v="film &amp; video/documentary"/>
    <n v="1.0112239715591671"/>
    <n v="96.984900146127615"/>
    <x v="4"/>
    <s v="documentary"/>
  </r>
  <r>
    <x v="209"/>
    <s v="Distributed system-worthy application"/>
    <n v="194500"/>
    <n v="41212"/>
    <x v="2"/>
    <n v="808"/>
    <x v="2"/>
    <s v="AUD"/>
    <d v="2016-05-06T05:00:00"/>
    <n v="1462510800"/>
    <n v="1463115600"/>
    <d v="2016-05-13T05:00:00"/>
    <b v="0"/>
    <b v="0"/>
    <s v="film &amp; video/documentary"/>
    <n v="0.21188688946015424"/>
    <n v="51.004950495049506"/>
    <x v="4"/>
    <s v="documentary"/>
  </r>
  <r>
    <x v="210"/>
    <s v="Synergistic tertiary time-frame"/>
    <n v="9400"/>
    <n v="6338"/>
    <x v="0"/>
    <n v="226"/>
    <x v="3"/>
    <s v="DKK"/>
    <d v="2017-03-03T06:00:00"/>
    <n v="1488520800"/>
    <n v="1490850000"/>
    <d v="2017-03-30T05:00:00"/>
    <b v="0"/>
    <b v="0"/>
    <s v="film &amp; video/science fiction"/>
    <n v="0.67425531914893622"/>
    <n v="28.044247787610619"/>
    <x v="4"/>
    <s v="science fiction"/>
  </r>
  <r>
    <x v="211"/>
    <s v="Customer-focused impactful benchmark"/>
    <n v="104400"/>
    <n v="99100"/>
    <x v="0"/>
    <n v="1625"/>
    <x v="1"/>
    <s v="USD"/>
    <d v="2013-08-27T05:00:00"/>
    <n v="1377579600"/>
    <n v="1379653200"/>
    <d v="2013-09-20T05:00:00"/>
    <b v="0"/>
    <b v="0"/>
    <s v="theater/plays"/>
    <n v="0.9492337164750958"/>
    <n v="60.984615384615381"/>
    <x v="3"/>
    <s v="plays"/>
  </r>
  <r>
    <x v="212"/>
    <s v="Profound next generation infrastructure"/>
    <n v="8100"/>
    <n v="12300"/>
    <x v="1"/>
    <n v="168"/>
    <x v="1"/>
    <s v="USD"/>
    <d v="2019-12-15T06:00:00"/>
    <n v="1576389600"/>
    <n v="1580364000"/>
    <d v="2020-01-30T06:00:00"/>
    <b v="0"/>
    <b v="0"/>
    <s v="theater/plays"/>
    <n v="1.5185185185185184"/>
    <n v="73.214285714285708"/>
    <x v="3"/>
    <s v="plays"/>
  </r>
  <r>
    <x v="213"/>
    <s v="Face-to-face encompassing info-mediaries"/>
    <n v="87900"/>
    <n v="171549"/>
    <x v="1"/>
    <n v="4289"/>
    <x v="1"/>
    <s v="USD"/>
    <d v="2010-11-06T05:00:00"/>
    <n v="1289019600"/>
    <n v="1289714400"/>
    <d v="2010-11-14T06:00:00"/>
    <b v="0"/>
    <b v="1"/>
    <s v="music/indie rock"/>
    <n v="1.9516382252559727"/>
    <n v="39.997435299603637"/>
    <x v="1"/>
    <s v="indie rock"/>
  </r>
  <r>
    <x v="214"/>
    <s v="Open-source fresh-thinking policy"/>
    <n v="1400"/>
    <n v="14324"/>
    <x v="1"/>
    <n v="165"/>
    <x v="1"/>
    <s v="USD"/>
    <d v="2010-08-19T05:00:00"/>
    <n v="1282194000"/>
    <n v="1282712400"/>
    <d v="2010-08-25T05:00:00"/>
    <b v="0"/>
    <b v="0"/>
    <s v="music/rock"/>
    <n v="10.231428571428571"/>
    <n v="86.812121212121212"/>
    <x v="1"/>
    <s v="rock"/>
  </r>
  <r>
    <x v="215"/>
    <s v="Extended 24/7 implementation"/>
    <n v="156800"/>
    <n v="6024"/>
    <x v="0"/>
    <n v="143"/>
    <x v="1"/>
    <s v="USD"/>
    <d v="2019-02-13T06:00:00"/>
    <n v="1550037600"/>
    <n v="1550210400"/>
    <d v="2019-02-15T06:00:00"/>
    <b v="0"/>
    <b v="0"/>
    <s v="theater/plays"/>
    <n v="3.8418367346938778E-2"/>
    <n v="42.125874125874127"/>
    <x v="3"/>
    <s v="plays"/>
  </r>
  <r>
    <x v="216"/>
    <s v="Organic dynamic algorithm"/>
    <n v="121700"/>
    <n v="188721"/>
    <x v="1"/>
    <n v="1815"/>
    <x v="1"/>
    <s v="USD"/>
    <d v="2011-11-22T06:00:00"/>
    <n v="1321941600"/>
    <n v="1322114400"/>
    <d v="2011-11-24T06:00:00"/>
    <b v="0"/>
    <b v="0"/>
    <s v="theater/plays"/>
    <n v="1.5507066557107643"/>
    <n v="103.97851239669421"/>
    <x v="3"/>
    <s v="plays"/>
  </r>
  <r>
    <x v="217"/>
    <s v="Organic multi-tasking focus group"/>
    <n v="129400"/>
    <n v="57911"/>
    <x v="0"/>
    <n v="934"/>
    <x v="1"/>
    <s v="USD"/>
    <d v="2019-04-28T05:00:00"/>
    <n v="1556427600"/>
    <n v="1557205200"/>
    <d v="2019-05-07T05:00:00"/>
    <b v="0"/>
    <b v="0"/>
    <s v="film &amp; video/science fiction"/>
    <n v="0.44753477588871715"/>
    <n v="62.003211991434689"/>
    <x v="4"/>
    <s v="science fiction"/>
  </r>
  <r>
    <x v="218"/>
    <s v="Adaptive logistical initiative"/>
    <n v="5700"/>
    <n v="12309"/>
    <x v="1"/>
    <n v="397"/>
    <x v="4"/>
    <s v="GBP"/>
    <d v="2011-11-11T06:00:00"/>
    <n v="1320991200"/>
    <n v="1323928800"/>
    <d v="2011-12-15T06:00:00"/>
    <b v="0"/>
    <b v="1"/>
    <s v="film &amp; video/shorts"/>
    <n v="2.1594736842105262"/>
    <n v="31.005037783375315"/>
    <x v="4"/>
    <s v="shorts"/>
  </r>
  <r>
    <x v="219"/>
    <s v="Stand-alone mobile customer loyalty"/>
    <n v="41700"/>
    <n v="138497"/>
    <x v="1"/>
    <n v="1539"/>
    <x v="1"/>
    <s v="USD"/>
    <d v="2012-08-16T05:00:00"/>
    <n v="1345093200"/>
    <n v="1346130000"/>
    <d v="2012-08-28T05:00:00"/>
    <b v="0"/>
    <b v="0"/>
    <s v="film &amp; video/animation"/>
    <n v="3.3212709832134291"/>
    <n v="89.991552956465242"/>
    <x v="4"/>
    <s v="animation"/>
  </r>
  <r>
    <x v="220"/>
    <s v="Focused composite approach"/>
    <n v="7900"/>
    <n v="667"/>
    <x v="0"/>
    <n v="17"/>
    <x v="1"/>
    <s v="USD"/>
    <d v="2011-07-01T05:00:00"/>
    <n v="1309496400"/>
    <n v="1311051600"/>
    <d v="2011-07-19T05:00:00"/>
    <b v="1"/>
    <b v="0"/>
    <s v="theater/plays"/>
    <n v="8.4430379746835454E-2"/>
    <n v="39.235294117647058"/>
    <x v="3"/>
    <s v="plays"/>
  </r>
  <r>
    <x v="221"/>
    <s v="Face-to-face clear-thinking Local Area Network"/>
    <n v="121500"/>
    <n v="119830"/>
    <x v="0"/>
    <n v="2179"/>
    <x v="1"/>
    <s v="USD"/>
    <d v="2012-06-21T05:00:00"/>
    <n v="1340254800"/>
    <n v="1340427600"/>
    <d v="2012-06-23T05:00:00"/>
    <b v="1"/>
    <b v="0"/>
    <s v="food/food trucks"/>
    <n v="0.98625514403292192"/>
    <n v="54.993116108306566"/>
    <x v="0"/>
    <s v="food trucks"/>
  </r>
  <r>
    <x v="222"/>
    <s v="Cross-group cohesive circuit"/>
    <n v="4800"/>
    <n v="6623"/>
    <x v="1"/>
    <n v="138"/>
    <x v="1"/>
    <s v="USD"/>
    <d v="2014-10-02T05:00:00"/>
    <n v="1412226000"/>
    <n v="1412312400"/>
    <d v="2014-10-03T05:00:00"/>
    <b v="0"/>
    <b v="0"/>
    <s v="photography/photography books"/>
    <n v="1.3797916666666667"/>
    <n v="47.992753623188406"/>
    <x v="7"/>
    <s v="photography books"/>
  </r>
  <r>
    <x v="223"/>
    <s v="Synergistic explicit capability"/>
    <n v="87300"/>
    <n v="81897"/>
    <x v="0"/>
    <n v="931"/>
    <x v="1"/>
    <s v="USD"/>
    <d v="2016-03-16T05:00:00"/>
    <n v="1458104400"/>
    <n v="1459314000"/>
    <d v="2016-03-30T05:00:00"/>
    <b v="0"/>
    <b v="0"/>
    <s v="theater/plays"/>
    <n v="0.93810996563573879"/>
    <n v="87.966702470461868"/>
    <x v="3"/>
    <s v="plays"/>
  </r>
  <r>
    <x v="224"/>
    <s v="Diverse analyzing definition"/>
    <n v="46300"/>
    <n v="186885"/>
    <x v="1"/>
    <n v="3594"/>
    <x v="1"/>
    <s v="USD"/>
    <d v="2014-09-24T05:00:00"/>
    <n v="1411534800"/>
    <n v="1415426400"/>
    <d v="2014-11-08T06:00:00"/>
    <b v="0"/>
    <b v="0"/>
    <s v="film &amp; video/science fiction"/>
    <n v="4.0363930885529156"/>
    <n v="51.999165275459099"/>
    <x v="4"/>
    <s v="science fiction"/>
  </r>
  <r>
    <x v="225"/>
    <s v="Enterprise-wide reciprocal success"/>
    <n v="67800"/>
    <n v="176398"/>
    <x v="1"/>
    <n v="5880"/>
    <x v="1"/>
    <s v="USD"/>
    <d v="2014-05-03T05:00:00"/>
    <n v="1399093200"/>
    <n v="1399093200"/>
    <d v="2014-05-03T05:00:00"/>
    <b v="1"/>
    <b v="0"/>
    <s v="music/rock"/>
    <n v="2.6017404129793511"/>
    <n v="29.999659863945578"/>
    <x v="1"/>
    <s v="rock"/>
  </r>
  <r>
    <x v="102"/>
    <s v="Progressive neutral middleware"/>
    <n v="3000"/>
    <n v="10999"/>
    <x v="1"/>
    <n v="112"/>
    <x v="1"/>
    <s v="USD"/>
    <d v="2010-04-08T05:00:00"/>
    <n v="1270702800"/>
    <n v="1273899600"/>
    <d v="2010-05-15T05:00:00"/>
    <b v="0"/>
    <b v="0"/>
    <s v="photography/photography books"/>
    <n v="3.6663333333333332"/>
    <n v="98.205357142857139"/>
    <x v="7"/>
    <s v="photography books"/>
  </r>
  <r>
    <x v="226"/>
    <s v="Intuitive exuding process improvement"/>
    <n v="60900"/>
    <n v="102751"/>
    <x v="1"/>
    <n v="943"/>
    <x v="1"/>
    <s v="USD"/>
    <d v="2015-05-15T05:00:00"/>
    <n v="1431666000"/>
    <n v="1432184400"/>
    <d v="2015-05-21T05:00:00"/>
    <b v="0"/>
    <b v="0"/>
    <s v="games/mobile games"/>
    <n v="1.687208538587849"/>
    <n v="108.96182396606575"/>
    <x v="6"/>
    <s v="mobile games"/>
  </r>
  <r>
    <x v="227"/>
    <s v="Exclusive real-time protocol"/>
    <n v="137900"/>
    <n v="165352"/>
    <x v="1"/>
    <n v="2468"/>
    <x v="1"/>
    <s v="USD"/>
    <d v="2016-08-31T05:00:00"/>
    <n v="1472619600"/>
    <n v="1474779600"/>
    <d v="2016-09-25T05:00:00"/>
    <b v="0"/>
    <b v="0"/>
    <s v="film &amp; video/animation"/>
    <n v="1.1990717911530093"/>
    <n v="66.998379254457049"/>
    <x v="4"/>
    <s v="animation"/>
  </r>
  <r>
    <x v="228"/>
    <s v="Extended encompassing application"/>
    <n v="85600"/>
    <n v="165798"/>
    <x v="1"/>
    <n v="2551"/>
    <x v="1"/>
    <s v="USD"/>
    <d v="2017-06-01T05:00:00"/>
    <n v="1496293200"/>
    <n v="1500440400"/>
    <d v="2017-07-19T05:00:00"/>
    <b v="0"/>
    <b v="1"/>
    <s v="games/mobile games"/>
    <n v="1.9368925233644858"/>
    <n v="64.99333594668758"/>
    <x v="6"/>
    <s v="mobile games"/>
  </r>
  <r>
    <x v="229"/>
    <s v="Progressive value-added ability"/>
    <n v="2400"/>
    <n v="10084"/>
    <x v="1"/>
    <n v="101"/>
    <x v="1"/>
    <s v="USD"/>
    <d v="2019-12-06T06:00:00"/>
    <n v="1575612000"/>
    <n v="1575612000"/>
    <d v="2019-12-06T06:00:00"/>
    <b v="0"/>
    <b v="0"/>
    <s v="games/video games"/>
    <n v="4.2016666666666671"/>
    <n v="99.841584158415841"/>
    <x v="6"/>
    <s v="video games"/>
  </r>
  <r>
    <x v="230"/>
    <s v="Cross-platform uniform hardware"/>
    <n v="7200"/>
    <n v="5523"/>
    <x v="3"/>
    <n v="67"/>
    <x v="1"/>
    <s v="USD"/>
    <d v="2013-05-21T05:00:00"/>
    <n v="1369112400"/>
    <n v="1374123600"/>
    <d v="2013-07-18T05:00:00"/>
    <b v="0"/>
    <b v="0"/>
    <s v="theater/plays"/>
    <n v="0.76708333333333334"/>
    <n v="82.432835820895519"/>
    <x v="3"/>
    <s v="plays"/>
  </r>
  <r>
    <x v="231"/>
    <s v="Progressive secondary portal"/>
    <n v="3400"/>
    <n v="5823"/>
    <x v="1"/>
    <n v="92"/>
    <x v="1"/>
    <s v="USD"/>
    <d v="2016-07-25T05:00:00"/>
    <n v="1469422800"/>
    <n v="1469509200"/>
    <d v="2016-07-26T05:00:00"/>
    <b v="0"/>
    <b v="0"/>
    <s v="theater/plays"/>
    <n v="1.7126470588235292"/>
    <n v="63.293478260869563"/>
    <x v="3"/>
    <s v="plays"/>
  </r>
  <r>
    <x v="232"/>
    <s v="Multi-lateral national adapter"/>
    <n v="3800"/>
    <n v="6000"/>
    <x v="1"/>
    <n v="62"/>
    <x v="1"/>
    <s v="USD"/>
    <d v="2011-06-12T05:00:00"/>
    <n v="1307854800"/>
    <n v="1309237200"/>
    <d v="2011-06-28T05:00:00"/>
    <b v="0"/>
    <b v="0"/>
    <s v="film &amp; video/animation"/>
    <n v="1.5789473684210527"/>
    <n v="96.774193548387103"/>
    <x v="4"/>
    <s v="animation"/>
  </r>
  <r>
    <x v="233"/>
    <s v="Enterprise-wide motivating matrices"/>
    <n v="7500"/>
    <n v="8181"/>
    <x v="1"/>
    <n v="149"/>
    <x v="6"/>
    <s v="EUR"/>
    <d v="2017-08-22T05:00:00"/>
    <n v="1503378000"/>
    <n v="1503982800"/>
    <d v="2017-08-29T05:00:00"/>
    <b v="0"/>
    <b v="1"/>
    <s v="games/video games"/>
    <n v="1.0908"/>
    <n v="54.906040268456373"/>
    <x v="6"/>
    <s v="video games"/>
  </r>
  <r>
    <x v="234"/>
    <s v="Polarized upward-trending Local Area Network"/>
    <n v="8600"/>
    <n v="3589"/>
    <x v="0"/>
    <n v="92"/>
    <x v="1"/>
    <s v="USD"/>
    <d v="2017-02-13T06:00:00"/>
    <n v="1486965600"/>
    <n v="1487397600"/>
    <d v="2017-02-18T06:00:00"/>
    <b v="0"/>
    <b v="0"/>
    <s v="film &amp; video/animation"/>
    <n v="0.41732558139534881"/>
    <n v="39.010869565217391"/>
    <x v="4"/>
    <s v="animation"/>
  </r>
  <r>
    <x v="235"/>
    <s v="Object-based directional function"/>
    <n v="39500"/>
    <n v="4323"/>
    <x v="0"/>
    <n v="57"/>
    <x v="2"/>
    <s v="AUD"/>
    <d v="2019-06-25T05:00:00"/>
    <n v="1561438800"/>
    <n v="1562043600"/>
    <d v="2019-07-02T05:00:00"/>
    <b v="0"/>
    <b v="1"/>
    <s v="music/rock"/>
    <n v="0.10944303797468354"/>
    <n v="75.84210526315789"/>
    <x v="1"/>
    <s v="rock"/>
  </r>
  <r>
    <x v="236"/>
    <s v="Re-contextualized tangible open architecture"/>
    <n v="9300"/>
    <n v="14822"/>
    <x v="1"/>
    <n v="329"/>
    <x v="1"/>
    <s v="USD"/>
    <d v="2014-04-25T05:00:00"/>
    <n v="1398402000"/>
    <n v="1398574800"/>
    <d v="2014-04-27T05:00:00"/>
    <b v="0"/>
    <b v="0"/>
    <s v="film &amp; video/animation"/>
    <n v="1.593763440860215"/>
    <n v="45.051671732522799"/>
    <x v="4"/>
    <s v="animation"/>
  </r>
  <r>
    <x v="237"/>
    <s v="Distributed systemic adapter"/>
    <n v="2400"/>
    <n v="10138"/>
    <x v="1"/>
    <n v="97"/>
    <x v="3"/>
    <s v="DKK"/>
    <d v="2017-12-14T06:00:00"/>
    <n v="1513231200"/>
    <n v="1515391200"/>
    <d v="2018-01-08T06:00:00"/>
    <b v="0"/>
    <b v="1"/>
    <s v="theater/plays"/>
    <n v="4.2241666666666671"/>
    <n v="104.51546391752578"/>
    <x v="3"/>
    <s v="plays"/>
  </r>
  <r>
    <x v="238"/>
    <s v="Networked web-enabled instruction set"/>
    <n v="3200"/>
    <n v="3127"/>
    <x v="0"/>
    <n v="41"/>
    <x v="1"/>
    <s v="USD"/>
    <d v="2015-08-29T05:00:00"/>
    <n v="1440824400"/>
    <n v="1441170000"/>
    <d v="2015-09-02T05:00:00"/>
    <b v="0"/>
    <b v="0"/>
    <s v="technology/wearables"/>
    <n v="0.97718749999999999"/>
    <n v="76.268292682926827"/>
    <x v="2"/>
    <s v="wearables"/>
  </r>
  <r>
    <x v="239"/>
    <s v="Vision-oriented dynamic service-desk"/>
    <n v="29400"/>
    <n v="123124"/>
    <x v="1"/>
    <n v="1784"/>
    <x v="1"/>
    <s v="USD"/>
    <d v="2010-08-06T05:00:00"/>
    <n v="1281070800"/>
    <n v="1281157200"/>
    <d v="2010-08-07T05:00:00"/>
    <b v="0"/>
    <b v="0"/>
    <s v="theater/plays"/>
    <n v="4.1878911564625847"/>
    <n v="69.015695067264573"/>
    <x v="3"/>
    <s v="plays"/>
  </r>
  <r>
    <x v="240"/>
    <s v="Vision-oriented actuating open system"/>
    <n v="168500"/>
    <n v="171729"/>
    <x v="1"/>
    <n v="1684"/>
    <x v="2"/>
    <s v="AUD"/>
    <d v="2014-04-13T05:00:00"/>
    <n v="1397365200"/>
    <n v="1398229200"/>
    <d v="2014-04-23T05:00:00"/>
    <b v="0"/>
    <b v="1"/>
    <s v="publishing/nonfiction"/>
    <n v="1.0191632047477746"/>
    <n v="101.97684085510689"/>
    <x v="5"/>
    <s v="nonfiction"/>
  </r>
  <r>
    <x v="241"/>
    <s v="Sharable scalable core"/>
    <n v="8400"/>
    <n v="10729"/>
    <x v="1"/>
    <n v="250"/>
    <x v="1"/>
    <s v="USD"/>
    <d v="2017-05-10T05:00:00"/>
    <n v="1494392400"/>
    <n v="1495256400"/>
    <d v="2017-05-20T05:00:00"/>
    <b v="0"/>
    <b v="1"/>
    <s v="music/rock"/>
    <n v="1.2772619047619047"/>
    <n v="42.915999999999997"/>
    <x v="1"/>
    <s v="rock"/>
  </r>
  <r>
    <x v="242"/>
    <s v="Customer-focused attitude-oriented function"/>
    <n v="2300"/>
    <n v="10240"/>
    <x v="1"/>
    <n v="238"/>
    <x v="1"/>
    <s v="USD"/>
    <d v="2018-03-04T06:00:00"/>
    <n v="1520143200"/>
    <n v="1520402400"/>
    <d v="2018-03-07T06:00:00"/>
    <b v="0"/>
    <b v="0"/>
    <s v="theater/plays"/>
    <n v="4.4521739130434783"/>
    <n v="43.025210084033617"/>
    <x v="3"/>
    <s v="plays"/>
  </r>
  <r>
    <x v="243"/>
    <s v="Reverse-engineered system-worthy extranet"/>
    <n v="700"/>
    <n v="3988"/>
    <x v="1"/>
    <n v="53"/>
    <x v="1"/>
    <s v="USD"/>
    <d v="2014-07-14T05:00:00"/>
    <n v="1405314000"/>
    <n v="1409806800"/>
    <d v="2014-09-04T05:00:00"/>
    <b v="0"/>
    <b v="0"/>
    <s v="theater/plays"/>
    <n v="5.6971428571428575"/>
    <n v="75.245283018867923"/>
    <x v="3"/>
    <s v="plays"/>
  </r>
  <r>
    <x v="244"/>
    <s v="Re-engineered systematic monitoring"/>
    <n v="2900"/>
    <n v="14771"/>
    <x v="1"/>
    <n v="214"/>
    <x v="1"/>
    <s v="USD"/>
    <d v="2014-04-07T05:00:00"/>
    <n v="1396846800"/>
    <n v="1396933200"/>
    <d v="2014-04-08T05:00:00"/>
    <b v="0"/>
    <b v="0"/>
    <s v="theater/plays"/>
    <n v="5.0934482758620687"/>
    <n v="69.023364485981304"/>
    <x v="3"/>
    <s v="plays"/>
  </r>
  <r>
    <x v="245"/>
    <s v="Seamless value-added standardization"/>
    <n v="4500"/>
    <n v="14649"/>
    <x v="1"/>
    <n v="222"/>
    <x v="1"/>
    <s v="USD"/>
    <d v="2013-08-05T05:00:00"/>
    <n v="1375678800"/>
    <n v="1376024400"/>
    <d v="2013-08-09T05:00:00"/>
    <b v="0"/>
    <b v="0"/>
    <s v="technology/web"/>
    <n v="3.2553333333333332"/>
    <n v="65.986486486486484"/>
    <x v="2"/>
    <s v="web"/>
  </r>
  <r>
    <x v="246"/>
    <s v="Triple-buffered fresh-thinking frame"/>
    <n v="19800"/>
    <n v="184658"/>
    <x v="1"/>
    <n v="1884"/>
    <x v="1"/>
    <s v="USD"/>
    <d v="2016-12-22T06:00:00"/>
    <n v="1482386400"/>
    <n v="1483682400"/>
    <d v="2017-01-06T06:00:00"/>
    <b v="0"/>
    <b v="1"/>
    <s v="publishing/fiction"/>
    <n v="9.3261616161616168"/>
    <n v="98.013800424628457"/>
    <x v="5"/>
    <s v="fiction"/>
  </r>
  <r>
    <x v="247"/>
    <s v="Streamlined holistic knowledgebase"/>
    <n v="6200"/>
    <n v="13103"/>
    <x v="1"/>
    <n v="218"/>
    <x v="2"/>
    <s v="AUD"/>
    <d v="2014-12-31T06:00:00"/>
    <n v="1420005600"/>
    <n v="1420437600"/>
    <d v="2015-01-05T06:00:00"/>
    <b v="0"/>
    <b v="0"/>
    <s v="games/mobile games"/>
    <n v="2.1133870967741935"/>
    <n v="60.105504587155963"/>
    <x v="6"/>
    <s v="mobile games"/>
  </r>
  <r>
    <x v="248"/>
    <s v="Up-sized intermediate website"/>
    <n v="61500"/>
    <n v="168095"/>
    <x v="1"/>
    <n v="6465"/>
    <x v="1"/>
    <s v="USD"/>
    <d v="2015-01-02T06:00:00"/>
    <n v="1420178400"/>
    <n v="1420783200"/>
    <d v="2015-01-09T06:00:00"/>
    <b v="0"/>
    <b v="0"/>
    <s v="publishing/translations"/>
    <n v="2.7332520325203249"/>
    <n v="26.000773395204948"/>
    <x v="5"/>
    <s v="translations"/>
  </r>
  <r>
    <x v="249"/>
    <s v="Future-proofed directional synergy"/>
    <n v="100"/>
    <n v="3"/>
    <x v="0"/>
    <n v="1"/>
    <x v="1"/>
    <s v="USD"/>
    <d v="2010-01-25T06:00:00"/>
    <n v="1264399200"/>
    <n v="1267423200"/>
    <d v="2010-03-01T06:00:00"/>
    <b v="0"/>
    <b v="0"/>
    <s v="music/rock"/>
    <n v="0.03"/>
    <n v="3"/>
    <x v="1"/>
    <s v="rock"/>
  </r>
  <r>
    <x v="250"/>
    <s v="Enhanced user-facing function"/>
    <n v="7100"/>
    <n v="3840"/>
    <x v="0"/>
    <n v="101"/>
    <x v="1"/>
    <s v="USD"/>
    <d v="2012-12-09T06:00:00"/>
    <n v="1355032800"/>
    <n v="1355205600"/>
    <d v="2012-12-11T06:00:00"/>
    <b v="0"/>
    <b v="0"/>
    <s v="theater/plays"/>
    <n v="0.54084507042253516"/>
    <n v="38.019801980198018"/>
    <x v="3"/>
    <s v="plays"/>
  </r>
  <r>
    <x v="251"/>
    <s v="Operative bandwidth-monitored interface"/>
    <n v="1000"/>
    <n v="6263"/>
    <x v="1"/>
    <n v="59"/>
    <x v="1"/>
    <s v="USD"/>
    <d v="2013-10-25T05:00:00"/>
    <n v="1382677200"/>
    <n v="1383109200"/>
    <d v="2013-10-30T05:00:00"/>
    <b v="0"/>
    <b v="0"/>
    <s v="theater/plays"/>
    <n v="6.2629999999999999"/>
    <n v="106.15254237288136"/>
    <x v="3"/>
    <s v="plays"/>
  </r>
  <r>
    <x v="252"/>
    <s v="Upgradable multi-state instruction set"/>
    <n v="121500"/>
    <n v="108161"/>
    <x v="0"/>
    <n v="1335"/>
    <x v="0"/>
    <s v="CAD"/>
    <d v="2011-04-08T05:00:00"/>
    <n v="1302238800"/>
    <n v="1303275600"/>
    <d v="2011-04-20T05:00:00"/>
    <b v="0"/>
    <b v="0"/>
    <s v="film &amp; video/drama"/>
    <n v="0.8902139917695473"/>
    <n v="81.019475655430711"/>
    <x v="4"/>
    <s v="drama"/>
  </r>
  <r>
    <x v="253"/>
    <s v="De-engineered static Local Area Network"/>
    <n v="4600"/>
    <n v="8505"/>
    <x v="1"/>
    <n v="88"/>
    <x v="1"/>
    <s v="USD"/>
    <d v="2017-02-21T06:00:00"/>
    <n v="1487656800"/>
    <n v="1487829600"/>
    <d v="2017-02-23T06:00:00"/>
    <b v="0"/>
    <b v="0"/>
    <s v="publishing/nonfiction"/>
    <n v="1.848913043478261"/>
    <n v="96.647727272727266"/>
    <x v="5"/>
    <s v="nonfiction"/>
  </r>
  <r>
    <x v="254"/>
    <s v="Upgradable grid-enabled superstructure"/>
    <n v="80500"/>
    <n v="96735"/>
    <x v="1"/>
    <n v="1697"/>
    <x v="1"/>
    <s v="USD"/>
    <d v="2011-02-16T06:00:00"/>
    <n v="1297836000"/>
    <n v="1298268000"/>
    <d v="2011-02-21T06:00:00"/>
    <b v="0"/>
    <b v="1"/>
    <s v="music/rock"/>
    <n v="1.2016770186335404"/>
    <n v="57.003535651149086"/>
    <x v="1"/>
    <s v="rock"/>
  </r>
  <r>
    <x v="255"/>
    <s v="Optimized actuating toolset"/>
    <n v="4100"/>
    <n v="959"/>
    <x v="0"/>
    <n v="15"/>
    <x v="4"/>
    <s v="GBP"/>
    <d v="2016-01-24T06:00:00"/>
    <n v="1453615200"/>
    <n v="1456812000"/>
    <d v="2016-03-01T06:00:00"/>
    <b v="0"/>
    <b v="0"/>
    <s v="music/rock"/>
    <n v="0.23390243902439026"/>
    <n v="63.93333333333333"/>
    <x v="1"/>
    <s v="rock"/>
  </r>
  <r>
    <x v="256"/>
    <s v="Decentralized exuding strategy"/>
    <n v="5700"/>
    <n v="8322"/>
    <x v="1"/>
    <n v="92"/>
    <x v="1"/>
    <s v="USD"/>
    <d v="2013-03-05T06:00:00"/>
    <n v="1362463200"/>
    <n v="1363669200"/>
    <d v="2013-03-19T05:00:00"/>
    <b v="0"/>
    <b v="0"/>
    <s v="theater/plays"/>
    <n v="1.46"/>
    <n v="90.456521739130437"/>
    <x v="3"/>
    <s v="plays"/>
  </r>
  <r>
    <x v="257"/>
    <s v="Assimilated coherent hardware"/>
    <n v="5000"/>
    <n v="13424"/>
    <x v="1"/>
    <n v="186"/>
    <x v="1"/>
    <s v="USD"/>
    <d v="2016-12-08T06:00:00"/>
    <n v="1481176800"/>
    <n v="1482904800"/>
    <d v="2016-12-28T06:00:00"/>
    <b v="0"/>
    <b v="1"/>
    <s v="theater/plays"/>
    <n v="2.6848000000000001"/>
    <n v="72.172043010752688"/>
    <x v="3"/>
    <s v="plays"/>
  </r>
  <r>
    <x v="258"/>
    <s v="Multi-channeled responsive implementation"/>
    <n v="1800"/>
    <n v="10755"/>
    <x v="1"/>
    <n v="138"/>
    <x v="1"/>
    <s v="USD"/>
    <d v="2012-12-08T06:00:00"/>
    <n v="1354946400"/>
    <n v="1356588000"/>
    <d v="2012-12-27T06:00:00"/>
    <b v="1"/>
    <b v="0"/>
    <s v="photography/photography books"/>
    <n v="5.9749999999999996"/>
    <n v="77.934782608695656"/>
    <x v="7"/>
    <s v="photography books"/>
  </r>
  <r>
    <x v="259"/>
    <s v="Centralized modular initiative"/>
    <n v="6300"/>
    <n v="9935"/>
    <x v="1"/>
    <n v="261"/>
    <x v="1"/>
    <s v="USD"/>
    <d v="2012-09-28T05:00:00"/>
    <n v="1348808400"/>
    <n v="1349845200"/>
    <d v="2012-10-10T05:00:00"/>
    <b v="0"/>
    <b v="0"/>
    <s v="music/rock"/>
    <n v="1.5769841269841267"/>
    <n v="38.065134099616856"/>
    <x v="1"/>
    <s v="rock"/>
  </r>
  <r>
    <x v="260"/>
    <s v="Reverse-engineered cohesive migration"/>
    <n v="84300"/>
    <n v="26303"/>
    <x v="0"/>
    <n v="454"/>
    <x v="1"/>
    <s v="USD"/>
    <d v="2010-08-25T05:00:00"/>
    <n v="1282712400"/>
    <n v="1283058000"/>
    <d v="2010-08-29T05:00:00"/>
    <b v="0"/>
    <b v="1"/>
    <s v="music/rock"/>
    <n v="0.31201660735468567"/>
    <n v="57.936123348017624"/>
    <x v="1"/>
    <s v="rock"/>
  </r>
  <r>
    <x v="261"/>
    <s v="Compatible multimedia hub"/>
    <n v="1700"/>
    <n v="5328"/>
    <x v="1"/>
    <n v="107"/>
    <x v="1"/>
    <s v="USD"/>
    <d v="2011-04-05T05:00:00"/>
    <n v="1301979600"/>
    <n v="1304226000"/>
    <d v="2011-05-01T05:00:00"/>
    <b v="0"/>
    <b v="1"/>
    <s v="music/indie rock"/>
    <n v="3.1341176470588237"/>
    <n v="49.794392523364486"/>
    <x v="1"/>
    <s v="indie rock"/>
  </r>
  <r>
    <x v="262"/>
    <s v="Organic eco-centric success"/>
    <n v="2900"/>
    <n v="10756"/>
    <x v="1"/>
    <n v="199"/>
    <x v="1"/>
    <s v="USD"/>
    <d v="2010-01-09T06:00:00"/>
    <n v="1263016800"/>
    <n v="1263016800"/>
    <d v="2010-01-09T06:00:00"/>
    <b v="0"/>
    <b v="0"/>
    <s v="photography/photography books"/>
    <n v="3.7089655172413791"/>
    <n v="54.050251256281406"/>
    <x v="7"/>
    <s v="photography books"/>
  </r>
  <r>
    <x v="263"/>
    <s v="Virtual reciprocal policy"/>
    <n v="45600"/>
    <n v="165375"/>
    <x v="1"/>
    <n v="5512"/>
    <x v="1"/>
    <s v="USD"/>
    <d v="2013-02-12T06:00:00"/>
    <n v="1360648800"/>
    <n v="1362031200"/>
    <d v="2013-02-28T06:00:00"/>
    <b v="0"/>
    <b v="0"/>
    <s v="theater/plays"/>
    <n v="3.6266447368421053"/>
    <n v="30.002721335268504"/>
    <x v="3"/>
    <s v="plays"/>
  </r>
  <r>
    <x v="264"/>
    <s v="Persevering interactive emulation"/>
    <n v="4900"/>
    <n v="6031"/>
    <x v="1"/>
    <n v="86"/>
    <x v="1"/>
    <s v="USD"/>
    <d v="2016-01-03T06:00:00"/>
    <n v="1451800800"/>
    <n v="1455602400"/>
    <d v="2016-02-16T06:00:00"/>
    <b v="0"/>
    <b v="0"/>
    <s v="theater/plays"/>
    <n v="1.2308163265306122"/>
    <n v="70.127906976744185"/>
    <x v="3"/>
    <s v="plays"/>
  </r>
  <r>
    <x v="265"/>
    <s v="Proactive responsive emulation"/>
    <n v="111900"/>
    <n v="85902"/>
    <x v="0"/>
    <n v="3182"/>
    <x v="6"/>
    <s v="EUR"/>
    <d v="2014-11-07T06:00:00"/>
    <n v="1415340000"/>
    <n v="1418191200"/>
    <d v="2014-12-10T06:00:00"/>
    <b v="0"/>
    <b v="1"/>
    <s v="music/jazz"/>
    <n v="0.7676675603217159"/>
    <n v="26.996228786926462"/>
    <x v="1"/>
    <s v="jazz"/>
  </r>
  <r>
    <x v="266"/>
    <s v="Extended eco-centric function"/>
    <n v="61600"/>
    <n v="143910"/>
    <x v="1"/>
    <n v="2768"/>
    <x v="2"/>
    <s v="AUD"/>
    <d v="2012-10-24T05:00:00"/>
    <n v="1351054800"/>
    <n v="1352440800"/>
    <d v="2012-11-09T06:00:00"/>
    <b v="0"/>
    <b v="0"/>
    <s v="theater/plays"/>
    <n v="2.3362012987012988"/>
    <n v="51.990606936416185"/>
    <x v="3"/>
    <s v="plays"/>
  </r>
  <r>
    <x v="267"/>
    <s v="Networked optimal productivity"/>
    <n v="1500"/>
    <n v="2708"/>
    <x v="1"/>
    <n v="48"/>
    <x v="1"/>
    <s v="USD"/>
    <d v="2012-10-04T05:00:00"/>
    <n v="1349326800"/>
    <n v="1353304800"/>
    <d v="2012-11-19T06:00:00"/>
    <b v="0"/>
    <b v="0"/>
    <s v="film &amp; video/documentary"/>
    <n v="1.8053333333333332"/>
    <n v="56.416666666666664"/>
    <x v="4"/>
    <s v="documentary"/>
  </r>
  <r>
    <x v="268"/>
    <s v="Persistent attitude-oriented approach"/>
    <n v="3500"/>
    <n v="8842"/>
    <x v="1"/>
    <n v="87"/>
    <x v="1"/>
    <s v="USD"/>
    <d v="2019-01-31T06:00:00"/>
    <n v="1548914400"/>
    <n v="1550728800"/>
    <d v="2019-02-21T06:00:00"/>
    <b v="0"/>
    <b v="0"/>
    <s v="film &amp; video/television"/>
    <n v="2.5262857142857142"/>
    <n v="101.63218390804597"/>
    <x v="4"/>
    <s v="television"/>
  </r>
  <r>
    <x v="269"/>
    <s v="Triple-buffered 4thgeneration toolset"/>
    <n v="173900"/>
    <n v="47260"/>
    <x v="3"/>
    <n v="1890"/>
    <x v="1"/>
    <s v="USD"/>
    <d v="2010-12-02T06:00:00"/>
    <n v="1291269600"/>
    <n v="1291442400"/>
    <d v="2010-12-04T06:00:00"/>
    <b v="0"/>
    <b v="0"/>
    <s v="games/video games"/>
    <n v="0.27176538240368026"/>
    <n v="25.005291005291006"/>
    <x v="6"/>
    <s v="video games"/>
  </r>
  <r>
    <x v="270"/>
    <s v="Progressive zero administration leverage"/>
    <n v="153700"/>
    <n v="1953"/>
    <x v="2"/>
    <n v="61"/>
    <x v="1"/>
    <s v="USD"/>
    <d v="2015-12-07T06:00:00"/>
    <n v="1449468000"/>
    <n v="1452146400"/>
    <d v="2016-01-07T06:00:00"/>
    <b v="0"/>
    <b v="0"/>
    <s v="photography/photography books"/>
    <n v="1.2706571242680547E-2"/>
    <n v="32.016393442622949"/>
    <x v="7"/>
    <s v="photography books"/>
  </r>
  <r>
    <x v="271"/>
    <s v="Networked radical neural-net"/>
    <n v="51100"/>
    <n v="155349"/>
    <x v="1"/>
    <n v="1894"/>
    <x v="1"/>
    <s v="USD"/>
    <d v="2019-07-10T05:00:00"/>
    <n v="1562734800"/>
    <n v="1564894800"/>
    <d v="2019-08-04T05:00:00"/>
    <b v="0"/>
    <b v="1"/>
    <s v="theater/plays"/>
    <n v="3.0400978473581208"/>
    <n v="82.021647307286173"/>
    <x v="3"/>
    <s v="plays"/>
  </r>
  <r>
    <x v="272"/>
    <s v="Re-engineered heuristic forecast"/>
    <n v="7800"/>
    <n v="10704"/>
    <x v="1"/>
    <n v="282"/>
    <x v="0"/>
    <s v="CAD"/>
    <d v="2017-09-17T05:00:00"/>
    <n v="1505624400"/>
    <n v="1505883600"/>
    <d v="2017-09-20T05:00:00"/>
    <b v="0"/>
    <b v="0"/>
    <s v="theater/plays"/>
    <n v="1.3723076923076922"/>
    <n v="37.957446808510639"/>
    <x v="3"/>
    <s v="plays"/>
  </r>
  <r>
    <x v="273"/>
    <s v="Fully-configurable background algorithm"/>
    <n v="2400"/>
    <n v="773"/>
    <x v="0"/>
    <n v="15"/>
    <x v="1"/>
    <s v="USD"/>
    <d v="2017-11-06T06:00:00"/>
    <n v="1509948000"/>
    <n v="1510380000"/>
    <d v="2017-11-11T06:00:00"/>
    <b v="0"/>
    <b v="0"/>
    <s v="theater/plays"/>
    <n v="0.32208333333333333"/>
    <n v="51.533333333333331"/>
    <x v="3"/>
    <s v="plays"/>
  </r>
  <r>
    <x v="274"/>
    <s v="Stand-alone discrete Graphical User Interface"/>
    <n v="3900"/>
    <n v="9419"/>
    <x v="1"/>
    <n v="116"/>
    <x v="1"/>
    <s v="USD"/>
    <d v="2019-04-06T05:00:00"/>
    <n v="1554526800"/>
    <n v="1555218000"/>
    <d v="2019-04-14T05:00:00"/>
    <b v="0"/>
    <b v="0"/>
    <s v="publishing/translations"/>
    <n v="2.4151282051282053"/>
    <n v="81.198275862068968"/>
    <x v="5"/>
    <s v="translations"/>
  </r>
  <r>
    <x v="275"/>
    <s v="Front-line foreground project"/>
    <n v="5500"/>
    <n v="5324"/>
    <x v="0"/>
    <n v="133"/>
    <x v="1"/>
    <s v="USD"/>
    <d v="2012-04-19T05:00:00"/>
    <n v="1334811600"/>
    <n v="1335243600"/>
    <d v="2012-04-24T05:00:00"/>
    <b v="0"/>
    <b v="1"/>
    <s v="games/video games"/>
    <n v="0.96799999999999997"/>
    <n v="40.030075187969928"/>
    <x v="6"/>
    <s v="video games"/>
  </r>
  <r>
    <x v="276"/>
    <s v="Persevering system-worthy info-mediaries"/>
    <n v="700"/>
    <n v="7465"/>
    <x v="1"/>
    <n v="83"/>
    <x v="1"/>
    <s v="USD"/>
    <d v="2010-07-19T05:00:00"/>
    <n v="1279515600"/>
    <n v="1279688400"/>
    <d v="2010-07-21T05:00:00"/>
    <b v="0"/>
    <b v="0"/>
    <s v="theater/plays"/>
    <n v="10.664285714285716"/>
    <n v="89.939759036144579"/>
    <x v="3"/>
    <s v="plays"/>
  </r>
  <r>
    <x v="277"/>
    <s v="Distributed multi-tasking strategy"/>
    <n v="2700"/>
    <n v="8799"/>
    <x v="1"/>
    <n v="91"/>
    <x v="1"/>
    <s v="USD"/>
    <d v="2012-11-26T06:00:00"/>
    <n v="1353909600"/>
    <n v="1356069600"/>
    <d v="2012-12-21T06:00:00"/>
    <b v="0"/>
    <b v="0"/>
    <s v="technology/web"/>
    <n v="3.2588888888888889"/>
    <n v="96.692307692307693"/>
    <x v="2"/>
    <s v="web"/>
  </r>
  <r>
    <x v="278"/>
    <s v="Vision-oriented methodical application"/>
    <n v="8000"/>
    <n v="13656"/>
    <x v="1"/>
    <n v="546"/>
    <x v="1"/>
    <s v="USD"/>
    <d v="2018-09-03T05:00:00"/>
    <n v="1535950800"/>
    <n v="1536210000"/>
    <d v="2018-09-06T05:00:00"/>
    <b v="0"/>
    <b v="0"/>
    <s v="theater/plays"/>
    <n v="1.7070000000000001"/>
    <n v="25.010989010989011"/>
    <x v="3"/>
    <s v="plays"/>
  </r>
  <r>
    <x v="279"/>
    <s v="Function-based high-level infrastructure"/>
    <n v="2500"/>
    <n v="14536"/>
    <x v="1"/>
    <n v="393"/>
    <x v="1"/>
    <s v="USD"/>
    <d v="2017-11-21T06:00:00"/>
    <n v="1511244000"/>
    <n v="1511762400"/>
    <d v="2017-11-27T06:00:00"/>
    <b v="0"/>
    <b v="0"/>
    <s v="film &amp; video/animation"/>
    <n v="5.8144000000000009"/>
    <n v="36.987277353689571"/>
    <x v="4"/>
    <s v="animation"/>
  </r>
  <r>
    <x v="280"/>
    <s v="Profound object-oriented paradigm"/>
    <n v="164500"/>
    <n v="150552"/>
    <x v="0"/>
    <n v="2062"/>
    <x v="1"/>
    <s v="USD"/>
    <d v="2012-03-11T06:00:00"/>
    <n v="1331445600"/>
    <n v="1333256400"/>
    <d v="2012-04-01T05:00:00"/>
    <b v="0"/>
    <b v="1"/>
    <s v="theater/plays"/>
    <n v="0.91520972644376897"/>
    <n v="73.012609117361791"/>
    <x v="3"/>
    <s v="plays"/>
  </r>
  <r>
    <x v="281"/>
    <s v="Virtual contextually-based circuit"/>
    <n v="8400"/>
    <n v="9076"/>
    <x v="1"/>
    <n v="133"/>
    <x v="1"/>
    <s v="USD"/>
    <d v="2016-11-27T06:00:00"/>
    <n v="1480226400"/>
    <n v="1480744800"/>
    <d v="2016-12-03T06:00:00"/>
    <b v="0"/>
    <b v="1"/>
    <s v="film &amp; video/television"/>
    <n v="1.0804761904761904"/>
    <n v="68.240601503759393"/>
    <x v="4"/>
    <s v="television"/>
  </r>
  <r>
    <x v="282"/>
    <s v="Business-focused dynamic instruction set"/>
    <n v="8100"/>
    <n v="1517"/>
    <x v="0"/>
    <n v="29"/>
    <x v="3"/>
    <s v="DKK"/>
    <d v="2016-05-30T05:00:00"/>
    <n v="1464584400"/>
    <n v="1465016400"/>
    <d v="2016-06-04T05:00:00"/>
    <b v="0"/>
    <b v="0"/>
    <s v="music/rock"/>
    <n v="0.18728395061728395"/>
    <n v="52.310344827586206"/>
    <x v="1"/>
    <s v="rock"/>
  </r>
  <r>
    <x v="283"/>
    <s v="Ameliorated fresh-thinking protocol"/>
    <n v="9800"/>
    <n v="8153"/>
    <x v="0"/>
    <n v="132"/>
    <x v="1"/>
    <s v="USD"/>
    <d v="2012-05-01T05:00:00"/>
    <n v="1335848400"/>
    <n v="1336280400"/>
    <d v="2012-05-06T05:00:00"/>
    <b v="0"/>
    <b v="0"/>
    <s v="technology/web"/>
    <n v="0.83193877551020412"/>
    <n v="61.765151515151516"/>
    <x v="2"/>
    <s v="web"/>
  </r>
  <r>
    <x v="284"/>
    <s v="Front-line optimizing emulation"/>
    <n v="900"/>
    <n v="6357"/>
    <x v="1"/>
    <n v="254"/>
    <x v="1"/>
    <s v="USD"/>
    <d v="2016-09-10T05:00:00"/>
    <n v="1473483600"/>
    <n v="1476766800"/>
    <d v="2016-10-18T05:00:00"/>
    <b v="0"/>
    <b v="0"/>
    <s v="theater/plays"/>
    <n v="7.0633333333333335"/>
    <n v="25.027559055118111"/>
    <x v="3"/>
    <s v="plays"/>
  </r>
  <r>
    <x v="285"/>
    <s v="Devolved uniform complexity"/>
    <n v="112100"/>
    <n v="19557"/>
    <x v="3"/>
    <n v="184"/>
    <x v="1"/>
    <s v="USD"/>
    <d v="2016-11-23T06:00:00"/>
    <n v="1479880800"/>
    <n v="1480485600"/>
    <d v="2016-11-30T06:00:00"/>
    <b v="0"/>
    <b v="0"/>
    <s v="theater/plays"/>
    <n v="0.17446030330062445"/>
    <n v="106.28804347826087"/>
    <x v="3"/>
    <s v="plays"/>
  </r>
  <r>
    <x v="286"/>
    <s v="Public-key intangible superstructure"/>
    <n v="6300"/>
    <n v="13213"/>
    <x v="1"/>
    <n v="176"/>
    <x v="1"/>
    <s v="USD"/>
    <d v="2015-04-28T05:00:00"/>
    <n v="1430197200"/>
    <n v="1430197200"/>
    <d v="2015-04-28T05:00:00"/>
    <b v="0"/>
    <b v="0"/>
    <s v="music/electric music"/>
    <n v="2.0973015873015872"/>
    <n v="75.07386363636364"/>
    <x v="1"/>
    <s v="electric music"/>
  </r>
  <r>
    <x v="287"/>
    <s v="Secured global success"/>
    <n v="5600"/>
    <n v="5476"/>
    <x v="0"/>
    <n v="137"/>
    <x v="3"/>
    <s v="DKK"/>
    <d v="2012-03-14T05:00:00"/>
    <n v="1331701200"/>
    <n v="1331787600"/>
    <d v="2012-03-15T05:00:00"/>
    <b v="0"/>
    <b v="1"/>
    <s v="music/metal"/>
    <n v="0.97785714285714287"/>
    <n v="39.970802919708028"/>
    <x v="1"/>
    <s v="metal"/>
  </r>
  <r>
    <x v="288"/>
    <s v="Grass-roots mission-critical capability"/>
    <n v="800"/>
    <n v="13474"/>
    <x v="1"/>
    <n v="337"/>
    <x v="0"/>
    <s v="CAD"/>
    <d v="2015-08-03T05:00:00"/>
    <n v="1438578000"/>
    <n v="1438837200"/>
    <d v="2015-08-06T05:00:00"/>
    <b v="0"/>
    <b v="0"/>
    <s v="theater/plays"/>
    <n v="16.842500000000001"/>
    <n v="39.982195845697326"/>
    <x v="3"/>
    <s v="plays"/>
  </r>
  <r>
    <x v="289"/>
    <s v="Advanced global data-warehouse"/>
    <n v="168600"/>
    <n v="91722"/>
    <x v="0"/>
    <n v="908"/>
    <x v="1"/>
    <s v="USD"/>
    <d v="2013-05-10T05:00:00"/>
    <n v="1368162000"/>
    <n v="1370926800"/>
    <d v="2013-06-11T05:00:00"/>
    <b v="0"/>
    <b v="1"/>
    <s v="film &amp; video/documentary"/>
    <n v="0.54402135231316728"/>
    <n v="101.01541850220265"/>
    <x v="4"/>
    <s v="documentary"/>
  </r>
  <r>
    <x v="290"/>
    <s v="Self-enabling uniform complexity"/>
    <n v="1800"/>
    <n v="8219"/>
    <x v="1"/>
    <n v="107"/>
    <x v="1"/>
    <s v="USD"/>
    <d v="2011-10-15T05:00:00"/>
    <n v="1318654800"/>
    <n v="1319000400"/>
    <d v="2011-10-19T05:00:00"/>
    <b v="1"/>
    <b v="0"/>
    <s v="technology/web"/>
    <n v="4.5661111111111108"/>
    <n v="76.813084112149539"/>
    <x v="2"/>
    <s v="web"/>
  </r>
  <r>
    <x v="291"/>
    <s v="Versatile cohesive encoding"/>
    <n v="7300"/>
    <n v="717"/>
    <x v="0"/>
    <n v="10"/>
    <x v="1"/>
    <s v="USD"/>
    <d v="2012-03-16T05:00:00"/>
    <n v="1331874000"/>
    <n v="1333429200"/>
    <d v="2012-04-03T05:00:00"/>
    <b v="0"/>
    <b v="0"/>
    <s v="food/food trucks"/>
    <n v="9.8219178082191771E-2"/>
    <n v="71.7"/>
    <x v="0"/>
    <s v="food trucks"/>
  </r>
  <r>
    <x v="292"/>
    <s v="Organized executive solution"/>
    <n v="6500"/>
    <n v="1065"/>
    <x v="3"/>
    <n v="32"/>
    <x v="6"/>
    <s v="EUR"/>
    <d v="2010-10-05T05:00:00"/>
    <n v="1286254800"/>
    <n v="1287032400"/>
    <d v="2010-10-14T05:00:00"/>
    <b v="0"/>
    <b v="0"/>
    <s v="theater/plays"/>
    <n v="0.16384615384615384"/>
    <n v="33.28125"/>
    <x v="3"/>
    <s v="plays"/>
  </r>
  <r>
    <x v="293"/>
    <s v="Automated local emulation"/>
    <n v="600"/>
    <n v="8038"/>
    <x v="1"/>
    <n v="183"/>
    <x v="1"/>
    <s v="USD"/>
    <d v="2018-10-26T05:00:00"/>
    <n v="1540530000"/>
    <n v="1541570400"/>
    <d v="2018-11-07T06:00:00"/>
    <b v="0"/>
    <b v="0"/>
    <s v="theater/plays"/>
    <n v="13.396666666666668"/>
    <n v="43.923497267759565"/>
    <x v="3"/>
    <s v="plays"/>
  </r>
  <r>
    <x v="294"/>
    <s v="Enterprise-wide intermediate middleware"/>
    <n v="192900"/>
    <n v="68769"/>
    <x v="0"/>
    <n v="1910"/>
    <x v="5"/>
    <s v="CHF"/>
    <d v="2013-10-15T05:00:00"/>
    <n v="1381813200"/>
    <n v="1383976800"/>
    <d v="2013-11-09T06:00:00"/>
    <b v="0"/>
    <b v="0"/>
    <s v="theater/plays"/>
    <n v="0.35650077760497667"/>
    <n v="36.004712041884815"/>
    <x v="3"/>
    <s v="plays"/>
  </r>
  <r>
    <x v="295"/>
    <s v="Grass-roots real-time Local Area Network"/>
    <n v="6100"/>
    <n v="3352"/>
    <x v="0"/>
    <n v="38"/>
    <x v="2"/>
    <s v="AUD"/>
    <d v="2019-01-28T06:00:00"/>
    <n v="1548655200"/>
    <n v="1550556000"/>
    <d v="2019-02-19T06:00:00"/>
    <b v="0"/>
    <b v="0"/>
    <s v="theater/plays"/>
    <n v="0.54950819672131146"/>
    <n v="88.21052631578948"/>
    <x v="3"/>
    <s v="plays"/>
  </r>
  <r>
    <x v="296"/>
    <s v="Organized client-driven capacity"/>
    <n v="7200"/>
    <n v="6785"/>
    <x v="0"/>
    <n v="104"/>
    <x v="2"/>
    <s v="AUD"/>
    <d v="2014-01-14T06:00:00"/>
    <n v="1389679200"/>
    <n v="1390456800"/>
    <d v="2014-01-23T06:00:00"/>
    <b v="0"/>
    <b v="1"/>
    <s v="theater/plays"/>
    <n v="0.94236111111111109"/>
    <n v="65.240384615384613"/>
    <x v="3"/>
    <s v="plays"/>
  </r>
  <r>
    <x v="297"/>
    <s v="Adaptive intangible database"/>
    <n v="3500"/>
    <n v="5037"/>
    <x v="1"/>
    <n v="72"/>
    <x v="1"/>
    <s v="USD"/>
    <d v="2016-02-26T06:00:00"/>
    <n v="1456466400"/>
    <n v="1458018000"/>
    <d v="2016-03-15T05:00:00"/>
    <b v="0"/>
    <b v="1"/>
    <s v="music/rock"/>
    <n v="1.4391428571428571"/>
    <n v="69.958333333333329"/>
    <x v="1"/>
    <s v="rock"/>
  </r>
  <r>
    <x v="298"/>
    <s v="Grass-roots contextually-based algorithm"/>
    <n v="3800"/>
    <n v="1954"/>
    <x v="0"/>
    <n v="49"/>
    <x v="1"/>
    <s v="USD"/>
    <d v="2016-03-03T06:00:00"/>
    <n v="1456984800"/>
    <n v="1461819600"/>
    <d v="2016-04-28T05:00:00"/>
    <b v="0"/>
    <b v="0"/>
    <s v="food/food trucks"/>
    <n v="0.51421052631578945"/>
    <n v="39.877551020408163"/>
    <x v="0"/>
    <s v="food trucks"/>
  </r>
  <r>
    <x v="299"/>
    <s v="Focused executive core"/>
    <n v="100"/>
    <n v="5"/>
    <x v="0"/>
    <n v="1"/>
    <x v="3"/>
    <s v="DKK"/>
    <d v="2017-08-30T05:00:00"/>
    <n v="1504069200"/>
    <n v="1504155600"/>
    <d v="2017-08-31T05:00:00"/>
    <b v="0"/>
    <b v="1"/>
    <s v="publishing/nonfiction"/>
    <n v="0.05"/>
    <n v="5"/>
    <x v="5"/>
    <s v="nonfiction"/>
  </r>
  <r>
    <x v="300"/>
    <s v="Multi-channeled disintermediate policy"/>
    <n v="900"/>
    <n v="12102"/>
    <x v="1"/>
    <n v="295"/>
    <x v="1"/>
    <s v="USD"/>
    <d v="2015-02-26T06:00:00"/>
    <n v="1424930400"/>
    <n v="1426395600"/>
    <d v="2015-03-15T05:00:00"/>
    <b v="0"/>
    <b v="0"/>
    <s v="film &amp; video/documentary"/>
    <n v="13.446666666666667"/>
    <n v="41.023728813559323"/>
    <x v="4"/>
    <s v="documentary"/>
  </r>
  <r>
    <x v="301"/>
    <s v="Customizable bi-directional hardware"/>
    <n v="76100"/>
    <n v="24234"/>
    <x v="0"/>
    <n v="245"/>
    <x v="1"/>
    <s v="USD"/>
    <d v="2018-09-02T05:00:00"/>
    <n v="1535864400"/>
    <n v="1537074000"/>
    <d v="2018-09-16T05:00:00"/>
    <b v="0"/>
    <b v="0"/>
    <s v="theater/plays"/>
    <n v="0.31844940867279897"/>
    <n v="98.914285714285711"/>
    <x v="3"/>
    <s v="plays"/>
  </r>
  <r>
    <x v="302"/>
    <s v="Networked optimal architecture"/>
    <n v="3400"/>
    <n v="2809"/>
    <x v="0"/>
    <n v="32"/>
    <x v="1"/>
    <s v="USD"/>
    <d v="2016-01-07T06:00:00"/>
    <n v="1452146400"/>
    <n v="1452578400"/>
    <d v="2016-01-12T06:00:00"/>
    <b v="0"/>
    <b v="0"/>
    <s v="music/indie rock"/>
    <n v="0.8261764705882354"/>
    <n v="87.78125"/>
    <x v="1"/>
    <s v="indie rock"/>
  </r>
  <r>
    <x v="303"/>
    <s v="User-friendly discrete benchmark"/>
    <n v="2100"/>
    <n v="11469"/>
    <x v="1"/>
    <n v="142"/>
    <x v="1"/>
    <s v="USD"/>
    <d v="2016-08-07T05:00:00"/>
    <n v="1470546000"/>
    <n v="1474088400"/>
    <d v="2016-09-17T05:00:00"/>
    <b v="0"/>
    <b v="0"/>
    <s v="film &amp; video/documentary"/>
    <n v="5.4614285714285726"/>
    <n v="80.767605633802816"/>
    <x v="4"/>
    <s v="documentary"/>
  </r>
  <r>
    <x v="304"/>
    <s v="Grass-roots actuating policy"/>
    <n v="2800"/>
    <n v="8014"/>
    <x v="1"/>
    <n v="85"/>
    <x v="1"/>
    <s v="USD"/>
    <d v="2016-03-19T05:00:00"/>
    <n v="1458363600"/>
    <n v="1461906000"/>
    <d v="2016-04-29T05:00:00"/>
    <b v="0"/>
    <b v="0"/>
    <s v="theater/plays"/>
    <n v="2.8621428571428571"/>
    <n v="94.28235294117647"/>
    <x v="3"/>
    <s v="plays"/>
  </r>
  <r>
    <x v="305"/>
    <s v="Enterprise-wide 3rdgeneration knowledge user"/>
    <n v="6500"/>
    <n v="514"/>
    <x v="0"/>
    <n v="7"/>
    <x v="1"/>
    <s v="USD"/>
    <d v="2017-07-14T05:00:00"/>
    <n v="1500008400"/>
    <n v="1500267600"/>
    <d v="2017-07-17T05:00:00"/>
    <b v="0"/>
    <b v="1"/>
    <s v="theater/plays"/>
    <n v="7.9076923076923072E-2"/>
    <n v="73.428571428571431"/>
    <x v="3"/>
    <s v="plays"/>
  </r>
  <r>
    <x v="306"/>
    <s v="Face-to-face zero tolerance moderator"/>
    <n v="32900"/>
    <n v="43473"/>
    <x v="1"/>
    <n v="659"/>
    <x v="3"/>
    <s v="DKK"/>
    <d v="2012-06-06T05:00:00"/>
    <n v="1338958800"/>
    <n v="1340686800"/>
    <d v="2012-06-26T05:00:00"/>
    <b v="0"/>
    <b v="1"/>
    <s v="publishing/fiction"/>
    <n v="1.3213677811550153"/>
    <n v="65.968133535660087"/>
    <x v="5"/>
    <s v="fiction"/>
  </r>
  <r>
    <x v="307"/>
    <s v="Grass-roots optimizing projection"/>
    <n v="118200"/>
    <n v="87560"/>
    <x v="0"/>
    <n v="803"/>
    <x v="1"/>
    <s v="USD"/>
    <d v="2011-04-18T05:00:00"/>
    <n v="1303102800"/>
    <n v="1303189200"/>
    <d v="2011-04-19T05:00:00"/>
    <b v="0"/>
    <b v="0"/>
    <s v="theater/plays"/>
    <n v="0.74077834179357027"/>
    <n v="109.04109589041096"/>
    <x v="3"/>
    <s v="plays"/>
  </r>
  <r>
    <x v="308"/>
    <s v="User-centric 6thgeneration attitude"/>
    <n v="4100"/>
    <n v="3087"/>
    <x v="3"/>
    <n v="75"/>
    <x v="1"/>
    <s v="USD"/>
    <d v="2011-09-21T05:00:00"/>
    <n v="1316581200"/>
    <n v="1318309200"/>
    <d v="2011-10-11T05:00:00"/>
    <b v="0"/>
    <b v="1"/>
    <s v="music/indie rock"/>
    <n v="0.75292682926829269"/>
    <n v="41.16"/>
    <x v="1"/>
    <s v="indie rock"/>
  </r>
  <r>
    <x v="309"/>
    <s v="Switchable zero tolerance website"/>
    <n v="7800"/>
    <n v="1586"/>
    <x v="0"/>
    <n v="16"/>
    <x v="1"/>
    <s v="USD"/>
    <d v="2010-04-09T05:00:00"/>
    <n v="1270789200"/>
    <n v="1272171600"/>
    <d v="2010-04-25T05:00:00"/>
    <b v="0"/>
    <b v="0"/>
    <s v="games/video games"/>
    <n v="0.20333333333333331"/>
    <n v="99.125"/>
    <x v="6"/>
    <s v="video games"/>
  </r>
  <r>
    <x v="310"/>
    <s v="Focused real-time help-desk"/>
    <n v="6300"/>
    <n v="12812"/>
    <x v="1"/>
    <n v="121"/>
    <x v="1"/>
    <s v="USD"/>
    <d v="2011-02-16T06:00:00"/>
    <n v="1297836000"/>
    <n v="1298872800"/>
    <d v="2011-02-28T06:00:00"/>
    <b v="0"/>
    <b v="0"/>
    <s v="theater/plays"/>
    <n v="2.0336507936507937"/>
    <n v="105.88429752066116"/>
    <x v="3"/>
    <s v="plays"/>
  </r>
  <r>
    <x v="311"/>
    <s v="Robust impactful approach"/>
    <n v="59100"/>
    <n v="183345"/>
    <x v="1"/>
    <n v="3742"/>
    <x v="1"/>
    <s v="USD"/>
    <d v="2013-10-25T05:00:00"/>
    <n v="1382677200"/>
    <n v="1383282000"/>
    <d v="2013-11-01T05:00:00"/>
    <b v="0"/>
    <b v="0"/>
    <s v="theater/plays"/>
    <n v="3.1022842639593908"/>
    <n v="48.996525921966864"/>
    <x v="3"/>
    <s v="plays"/>
  </r>
  <r>
    <x v="312"/>
    <s v="Secured maximized policy"/>
    <n v="2200"/>
    <n v="8697"/>
    <x v="1"/>
    <n v="223"/>
    <x v="1"/>
    <s v="USD"/>
    <d v="2012-02-27T06:00:00"/>
    <n v="1330322400"/>
    <n v="1330495200"/>
    <d v="2012-02-29T06:00:00"/>
    <b v="0"/>
    <b v="0"/>
    <s v="music/rock"/>
    <n v="3.9531818181818181"/>
    <n v="39"/>
    <x v="1"/>
    <s v="rock"/>
  </r>
  <r>
    <x v="313"/>
    <s v="Realigned upward-trending strategy"/>
    <n v="1400"/>
    <n v="4126"/>
    <x v="1"/>
    <n v="133"/>
    <x v="1"/>
    <s v="USD"/>
    <d v="2019-03-12T05:00:00"/>
    <n v="1552366800"/>
    <n v="1552798800"/>
    <d v="2019-03-17T05:00:00"/>
    <b v="0"/>
    <b v="1"/>
    <s v="film &amp; video/documentary"/>
    <n v="2.9471428571428571"/>
    <n v="31.022556390977442"/>
    <x v="4"/>
    <s v="documentary"/>
  </r>
  <r>
    <x v="314"/>
    <s v="Open-source interactive knowledge user"/>
    <n v="9500"/>
    <n v="3220"/>
    <x v="0"/>
    <n v="31"/>
    <x v="1"/>
    <s v="USD"/>
    <d v="2014-05-24T05:00:00"/>
    <n v="1400907600"/>
    <n v="1403413200"/>
    <d v="2014-06-22T05:00:00"/>
    <b v="0"/>
    <b v="0"/>
    <s v="theater/plays"/>
    <n v="0.33894736842105261"/>
    <n v="103.87096774193549"/>
    <x v="3"/>
    <s v="plays"/>
  </r>
  <r>
    <x v="315"/>
    <s v="Configurable demand-driven matrix"/>
    <n v="9600"/>
    <n v="6401"/>
    <x v="0"/>
    <n v="108"/>
    <x v="6"/>
    <s v="EUR"/>
    <d v="2019-11-19T06:00:00"/>
    <n v="1574143200"/>
    <n v="1574229600"/>
    <d v="2019-11-20T06:00:00"/>
    <b v="0"/>
    <b v="1"/>
    <s v="food/food trucks"/>
    <n v="0.66677083333333331"/>
    <n v="59.268518518518519"/>
    <x v="0"/>
    <s v="food trucks"/>
  </r>
  <r>
    <x v="316"/>
    <s v="Cross-group coherent hierarchy"/>
    <n v="6600"/>
    <n v="1269"/>
    <x v="0"/>
    <n v="30"/>
    <x v="1"/>
    <s v="USD"/>
    <d v="2017-05-14T05:00:00"/>
    <n v="1494738000"/>
    <n v="1495861200"/>
    <d v="2017-05-27T05:00:00"/>
    <b v="0"/>
    <b v="0"/>
    <s v="theater/plays"/>
    <n v="0.19227272727272726"/>
    <n v="42.3"/>
    <x v="3"/>
    <s v="plays"/>
  </r>
  <r>
    <x v="317"/>
    <s v="Decentralized demand-driven open system"/>
    <n v="5700"/>
    <n v="903"/>
    <x v="0"/>
    <n v="17"/>
    <x v="1"/>
    <s v="USD"/>
    <d v="2014-02-14T06:00:00"/>
    <n v="1392357600"/>
    <n v="1392530400"/>
    <d v="2014-02-16T06:00:00"/>
    <b v="0"/>
    <b v="0"/>
    <s v="music/rock"/>
    <n v="0.15842105263157893"/>
    <n v="53.117647058823529"/>
    <x v="1"/>
    <s v="rock"/>
  </r>
  <r>
    <x v="318"/>
    <s v="Advanced empowering matrix"/>
    <n v="8400"/>
    <n v="3251"/>
    <x v="3"/>
    <n v="64"/>
    <x v="1"/>
    <s v="USD"/>
    <d v="2010-08-12T05:00:00"/>
    <n v="1281589200"/>
    <n v="1283662800"/>
    <d v="2010-09-05T05:00:00"/>
    <b v="0"/>
    <b v="0"/>
    <s v="technology/web"/>
    <n v="0.38702380952380955"/>
    <n v="50.796875"/>
    <x v="2"/>
    <s v="web"/>
  </r>
  <r>
    <x v="319"/>
    <s v="Phased holistic implementation"/>
    <n v="84400"/>
    <n v="8092"/>
    <x v="0"/>
    <n v="80"/>
    <x v="1"/>
    <s v="USD"/>
    <d v="2011-05-10T05:00:00"/>
    <n v="1305003600"/>
    <n v="1305781200"/>
    <d v="2011-05-19T05:00:00"/>
    <b v="0"/>
    <b v="0"/>
    <s v="publishing/fiction"/>
    <n v="9.5876777251184833E-2"/>
    <n v="101.15"/>
    <x v="5"/>
    <s v="fiction"/>
  </r>
  <r>
    <x v="320"/>
    <s v="Proactive attitude-oriented knowledge user"/>
    <n v="170400"/>
    <n v="160422"/>
    <x v="0"/>
    <n v="2468"/>
    <x v="1"/>
    <s v="USD"/>
    <d v="2011-04-01T05:00:00"/>
    <n v="1301634000"/>
    <n v="1302325200"/>
    <d v="2011-04-09T05:00:00"/>
    <b v="0"/>
    <b v="0"/>
    <s v="film &amp; video/shorts"/>
    <n v="0.94144366197183094"/>
    <n v="65.000810372771468"/>
    <x v="4"/>
    <s v="shorts"/>
  </r>
  <r>
    <x v="321"/>
    <s v="Visionary asymmetric Graphical User Interface"/>
    <n v="117900"/>
    <n v="196377"/>
    <x v="1"/>
    <n v="5168"/>
    <x v="1"/>
    <s v="USD"/>
    <d v="2010-11-25T06:00:00"/>
    <n v="1290664800"/>
    <n v="1291788000"/>
    <d v="2010-12-08T06:00:00"/>
    <b v="0"/>
    <b v="0"/>
    <s v="theater/plays"/>
    <n v="1.6656234096692115"/>
    <n v="37.998645510835914"/>
    <x v="3"/>
    <s v="plays"/>
  </r>
  <r>
    <x v="322"/>
    <s v="Integrated zero-defect help-desk"/>
    <n v="8900"/>
    <n v="2148"/>
    <x v="0"/>
    <n v="26"/>
    <x v="4"/>
    <s v="GBP"/>
    <d v="2014-03-27T05:00:00"/>
    <n v="1395896400"/>
    <n v="1396069200"/>
    <d v="2014-03-29T05:00:00"/>
    <b v="0"/>
    <b v="0"/>
    <s v="film &amp; video/documentary"/>
    <n v="0.24134831460674155"/>
    <n v="82.615384615384613"/>
    <x v="4"/>
    <s v="documentary"/>
  </r>
  <r>
    <x v="323"/>
    <s v="Inverse analyzing matrices"/>
    <n v="7100"/>
    <n v="11648"/>
    <x v="1"/>
    <n v="307"/>
    <x v="1"/>
    <s v="USD"/>
    <d v="2015-06-21T05:00:00"/>
    <n v="1434862800"/>
    <n v="1435899600"/>
    <d v="2015-07-03T05:00:00"/>
    <b v="0"/>
    <b v="1"/>
    <s v="theater/plays"/>
    <n v="1.6405633802816901"/>
    <n v="37.941368078175898"/>
    <x v="3"/>
    <s v="plays"/>
  </r>
  <r>
    <x v="324"/>
    <s v="Programmable systemic implementation"/>
    <n v="6500"/>
    <n v="5897"/>
    <x v="0"/>
    <n v="73"/>
    <x v="1"/>
    <s v="USD"/>
    <d v="2018-06-16T05:00:00"/>
    <n v="1529125200"/>
    <n v="1531112400"/>
    <d v="2018-07-09T05:00:00"/>
    <b v="0"/>
    <b v="1"/>
    <s v="theater/plays"/>
    <n v="0.90723076923076929"/>
    <n v="80.780821917808225"/>
    <x v="3"/>
    <s v="plays"/>
  </r>
  <r>
    <x v="325"/>
    <s v="Multi-channeled next generation architecture"/>
    <n v="7200"/>
    <n v="3326"/>
    <x v="0"/>
    <n v="128"/>
    <x v="1"/>
    <s v="USD"/>
    <d v="2015-12-26T06:00:00"/>
    <n v="1451109600"/>
    <n v="1451628000"/>
    <d v="2016-01-01T06:00:00"/>
    <b v="0"/>
    <b v="0"/>
    <s v="film &amp; video/animation"/>
    <n v="0.46194444444444444"/>
    <n v="25.984375"/>
    <x v="4"/>
    <s v="animation"/>
  </r>
  <r>
    <x v="326"/>
    <s v="Digitized 3rdgeneration encoding"/>
    <n v="2600"/>
    <n v="1002"/>
    <x v="0"/>
    <n v="33"/>
    <x v="1"/>
    <s v="USD"/>
    <d v="2019-08-28T05:00:00"/>
    <n v="1566968400"/>
    <n v="1567314000"/>
    <d v="2019-09-01T05:00:00"/>
    <b v="0"/>
    <b v="1"/>
    <s v="theater/plays"/>
    <n v="0.38538461538461538"/>
    <n v="30.363636363636363"/>
    <x v="3"/>
    <s v="plays"/>
  </r>
  <r>
    <x v="327"/>
    <s v="Innovative well-modulated functionalities"/>
    <n v="98700"/>
    <n v="131826"/>
    <x v="1"/>
    <n v="2441"/>
    <x v="1"/>
    <s v="USD"/>
    <d v="2018-11-30T06:00:00"/>
    <n v="1543557600"/>
    <n v="1544508000"/>
    <d v="2018-12-11T06:00:00"/>
    <b v="0"/>
    <b v="0"/>
    <s v="music/rock"/>
    <n v="1.3356231003039514"/>
    <n v="54.004916018025398"/>
    <x v="1"/>
    <s v="rock"/>
  </r>
  <r>
    <x v="328"/>
    <s v="Fundamental incremental database"/>
    <n v="93800"/>
    <n v="21477"/>
    <x v="2"/>
    <n v="211"/>
    <x v="1"/>
    <s v="USD"/>
    <d v="2016-12-12T06:00:00"/>
    <n v="1481522400"/>
    <n v="1482472800"/>
    <d v="2016-12-23T06:00:00"/>
    <b v="0"/>
    <b v="0"/>
    <s v="games/video games"/>
    <n v="0.22896588486140726"/>
    <n v="101.78672985781991"/>
    <x v="6"/>
    <s v="video games"/>
  </r>
  <r>
    <x v="329"/>
    <s v="Expanded encompassing open architecture"/>
    <n v="33700"/>
    <n v="62330"/>
    <x v="1"/>
    <n v="1385"/>
    <x v="4"/>
    <s v="GBP"/>
    <d v="2017-12-08T06:00:00"/>
    <n v="1512712800"/>
    <n v="1512799200"/>
    <d v="2017-12-09T06:00:00"/>
    <b v="0"/>
    <b v="0"/>
    <s v="film &amp; video/documentary"/>
    <n v="1.8495548961424333"/>
    <n v="45.003610108303249"/>
    <x v="4"/>
    <s v="documentary"/>
  </r>
  <r>
    <x v="330"/>
    <s v="Intuitive static portal"/>
    <n v="3300"/>
    <n v="14643"/>
    <x v="1"/>
    <n v="190"/>
    <x v="1"/>
    <s v="USD"/>
    <d v="2011-12-19T06:00:00"/>
    <n v="1324274400"/>
    <n v="1324360800"/>
    <d v="2011-12-20T06:00:00"/>
    <b v="0"/>
    <b v="0"/>
    <s v="food/food trucks"/>
    <n v="4.4372727272727275"/>
    <n v="77.068421052631578"/>
    <x v="0"/>
    <s v="food trucks"/>
  </r>
  <r>
    <x v="331"/>
    <s v="Optional bandwidth-monitored definition"/>
    <n v="20700"/>
    <n v="41396"/>
    <x v="1"/>
    <n v="470"/>
    <x v="1"/>
    <s v="USD"/>
    <d v="2013-03-28T05:00:00"/>
    <n v="1364446800"/>
    <n v="1364533200"/>
    <d v="2013-03-29T05:00:00"/>
    <b v="0"/>
    <b v="0"/>
    <s v="technology/wearables"/>
    <n v="1.999806763285024"/>
    <n v="88.076595744680844"/>
    <x v="2"/>
    <s v="wearables"/>
  </r>
  <r>
    <x v="332"/>
    <s v="Persistent well-modulated synergy"/>
    <n v="9600"/>
    <n v="11900"/>
    <x v="1"/>
    <n v="253"/>
    <x v="1"/>
    <s v="USD"/>
    <d v="2018-11-20T06:00:00"/>
    <n v="1542693600"/>
    <n v="1545112800"/>
    <d v="2018-12-18T06:00:00"/>
    <b v="0"/>
    <b v="0"/>
    <s v="theater/plays"/>
    <n v="1.2395833333333333"/>
    <n v="47.035573122529641"/>
    <x v="3"/>
    <s v="plays"/>
  </r>
  <r>
    <x v="333"/>
    <s v="Assimilated discrete algorithm"/>
    <n v="66200"/>
    <n v="123538"/>
    <x v="1"/>
    <n v="1113"/>
    <x v="1"/>
    <s v="USD"/>
    <d v="2018-01-10T06:00:00"/>
    <n v="1515564000"/>
    <n v="1516168800"/>
    <d v="2018-01-17T06:00:00"/>
    <b v="0"/>
    <b v="0"/>
    <s v="music/rock"/>
    <n v="1.866132930513595"/>
    <n v="110.99550763701707"/>
    <x v="1"/>
    <s v="rock"/>
  </r>
  <r>
    <x v="334"/>
    <s v="Operative uniform hub"/>
    <n v="173800"/>
    <n v="198628"/>
    <x v="1"/>
    <n v="2283"/>
    <x v="1"/>
    <s v="USD"/>
    <d v="2019-11-15T06:00:00"/>
    <n v="1573797600"/>
    <n v="1574920800"/>
    <d v="2019-11-28T06:00:00"/>
    <b v="0"/>
    <b v="0"/>
    <s v="music/rock"/>
    <n v="1.1428538550057536"/>
    <n v="87.003066141042481"/>
    <x v="1"/>
    <s v="rock"/>
  </r>
  <r>
    <x v="335"/>
    <s v="Customizable intangible capability"/>
    <n v="70700"/>
    <n v="68602"/>
    <x v="0"/>
    <n v="1072"/>
    <x v="1"/>
    <s v="USD"/>
    <d v="2010-12-15T06:00:00"/>
    <n v="1292392800"/>
    <n v="1292479200"/>
    <d v="2010-12-16T06:00:00"/>
    <b v="0"/>
    <b v="1"/>
    <s v="music/rock"/>
    <n v="0.97032531824611046"/>
    <n v="63.994402985074629"/>
    <x v="1"/>
    <s v="rock"/>
  </r>
  <r>
    <x v="336"/>
    <s v="Innovative didactic analyzer"/>
    <n v="94500"/>
    <n v="116064"/>
    <x v="1"/>
    <n v="1095"/>
    <x v="1"/>
    <s v="USD"/>
    <d v="2019-11-11T06:00:00"/>
    <n v="1573452000"/>
    <n v="1573538400"/>
    <d v="2019-11-12T06:00:00"/>
    <b v="0"/>
    <b v="0"/>
    <s v="theater/plays"/>
    <n v="1.2281904761904763"/>
    <n v="105.9945205479452"/>
    <x v="3"/>
    <s v="plays"/>
  </r>
  <r>
    <x v="337"/>
    <s v="Decentralized intangible encoding"/>
    <n v="69800"/>
    <n v="125042"/>
    <x v="1"/>
    <n v="1690"/>
    <x v="1"/>
    <s v="USD"/>
    <d v="2011-10-05T05:00:00"/>
    <n v="1317790800"/>
    <n v="1320382800"/>
    <d v="2011-11-04T05:00:00"/>
    <b v="0"/>
    <b v="0"/>
    <s v="theater/plays"/>
    <n v="1.7914326647564467"/>
    <n v="73.989349112426041"/>
    <x v="3"/>
    <s v="plays"/>
  </r>
  <r>
    <x v="338"/>
    <s v="Front-line transitional algorithm"/>
    <n v="136300"/>
    <n v="108974"/>
    <x v="3"/>
    <n v="1297"/>
    <x v="0"/>
    <s v="CAD"/>
    <d v="2017-08-02T05:00:00"/>
    <n v="1501650000"/>
    <n v="1502859600"/>
    <d v="2017-08-16T05:00:00"/>
    <b v="0"/>
    <b v="0"/>
    <s v="theater/plays"/>
    <n v="0.79951577402787966"/>
    <n v="84.02004626060139"/>
    <x v="3"/>
    <s v="plays"/>
  </r>
  <r>
    <x v="339"/>
    <s v="Switchable didactic matrices"/>
    <n v="37100"/>
    <n v="34964"/>
    <x v="0"/>
    <n v="393"/>
    <x v="1"/>
    <s v="USD"/>
    <d v="2011-12-12T06:00:00"/>
    <n v="1323669600"/>
    <n v="1323756000"/>
    <d v="2011-12-13T06:00:00"/>
    <b v="0"/>
    <b v="0"/>
    <s v="photography/photography books"/>
    <n v="0.94242587601078176"/>
    <n v="88.966921119592882"/>
    <x v="7"/>
    <s v="photography books"/>
  </r>
  <r>
    <x v="340"/>
    <s v="Ameliorated disintermediate utilization"/>
    <n v="114300"/>
    <n v="96777"/>
    <x v="0"/>
    <n v="1257"/>
    <x v="1"/>
    <s v="USD"/>
    <d v="2015-08-28T05:00:00"/>
    <n v="1440738000"/>
    <n v="1441342800"/>
    <d v="2015-09-04T05:00:00"/>
    <b v="0"/>
    <b v="0"/>
    <s v="music/indie rock"/>
    <n v="0.84669291338582686"/>
    <n v="76.990453460620529"/>
    <x v="1"/>
    <s v="indie rock"/>
  </r>
  <r>
    <x v="341"/>
    <s v="Visionary foreground middleware"/>
    <n v="47900"/>
    <n v="31864"/>
    <x v="0"/>
    <n v="328"/>
    <x v="1"/>
    <s v="USD"/>
    <d v="2013-07-20T05:00:00"/>
    <n v="1374296400"/>
    <n v="1375333200"/>
    <d v="2013-08-01T05:00:00"/>
    <b v="0"/>
    <b v="0"/>
    <s v="theater/plays"/>
    <n v="0.66521920668058454"/>
    <n v="97.146341463414629"/>
    <x v="3"/>
    <s v="plays"/>
  </r>
  <r>
    <x v="342"/>
    <s v="Optional zero-defect task-force"/>
    <n v="9000"/>
    <n v="4853"/>
    <x v="0"/>
    <n v="147"/>
    <x v="1"/>
    <s v="USD"/>
    <d v="2013-11-19T06:00:00"/>
    <n v="1384840800"/>
    <n v="1389420000"/>
    <d v="2014-01-11T06:00:00"/>
    <b v="0"/>
    <b v="0"/>
    <s v="theater/plays"/>
    <n v="0.53922222222222227"/>
    <n v="33.013605442176868"/>
    <x v="3"/>
    <s v="plays"/>
  </r>
  <r>
    <x v="343"/>
    <s v="Devolved exuding emulation"/>
    <n v="197600"/>
    <n v="82959"/>
    <x v="0"/>
    <n v="830"/>
    <x v="1"/>
    <s v="USD"/>
    <d v="2018-01-22T06:00:00"/>
    <n v="1516600800"/>
    <n v="1520056800"/>
    <d v="2018-03-03T06:00:00"/>
    <b v="0"/>
    <b v="0"/>
    <s v="games/video games"/>
    <n v="0.41983299595141704"/>
    <n v="99.950602409638549"/>
    <x v="6"/>
    <s v="video games"/>
  </r>
  <r>
    <x v="344"/>
    <s v="Open-source neutral task-force"/>
    <n v="157600"/>
    <n v="23159"/>
    <x v="0"/>
    <n v="331"/>
    <x v="4"/>
    <s v="GBP"/>
    <d v="2015-07-09T05:00:00"/>
    <n v="1436418000"/>
    <n v="1436504400"/>
    <d v="2015-07-10T05:00:00"/>
    <b v="0"/>
    <b v="0"/>
    <s v="film &amp; video/drama"/>
    <n v="0.14694796954314721"/>
    <n v="69.966767371601208"/>
    <x v="4"/>
    <s v="drama"/>
  </r>
  <r>
    <x v="345"/>
    <s v="Virtual attitude-oriented migration"/>
    <n v="8000"/>
    <n v="2758"/>
    <x v="0"/>
    <n v="25"/>
    <x v="1"/>
    <s v="USD"/>
    <d v="2017-08-24T05:00:00"/>
    <n v="1503550800"/>
    <n v="1508302800"/>
    <d v="2017-10-18T05:00:00"/>
    <b v="0"/>
    <b v="1"/>
    <s v="music/indie rock"/>
    <n v="0.34475"/>
    <n v="110.32"/>
    <x v="1"/>
    <s v="indie rock"/>
  </r>
  <r>
    <x v="346"/>
    <s v="Open-source full-range portal"/>
    <n v="900"/>
    <n v="12607"/>
    <x v="1"/>
    <n v="191"/>
    <x v="1"/>
    <s v="USD"/>
    <d v="2015-02-11T06:00:00"/>
    <n v="1423634400"/>
    <n v="1425708000"/>
    <d v="2015-03-07T06:00:00"/>
    <b v="0"/>
    <b v="0"/>
    <s v="technology/web"/>
    <n v="14.007777777777779"/>
    <n v="66.005235602094245"/>
    <x v="2"/>
    <s v="web"/>
  </r>
  <r>
    <x v="347"/>
    <s v="Versatile cohesive open system"/>
    <n v="199000"/>
    <n v="142823"/>
    <x v="0"/>
    <n v="3483"/>
    <x v="1"/>
    <s v="USD"/>
    <d v="2017-02-16T06:00:00"/>
    <n v="1487224800"/>
    <n v="1488348000"/>
    <d v="2017-03-01T06:00:00"/>
    <b v="0"/>
    <b v="0"/>
    <s v="food/food trucks"/>
    <n v="0.7177035175879396"/>
    <n v="41.005742176284812"/>
    <x v="0"/>
    <s v="food trucks"/>
  </r>
  <r>
    <x v="348"/>
    <s v="Multi-layered bottom-line frame"/>
    <n v="180800"/>
    <n v="95958"/>
    <x v="0"/>
    <n v="923"/>
    <x v="1"/>
    <s v="USD"/>
    <d v="2017-07-14T05:00:00"/>
    <n v="1500008400"/>
    <n v="1502600400"/>
    <d v="2017-08-13T05:00:00"/>
    <b v="0"/>
    <b v="0"/>
    <s v="theater/plays"/>
    <n v="0.53074115044247783"/>
    <n v="103.96316359696641"/>
    <x v="3"/>
    <s v="plays"/>
  </r>
  <r>
    <x v="349"/>
    <s v="Pre-emptive neutral capacity"/>
    <n v="100"/>
    <n v="5"/>
    <x v="0"/>
    <n v="1"/>
    <x v="1"/>
    <s v="USD"/>
    <d v="2015-05-20T05:00:00"/>
    <n v="1432098000"/>
    <n v="1433653200"/>
    <d v="2015-06-07T05:00:00"/>
    <b v="0"/>
    <b v="1"/>
    <s v="music/jazz"/>
    <n v="0.05"/>
    <n v="5"/>
    <x v="1"/>
    <s v="jazz"/>
  </r>
  <r>
    <x v="350"/>
    <s v="Universal maximized methodology"/>
    <n v="74100"/>
    <n v="94631"/>
    <x v="1"/>
    <n v="2013"/>
    <x v="1"/>
    <s v="USD"/>
    <d v="2015-08-24T05:00:00"/>
    <n v="1440392400"/>
    <n v="1441602000"/>
    <d v="2015-09-07T05:00:00"/>
    <b v="0"/>
    <b v="0"/>
    <s v="music/rock"/>
    <n v="1.2770715249662619"/>
    <n v="47.009935419771487"/>
    <x v="1"/>
    <s v="rock"/>
  </r>
  <r>
    <x v="351"/>
    <s v="Expanded hybrid hardware"/>
    <n v="2800"/>
    <n v="977"/>
    <x v="0"/>
    <n v="33"/>
    <x v="0"/>
    <s v="CAD"/>
    <d v="2015-11-07T06:00:00"/>
    <n v="1446876000"/>
    <n v="1447567200"/>
    <d v="2015-11-15T06:00:00"/>
    <b v="0"/>
    <b v="0"/>
    <s v="theater/plays"/>
    <n v="0.34892857142857137"/>
    <n v="29.606060606060606"/>
    <x v="3"/>
    <s v="plays"/>
  </r>
  <r>
    <x v="352"/>
    <s v="Profit-focused multi-tasking access"/>
    <n v="33600"/>
    <n v="137961"/>
    <x v="1"/>
    <n v="1703"/>
    <x v="1"/>
    <s v="USD"/>
    <d v="2019-07-05T05:00:00"/>
    <n v="1562302800"/>
    <n v="1562389200"/>
    <d v="2019-07-06T05:00:00"/>
    <b v="0"/>
    <b v="0"/>
    <s v="theater/plays"/>
    <n v="4.105982142857143"/>
    <n v="81.010569583088667"/>
    <x v="3"/>
    <s v="plays"/>
  </r>
  <r>
    <x v="353"/>
    <s v="Profit-focused transitional capability"/>
    <n v="6100"/>
    <n v="7548"/>
    <x v="1"/>
    <n v="80"/>
    <x v="3"/>
    <s v="DKK"/>
    <d v="2013-09-03T05:00:00"/>
    <n v="1378184400"/>
    <n v="1378789200"/>
    <d v="2013-09-10T05:00:00"/>
    <b v="0"/>
    <b v="0"/>
    <s v="film &amp; video/documentary"/>
    <n v="1.2373770491803278"/>
    <n v="94.35"/>
    <x v="4"/>
    <s v="documentary"/>
  </r>
  <r>
    <x v="354"/>
    <s v="Front-line scalable definition"/>
    <n v="3800"/>
    <n v="2241"/>
    <x v="2"/>
    <n v="86"/>
    <x v="1"/>
    <s v="USD"/>
    <d v="2017-01-22T06:00:00"/>
    <n v="1485064800"/>
    <n v="1488520800"/>
    <d v="2017-03-03T06:00:00"/>
    <b v="0"/>
    <b v="0"/>
    <s v="technology/wearables"/>
    <n v="0.58973684210526311"/>
    <n v="26.058139534883722"/>
    <x v="2"/>
    <s v="wearables"/>
  </r>
  <r>
    <x v="355"/>
    <s v="Open-source systematic protocol"/>
    <n v="9300"/>
    <n v="3431"/>
    <x v="0"/>
    <n v="40"/>
    <x v="6"/>
    <s v="EUR"/>
    <d v="2012-01-14T06:00:00"/>
    <n v="1326520800"/>
    <n v="1327298400"/>
    <d v="2012-01-23T06:00:00"/>
    <b v="0"/>
    <b v="0"/>
    <s v="theater/plays"/>
    <n v="0.36892473118279567"/>
    <n v="85.775000000000006"/>
    <x v="3"/>
    <s v="plays"/>
  </r>
  <r>
    <x v="356"/>
    <s v="Implemented tangible algorithm"/>
    <n v="2300"/>
    <n v="4253"/>
    <x v="1"/>
    <n v="41"/>
    <x v="1"/>
    <s v="USD"/>
    <d v="2015-09-03T05:00:00"/>
    <n v="1441256400"/>
    <n v="1443416400"/>
    <d v="2015-09-28T05:00:00"/>
    <b v="0"/>
    <b v="0"/>
    <s v="games/video games"/>
    <n v="1.8491304347826087"/>
    <n v="103.73170731707317"/>
    <x v="6"/>
    <s v="video games"/>
  </r>
  <r>
    <x v="357"/>
    <s v="Profit-focused 3rdgeneration circuit"/>
    <n v="9700"/>
    <n v="1146"/>
    <x v="0"/>
    <n v="23"/>
    <x v="0"/>
    <s v="CAD"/>
    <d v="2018-08-10T05:00:00"/>
    <n v="1533877200"/>
    <n v="1534136400"/>
    <d v="2018-08-13T05:00:00"/>
    <b v="1"/>
    <b v="0"/>
    <s v="photography/photography books"/>
    <n v="0.11814432989690722"/>
    <n v="49.826086956521742"/>
    <x v="7"/>
    <s v="photography books"/>
  </r>
  <r>
    <x v="358"/>
    <s v="Compatible needs-based architecture"/>
    <n v="4000"/>
    <n v="11948"/>
    <x v="1"/>
    <n v="187"/>
    <x v="1"/>
    <s v="USD"/>
    <d v="2011-08-27T05:00:00"/>
    <n v="1314421200"/>
    <n v="1315026000"/>
    <d v="2011-09-03T05:00:00"/>
    <b v="0"/>
    <b v="0"/>
    <s v="film &amp; video/animation"/>
    <n v="2.9870000000000001"/>
    <n v="63.893048128342244"/>
    <x v="4"/>
    <s v="animation"/>
  </r>
  <r>
    <x v="359"/>
    <s v="Right-sized zero tolerance migration"/>
    <n v="59700"/>
    <n v="135132"/>
    <x v="1"/>
    <n v="2875"/>
    <x v="4"/>
    <s v="GBP"/>
    <d v="2011-01-01T06:00:00"/>
    <n v="1293861600"/>
    <n v="1295071200"/>
    <d v="2011-01-15T06:00:00"/>
    <b v="0"/>
    <b v="1"/>
    <s v="theater/plays"/>
    <n v="2.2635175879396985"/>
    <n v="47.002434782608695"/>
    <x v="3"/>
    <s v="plays"/>
  </r>
  <r>
    <x v="360"/>
    <s v="Quality-focused reciprocal structure"/>
    <n v="5500"/>
    <n v="9546"/>
    <x v="1"/>
    <n v="88"/>
    <x v="1"/>
    <s v="USD"/>
    <d v="2017-10-07T05:00:00"/>
    <n v="1507352400"/>
    <n v="1509426000"/>
    <d v="2017-10-31T05:00:00"/>
    <b v="0"/>
    <b v="0"/>
    <s v="theater/plays"/>
    <n v="1.7356363636363636"/>
    <n v="108.47727272727273"/>
    <x v="3"/>
    <s v="plays"/>
  </r>
  <r>
    <x v="361"/>
    <s v="Automated actuating conglomeration"/>
    <n v="3700"/>
    <n v="13755"/>
    <x v="1"/>
    <n v="191"/>
    <x v="1"/>
    <s v="USD"/>
    <d v="2011-01-27T06:00:00"/>
    <n v="1296108000"/>
    <n v="1299391200"/>
    <d v="2011-03-06T06:00:00"/>
    <b v="0"/>
    <b v="0"/>
    <s v="music/rock"/>
    <n v="3.7175675675675679"/>
    <n v="72.015706806282722"/>
    <x v="1"/>
    <s v="rock"/>
  </r>
  <r>
    <x v="362"/>
    <s v="Re-contextualized local initiative"/>
    <n v="5200"/>
    <n v="8330"/>
    <x v="1"/>
    <n v="139"/>
    <x v="1"/>
    <s v="USD"/>
    <d v="2011-12-27T06:00:00"/>
    <n v="1324965600"/>
    <n v="1325052000"/>
    <d v="2011-12-28T06:00:00"/>
    <b v="0"/>
    <b v="0"/>
    <s v="music/rock"/>
    <n v="1.601923076923077"/>
    <n v="59.928057553956833"/>
    <x v="1"/>
    <s v="rock"/>
  </r>
  <r>
    <x v="363"/>
    <s v="Switchable intangible definition"/>
    <n v="900"/>
    <n v="14547"/>
    <x v="1"/>
    <n v="186"/>
    <x v="1"/>
    <s v="USD"/>
    <d v="2018-03-05T06:00:00"/>
    <n v="1520229600"/>
    <n v="1522818000"/>
    <d v="2018-04-04T05:00:00"/>
    <b v="0"/>
    <b v="0"/>
    <s v="music/indie rock"/>
    <n v="16.163333333333334"/>
    <n v="78.209677419354833"/>
    <x v="1"/>
    <s v="indie rock"/>
  </r>
  <r>
    <x v="364"/>
    <s v="Networked bottom-line initiative"/>
    <n v="1600"/>
    <n v="11735"/>
    <x v="1"/>
    <n v="112"/>
    <x v="2"/>
    <s v="AUD"/>
    <d v="2016-12-29T06:00:00"/>
    <n v="1482991200"/>
    <n v="1485324000"/>
    <d v="2017-01-25T06:00:00"/>
    <b v="0"/>
    <b v="0"/>
    <s v="theater/plays"/>
    <n v="7.3343749999999996"/>
    <n v="104.77678571428571"/>
    <x v="3"/>
    <s v="plays"/>
  </r>
  <r>
    <x v="365"/>
    <s v="Robust directional system engine"/>
    <n v="1800"/>
    <n v="10658"/>
    <x v="1"/>
    <n v="101"/>
    <x v="1"/>
    <s v="USD"/>
    <d v="2011-01-03T06:00:00"/>
    <n v="1294034400"/>
    <n v="1294120800"/>
    <d v="2011-01-04T06:00:00"/>
    <b v="0"/>
    <b v="1"/>
    <s v="theater/plays"/>
    <n v="5.9211111111111112"/>
    <n v="105.52475247524752"/>
    <x v="3"/>
    <s v="plays"/>
  </r>
  <r>
    <x v="366"/>
    <s v="Triple-buffered explicit methodology"/>
    <n v="9900"/>
    <n v="1870"/>
    <x v="0"/>
    <n v="75"/>
    <x v="1"/>
    <s v="USD"/>
    <d v="2014-10-18T05:00:00"/>
    <n v="1413608400"/>
    <n v="1415685600"/>
    <d v="2014-11-11T06:00:00"/>
    <b v="0"/>
    <b v="1"/>
    <s v="theater/plays"/>
    <n v="0.18888888888888888"/>
    <n v="24.933333333333334"/>
    <x v="3"/>
    <s v="plays"/>
  </r>
  <r>
    <x v="367"/>
    <s v="Reactive directional capacity"/>
    <n v="5200"/>
    <n v="14394"/>
    <x v="1"/>
    <n v="206"/>
    <x v="4"/>
    <s v="GBP"/>
    <d v="2010-10-13T05:00:00"/>
    <n v="1286946000"/>
    <n v="1288933200"/>
    <d v="2010-11-05T05:00:00"/>
    <b v="0"/>
    <b v="1"/>
    <s v="film &amp; video/documentary"/>
    <n v="2.7680769230769231"/>
    <n v="69.873786407766985"/>
    <x v="4"/>
    <s v="documentary"/>
  </r>
  <r>
    <x v="368"/>
    <s v="Polarized needs-based approach"/>
    <n v="5400"/>
    <n v="14743"/>
    <x v="1"/>
    <n v="154"/>
    <x v="1"/>
    <s v="USD"/>
    <d v="2013-02-03T06:00:00"/>
    <n v="1359871200"/>
    <n v="1363237200"/>
    <d v="2013-03-14T05:00:00"/>
    <b v="0"/>
    <b v="1"/>
    <s v="film &amp; video/television"/>
    <n v="2.7301851851851846"/>
    <n v="95.733766233766232"/>
    <x v="4"/>
    <s v="television"/>
  </r>
  <r>
    <x v="369"/>
    <s v="Intuitive well-modulated middleware"/>
    <n v="112300"/>
    <n v="178965"/>
    <x v="1"/>
    <n v="5966"/>
    <x v="1"/>
    <s v="USD"/>
    <d v="2019-04-15T05:00:00"/>
    <n v="1555304400"/>
    <n v="1555822800"/>
    <d v="2019-04-21T05:00:00"/>
    <b v="0"/>
    <b v="0"/>
    <s v="theater/plays"/>
    <n v="1.5936331255565448"/>
    <n v="29.997485752598056"/>
    <x v="3"/>
    <s v="plays"/>
  </r>
  <r>
    <x v="370"/>
    <s v="Multi-channeled logistical matrices"/>
    <n v="189200"/>
    <n v="128410"/>
    <x v="0"/>
    <n v="2176"/>
    <x v="1"/>
    <s v="USD"/>
    <d v="2015-02-08T06:00:00"/>
    <n v="1423375200"/>
    <n v="1427778000"/>
    <d v="2015-03-31T05:00:00"/>
    <b v="0"/>
    <b v="0"/>
    <s v="theater/plays"/>
    <n v="0.67869978858350943"/>
    <n v="59.011948529411768"/>
    <x v="3"/>
    <s v="plays"/>
  </r>
  <r>
    <x v="371"/>
    <s v="Pre-emptive bifurcated artificial intelligence"/>
    <n v="900"/>
    <n v="14324"/>
    <x v="1"/>
    <n v="169"/>
    <x v="1"/>
    <s v="USD"/>
    <d v="2015-01-08T06:00:00"/>
    <n v="1420696800"/>
    <n v="1422424800"/>
    <d v="2015-01-28T06:00:00"/>
    <b v="0"/>
    <b v="1"/>
    <s v="film &amp; video/documentary"/>
    <n v="15.915555555555555"/>
    <n v="84.757396449704146"/>
    <x v="4"/>
    <s v="documentary"/>
  </r>
  <r>
    <x v="372"/>
    <s v="Down-sized coherent toolset"/>
    <n v="22500"/>
    <n v="164291"/>
    <x v="1"/>
    <n v="2106"/>
    <x v="1"/>
    <s v="USD"/>
    <d v="2017-08-17T05:00:00"/>
    <n v="1502946000"/>
    <n v="1503637200"/>
    <d v="2017-08-25T05:00:00"/>
    <b v="0"/>
    <b v="0"/>
    <s v="theater/plays"/>
    <n v="7.3018222222222224"/>
    <n v="78.010921177587846"/>
    <x v="3"/>
    <s v="plays"/>
  </r>
  <r>
    <x v="373"/>
    <s v="Open-source multi-tasking data-warehouse"/>
    <n v="167400"/>
    <n v="22073"/>
    <x v="0"/>
    <n v="441"/>
    <x v="1"/>
    <s v="USD"/>
    <d v="2019-01-11T06:00:00"/>
    <n v="1547186400"/>
    <n v="1547618400"/>
    <d v="2019-01-16T06:00:00"/>
    <b v="0"/>
    <b v="1"/>
    <s v="film &amp; video/documentary"/>
    <n v="0.13185782556750297"/>
    <n v="50.05215419501134"/>
    <x v="4"/>
    <s v="documentary"/>
  </r>
  <r>
    <x v="374"/>
    <s v="Future-proofed upward-trending contingency"/>
    <n v="2700"/>
    <n v="1479"/>
    <x v="0"/>
    <n v="25"/>
    <x v="1"/>
    <s v="USD"/>
    <d v="2015-10-16T05:00:00"/>
    <n v="1444971600"/>
    <n v="1449900000"/>
    <d v="2015-12-12T06:00:00"/>
    <b v="0"/>
    <b v="0"/>
    <s v="music/indie rock"/>
    <n v="0.54777777777777781"/>
    <n v="59.16"/>
    <x v="1"/>
    <s v="indie rock"/>
  </r>
  <r>
    <x v="375"/>
    <s v="Mandatory uniform matrix"/>
    <n v="3400"/>
    <n v="12275"/>
    <x v="1"/>
    <n v="131"/>
    <x v="1"/>
    <s v="USD"/>
    <d v="2014-07-06T05:00:00"/>
    <n v="1404622800"/>
    <n v="1405141200"/>
    <d v="2014-07-12T05:00:00"/>
    <b v="0"/>
    <b v="0"/>
    <s v="music/rock"/>
    <n v="3.6102941176470593"/>
    <n v="93.702290076335885"/>
    <x v="1"/>
    <s v="rock"/>
  </r>
  <r>
    <x v="376"/>
    <s v="Phased methodical initiative"/>
    <n v="49700"/>
    <n v="5098"/>
    <x v="0"/>
    <n v="127"/>
    <x v="1"/>
    <s v="USD"/>
    <d v="2019-10-22T05:00:00"/>
    <n v="1571720400"/>
    <n v="1572933600"/>
    <d v="2019-11-05T06:00:00"/>
    <b v="0"/>
    <b v="0"/>
    <s v="theater/plays"/>
    <n v="0.10257545271629778"/>
    <n v="40.14173228346457"/>
    <x v="3"/>
    <s v="plays"/>
  </r>
  <r>
    <x v="377"/>
    <s v="Managed stable function"/>
    <n v="178200"/>
    <n v="24882"/>
    <x v="0"/>
    <n v="355"/>
    <x v="1"/>
    <s v="USD"/>
    <d v="2018-05-21T05:00:00"/>
    <n v="1526878800"/>
    <n v="1530162000"/>
    <d v="2018-06-28T05:00:00"/>
    <b v="0"/>
    <b v="0"/>
    <s v="film &amp; video/documentary"/>
    <n v="0.13962962962962963"/>
    <n v="70.090140845070422"/>
    <x v="4"/>
    <s v="documentary"/>
  </r>
  <r>
    <x v="378"/>
    <s v="Realigned clear-thinking migration"/>
    <n v="7200"/>
    <n v="2912"/>
    <x v="0"/>
    <n v="44"/>
    <x v="4"/>
    <s v="GBP"/>
    <d v="2011-10-27T05:00:00"/>
    <n v="1319691600"/>
    <n v="1320904800"/>
    <d v="2011-11-10T06:00:00"/>
    <b v="0"/>
    <b v="0"/>
    <s v="theater/plays"/>
    <n v="0.40444444444444444"/>
    <n v="66.181818181818187"/>
    <x v="3"/>
    <s v="plays"/>
  </r>
  <r>
    <x v="379"/>
    <s v="Optional clear-thinking process improvement"/>
    <n v="2500"/>
    <n v="4008"/>
    <x v="1"/>
    <n v="84"/>
    <x v="1"/>
    <s v="USD"/>
    <d v="2013-06-23T05:00:00"/>
    <n v="1371963600"/>
    <n v="1372395600"/>
    <d v="2013-06-28T05:00:00"/>
    <b v="0"/>
    <b v="0"/>
    <s v="theater/plays"/>
    <n v="1.6032"/>
    <n v="47.714285714285715"/>
    <x v="3"/>
    <s v="plays"/>
  </r>
  <r>
    <x v="380"/>
    <s v="Cross-group global moratorium"/>
    <n v="5300"/>
    <n v="9749"/>
    <x v="1"/>
    <n v="155"/>
    <x v="1"/>
    <s v="USD"/>
    <d v="2015-06-08T05:00:00"/>
    <n v="1433739600"/>
    <n v="1437714000"/>
    <d v="2015-07-24T05:00:00"/>
    <b v="0"/>
    <b v="0"/>
    <s v="theater/plays"/>
    <n v="1.8394339622641511"/>
    <n v="62.896774193548389"/>
    <x v="3"/>
    <s v="plays"/>
  </r>
  <r>
    <x v="381"/>
    <s v="Visionary systemic process improvement"/>
    <n v="9100"/>
    <n v="5803"/>
    <x v="0"/>
    <n v="67"/>
    <x v="1"/>
    <s v="USD"/>
    <d v="2017-10-16T05:00:00"/>
    <n v="1508130000"/>
    <n v="1509771600"/>
    <d v="2017-11-04T05:00:00"/>
    <b v="0"/>
    <b v="0"/>
    <s v="photography/photography books"/>
    <n v="0.63769230769230767"/>
    <n v="86.611940298507463"/>
    <x v="7"/>
    <s v="photography books"/>
  </r>
  <r>
    <x v="382"/>
    <s v="Progressive intangible flexibility"/>
    <n v="6300"/>
    <n v="14199"/>
    <x v="1"/>
    <n v="189"/>
    <x v="1"/>
    <s v="USD"/>
    <d v="2019-02-13T06:00:00"/>
    <n v="1550037600"/>
    <n v="1550556000"/>
    <d v="2019-02-19T06:00:00"/>
    <b v="0"/>
    <b v="1"/>
    <s v="food/food trucks"/>
    <n v="2.2538095238095237"/>
    <n v="75.126984126984127"/>
    <x v="0"/>
    <s v="food trucks"/>
  </r>
  <r>
    <x v="383"/>
    <s v="Reactive real-time software"/>
    <n v="114400"/>
    <n v="196779"/>
    <x v="1"/>
    <n v="4799"/>
    <x v="1"/>
    <s v="USD"/>
    <d v="2017-02-10T06:00:00"/>
    <n v="1486706400"/>
    <n v="1489039200"/>
    <d v="2017-03-09T06:00:00"/>
    <b v="1"/>
    <b v="1"/>
    <s v="film &amp; video/documentary"/>
    <n v="1.7200961538461539"/>
    <n v="41.004167534903104"/>
    <x v="4"/>
    <s v="documentary"/>
  </r>
  <r>
    <x v="384"/>
    <s v="Programmable incremental knowledge user"/>
    <n v="38900"/>
    <n v="56859"/>
    <x v="1"/>
    <n v="1137"/>
    <x v="1"/>
    <s v="USD"/>
    <d v="2019-03-29T05:00:00"/>
    <n v="1553835600"/>
    <n v="1556600400"/>
    <d v="2019-04-30T05:00:00"/>
    <b v="0"/>
    <b v="0"/>
    <s v="publishing/nonfiction"/>
    <n v="1.4616709511568124"/>
    <n v="50.007915567282325"/>
    <x v="5"/>
    <s v="nonfiction"/>
  </r>
  <r>
    <x v="385"/>
    <s v="Progressive 5thgeneration customer loyalty"/>
    <n v="135500"/>
    <n v="103554"/>
    <x v="0"/>
    <n v="1068"/>
    <x v="1"/>
    <s v="USD"/>
    <d v="2010-06-26T05:00:00"/>
    <n v="1277528400"/>
    <n v="1278565200"/>
    <d v="2010-07-08T05:00:00"/>
    <b v="0"/>
    <b v="0"/>
    <s v="theater/plays"/>
    <n v="0.76423616236162362"/>
    <n v="96.960674157303373"/>
    <x v="3"/>
    <s v="plays"/>
  </r>
  <r>
    <x v="386"/>
    <s v="Triple-buffered logistical frame"/>
    <n v="109000"/>
    <n v="42795"/>
    <x v="0"/>
    <n v="424"/>
    <x v="1"/>
    <s v="USD"/>
    <d v="2012-06-12T05:00:00"/>
    <n v="1339477200"/>
    <n v="1339909200"/>
    <d v="2012-06-17T05:00:00"/>
    <b v="0"/>
    <b v="0"/>
    <s v="technology/wearables"/>
    <n v="0.39261467889908258"/>
    <n v="100.93160377358491"/>
    <x v="2"/>
    <s v="wearables"/>
  </r>
  <r>
    <x v="387"/>
    <s v="Exclusive dynamic adapter"/>
    <n v="114800"/>
    <n v="12938"/>
    <x v="3"/>
    <n v="145"/>
    <x v="5"/>
    <s v="CHF"/>
    <d v="2012-01-04T06:00:00"/>
    <n v="1325656800"/>
    <n v="1325829600"/>
    <d v="2012-01-06T06:00:00"/>
    <b v="0"/>
    <b v="0"/>
    <s v="music/indie rock"/>
    <n v="0.11270034843205573"/>
    <n v="89.227586206896547"/>
    <x v="1"/>
    <s v="indie rock"/>
  </r>
  <r>
    <x v="388"/>
    <s v="Automated systemic hierarchy"/>
    <n v="83000"/>
    <n v="101352"/>
    <x v="1"/>
    <n v="1152"/>
    <x v="1"/>
    <s v="USD"/>
    <d v="2010-10-28T05:00:00"/>
    <n v="1288242000"/>
    <n v="1290578400"/>
    <d v="2010-11-24T06:00:00"/>
    <b v="0"/>
    <b v="0"/>
    <s v="theater/plays"/>
    <n v="1.2211084337349398"/>
    <n v="87.979166666666671"/>
    <x v="3"/>
    <s v="plays"/>
  </r>
  <r>
    <x v="389"/>
    <s v="Digitized eco-centric core"/>
    <n v="2400"/>
    <n v="4477"/>
    <x v="1"/>
    <n v="50"/>
    <x v="1"/>
    <s v="USD"/>
    <d v="2013-09-13T05:00:00"/>
    <n v="1379048400"/>
    <n v="1380344400"/>
    <d v="2013-09-28T05:00:00"/>
    <b v="0"/>
    <b v="0"/>
    <s v="photography/photography books"/>
    <n v="1.8654166666666669"/>
    <n v="89.54"/>
    <x v="7"/>
    <s v="photography books"/>
  </r>
  <r>
    <x v="390"/>
    <s v="Mandatory uniform strategy"/>
    <n v="60400"/>
    <n v="4393"/>
    <x v="0"/>
    <n v="151"/>
    <x v="1"/>
    <s v="USD"/>
    <d v="2014-01-14T06:00:00"/>
    <n v="1389679200"/>
    <n v="1389852000"/>
    <d v="2014-01-16T06:00:00"/>
    <b v="0"/>
    <b v="0"/>
    <s v="publishing/nonfiction"/>
    <n v="7.27317880794702E-2"/>
    <n v="29.09271523178808"/>
    <x v="5"/>
    <s v="nonfiction"/>
  </r>
  <r>
    <x v="391"/>
    <s v="Profit-focused zero administration forecast"/>
    <n v="102900"/>
    <n v="67546"/>
    <x v="0"/>
    <n v="1608"/>
    <x v="1"/>
    <s v="USD"/>
    <d v="2011-01-06T06:00:00"/>
    <n v="1294293600"/>
    <n v="1294466400"/>
    <d v="2011-01-08T06:00:00"/>
    <b v="0"/>
    <b v="0"/>
    <s v="technology/wearables"/>
    <n v="0.65642371234207952"/>
    <n v="42.006218905472636"/>
    <x v="2"/>
    <s v="wearables"/>
  </r>
  <r>
    <x v="392"/>
    <s v="De-engineered static orchestration"/>
    <n v="62800"/>
    <n v="143788"/>
    <x v="1"/>
    <n v="3059"/>
    <x v="0"/>
    <s v="CAD"/>
    <d v="2017-07-17T05:00:00"/>
    <n v="1500267600"/>
    <n v="1500354000"/>
    <d v="2017-07-18T05:00:00"/>
    <b v="0"/>
    <b v="0"/>
    <s v="music/jazz"/>
    <n v="2.2896178343949045"/>
    <n v="47.004903563255965"/>
    <x v="1"/>
    <s v="jazz"/>
  </r>
  <r>
    <x v="393"/>
    <s v="Customizable dynamic info-mediaries"/>
    <n v="800"/>
    <n v="3755"/>
    <x v="1"/>
    <n v="34"/>
    <x v="1"/>
    <s v="USD"/>
    <d v="2013-07-29T05:00:00"/>
    <n v="1375074000"/>
    <n v="1375938000"/>
    <d v="2013-08-08T05:00:00"/>
    <b v="0"/>
    <b v="1"/>
    <s v="film &amp; video/documentary"/>
    <n v="4.6937499999999996"/>
    <n v="110.44117647058823"/>
    <x v="4"/>
    <s v="documentary"/>
  </r>
  <r>
    <x v="122"/>
    <s v="Enhanced incremental budgetary management"/>
    <n v="7100"/>
    <n v="9238"/>
    <x v="1"/>
    <n v="220"/>
    <x v="1"/>
    <s v="USD"/>
    <d v="2011-12-08T06:00:00"/>
    <n v="1323324000"/>
    <n v="1323410400"/>
    <d v="2011-12-09T06:00:00"/>
    <b v="1"/>
    <b v="0"/>
    <s v="theater/plays"/>
    <n v="1.3011267605633803"/>
    <n v="41.990909090909092"/>
    <x v="3"/>
    <s v="plays"/>
  </r>
  <r>
    <x v="394"/>
    <s v="Digitized local info-mediaries"/>
    <n v="46100"/>
    <n v="77012"/>
    <x v="1"/>
    <n v="1604"/>
    <x v="2"/>
    <s v="AUD"/>
    <d v="2018-10-05T05:00:00"/>
    <n v="1538715600"/>
    <n v="1539406800"/>
    <d v="2018-10-13T05:00:00"/>
    <b v="0"/>
    <b v="0"/>
    <s v="film &amp; video/drama"/>
    <n v="1.6705422993492407"/>
    <n v="48.012468827930178"/>
    <x v="4"/>
    <s v="drama"/>
  </r>
  <r>
    <x v="395"/>
    <s v="Virtual systematic monitoring"/>
    <n v="8100"/>
    <n v="14083"/>
    <x v="1"/>
    <n v="454"/>
    <x v="1"/>
    <s v="USD"/>
    <d v="2013-05-23T05:00:00"/>
    <n v="1369285200"/>
    <n v="1369803600"/>
    <d v="2013-05-29T05:00:00"/>
    <b v="0"/>
    <b v="0"/>
    <s v="music/rock"/>
    <n v="1.738641975308642"/>
    <n v="31.019823788546255"/>
    <x v="1"/>
    <s v="rock"/>
  </r>
  <r>
    <x v="396"/>
    <s v="Reactive bottom-line open architecture"/>
    <n v="1700"/>
    <n v="12202"/>
    <x v="1"/>
    <n v="123"/>
    <x v="6"/>
    <s v="EUR"/>
    <d v="2018-05-08T05:00:00"/>
    <n v="1525755600"/>
    <n v="1525928400"/>
    <d v="2018-05-10T05:00:00"/>
    <b v="0"/>
    <b v="1"/>
    <s v="film &amp; video/animation"/>
    <n v="7.1776470588235295"/>
    <n v="99.203252032520325"/>
    <x v="4"/>
    <s v="animation"/>
  </r>
  <r>
    <x v="397"/>
    <s v="Pre-emptive interactive model"/>
    <n v="97300"/>
    <n v="62127"/>
    <x v="0"/>
    <n v="941"/>
    <x v="1"/>
    <s v="USD"/>
    <d v="2011-02-02T06:00:00"/>
    <n v="1296626400"/>
    <n v="1297231200"/>
    <d v="2011-02-09T06:00:00"/>
    <b v="0"/>
    <b v="0"/>
    <s v="music/indie rock"/>
    <n v="0.63850976361767731"/>
    <n v="66.022316684378325"/>
    <x v="1"/>
    <s v="indie rock"/>
  </r>
  <r>
    <x v="398"/>
    <s v="Ergonomic eco-centric open architecture"/>
    <n v="100"/>
    <n v="2"/>
    <x v="0"/>
    <n v="1"/>
    <x v="1"/>
    <s v="USD"/>
    <d v="2013-08-16T05:00:00"/>
    <n v="1376629200"/>
    <n v="1378530000"/>
    <d v="2013-09-07T05:00:00"/>
    <b v="0"/>
    <b v="1"/>
    <s v="photography/photography books"/>
    <n v="0.02"/>
    <n v="2"/>
    <x v="7"/>
    <s v="photography books"/>
  </r>
  <r>
    <x v="399"/>
    <s v="Inverse radical hierarchy"/>
    <n v="900"/>
    <n v="13772"/>
    <x v="1"/>
    <n v="299"/>
    <x v="1"/>
    <s v="USD"/>
    <d v="2019-10-27T05:00:00"/>
    <n v="1572152400"/>
    <n v="1572152400"/>
    <d v="2019-10-27T05:00:00"/>
    <b v="0"/>
    <b v="0"/>
    <s v="theater/plays"/>
    <n v="15.302222222222222"/>
    <n v="46.060200668896321"/>
    <x v="3"/>
    <s v="plays"/>
  </r>
  <r>
    <x v="400"/>
    <s v="Team-oriented static interface"/>
    <n v="7300"/>
    <n v="2946"/>
    <x v="0"/>
    <n v="40"/>
    <x v="1"/>
    <s v="USD"/>
    <d v="2012-01-06T06:00:00"/>
    <n v="1325829600"/>
    <n v="1329890400"/>
    <d v="2012-02-22T06:00:00"/>
    <b v="0"/>
    <b v="1"/>
    <s v="film &amp; video/shorts"/>
    <n v="0.40356164383561643"/>
    <n v="73.650000000000006"/>
    <x v="4"/>
    <s v="shorts"/>
  </r>
  <r>
    <x v="401"/>
    <s v="Virtual foreground throughput"/>
    <n v="195800"/>
    <n v="168820"/>
    <x v="0"/>
    <n v="3015"/>
    <x v="0"/>
    <s v="CAD"/>
    <d v="2010-05-12T05:00:00"/>
    <n v="1273640400"/>
    <n v="1276750800"/>
    <d v="2010-06-17T05:00:00"/>
    <b v="0"/>
    <b v="1"/>
    <s v="theater/plays"/>
    <n v="0.86220633299284988"/>
    <n v="55.99336650082919"/>
    <x v="3"/>
    <s v="plays"/>
  </r>
  <r>
    <x v="402"/>
    <s v="Visionary exuding Internet solution"/>
    <n v="48900"/>
    <n v="154321"/>
    <x v="1"/>
    <n v="2237"/>
    <x v="1"/>
    <s v="USD"/>
    <d v="2017-11-14T06:00:00"/>
    <n v="1510639200"/>
    <n v="1510898400"/>
    <d v="2017-11-17T06:00:00"/>
    <b v="0"/>
    <b v="0"/>
    <s v="theater/plays"/>
    <n v="3.1558486707566464"/>
    <n v="68.985695127402778"/>
    <x v="3"/>
    <s v="plays"/>
  </r>
  <r>
    <x v="403"/>
    <s v="Synchronized secondary analyzer"/>
    <n v="29600"/>
    <n v="26527"/>
    <x v="0"/>
    <n v="435"/>
    <x v="1"/>
    <s v="USD"/>
    <d v="2018-06-04T05:00:00"/>
    <n v="1528088400"/>
    <n v="1532408400"/>
    <d v="2018-07-24T05:00:00"/>
    <b v="0"/>
    <b v="0"/>
    <s v="theater/plays"/>
    <n v="0.89618243243243245"/>
    <n v="60.981609195402299"/>
    <x v="3"/>
    <s v="plays"/>
  </r>
  <r>
    <x v="404"/>
    <s v="Balanced attitude-oriented parallelism"/>
    <n v="39300"/>
    <n v="71583"/>
    <x v="1"/>
    <n v="645"/>
    <x v="1"/>
    <s v="USD"/>
    <d v="2013-01-30T06:00:00"/>
    <n v="1359525600"/>
    <n v="1360562400"/>
    <d v="2013-02-11T06:00:00"/>
    <b v="1"/>
    <b v="0"/>
    <s v="film &amp; video/documentary"/>
    <n v="1.8214503816793894"/>
    <n v="110.98139534883721"/>
    <x v="4"/>
    <s v="documentary"/>
  </r>
  <r>
    <x v="405"/>
    <s v="Organized bandwidth-monitored core"/>
    <n v="3400"/>
    <n v="12100"/>
    <x v="1"/>
    <n v="484"/>
    <x v="3"/>
    <s v="DKK"/>
    <d v="2019-10-13T05:00:00"/>
    <n v="1570942800"/>
    <n v="1571547600"/>
    <d v="2019-10-20T05:00:00"/>
    <b v="0"/>
    <b v="0"/>
    <s v="theater/plays"/>
    <n v="3.5588235294117645"/>
    <n v="25"/>
    <x v="3"/>
    <s v="plays"/>
  </r>
  <r>
    <x v="406"/>
    <s v="Cloned leadingedge utilization"/>
    <n v="9200"/>
    <n v="12129"/>
    <x v="1"/>
    <n v="154"/>
    <x v="0"/>
    <s v="CAD"/>
    <d v="2016-06-20T05:00:00"/>
    <n v="1466398800"/>
    <n v="1468126800"/>
    <d v="2016-07-10T05:00:00"/>
    <b v="0"/>
    <b v="0"/>
    <s v="film &amp; video/documentary"/>
    <n v="1.3183695652173912"/>
    <n v="78.759740259740255"/>
    <x v="4"/>
    <s v="documentary"/>
  </r>
  <r>
    <x v="97"/>
    <s v="Secured asymmetric projection"/>
    <n v="135600"/>
    <n v="62804"/>
    <x v="0"/>
    <n v="714"/>
    <x v="1"/>
    <s v="USD"/>
    <d v="2017-04-18T05:00:00"/>
    <n v="1492491600"/>
    <n v="1492837200"/>
    <d v="2017-04-22T05:00:00"/>
    <b v="0"/>
    <b v="0"/>
    <s v="music/rock"/>
    <n v="0.46315634218289081"/>
    <n v="87.960784313725483"/>
    <x v="1"/>
    <s v="rock"/>
  </r>
  <r>
    <x v="407"/>
    <s v="Advanced cohesive Graphic Interface"/>
    <n v="153700"/>
    <n v="55536"/>
    <x v="2"/>
    <n v="1111"/>
    <x v="1"/>
    <s v="USD"/>
    <d v="2015-04-28T05:00:00"/>
    <n v="1430197200"/>
    <n v="1430197200"/>
    <d v="2015-04-28T05:00:00"/>
    <b v="0"/>
    <b v="0"/>
    <s v="games/mobile games"/>
    <n v="0.36132726089785294"/>
    <n v="49.987398739873989"/>
    <x v="6"/>
    <s v="mobile games"/>
  </r>
  <r>
    <x v="408"/>
    <s v="Down-sized maximized function"/>
    <n v="7800"/>
    <n v="8161"/>
    <x v="1"/>
    <n v="82"/>
    <x v="1"/>
    <s v="USD"/>
    <d v="2017-05-29T05:00:00"/>
    <n v="1496034000"/>
    <n v="1496206800"/>
    <d v="2017-05-31T05:00:00"/>
    <b v="0"/>
    <b v="0"/>
    <s v="theater/plays"/>
    <n v="1.0462820512820512"/>
    <n v="99.524390243902445"/>
    <x v="3"/>
    <s v="plays"/>
  </r>
  <r>
    <x v="409"/>
    <s v="Realigned zero tolerance software"/>
    <n v="2100"/>
    <n v="14046"/>
    <x v="1"/>
    <n v="134"/>
    <x v="1"/>
    <s v="USD"/>
    <d v="2014-01-03T06:00:00"/>
    <n v="1388728800"/>
    <n v="1389592800"/>
    <d v="2014-01-13T06:00:00"/>
    <b v="0"/>
    <b v="0"/>
    <s v="publishing/fiction"/>
    <n v="6.6885714285714286"/>
    <n v="104.82089552238806"/>
    <x v="5"/>
    <s v="fiction"/>
  </r>
  <r>
    <x v="410"/>
    <s v="Persevering analyzing extranet"/>
    <n v="189500"/>
    <n v="117628"/>
    <x v="2"/>
    <n v="1089"/>
    <x v="1"/>
    <s v="USD"/>
    <d v="2018-11-27T06:00:00"/>
    <n v="1543298400"/>
    <n v="1545631200"/>
    <d v="2018-12-24T06:00:00"/>
    <b v="0"/>
    <b v="0"/>
    <s v="film &amp; video/animation"/>
    <n v="0.62072823218997364"/>
    <n v="108.01469237832875"/>
    <x v="4"/>
    <s v="animation"/>
  </r>
  <r>
    <x v="411"/>
    <s v="Innovative human-resource migration"/>
    <n v="188200"/>
    <n v="159405"/>
    <x v="0"/>
    <n v="5497"/>
    <x v="1"/>
    <s v="USD"/>
    <d v="2010-04-20T05:00:00"/>
    <n v="1271739600"/>
    <n v="1272430800"/>
    <d v="2010-04-28T05:00:00"/>
    <b v="0"/>
    <b v="1"/>
    <s v="food/food trucks"/>
    <n v="0.84699787460148779"/>
    <n v="28.998544660724033"/>
    <x v="0"/>
    <s v="food trucks"/>
  </r>
  <r>
    <x v="412"/>
    <s v="Intuitive needs-based monitoring"/>
    <n v="113500"/>
    <n v="12552"/>
    <x v="0"/>
    <n v="418"/>
    <x v="1"/>
    <s v="USD"/>
    <d v="2012-01-13T06:00:00"/>
    <n v="1326434400"/>
    <n v="1327903200"/>
    <d v="2012-01-30T06:00:00"/>
    <b v="0"/>
    <b v="0"/>
    <s v="theater/plays"/>
    <n v="0.11059030837004405"/>
    <n v="30.028708133971293"/>
    <x v="3"/>
    <s v="plays"/>
  </r>
  <r>
    <x v="413"/>
    <s v="Customer-focused disintermediate toolset"/>
    <n v="134600"/>
    <n v="59007"/>
    <x v="0"/>
    <n v="1439"/>
    <x v="1"/>
    <s v="USD"/>
    <d v="2011-01-17T06:00:00"/>
    <n v="1295244000"/>
    <n v="1296021600"/>
    <d v="2011-01-26T06:00:00"/>
    <b v="0"/>
    <b v="1"/>
    <s v="film &amp; video/documentary"/>
    <n v="0.43838781575037145"/>
    <n v="41.005559416261292"/>
    <x v="4"/>
    <s v="documentary"/>
  </r>
  <r>
    <x v="414"/>
    <s v="Upgradable 24/7 emulation"/>
    <n v="1700"/>
    <n v="943"/>
    <x v="0"/>
    <n v="15"/>
    <x v="1"/>
    <s v="USD"/>
    <d v="2018-11-03T05:00:00"/>
    <n v="1541221200"/>
    <n v="1543298400"/>
    <d v="2018-11-27T06:00:00"/>
    <b v="0"/>
    <b v="0"/>
    <s v="theater/plays"/>
    <n v="0.55470588235294116"/>
    <n v="62.866666666666667"/>
    <x v="3"/>
    <s v="plays"/>
  </r>
  <r>
    <x v="32"/>
    <s v="Quality-focused client-server core"/>
    <n v="163700"/>
    <n v="93963"/>
    <x v="0"/>
    <n v="1999"/>
    <x v="0"/>
    <s v="CAD"/>
    <d v="2012-05-06T05:00:00"/>
    <n v="1336280400"/>
    <n v="1336366800"/>
    <d v="2012-05-07T05:00:00"/>
    <b v="0"/>
    <b v="0"/>
    <s v="film &amp; video/documentary"/>
    <n v="0.57399511301160655"/>
    <n v="47.005002501250623"/>
    <x v="4"/>
    <s v="documentary"/>
  </r>
  <r>
    <x v="415"/>
    <s v="Upgradable maximized protocol"/>
    <n v="113800"/>
    <n v="140469"/>
    <x v="1"/>
    <n v="5203"/>
    <x v="1"/>
    <s v="USD"/>
    <d v="2011-12-22T06:00:00"/>
    <n v="1324533600"/>
    <n v="1325052000"/>
    <d v="2011-12-28T06:00:00"/>
    <b v="0"/>
    <b v="0"/>
    <s v="technology/web"/>
    <n v="1.2343497363796134"/>
    <n v="26.997693638285604"/>
    <x v="2"/>
    <s v="web"/>
  </r>
  <r>
    <x v="416"/>
    <s v="Cross-platform interactive synergy"/>
    <n v="5000"/>
    <n v="6423"/>
    <x v="1"/>
    <n v="94"/>
    <x v="1"/>
    <s v="USD"/>
    <d v="2017-06-25T05:00:00"/>
    <n v="1498366800"/>
    <n v="1499576400"/>
    <d v="2017-07-09T05:00:00"/>
    <b v="0"/>
    <b v="0"/>
    <s v="theater/plays"/>
    <n v="1.2846000000000002"/>
    <n v="68.329787234042556"/>
    <x v="3"/>
    <s v="plays"/>
  </r>
  <r>
    <x v="417"/>
    <s v="User-centric fault-tolerant archive"/>
    <n v="9400"/>
    <n v="6015"/>
    <x v="0"/>
    <n v="118"/>
    <x v="1"/>
    <s v="USD"/>
    <d v="2017-06-29T05:00:00"/>
    <n v="1498712400"/>
    <n v="1501304400"/>
    <d v="2017-07-29T05:00:00"/>
    <b v="0"/>
    <b v="1"/>
    <s v="technology/wearables"/>
    <n v="0.63989361702127656"/>
    <n v="50.974576271186443"/>
    <x v="2"/>
    <s v="wearables"/>
  </r>
  <r>
    <x v="418"/>
    <s v="Reverse-engineered regional knowledge user"/>
    <n v="8700"/>
    <n v="11075"/>
    <x v="1"/>
    <n v="205"/>
    <x v="1"/>
    <s v="USD"/>
    <d v="2010-04-17T05:00:00"/>
    <n v="1271480400"/>
    <n v="1273208400"/>
    <d v="2010-05-07T05:00:00"/>
    <b v="0"/>
    <b v="1"/>
    <s v="theater/plays"/>
    <n v="1.2729885057471264"/>
    <n v="54.024390243902438"/>
    <x v="3"/>
    <s v="plays"/>
  </r>
  <r>
    <x v="419"/>
    <s v="Self-enabling real-time definition"/>
    <n v="147800"/>
    <n v="15723"/>
    <x v="0"/>
    <n v="162"/>
    <x v="1"/>
    <s v="USD"/>
    <d v="2011-09-22T05:00:00"/>
    <n v="1316667600"/>
    <n v="1316840400"/>
    <d v="2011-09-24T05:00:00"/>
    <b v="0"/>
    <b v="1"/>
    <s v="food/food trucks"/>
    <n v="0.10638024357239512"/>
    <n v="97.055555555555557"/>
    <x v="0"/>
    <s v="food trucks"/>
  </r>
  <r>
    <x v="420"/>
    <s v="User-centric impactful projection"/>
    <n v="5100"/>
    <n v="2064"/>
    <x v="0"/>
    <n v="83"/>
    <x v="1"/>
    <s v="USD"/>
    <d v="2018-04-18T05:00:00"/>
    <n v="1524027600"/>
    <n v="1524546000"/>
    <d v="2018-04-24T05:00:00"/>
    <b v="0"/>
    <b v="0"/>
    <s v="music/indie rock"/>
    <n v="0.40470588235294114"/>
    <n v="24.867469879518072"/>
    <x v="1"/>
    <s v="indie rock"/>
  </r>
  <r>
    <x v="421"/>
    <s v="Vision-oriented actuating hardware"/>
    <n v="2700"/>
    <n v="7767"/>
    <x v="1"/>
    <n v="92"/>
    <x v="1"/>
    <s v="USD"/>
    <d v="2015-07-28T05:00:00"/>
    <n v="1438059600"/>
    <n v="1438578000"/>
    <d v="2015-08-03T05:00:00"/>
    <b v="0"/>
    <b v="0"/>
    <s v="photography/photography books"/>
    <n v="2.8766666666666665"/>
    <n v="84.423913043478265"/>
    <x v="7"/>
    <s v="photography books"/>
  </r>
  <r>
    <x v="422"/>
    <s v="Virtual leadingedge framework"/>
    <n v="1800"/>
    <n v="10313"/>
    <x v="1"/>
    <n v="219"/>
    <x v="1"/>
    <s v="USD"/>
    <d v="2013-02-27T06:00:00"/>
    <n v="1361944800"/>
    <n v="1362549600"/>
    <d v="2013-03-06T06:00:00"/>
    <b v="0"/>
    <b v="0"/>
    <s v="theater/plays"/>
    <n v="5.7294444444444448"/>
    <n v="47.091324200913242"/>
    <x v="3"/>
    <s v="plays"/>
  </r>
  <r>
    <x v="423"/>
    <s v="Managed discrete framework"/>
    <n v="174500"/>
    <n v="197018"/>
    <x v="1"/>
    <n v="2526"/>
    <x v="1"/>
    <s v="USD"/>
    <d v="2014-09-13T05:00:00"/>
    <n v="1410584400"/>
    <n v="1413349200"/>
    <d v="2014-10-15T05:00:00"/>
    <b v="0"/>
    <b v="1"/>
    <s v="theater/plays"/>
    <n v="1.1290429799426933"/>
    <n v="77.996041171813147"/>
    <x v="3"/>
    <s v="plays"/>
  </r>
  <r>
    <x v="424"/>
    <s v="Progressive zero-defect capability"/>
    <n v="101400"/>
    <n v="47037"/>
    <x v="0"/>
    <n v="747"/>
    <x v="1"/>
    <s v="USD"/>
    <d v="2011-02-11T06:00:00"/>
    <n v="1297404000"/>
    <n v="1298008800"/>
    <d v="2011-02-18T06:00:00"/>
    <b v="0"/>
    <b v="0"/>
    <s v="film &amp; video/animation"/>
    <n v="0.46387573964497042"/>
    <n v="62.967871485943775"/>
    <x v="4"/>
    <s v="animation"/>
  </r>
  <r>
    <x v="425"/>
    <s v="Right-sized demand-driven adapter"/>
    <n v="191000"/>
    <n v="173191"/>
    <x v="3"/>
    <n v="2138"/>
    <x v="1"/>
    <s v="USD"/>
    <d v="2014-02-10T06:00:00"/>
    <n v="1392012000"/>
    <n v="1394427600"/>
    <d v="2014-03-10T05:00:00"/>
    <b v="0"/>
    <b v="1"/>
    <s v="photography/photography books"/>
    <n v="0.90675916230366493"/>
    <n v="81.006080449017773"/>
    <x v="7"/>
    <s v="photography books"/>
  </r>
  <r>
    <x v="426"/>
    <s v="Re-engineered attitude-oriented frame"/>
    <n v="8100"/>
    <n v="5487"/>
    <x v="0"/>
    <n v="84"/>
    <x v="1"/>
    <s v="USD"/>
    <d v="2019-09-29T05:00:00"/>
    <n v="1569733200"/>
    <n v="1572670800"/>
    <d v="2019-11-02T05:00:00"/>
    <b v="0"/>
    <b v="0"/>
    <s v="theater/plays"/>
    <n v="0.67740740740740746"/>
    <n v="65.321428571428569"/>
    <x v="3"/>
    <s v="plays"/>
  </r>
  <r>
    <x v="427"/>
    <s v="Compatible multimedia utilization"/>
    <n v="5100"/>
    <n v="9817"/>
    <x v="1"/>
    <n v="94"/>
    <x v="1"/>
    <s v="USD"/>
    <d v="2018-06-22T05:00:00"/>
    <n v="1529643600"/>
    <n v="1531112400"/>
    <d v="2018-07-09T05:00:00"/>
    <b v="1"/>
    <b v="0"/>
    <s v="theater/plays"/>
    <n v="1.9249019607843136"/>
    <n v="104.43617021276596"/>
    <x v="3"/>
    <s v="plays"/>
  </r>
  <r>
    <x v="428"/>
    <s v="Re-contextualized dedicated hardware"/>
    <n v="7700"/>
    <n v="6369"/>
    <x v="0"/>
    <n v="91"/>
    <x v="1"/>
    <s v="USD"/>
    <d v="2014-05-02T05:00:00"/>
    <n v="1399006800"/>
    <n v="1400734800"/>
    <d v="2014-05-22T05:00:00"/>
    <b v="0"/>
    <b v="0"/>
    <s v="theater/plays"/>
    <n v="0.82714285714285718"/>
    <n v="69.989010989010993"/>
    <x v="3"/>
    <s v="plays"/>
  </r>
  <r>
    <x v="429"/>
    <s v="Decentralized composite paradigm"/>
    <n v="121400"/>
    <n v="65755"/>
    <x v="0"/>
    <n v="792"/>
    <x v="1"/>
    <s v="USD"/>
    <d v="2013-11-25T06:00:00"/>
    <n v="1385359200"/>
    <n v="1386741600"/>
    <d v="2013-12-11T06:00:00"/>
    <b v="0"/>
    <b v="1"/>
    <s v="film &amp; video/documentary"/>
    <n v="0.54163920922570019"/>
    <n v="83.023989898989896"/>
    <x v="4"/>
    <s v="documentary"/>
  </r>
  <r>
    <x v="430"/>
    <s v="Cloned transitional hierarchy"/>
    <n v="5400"/>
    <n v="903"/>
    <x v="3"/>
    <n v="10"/>
    <x v="0"/>
    <s v="CAD"/>
    <d v="2016-12-01T06:00:00"/>
    <n v="1480572000"/>
    <n v="1481781600"/>
    <d v="2016-12-15T06:00:00"/>
    <b v="1"/>
    <b v="0"/>
    <s v="theater/plays"/>
    <n v="0.16722222222222222"/>
    <n v="90.3"/>
    <x v="3"/>
    <s v="plays"/>
  </r>
  <r>
    <x v="431"/>
    <s v="Advanced discrete leverage"/>
    <n v="152400"/>
    <n v="178120"/>
    <x v="1"/>
    <n v="1713"/>
    <x v="6"/>
    <s v="EUR"/>
    <d v="2014-12-15T06:00:00"/>
    <n v="1418623200"/>
    <n v="1419660000"/>
    <d v="2014-12-27T06:00:00"/>
    <b v="0"/>
    <b v="1"/>
    <s v="theater/plays"/>
    <n v="1.168766404199475"/>
    <n v="103.98131932282546"/>
    <x v="3"/>
    <s v="plays"/>
  </r>
  <r>
    <x v="432"/>
    <s v="Open-source incremental throughput"/>
    <n v="1300"/>
    <n v="13678"/>
    <x v="1"/>
    <n v="249"/>
    <x v="1"/>
    <s v="USD"/>
    <d v="2019-04-20T05:00:00"/>
    <n v="1555736400"/>
    <n v="1555822800"/>
    <d v="2019-04-21T05:00:00"/>
    <b v="0"/>
    <b v="0"/>
    <s v="music/jazz"/>
    <n v="10.521538461538462"/>
    <n v="54.931726907630519"/>
    <x v="1"/>
    <s v="jazz"/>
  </r>
  <r>
    <x v="433"/>
    <s v="Centralized regional interface"/>
    <n v="8100"/>
    <n v="9969"/>
    <x v="1"/>
    <n v="192"/>
    <x v="1"/>
    <s v="USD"/>
    <d v="2015-09-13T05:00:00"/>
    <n v="1442120400"/>
    <n v="1442379600"/>
    <d v="2015-09-16T05:00:00"/>
    <b v="0"/>
    <b v="1"/>
    <s v="film &amp; video/animation"/>
    <n v="1.2307407407407407"/>
    <n v="51.921875"/>
    <x v="4"/>
    <s v="animation"/>
  </r>
  <r>
    <x v="434"/>
    <s v="Streamlined web-enabled knowledgebase"/>
    <n v="8300"/>
    <n v="14827"/>
    <x v="1"/>
    <n v="247"/>
    <x v="1"/>
    <s v="USD"/>
    <d v="2013-03-04T06:00:00"/>
    <n v="1362376800"/>
    <n v="1364965200"/>
    <d v="2013-04-03T05:00:00"/>
    <b v="0"/>
    <b v="0"/>
    <s v="theater/plays"/>
    <n v="1.7863855421686747"/>
    <n v="60.02834008097166"/>
    <x v="3"/>
    <s v="plays"/>
  </r>
  <r>
    <x v="435"/>
    <s v="Digitized transitional monitoring"/>
    <n v="28400"/>
    <n v="100900"/>
    <x v="1"/>
    <n v="2293"/>
    <x v="1"/>
    <s v="USD"/>
    <d v="2016-11-06T05:00:00"/>
    <n v="1478408400"/>
    <n v="1479016800"/>
    <d v="2016-11-13T06:00:00"/>
    <b v="0"/>
    <b v="0"/>
    <s v="film &amp; video/science fiction"/>
    <n v="3.5528169014084505"/>
    <n v="44.003488879197555"/>
    <x v="4"/>
    <s v="science fiction"/>
  </r>
  <r>
    <x v="436"/>
    <s v="Networked optimal adapter"/>
    <n v="102500"/>
    <n v="165954"/>
    <x v="1"/>
    <n v="3131"/>
    <x v="1"/>
    <s v="USD"/>
    <d v="2017-06-30T05:00:00"/>
    <n v="1498798800"/>
    <n v="1499662800"/>
    <d v="2017-07-10T05:00:00"/>
    <b v="0"/>
    <b v="0"/>
    <s v="film &amp; video/television"/>
    <n v="1.6190634146341463"/>
    <n v="53.003513254551258"/>
    <x v="4"/>
    <s v="television"/>
  </r>
  <r>
    <x v="437"/>
    <s v="Automated optimal function"/>
    <n v="7000"/>
    <n v="1744"/>
    <x v="0"/>
    <n v="32"/>
    <x v="1"/>
    <s v="USD"/>
    <d v="2012-04-26T05:00:00"/>
    <n v="1335416400"/>
    <n v="1337835600"/>
    <d v="2012-05-24T05:00:00"/>
    <b v="0"/>
    <b v="0"/>
    <s v="technology/wearables"/>
    <n v="0.24914285714285714"/>
    <n v="54.5"/>
    <x v="2"/>
    <s v="wearables"/>
  </r>
  <r>
    <x v="438"/>
    <s v="Devolved system-worthy framework"/>
    <n v="5400"/>
    <n v="10731"/>
    <x v="1"/>
    <n v="143"/>
    <x v="6"/>
    <s v="EUR"/>
    <d v="2017-09-02T05:00:00"/>
    <n v="1504328400"/>
    <n v="1505710800"/>
    <d v="2017-09-18T05:00:00"/>
    <b v="0"/>
    <b v="0"/>
    <s v="theater/plays"/>
    <n v="1.9872222222222222"/>
    <n v="75.04195804195804"/>
    <x v="3"/>
    <s v="plays"/>
  </r>
  <r>
    <x v="439"/>
    <s v="Stand-alone user-facing service-desk"/>
    <n v="9300"/>
    <n v="3232"/>
    <x v="3"/>
    <n v="90"/>
    <x v="1"/>
    <s v="USD"/>
    <d v="2010-09-30T05:00:00"/>
    <n v="1285822800"/>
    <n v="1287464400"/>
    <d v="2010-10-19T05:00:00"/>
    <b v="0"/>
    <b v="0"/>
    <s v="theater/plays"/>
    <n v="0.34752688172043006"/>
    <n v="35.911111111111111"/>
    <x v="3"/>
    <s v="plays"/>
  </r>
  <r>
    <x v="347"/>
    <s v="Versatile global attitude"/>
    <n v="6200"/>
    <n v="10938"/>
    <x v="1"/>
    <n v="296"/>
    <x v="1"/>
    <s v="USD"/>
    <d v="2011-07-24T05:00:00"/>
    <n v="1311483600"/>
    <n v="1311656400"/>
    <d v="2011-07-26T05:00:00"/>
    <b v="0"/>
    <b v="1"/>
    <s v="music/indie rock"/>
    <n v="1.7641935483870967"/>
    <n v="36.952702702702702"/>
    <x v="1"/>
    <s v="indie rock"/>
  </r>
  <r>
    <x v="440"/>
    <s v="Intuitive demand-driven Local Area Network"/>
    <n v="2100"/>
    <n v="10739"/>
    <x v="1"/>
    <n v="170"/>
    <x v="1"/>
    <s v="USD"/>
    <d v="2010-12-03T06:00:00"/>
    <n v="1291356000"/>
    <n v="1293170400"/>
    <d v="2010-12-24T06:00:00"/>
    <b v="0"/>
    <b v="1"/>
    <s v="theater/plays"/>
    <n v="5.1138095238095236"/>
    <n v="63.170588235294119"/>
    <x v="3"/>
    <s v="plays"/>
  </r>
  <r>
    <x v="441"/>
    <s v="Assimilated uniform methodology"/>
    <n v="6800"/>
    <n v="5579"/>
    <x v="0"/>
    <n v="186"/>
    <x v="1"/>
    <s v="USD"/>
    <d v="2012-12-18T06:00:00"/>
    <n v="1355810400"/>
    <n v="1355983200"/>
    <d v="2012-12-20T06:00:00"/>
    <b v="0"/>
    <b v="0"/>
    <s v="technology/wearables"/>
    <n v="0.82044117647058823"/>
    <n v="29.99462365591398"/>
    <x v="2"/>
    <s v="wearables"/>
  </r>
  <r>
    <x v="442"/>
    <s v="Self-enabling next generation algorithm"/>
    <n v="155200"/>
    <n v="37754"/>
    <x v="3"/>
    <n v="439"/>
    <x v="4"/>
    <s v="GBP"/>
    <d v="2017-12-19T06:00:00"/>
    <n v="1513663200"/>
    <n v="1515045600"/>
    <d v="2018-01-04T06:00:00"/>
    <b v="0"/>
    <b v="0"/>
    <s v="film &amp; video/television"/>
    <n v="0.24326030927835052"/>
    <n v="86"/>
    <x v="4"/>
    <s v="television"/>
  </r>
  <r>
    <x v="443"/>
    <s v="Object-based demand-driven strategy"/>
    <n v="89900"/>
    <n v="45384"/>
    <x v="0"/>
    <n v="605"/>
    <x v="1"/>
    <s v="USD"/>
    <d v="2013-04-14T05:00:00"/>
    <n v="1365915600"/>
    <n v="1366088400"/>
    <d v="2013-04-16T05:00:00"/>
    <b v="0"/>
    <b v="1"/>
    <s v="games/video games"/>
    <n v="0.50482758620689661"/>
    <n v="75.014876033057845"/>
    <x v="6"/>
    <s v="video games"/>
  </r>
  <r>
    <x v="444"/>
    <s v="Public-key coherent ability"/>
    <n v="900"/>
    <n v="8703"/>
    <x v="1"/>
    <n v="86"/>
    <x v="3"/>
    <s v="DKK"/>
    <d v="2019-03-06T06:00:00"/>
    <n v="1551852000"/>
    <n v="1553317200"/>
    <d v="2019-03-23T05:00:00"/>
    <b v="0"/>
    <b v="0"/>
    <s v="games/video games"/>
    <n v="9.67"/>
    <n v="101.19767441860465"/>
    <x v="6"/>
    <s v="video games"/>
  </r>
  <r>
    <x v="445"/>
    <s v="Up-sized composite success"/>
    <n v="100"/>
    <n v="4"/>
    <x v="0"/>
    <n v="1"/>
    <x v="0"/>
    <s v="CAD"/>
    <d v="2018-10-21T05:00:00"/>
    <n v="1540098000"/>
    <n v="1542088800"/>
    <d v="2018-11-13T06:00:00"/>
    <b v="0"/>
    <b v="0"/>
    <s v="film &amp; video/animation"/>
    <n v="0.04"/>
    <n v="4"/>
    <x v="4"/>
    <s v="animation"/>
  </r>
  <r>
    <x v="446"/>
    <s v="Innovative exuding matrix"/>
    <n v="148400"/>
    <n v="182302"/>
    <x v="1"/>
    <n v="6286"/>
    <x v="1"/>
    <s v="USD"/>
    <d v="2017-07-19T05:00:00"/>
    <n v="1500440400"/>
    <n v="1503118800"/>
    <d v="2017-08-19T05:00:00"/>
    <b v="0"/>
    <b v="0"/>
    <s v="music/rock"/>
    <n v="1.2284501347708894"/>
    <n v="29.001272669424118"/>
    <x v="1"/>
    <s v="rock"/>
  </r>
  <r>
    <x v="447"/>
    <s v="Realigned impactful artificial intelligence"/>
    <n v="4800"/>
    <n v="3045"/>
    <x v="0"/>
    <n v="31"/>
    <x v="1"/>
    <s v="USD"/>
    <d v="2010-07-06T05:00:00"/>
    <n v="1278392400"/>
    <n v="1278478800"/>
    <d v="2010-07-07T05:00:00"/>
    <b v="0"/>
    <b v="0"/>
    <s v="film &amp; video/drama"/>
    <n v="0.63437500000000002"/>
    <n v="98.225806451612897"/>
    <x v="4"/>
    <s v="drama"/>
  </r>
  <r>
    <x v="448"/>
    <s v="Multi-layered multi-tasking secured line"/>
    <n v="182400"/>
    <n v="102749"/>
    <x v="0"/>
    <n v="1181"/>
    <x v="1"/>
    <s v="USD"/>
    <d v="2016-12-01T06:00:00"/>
    <n v="1480572000"/>
    <n v="1484114400"/>
    <d v="2017-01-11T06:00:00"/>
    <b v="0"/>
    <b v="0"/>
    <s v="film &amp; video/science fiction"/>
    <n v="0.56331688596491225"/>
    <n v="87.001693480101608"/>
    <x v="4"/>
    <s v="science fiction"/>
  </r>
  <r>
    <x v="449"/>
    <s v="Upgradable upward-trending portal"/>
    <n v="4000"/>
    <n v="1763"/>
    <x v="0"/>
    <n v="39"/>
    <x v="1"/>
    <s v="USD"/>
    <d v="2013-10-21T05:00:00"/>
    <n v="1382331600"/>
    <n v="1385445600"/>
    <d v="2013-11-26T06:00:00"/>
    <b v="0"/>
    <b v="1"/>
    <s v="film &amp; video/drama"/>
    <n v="0.44074999999999998"/>
    <n v="45.205128205128204"/>
    <x v="4"/>
    <s v="drama"/>
  </r>
  <r>
    <x v="450"/>
    <s v="Profit-focused global product"/>
    <n v="116500"/>
    <n v="137904"/>
    <x v="1"/>
    <n v="3727"/>
    <x v="1"/>
    <s v="USD"/>
    <d v="2011-09-23T05:00:00"/>
    <n v="1316754000"/>
    <n v="1318741200"/>
    <d v="2011-10-16T05:00:00"/>
    <b v="0"/>
    <b v="0"/>
    <s v="theater/plays"/>
    <n v="1.1837253218884121"/>
    <n v="37.001341561577675"/>
    <x v="3"/>
    <s v="plays"/>
  </r>
  <r>
    <x v="451"/>
    <s v="Operative well-modulated data-warehouse"/>
    <n v="146400"/>
    <n v="152438"/>
    <x v="1"/>
    <n v="1605"/>
    <x v="1"/>
    <s v="USD"/>
    <d v="2018-02-10T06:00:00"/>
    <n v="1518242400"/>
    <n v="1518242400"/>
    <d v="2018-02-10T06:00:00"/>
    <b v="0"/>
    <b v="1"/>
    <s v="music/indie rock"/>
    <n v="1.041243169398907"/>
    <n v="94.976947040498445"/>
    <x v="1"/>
    <s v="indie rock"/>
  </r>
  <r>
    <x v="452"/>
    <s v="Cloned asymmetric functionalities"/>
    <n v="5000"/>
    <n v="1332"/>
    <x v="0"/>
    <n v="46"/>
    <x v="1"/>
    <s v="USD"/>
    <d v="2016-10-14T05:00:00"/>
    <n v="1476421200"/>
    <n v="1476594000"/>
    <d v="2016-10-16T05:00:00"/>
    <b v="0"/>
    <b v="0"/>
    <s v="theater/plays"/>
    <n v="0.26640000000000003"/>
    <n v="28.956521739130434"/>
    <x v="3"/>
    <s v="plays"/>
  </r>
  <r>
    <x v="453"/>
    <s v="Pre-emptive neutral portal"/>
    <n v="33800"/>
    <n v="118706"/>
    <x v="1"/>
    <n v="2120"/>
    <x v="1"/>
    <s v="USD"/>
    <d v="2010-03-28T05:00:00"/>
    <n v="1269752400"/>
    <n v="1273554000"/>
    <d v="2010-05-11T05:00:00"/>
    <b v="0"/>
    <b v="0"/>
    <s v="theater/plays"/>
    <n v="3.5120118343195266"/>
    <n v="55.993396226415094"/>
    <x v="3"/>
    <s v="plays"/>
  </r>
  <r>
    <x v="454"/>
    <s v="Switchable demand-driven help-desk"/>
    <n v="6300"/>
    <n v="5674"/>
    <x v="0"/>
    <n v="105"/>
    <x v="1"/>
    <s v="USD"/>
    <d v="2014-12-28T06:00:00"/>
    <n v="1419746400"/>
    <n v="1421906400"/>
    <d v="2015-01-22T06:00:00"/>
    <b v="0"/>
    <b v="0"/>
    <s v="film &amp; video/documentary"/>
    <n v="0.90063492063492068"/>
    <n v="54.038095238095238"/>
    <x v="4"/>
    <s v="documentary"/>
  </r>
  <r>
    <x v="455"/>
    <s v="Business-focused static ability"/>
    <n v="2400"/>
    <n v="4119"/>
    <x v="1"/>
    <n v="50"/>
    <x v="1"/>
    <s v="USD"/>
    <d v="2010-08-09T05:00:00"/>
    <n v="1281330000"/>
    <n v="1281589200"/>
    <d v="2010-08-12T05:00:00"/>
    <b v="0"/>
    <b v="0"/>
    <s v="theater/plays"/>
    <n v="1.7162500000000001"/>
    <n v="82.38"/>
    <x v="3"/>
    <s v="plays"/>
  </r>
  <r>
    <x v="456"/>
    <s v="Networked secondary structure"/>
    <n v="98800"/>
    <n v="139354"/>
    <x v="1"/>
    <n v="2080"/>
    <x v="1"/>
    <s v="USD"/>
    <d v="2014-04-28T05:00:00"/>
    <n v="1398661200"/>
    <n v="1400389200"/>
    <d v="2014-05-18T05:00:00"/>
    <b v="0"/>
    <b v="0"/>
    <s v="film &amp; video/drama"/>
    <n v="1.4104655870445344"/>
    <n v="66.997115384615384"/>
    <x v="4"/>
    <s v="drama"/>
  </r>
  <r>
    <x v="457"/>
    <s v="Total multimedia website"/>
    <n v="188800"/>
    <n v="57734"/>
    <x v="0"/>
    <n v="535"/>
    <x v="1"/>
    <s v="USD"/>
    <d v="2013-01-30T06:00:00"/>
    <n v="1359525600"/>
    <n v="1362808800"/>
    <d v="2013-03-09T06:00:00"/>
    <b v="0"/>
    <b v="0"/>
    <s v="games/mobile games"/>
    <n v="0.30579449152542371"/>
    <n v="107.91401869158878"/>
    <x v="6"/>
    <s v="mobile games"/>
  </r>
  <r>
    <x v="458"/>
    <s v="Cross-platform upward-trending parallelism"/>
    <n v="134300"/>
    <n v="145265"/>
    <x v="1"/>
    <n v="2105"/>
    <x v="1"/>
    <s v="USD"/>
    <d v="2013-12-31T06:00:00"/>
    <n v="1388469600"/>
    <n v="1388815200"/>
    <d v="2014-01-04T06:00:00"/>
    <b v="0"/>
    <b v="0"/>
    <s v="film &amp; video/animation"/>
    <n v="1.0816455696202532"/>
    <n v="69.009501187648453"/>
    <x v="4"/>
    <s v="animation"/>
  </r>
  <r>
    <x v="459"/>
    <s v="Pre-emptive mission-critical hardware"/>
    <n v="71200"/>
    <n v="95020"/>
    <x v="1"/>
    <n v="2436"/>
    <x v="1"/>
    <s v="USD"/>
    <d v="2018-02-11T06:00:00"/>
    <n v="1518328800"/>
    <n v="1519538400"/>
    <d v="2018-02-25T06:00:00"/>
    <b v="0"/>
    <b v="0"/>
    <s v="theater/plays"/>
    <n v="1.3345505617977529"/>
    <n v="39.006568144499177"/>
    <x v="3"/>
    <s v="plays"/>
  </r>
  <r>
    <x v="460"/>
    <s v="Up-sized responsive protocol"/>
    <n v="4700"/>
    <n v="8829"/>
    <x v="1"/>
    <n v="80"/>
    <x v="1"/>
    <s v="USD"/>
    <d v="2018-01-27T06:00:00"/>
    <n v="1517032800"/>
    <n v="1517810400"/>
    <d v="2018-02-05T06:00:00"/>
    <b v="0"/>
    <b v="0"/>
    <s v="publishing/translations"/>
    <n v="1.8785106382978722"/>
    <n v="110.3625"/>
    <x v="5"/>
    <s v="translations"/>
  </r>
  <r>
    <x v="461"/>
    <s v="Pre-emptive transitional frame"/>
    <n v="1200"/>
    <n v="3984"/>
    <x v="1"/>
    <n v="42"/>
    <x v="1"/>
    <s v="USD"/>
    <d v="2013-05-15T05:00:00"/>
    <n v="1368594000"/>
    <n v="1370581200"/>
    <d v="2013-06-07T05:00:00"/>
    <b v="0"/>
    <b v="1"/>
    <s v="technology/wearables"/>
    <n v="3.32"/>
    <n v="94.857142857142861"/>
    <x v="2"/>
    <s v="wearables"/>
  </r>
  <r>
    <x v="462"/>
    <s v="Profit-focused content-based application"/>
    <n v="1400"/>
    <n v="8053"/>
    <x v="1"/>
    <n v="139"/>
    <x v="0"/>
    <s v="CAD"/>
    <d v="2015-11-23T06:00:00"/>
    <n v="1448258400"/>
    <n v="1448863200"/>
    <d v="2015-11-30T06:00:00"/>
    <b v="0"/>
    <b v="1"/>
    <s v="technology/web"/>
    <n v="5.7521428571428581"/>
    <n v="57.935251798561154"/>
    <x v="2"/>
    <s v="web"/>
  </r>
  <r>
    <x v="463"/>
    <s v="Streamlined neutral analyzer"/>
    <n v="4000"/>
    <n v="1620"/>
    <x v="0"/>
    <n v="16"/>
    <x v="1"/>
    <s v="USD"/>
    <d v="2019-04-14T05:00:00"/>
    <n v="1555218000"/>
    <n v="1556600400"/>
    <d v="2019-04-30T05:00:00"/>
    <b v="0"/>
    <b v="0"/>
    <s v="theater/plays"/>
    <n v="0.40500000000000003"/>
    <n v="101.25"/>
    <x v="3"/>
    <s v="plays"/>
  </r>
  <r>
    <x v="464"/>
    <s v="Assimilated neutral utilization"/>
    <n v="5600"/>
    <n v="10328"/>
    <x v="1"/>
    <n v="159"/>
    <x v="1"/>
    <s v="USD"/>
    <d v="2015-05-18T05:00:00"/>
    <n v="1431925200"/>
    <n v="1432098000"/>
    <d v="2015-05-20T05:00:00"/>
    <b v="0"/>
    <b v="0"/>
    <s v="film &amp; video/drama"/>
    <n v="1.8442857142857145"/>
    <n v="64.95597484276729"/>
    <x v="4"/>
    <s v="drama"/>
  </r>
  <r>
    <x v="465"/>
    <s v="Extended dedicated archive"/>
    <n v="3600"/>
    <n v="10289"/>
    <x v="1"/>
    <n v="381"/>
    <x v="1"/>
    <s v="USD"/>
    <d v="2016-12-12T06:00:00"/>
    <n v="1481522400"/>
    <n v="1482127200"/>
    <d v="2016-12-19T06:00:00"/>
    <b v="0"/>
    <b v="0"/>
    <s v="technology/wearables"/>
    <n v="2.8580555555555556"/>
    <n v="27.00524934383202"/>
    <x v="2"/>
    <s v="wearables"/>
  </r>
  <r>
    <x v="197"/>
    <s v="Configurable static help-desk"/>
    <n v="3100"/>
    <n v="9889"/>
    <x v="1"/>
    <n v="194"/>
    <x v="4"/>
    <s v="GBP"/>
    <d v="2012-05-02T05:00:00"/>
    <n v="1335934800"/>
    <n v="1335934800"/>
    <d v="2012-05-02T05:00:00"/>
    <b v="0"/>
    <b v="1"/>
    <s v="food/food trucks"/>
    <n v="3.19"/>
    <n v="50.97422680412371"/>
    <x v="0"/>
    <s v="food trucks"/>
  </r>
  <r>
    <x v="466"/>
    <s v="Self-enabling clear-thinking framework"/>
    <n v="153800"/>
    <n v="60342"/>
    <x v="0"/>
    <n v="575"/>
    <x v="1"/>
    <s v="USD"/>
    <d v="2019-03-11T05:00:00"/>
    <n v="1552280400"/>
    <n v="1556946000"/>
    <d v="2019-05-04T05:00:00"/>
    <b v="0"/>
    <b v="0"/>
    <s v="music/rock"/>
    <n v="0.39234070221066319"/>
    <n v="104.94260869565217"/>
    <x v="1"/>
    <s v="rock"/>
  </r>
  <r>
    <x v="467"/>
    <s v="Assimilated fault-tolerant capacity"/>
    <n v="5000"/>
    <n v="8907"/>
    <x v="1"/>
    <n v="106"/>
    <x v="1"/>
    <s v="USD"/>
    <d v="2018-06-26T05:00:00"/>
    <n v="1529989200"/>
    <n v="1530075600"/>
    <d v="2018-06-27T05:00:00"/>
    <b v="0"/>
    <b v="0"/>
    <s v="music/electric music"/>
    <n v="1.7814000000000001"/>
    <n v="84.028301886792448"/>
    <x v="1"/>
    <s v="electric music"/>
  </r>
  <r>
    <x v="468"/>
    <s v="Enhanced neutral ability"/>
    <n v="4000"/>
    <n v="14606"/>
    <x v="1"/>
    <n v="142"/>
    <x v="1"/>
    <s v="USD"/>
    <d v="2014-12-16T06:00:00"/>
    <n v="1418709600"/>
    <n v="1418796000"/>
    <d v="2014-12-17T06:00:00"/>
    <b v="0"/>
    <b v="0"/>
    <s v="film &amp; video/television"/>
    <n v="3.6515"/>
    <n v="102.85915492957747"/>
    <x v="4"/>
    <s v="television"/>
  </r>
  <r>
    <x v="469"/>
    <s v="Function-based attitude-oriented groupware"/>
    <n v="7400"/>
    <n v="8432"/>
    <x v="1"/>
    <n v="211"/>
    <x v="1"/>
    <s v="USD"/>
    <d v="2013-06-25T05:00:00"/>
    <n v="1372136400"/>
    <n v="1372482000"/>
    <d v="2013-06-29T05:00:00"/>
    <b v="0"/>
    <b v="1"/>
    <s v="publishing/translations"/>
    <n v="1.1394594594594594"/>
    <n v="39.962085308056871"/>
    <x v="5"/>
    <s v="translations"/>
  </r>
  <r>
    <x v="470"/>
    <s v="Optional solution-oriented instruction set"/>
    <n v="191500"/>
    <n v="57122"/>
    <x v="0"/>
    <n v="1120"/>
    <x v="1"/>
    <s v="USD"/>
    <d v="2018-08-10T05:00:00"/>
    <n v="1533877200"/>
    <n v="1534395600"/>
    <d v="2018-08-16T05:00:00"/>
    <b v="0"/>
    <b v="0"/>
    <s v="publishing/fiction"/>
    <n v="0.29828720626631855"/>
    <n v="51.001785714285717"/>
    <x v="5"/>
    <s v="fiction"/>
  </r>
  <r>
    <x v="471"/>
    <s v="Organic object-oriented core"/>
    <n v="8500"/>
    <n v="4613"/>
    <x v="0"/>
    <n v="113"/>
    <x v="1"/>
    <s v="USD"/>
    <d v="2011-06-26T05:00:00"/>
    <n v="1309064400"/>
    <n v="1311397200"/>
    <d v="2011-07-23T05:00:00"/>
    <b v="0"/>
    <b v="0"/>
    <s v="film &amp; video/science fiction"/>
    <n v="0.54270588235294115"/>
    <n v="40.823008849557525"/>
    <x v="4"/>
    <s v="science fiction"/>
  </r>
  <r>
    <x v="472"/>
    <s v="Balanced impactful circuit"/>
    <n v="68800"/>
    <n v="162603"/>
    <x v="1"/>
    <n v="2756"/>
    <x v="1"/>
    <s v="USD"/>
    <d v="2015-03-09T05:00:00"/>
    <n v="1425877200"/>
    <n v="1426914000"/>
    <d v="2015-03-21T05:00:00"/>
    <b v="0"/>
    <b v="0"/>
    <s v="technology/wearables"/>
    <n v="2.3634156976744185"/>
    <n v="58.999637155297535"/>
    <x v="2"/>
    <s v="wearables"/>
  </r>
  <r>
    <x v="473"/>
    <s v="Future-proofed heuristic encryption"/>
    <n v="2400"/>
    <n v="12310"/>
    <x v="1"/>
    <n v="173"/>
    <x v="4"/>
    <s v="GBP"/>
    <d v="2017-07-29T05:00:00"/>
    <n v="1501304400"/>
    <n v="1501477200"/>
    <d v="2017-07-31T05:00:00"/>
    <b v="0"/>
    <b v="0"/>
    <s v="food/food trucks"/>
    <n v="5.1291666666666664"/>
    <n v="71.156069364161851"/>
    <x v="0"/>
    <s v="food trucks"/>
  </r>
  <r>
    <x v="474"/>
    <s v="Balanced bifurcated leverage"/>
    <n v="8600"/>
    <n v="8656"/>
    <x v="1"/>
    <n v="87"/>
    <x v="1"/>
    <s v="USD"/>
    <d v="2010-03-11T06:00:00"/>
    <n v="1268287200"/>
    <n v="1269061200"/>
    <d v="2010-03-20T05:00:00"/>
    <b v="0"/>
    <b v="1"/>
    <s v="photography/photography books"/>
    <n v="1.0065116279069768"/>
    <n v="99.494252873563212"/>
    <x v="7"/>
    <s v="photography books"/>
  </r>
  <r>
    <x v="475"/>
    <s v="Sharable discrete budgetary management"/>
    <n v="196600"/>
    <n v="159931"/>
    <x v="0"/>
    <n v="1538"/>
    <x v="1"/>
    <s v="USD"/>
    <d v="2014-10-01T05:00:00"/>
    <n v="1412139600"/>
    <n v="1415772000"/>
    <d v="2014-11-12T06:00:00"/>
    <b v="0"/>
    <b v="1"/>
    <s v="theater/plays"/>
    <n v="0.81348423194303154"/>
    <n v="103.98634590377114"/>
    <x v="3"/>
    <s v="plays"/>
  </r>
  <r>
    <x v="476"/>
    <s v="Focused solution-oriented instruction set"/>
    <n v="4200"/>
    <n v="689"/>
    <x v="0"/>
    <n v="9"/>
    <x v="1"/>
    <s v="USD"/>
    <d v="2012-02-24T06:00:00"/>
    <n v="1330063200"/>
    <n v="1331013600"/>
    <d v="2012-03-06T06:00:00"/>
    <b v="0"/>
    <b v="1"/>
    <s v="publishing/fiction"/>
    <n v="0.16404761904761905"/>
    <n v="76.555555555555557"/>
    <x v="5"/>
    <s v="fiction"/>
  </r>
  <r>
    <x v="477"/>
    <s v="Down-sized actuating infrastructure"/>
    <n v="91400"/>
    <n v="48236"/>
    <x v="0"/>
    <n v="554"/>
    <x v="1"/>
    <s v="USD"/>
    <d v="2019-12-12T06:00:00"/>
    <n v="1576130400"/>
    <n v="1576735200"/>
    <d v="2019-12-19T06:00:00"/>
    <b v="0"/>
    <b v="0"/>
    <s v="theater/plays"/>
    <n v="0.52774617067833696"/>
    <n v="87.068592057761734"/>
    <x v="3"/>
    <s v="plays"/>
  </r>
  <r>
    <x v="478"/>
    <s v="Synergistic cohesive adapter"/>
    <n v="29600"/>
    <n v="77021"/>
    <x v="1"/>
    <n v="1572"/>
    <x v="4"/>
    <s v="GBP"/>
    <d v="2014-08-04T05:00:00"/>
    <n v="1407128400"/>
    <n v="1411362000"/>
    <d v="2014-09-22T05:00:00"/>
    <b v="0"/>
    <b v="1"/>
    <s v="food/food trucks"/>
    <n v="2.6020608108108108"/>
    <n v="48.99554707379135"/>
    <x v="0"/>
    <s v="food trucks"/>
  </r>
  <r>
    <x v="479"/>
    <s v="Quality-focused mission-critical structure"/>
    <n v="90600"/>
    <n v="27844"/>
    <x v="0"/>
    <n v="648"/>
    <x v="4"/>
    <s v="GBP"/>
    <d v="2019-06-10T05:00:00"/>
    <n v="1560142800"/>
    <n v="1563685200"/>
    <d v="2019-07-21T05:00:00"/>
    <b v="0"/>
    <b v="0"/>
    <s v="theater/plays"/>
    <n v="0.30732891832229581"/>
    <n v="42.969135802469133"/>
    <x v="3"/>
    <s v="plays"/>
  </r>
  <r>
    <x v="480"/>
    <s v="Compatible exuding Graphical User Interface"/>
    <n v="5200"/>
    <n v="702"/>
    <x v="0"/>
    <n v="21"/>
    <x v="4"/>
    <s v="GBP"/>
    <d v="2018-03-09T06:00:00"/>
    <n v="1520575200"/>
    <n v="1521867600"/>
    <d v="2018-03-24T05:00:00"/>
    <b v="0"/>
    <b v="1"/>
    <s v="publishing/translations"/>
    <n v="0.13500000000000001"/>
    <n v="33.428571428571431"/>
    <x v="5"/>
    <s v="translations"/>
  </r>
  <r>
    <x v="481"/>
    <s v="Monitored 24/7 time-frame"/>
    <n v="110300"/>
    <n v="197024"/>
    <x v="1"/>
    <n v="2346"/>
    <x v="1"/>
    <s v="USD"/>
    <d v="2017-04-20T05:00:00"/>
    <n v="1492664400"/>
    <n v="1495515600"/>
    <d v="2017-05-23T05:00:00"/>
    <b v="0"/>
    <b v="0"/>
    <s v="theater/plays"/>
    <n v="1.7862556663644604"/>
    <n v="83.982949701619773"/>
    <x v="3"/>
    <s v="plays"/>
  </r>
  <r>
    <x v="482"/>
    <s v="Virtual secondary open architecture"/>
    <n v="5300"/>
    <n v="11663"/>
    <x v="1"/>
    <n v="115"/>
    <x v="1"/>
    <s v="USD"/>
    <d v="2016-02-03T06:00:00"/>
    <n v="1454479200"/>
    <n v="1455948000"/>
    <d v="2016-02-20T06:00:00"/>
    <b v="0"/>
    <b v="0"/>
    <s v="theater/plays"/>
    <n v="2.2005660377358489"/>
    <n v="101.41739130434783"/>
    <x v="3"/>
    <s v="plays"/>
  </r>
  <r>
    <x v="483"/>
    <s v="Down-sized mobile time-frame"/>
    <n v="9200"/>
    <n v="9339"/>
    <x v="1"/>
    <n v="85"/>
    <x v="6"/>
    <s v="EUR"/>
    <d v="2010-08-16T05:00:00"/>
    <n v="1281934800"/>
    <n v="1282366800"/>
    <d v="2010-08-21T05:00:00"/>
    <b v="0"/>
    <b v="0"/>
    <s v="technology/wearables"/>
    <n v="1.015108695652174"/>
    <n v="109.87058823529412"/>
    <x v="2"/>
    <s v="wearables"/>
  </r>
  <r>
    <x v="484"/>
    <s v="Innovative disintermediate encryption"/>
    <n v="2400"/>
    <n v="4596"/>
    <x v="1"/>
    <n v="144"/>
    <x v="1"/>
    <s v="USD"/>
    <d v="2019-11-17T06:00:00"/>
    <n v="1573970400"/>
    <n v="1574575200"/>
    <d v="2019-11-24T06:00:00"/>
    <b v="0"/>
    <b v="0"/>
    <s v="journalism/audio"/>
    <n v="1.915"/>
    <n v="31.916666666666668"/>
    <x v="8"/>
    <s v="audio"/>
  </r>
  <r>
    <x v="485"/>
    <s v="Universal contextually-based knowledgebase"/>
    <n v="56800"/>
    <n v="173437"/>
    <x v="1"/>
    <n v="2443"/>
    <x v="1"/>
    <s v="USD"/>
    <d v="2013-07-01T05:00:00"/>
    <n v="1372654800"/>
    <n v="1374901200"/>
    <d v="2013-07-27T05:00:00"/>
    <b v="0"/>
    <b v="1"/>
    <s v="food/food trucks"/>
    <n v="3.0534683098591544"/>
    <n v="70.993450675399103"/>
    <x v="0"/>
    <s v="food trucks"/>
  </r>
  <r>
    <x v="486"/>
    <s v="Persevering interactive matrix"/>
    <n v="191000"/>
    <n v="45831"/>
    <x v="3"/>
    <n v="595"/>
    <x v="1"/>
    <s v="USD"/>
    <d v="2010-06-07T05:00:00"/>
    <n v="1275886800"/>
    <n v="1278910800"/>
    <d v="2010-07-12T05:00:00"/>
    <b v="1"/>
    <b v="1"/>
    <s v="film &amp; video/shorts"/>
    <n v="0.2399528795811518"/>
    <n v="77.026890756302521"/>
    <x v="4"/>
    <s v="shorts"/>
  </r>
  <r>
    <x v="487"/>
    <s v="Seamless background framework"/>
    <n v="900"/>
    <n v="6514"/>
    <x v="1"/>
    <n v="64"/>
    <x v="1"/>
    <s v="USD"/>
    <d v="2019-06-29T05:00:00"/>
    <n v="1561784400"/>
    <n v="1562907600"/>
    <d v="2019-07-12T05:00:00"/>
    <b v="0"/>
    <b v="0"/>
    <s v="photography/photography books"/>
    <n v="7.2377777777777768"/>
    <n v="101.78125"/>
    <x v="7"/>
    <s v="photography books"/>
  </r>
  <r>
    <x v="488"/>
    <s v="Balanced upward-trending productivity"/>
    <n v="2500"/>
    <n v="13684"/>
    <x v="1"/>
    <n v="268"/>
    <x v="1"/>
    <s v="USD"/>
    <d v="2012-03-22T05:00:00"/>
    <n v="1332392400"/>
    <n v="1332478800"/>
    <d v="2012-03-23T05:00:00"/>
    <b v="0"/>
    <b v="0"/>
    <s v="technology/wearables"/>
    <n v="5.4736000000000002"/>
    <n v="51.059701492537314"/>
    <x v="2"/>
    <s v="wearables"/>
  </r>
  <r>
    <x v="489"/>
    <s v="Centralized clear-thinking solution"/>
    <n v="3200"/>
    <n v="13264"/>
    <x v="1"/>
    <n v="195"/>
    <x v="3"/>
    <s v="DKK"/>
    <d v="2014-06-10T05:00:00"/>
    <n v="1402376400"/>
    <n v="1402722000"/>
    <d v="2014-06-14T05:00:00"/>
    <b v="0"/>
    <b v="0"/>
    <s v="theater/plays"/>
    <n v="4.1449999999999996"/>
    <n v="68.02051282051282"/>
    <x v="3"/>
    <s v="plays"/>
  </r>
  <r>
    <x v="490"/>
    <s v="Optimized bi-directional extranet"/>
    <n v="183800"/>
    <n v="1667"/>
    <x v="0"/>
    <n v="54"/>
    <x v="1"/>
    <s v="USD"/>
    <d v="2017-05-21T05:00:00"/>
    <n v="1495342800"/>
    <n v="1496811600"/>
    <d v="2017-06-07T05:00:00"/>
    <b v="0"/>
    <b v="0"/>
    <s v="film &amp; video/animation"/>
    <n v="9.0696409140369975E-3"/>
    <n v="30.87037037037037"/>
    <x v="4"/>
    <s v="animation"/>
  </r>
  <r>
    <x v="491"/>
    <s v="Intuitive actuating benchmark"/>
    <n v="9800"/>
    <n v="3349"/>
    <x v="0"/>
    <n v="120"/>
    <x v="1"/>
    <s v="USD"/>
    <d v="2016-12-20T06:00:00"/>
    <n v="1482213600"/>
    <n v="1482213600"/>
    <d v="2016-12-20T06:00:00"/>
    <b v="0"/>
    <b v="1"/>
    <s v="technology/wearables"/>
    <n v="0.34173469387755095"/>
    <n v="27.908333333333335"/>
    <x v="2"/>
    <s v="wearables"/>
  </r>
  <r>
    <x v="492"/>
    <s v="Devolved background project"/>
    <n v="193400"/>
    <n v="46317"/>
    <x v="0"/>
    <n v="579"/>
    <x v="3"/>
    <s v="DKK"/>
    <d v="2015-01-01T06:00:00"/>
    <n v="1420092000"/>
    <n v="1420264800"/>
    <d v="2015-01-03T06:00:00"/>
    <b v="0"/>
    <b v="0"/>
    <s v="technology/web"/>
    <n v="0.23948810754912098"/>
    <n v="79.994818652849744"/>
    <x v="2"/>
    <s v="web"/>
  </r>
  <r>
    <x v="493"/>
    <s v="Reverse-engineered executive emulation"/>
    <n v="163800"/>
    <n v="78743"/>
    <x v="0"/>
    <n v="2072"/>
    <x v="1"/>
    <s v="USD"/>
    <d v="2016-03-15T05:00:00"/>
    <n v="1458018000"/>
    <n v="1458450000"/>
    <d v="2016-03-20T05:00:00"/>
    <b v="0"/>
    <b v="1"/>
    <s v="film &amp; video/documentary"/>
    <n v="0.48072649572649573"/>
    <n v="38.003378378378379"/>
    <x v="4"/>
    <s v="documentary"/>
  </r>
  <r>
    <x v="494"/>
    <s v="Team-oriented clear-thinking matrix"/>
    <n v="100"/>
    <n v="0"/>
    <x v="0"/>
    <n v="0"/>
    <x v="1"/>
    <s v="USD"/>
    <d v="2013-05-01T05:00:00"/>
    <n v="1367384400"/>
    <n v="1369803600"/>
    <d v="2013-05-29T05:00:00"/>
    <b v="0"/>
    <b v="1"/>
    <s v="theater/plays"/>
    <n v="0"/>
    <e v="#DIV/0!"/>
    <x v="3"/>
    <s v="plays"/>
  </r>
  <r>
    <x v="495"/>
    <s v="Focused coherent methodology"/>
    <n v="153600"/>
    <n v="107743"/>
    <x v="0"/>
    <n v="1796"/>
    <x v="1"/>
    <s v="USD"/>
    <d v="2013-03-12T05:00:00"/>
    <n v="1363064400"/>
    <n v="1363237200"/>
    <d v="2013-03-14T05:00:00"/>
    <b v="0"/>
    <b v="0"/>
    <s v="film &amp; video/documentary"/>
    <n v="0.70145182291666652"/>
    <n v="59.990534521158132"/>
    <x v="4"/>
    <s v="documentary"/>
  </r>
  <r>
    <x v="212"/>
    <s v="Reduced context-sensitive complexity"/>
    <n v="1300"/>
    <n v="6889"/>
    <x v="1"/>
    <n v="186"/>
    <x v="2"/>
    <s v="AUD"/>
    <d v="2012-07-27T05:00:00"/>
    <n v="1343365200"/>
    <n v="1345870800"/>
    <d v="2012-08-25T05:00:00"/>
    <b v="0"/>
    <b v="1"/>
    <s v="games/video games"/>
    <n v="5.2992307692307694"/>
    <n v="37.037634408602152"/>
    <x v="6"/>
    <s v="video games"/>
  </r>
  <r>
    <x v="496"/>
    <s v="Decentralized 4thgeneration time-frame"/>
    <n v="25500"/>
    <n v="45983"/>
    <x v="1"/>
    <n v="460"/>
    <x v="1"/>
    <s v="USD"/>
    <d v="2015-07-01T05:00:00"/>
    <n v="1435726800"/>
    <n v="1437454800"/>
    <d v="2015-07-21T05:00:00"/>
    <b v="0"/>
    <b v="0"/>
    <s v="film &amp; video/drama"/>
    <n v="1.8032549019607844"/>
    <n v="99.963043478260872"/>
    <x v="4"/>
    <s v="drama"/>
  </r>
  <r>
    <x v="497"/>
    <s v="De-engineered cohesive moderator"/>
    <n v="7500"/>
    <n v="6924"/>
    <x v="0"/>
    <n v="62"/>
    <x v="6"/>
    <s v="EUR"/>
    <d v="2015-05-18T05:00:00"/>
    <n v="1431925200"/>
    <n v="1432011600"/>
    <d v="2015-05-19T05:00:00"/>
    <b v="0"/>
    <b v="0"/>
    <s v="music/rock"/>
    <n v="0.92320000000000002"/>
    <n v="111.6774193548387"/>
    <x v="1"/>
    <s v="rock"/>
  </r>
  <r>
    <x v="498"/>
    <s v="Ameliorated explicit parallelism"/>
    <n v="89900"/>
    <n v="12497"/>
    <x v="0"/>
    <n v="347"/>
    <x v="1"/>
    <s v="USD"/>
    <d v="2013-03-08T06:00:00"/>
    <n v="1362722400"/>
    <n v="1366347600"/>
    <d v="2013-04-19T05:00:00"/>
    <b v="0"/>
    <b v="1"/>
    <s v="publishing/radio &amp; podcasts"/>
    <n v="0.13901001112347053"/>
    <n v="36.014409221902014"/>
    <x v="5"/>
    <s v="radio &amp; podcasts"/>
  </r>
  <r>
    <x v="499"/>
    <s v="Customizable background monitoring"/>
    <n v="18000"/>
    <n v="166874"/>
    <x v="1"/>
    <n v="2528"/>
    <x v="1"/>
    <s v="USD"/>
    <d v="2017-11-23T06:00:00"/>
    <n v="1511416800"/>
    <n v="1512885600"/>
    <d v="2017-12-10T06:00:00"/>
    <b v="0"/>
    <b v="1"/>
    <s v="theater/plays"/>
    <n v="9.2707777777777771"/>
    <n v="66.010284810126578"/>
    <x v="3"/>
    <s v="plays"/>
  </r>
  <r>
    <x v="500"/>
    <s v="Compatible well-modulated budgetary management"/>
    <n v="2100"/>
    <n v="837"/>
    <x v="0"/>
    <n v="19"/>
    <x v="1"/>
    <s v="USD"/>
    <d v="2013-04-09T05:00:00"/>
    <n v="1365483600"/>
    <n v="1369717200"/>
    <d v="2013-05-28T05:00:00"/>
    <b v="0"/>
    <b v="1"/>
    <s v="technology/web"/>
    <n v="0.39857142857142863"/>
    <n v="44.05263157894737"/>
    <x v="2"/>
    <s v="web"/>
  </r>
  <r>
    <x v="501"/>
    <s v="Up-sized radical pricing structure"/>
    <n v="172700"/>
    <n v="193820"/>
    <x v="1"/>
    <n v="3657"/>
    <x v="1"/>
    <s v="USD"/>
    <d v="2018-07-29T05:00:00"/>
    <n v="1532840400"/>
    <n v="1534654800"/>
    <d v="2018-08-19T05:00:00"/>
    <b v="0"/>
    <b v="0"/>
    <s v="theater/plays"/>
    <n v="1.1222929936305732"/>
    <n v="52.999726551818434"/>
    <x v="3"/>
    <s v="plays"/>
  </r>
  <r>
    <x v="173"/>
    <s v="Robust zero-defect project"/>
    <n v="168500"/>
    <n v="119510"/>
    <x v="0"/>
    <n v="1258"/>
    <x v="1"/>
    <s v="USD"/>
    <d v="2012-05-05T05:00:00"/>
    <n v="1336194000"/>
    <n v="1337058000"/>
    <d v="2012-05-15T05:00:00"/>
    <b v="0"/>
    <b v="0"/>
    <s v="theater/plays"/>
    <n v="0.70925816023738875"/>
    <n v="95"/>
    <x v="3"/>
    <s v="plays"/>
  </r>
  <r>
    <x v="502"/>
    <s v="Re-engineered mobile task-force"/>
    <n v="7800"/>
    <n v="9289"/>
    <x v="1"/>
    <n v="131"/>
    <x v="2"/>
    <s v="AUD"/>
    <d v="2018-05-31T05:00:00"/>
    <n v="1527742800"/>
    <n v="1529816400"/>
    <d v="2018-06-24T05:00:00"/>
    <b v="0"/>
    <b v="0"/>
    <s v="film &amp; video/drama"/>
    <n v="1.1908974358974358"/>
    <n v="70.908396946564892"/>
    <x v="4"/>
    <s v="drama"/>
  </r>
  <r>
    <x v="503"/>
    <s v="User-centric intangible neural-net"/>
    <n v="147800"/>
    <n v="35498"/>
    <x v="0"/>
    <n v="362"/>
    <x v="1"/>
    <s v="USD"/>
    <d v="2019-07-25T05:00:00"/>
    <n v="1564030800"/>
    <n v="1564894800"/>
    <d v="2019-08-04T05:00:00"/>
    <b v="0"/>
    <b v="0"/>
    <s v="theater/plays"/>
    <n v="0.24017591339648173"/>
    <n v="98.060773480662988"/>
    <x v="3"/>
    <s v="plays"/>
  </r>
  <r>
    <x v="504"/>
    <s v="Organized explicit core"/>
    <n v="9100"/>
    <n v="12678"/>
    <x v="1"/>
    <n v="239"/>
    <x v="1"/>
    <s v="USD"/>
    <d v="2014-07-05T05:00:00"/>
    <n v="1404536400"/>
    <n v="1404622800"/>
    <d v="2014-07-06T05:00:00"/>
    <b v="0"/>
    <b v="1"/>
    <s v="games/video games"/>
    <n v="1.393186813186813"/>
    <n v="53.046025104602514"/>
    <x v="6"/>
    <s v="video games"/>
  </r>
  <r>
    <x v="505"/>
    <s v="Synchronized 6thgeneration adapter"/>
    <n v="8300"/>
    <n v="3260"/>
    <x v="3"/>
    <n v="35"/>
    <x v="1"/>
    <s v="USD"/>
    <d v="2010-09-09T05:00:00"/>
    <n v="1284008400"/>
    <n v="1284181200"/>
    <d v="2010-09-11T05:00:00"/>
    <b v="0"/>
    <b v="0"/>
    <s v="film &amp; video/television"/>
    <n v="0.39277108433734947"/>
    <n v="93.142857142857139"/>
    <x v="4"/>
    <s v="television"/>
  </r>
  <r>
    <x v="506"/>
    <s v="Centralized motivating capacity"/>
    <n v="138700"/>
    <n v="31123"/>
    <x v="3"/>
    <n v="528"/>
    <x v="5"/>
    <s v="CHF"/>
    <d v="2013-12-06T06:00:00"/>
    <n v="1386309600"/>
    <n v="1386741600"/>
    <d v="2013-12-11T06:00:00"/>
    <b v="0"/>
    <b v="1"/>
    <s v="music/rock"/>
    <n v="0.22439077144917088"/>
    <n v="58.945075757575758"/>
    <x v="1"/>
    <s v="rock"/>
  </r>
  <r>
    <x v="507"/>
    <s v="Phased 24hour flexibility"/>
    <n v="8600"/>
    <n v="4797"/>
    <x v="0"/>
    <n v="133"/>
    <x v="0"/>
    <s v="CAD"/>
    <d v="2011-12-23T06:00:00"/>
    <n v="1324620000"/>
    <n v="1324792800"/>
    <d v="2011-12-25T06:00:00"/>
    <b v="0"/>
    <b v="1"/>
    <s v="theater/plays"/>
    <n v="0.55779069767441858"/>
    <n v="36.067669172932334"/>
    <x v="3"/>
    <s v="plays"/>
  </r>
  <r>
    <x v="508"/>
    <s v="Exclusive 5thgeneration structure"/>
    <n v="125400"/>
    <n v="53324"/>
    <x v="0"/>
    <n v="846"/>
    <x v="1"/>
    <s v="USD"/>
    <d v="2010-08-06T05:00:00"/>
    <n v="1281070800"/>
    <n v="1284354000"/>
    <d v="2010-09-13T05:00:00"/>
    <b v="0"/>
    <b v="0"/>
    <s v="publishing/nonfiction"/>
    <n v="0.42523125996810207"/>
    <n v="63.030732860520096"/>
    <x v="5"/>
    <s v="nonfiction"/>
  </r>
  <r>
    <x v="509"/>
    <s v="Multi-tiered maximized orchestration"/>
    <n v="5900"/>
    <n v="6608"/>
    <x v="1"/>
    <n v="78"/>
    <x v="1"/>
    <s v="USD"/>
    <d v="2017-05-05T05:00:00"/>
    <n v="1493960400"/>
    <n v="1494392400"/>
    <d v="2017-05-10T05:00:00"/>
    <b v="0"/>
    <b v="0"/>
    <s v="food/food trucks"/>
    <n v="1.1200000000000001"/>
    <n v="84.717948717948715"/>
    <x v="0"/>
    <s v="food trucks"/>
  </r>
  <r>
    <x v="510"/>
    <s v="Open-architected uniform instruction set"/>
    <n v="8800"/>
    <n v="622"/>
    <x v="0"/>
    <n v="10"/>
    <x v="1"/>
    <s v="USD"/>
    <d v="2018-02-23T06:00:00"/>
    <n v="1519365600"/>
    <n v="1519538400"/>
    <d v="2018-02-25T06:00:00"/>
    <b v="0"/>
    <b v="1"/>
    <s v="film &amp; video/animation"/>
    <n v="7.0681818181818179E-2"/>
    <n v="62.2"/>
    <x v="4"/>
    <s v="animation"/>
  </r>
  <r>
    <x v="511"/>
    <s v="Exclusive asymmetric analyzer"/>
    <n v="177700"/>
    <n v="180802"/>
    <x v="1"/>
    <n v="1773"/>
    <x v="1"/>
    <s v="USD"/>
    <d v="2015-01-08T06:00:00"/>
    <n v="1420696800"/>
    <n v="1421906400"/>
    <d v="2015-01-22T06:00:00"/>
    <b v="0"/>
    <b v="1"/>
    <s v="music/rock"/>
    <n v="1.0174563871693867"/>
    <n v="101.97518330513255"/>
    <x v="1"/>
    <s v="rock"/>
  </r>
  <r>
    <x v="512"/>
    <s v="Organic radical collaboration"/>
    <n v="800"/>
    <n v="3406"/>
    <x v="1"/>
    <n v="32"/>
    <x v="1"/>
    <s v="USD"/>
    <d v="2019-04-19T05:00:00"/>
    <n v="1555650000"/>
    <n v="1555909200"/>
    <d v="2019-04-22T05:00:00"/>
    <b v="0"/>
    <b v="0"/>
    <s v="theater/plays"/>
    <n v="4.2575000000000003"/>
    <n v="106.4375"/>
    <x v="3"/>
    <s v="plays"/>
  </r>
  <r>
    <x v="513"/>
    <s v="Function-based multi-state software"/>
    <n v="7600"/>
    <n v="11061"/>
    <x v="1"/>
    <n v="369"/>
    <x v="1"/>
    <s v="USD"/>
    <d v="2016-08-23T05:00:00"/>
    <n v="1471928400"/>
    <n v="1472446800"/>
    <d v="2016-08-29T05:00:00"/>
    <b v="0"/>
    <b v="1"/>
    <s v="film &amp; video/drama"/>
    <n v="1.4553947368421052"/>
    <n v="29.975609756097562"/>
    <x v="4"/>
    <s v="drama"/>
  </r>
  <r>
    <x v="514"/>
    <s v="Innovative static budgetary management"/>
    <n v="50500"/>
    <n v="16389"/>
    <x v="0"/>
    <n v="191"/>
    <x v="1"/>
    <s v="USD"/>
    <d v="2012-07-03T05:00:00"/>
    <n v="1341291600"/>
    <n v="1342328400"/>
    <d v="2012-07-15T05:00:00"/>
    <b v="0"/>
    <b v="0"/>
    <s v="film &amp; video/shorts"/>
    <n v="0.32453465346534655"/>
    <n v="85.806282722513089"/>
    <x v="4"/>
    <s v="shorts"/>
  </r>
  <r>
    <x v="515"/>
    <s v="Triple-buffered holistic ability"/>
    <n v="900"/>
    <n v="6303"/>
    <x v="1"/>
    <n v="89"/>
    <x v="1"/>
    <s v="USD"/>
    <d v="2010-03-04T06:00:00"/>
    <n v="1267682400"/>
    <n v="1268114400"/>
    <d v="2010-03-09T06:00:00"/>
    <b v="0"/>
    <b v="0"/>
    <s v="film &amp; video/shorts"/>
    <n v="7.003333333333333"/>
    <n v="70.82022471910112"/>
    <x v="4"/>
    <s v="shorts"/>
  </r>
  <r>
    <x v="516"/>
    <s v="Diverse scalable superstructure"/>
    <n v="96700"/>
    <n v="81136"/>
    <x v="0"/>
    <n v="1979"/>
    <x v="1"/>
    <s v="USD"/>
    <d v="2010-04-26T05:00:00"/>
    <n v="1272258000"/>
    <n v="1273381200"/>
    <d v="2010-05-09T05:00:00"/>
    <b v="0"/>
    <b v="0"/>
    <s v="theater/plays"/>
    <n v="0.83904860392967928"/>
    <n v="40.998484082870135"/>
    <x v="3"/>
    <s v="plays"/>
  </r>
  <r>
    <x v="517"/>
    <s v="Balanced leadingedge data-warehouse"/>
    <n v="2100"/>
    <n v="1768"/>
    <x v="0"/>
    <n v="63"/>
    <x v="1"/>
    <s v="USD"/>
    <d v="2010-11-23T06:00:00"/>
    <n v="1290492000"/>
    <n v="1290837600"/>
    <d v="2010-11-27T06:00:00"/>
    <b v="0"/>
    <b v="0"/>
    <s v="technology/wearables"/>
    <n v="0.84190476190476193"/>
    <n v="28.063492063492063"/>
    <x v="2"/>
    <s v="wearables"/>
  </r>
  <r>
    <x v="518"/>
    <s v="Digitized bandwidth-monitored open architecture"/>
    <n v="8300"/>
    <n v="12944"/>
    <x v="1"/>
    <n v="147"/>
    <x v="1"/>
    <s v="USD"/>
    <d v="2015-12-26T06:00:00"/>
    <n v="1451109600"/>
    <n v="1454306400"/>
    <d v="2016-02-01T06:00:00"/>
    <b v="0"/>
    <b v="1"/>
    <s v="theater/plays"/>
    <n v="1.5595180722891566"/>
    <n v="88.054421768707485"/>
    <x v="3"/>
    <s v="plays"/>
  </r>
  <r>
    <x v="519"/>
    <s v="Enterprise-wide intermediate portal"/>
    <n v="189200"/>
    <n v="188480"/>
    <x v="0"/>
    <n v="6080"/>
    <x v="0"/>
    <s v="CAD"/>
    <d v="2016-02-05T06:00:00"/>
    <n v="1454652000"/>
    <n v="1457762400"/>
    <d v="2016-03-12T06:00:00"/>
    <b v="0"/>
    <b v="0"/>
    <s v="film &amp; video/animation"/>
    <n v="0.99619450317124736"/>
    <n v="31"/>
    <x v="4"/>
    <s v="animation"/>
  </r>
  <r>
    <x v="520"/>
    <s v="Focused leadingedge matrix"/>
    <n v="9000"/>
    <n v="7227"/>
    <x v="0"/>
    <n v="80"/>
    <x v="4"/>
    <s v="GBP"/>
    <d v="2013-11-23T06:00:00"/>
    <n v="1385186400"/>
    <n v="1389074400"/>
    <d v="2014-01-07T06:00:00"/>
    <b v="0"/>
    <b v="0"/>
    <s v="music/indie rock"/>
    <n v="0.80300000000000016"/>
    <n v="90.337500000000006"/>
    <x v="1"/>
    <s v="indie rock"/>
  </r>
  <r>
    <x v="521"/>
    <s v="Seamless logistical encryption"/>
    <n v="5100"/>
    <n v="574"/>
    <x v="0"/>
    <n v="9"/>
    <x v="1"/>
    <s v="USD"/>
    <d v="2014-05-10T05:00:00"/>
    <n v="1399698000"/>
    <n v="1402117200"/>
    <d v="2014-06-07T05:00:00"/>
    <b v="0"/>
    <b v="0"/>
    <s v="games/video games"/>
    <n v="0.11254901960784312"/>
    <n v="63.777777777777779"/>
    <x v="6"/>
    <s v="video games"/>
  </r>
  <r>
    <x v="522"/>
    <s v="Stand-alone human-resource workforce"/>
    <n v="105000"/>
    <n v="96328"/>
    <x v="0"/>
    <n v="1784"/>
    <x v="1"/>
    <s v="USD"/>
    <d v="2010-08-31T05:00:00"/>
    <n v="1283230800"/>
    <n v="1284440400"/>
    <d v="2010-09-14T05:00:00"/>
    <b v="0"/>
    <b v="1"/>
    <s v="publishing/fiction"/>
    <n v="0.91740952380952379"/>
    <n v="53.995515695067262"/>
    <x v="5"/>
    <s v="fiction"/>
  </r>
  <r>
    <x v="523"/>
    <s v="Automated zero tolerance implementation"/>
    <n v="186700"/>
    <n v="178338"/>
    <x v="2"/>
    <n v="3640"/>
    <x v="5"/>
    <s v="CHF"/>
    <d v="2013-11-11T06:00:00"/>
    <n v="1384149600"/>
    <n v="1388988000"/>
    <d v="2014-01-06T06:00:00"/>
    <b v="0"/>
    <b v="0"/>
    <s v="games/video games"/>
    <n v="0.95521156936261387"/>
    <n v="48.993956043956047"/>
    <x v="6"/>
    <s v="video games"/>
  </r>
  <r>
    <x v="524"/>
    <s v="Pre-emptive grid-enabled contingency"/>
    <n v="1600"/>
    <n v="8046"/>
    <x v="1"/>
    <n v="126"/>
    <x v="0"/>
    <s v="CAD"/>
    <d v="2018-01-25T06:00:00"/>
    <n v="1516860000"/>
    <n v="1516946400"/>
    <d v="2018-01-26T06:00:00"/>
    <b v="0"/>
    <b v="0"/>
    <s v="theater/plays"/>
    <n v="5.0287499999999996"/>
    <n v="63.857142857142854"/>
    <x v="3"/>
    <s v="plays"/>
  </r>
  <r>
    <x v="525"/>
    <s v="Multi-lateral didactic encoding"/>
    <n v="115600"/>
    <n v="184086"/>
    <x v="1"/>
    <n v="2218"/>
    <x v="4"/>
    <s v="GBP"/>
    <d v="2013-07-24T05:00:00"/>
    <n v="1374642000"/>
    <n v="1377752400"/>
    <d v="2013-08-29T05:00:00"/>
    <b v="0"/>
    <b v="0"/>
    <s v="music/indie rock"/>
    <n v="1.5924394463667817"/>
    <n v="82.996393146979258"/>
    <x v="1"/>
    <s v="indie rock"/>
  </r>
  <r>
    <x v="526"/>
    <s v="Self-enabling didactic orchestration"/>
    <n v="89100"/>
    <n v="13385"/>
    <x v="0"/>
    <n v="243"/>
    <x v="1"/>
    <s v="USD"/>
    <d v="2018-08-17T05:00:00"/>
    <n v="1534482000"/>
    <n v="1534568400"/>
    <d v="2018-08-18T05:00:00"/>
    <b v="0"/>
    <b v="1"/>
    <s v="film &amp; video/drama"/>
    <n v="0.15022446689113356"/>
    <n v="55.08230452674897"/>
    <x v="4"/>
    <s v="drama"/>
  </r>
  <r>
    <x v="527"/>
    <s v="Profit-focused 24/7 data-warehouse"/>
    <n v="2600"/>
    <n v="12533"/>
    <x v="1"/>
    <n v="202"/>
    <x v="6"/>
    <s v="EUR"/>
    <d v="2018-06-08T05:00:00"/>
    <n v="1528434000"/>
    <n v="1528606800"/>
    <d v="2018-06-10T05:00:00"/>
    <b v="0"/>
    <b v="1"/>
    <s v="theater/plays"/>
    <n v="4.820384615384615"/>
    <n v="62.044554455445542"/>
    <x v="3"/>
    <s v="plays"/>
  </r>
  <r>
    <x v="528"/>
    <s v="Enhanced methodical middleware"/>
    <n v="9800"/>
    <n v="14697"/>
    <x v="1"/>
    <n v="140"/>
    <x v="6"/>
    <s v="EUR"/>
    <d v="2010-08-24T05:00:00"/>
    <n v="1282626000"/>
    <n v="1284872400"/>
    <d v="2010-09-19T05:00:00"/>
    <b v="0"/>
    <b v="0"/>
    <s v="publishing/fiction"/>
    <n v="1.4996938775510205"/>
    <n v="104.97857142857143"/>
    <x v="5"/>
    <s v="fiction"/>
  </r>
  <r>
    <x v="529"/>
    <s v="Synchronized client-driven projection"/>
    <n v="84400"/>
    <n v="98935"/>
    <x v="1"/>
    <n v="1052"/>
    <x v="3"/>
    <s v="DKK"/>
    <d v="2018-08-30T05:00:00"/>
    <n v="1535605200"/>
    <n v="1537592400"/>
    <d v="2018-09-22T05:00:00"/>
    <b v="1"/>
    <b v="1"/>
    <s v="film &amp; video/documentary"/>
    <n v="1.1722156398104266"/>
    <n v="94.044676806083643"/>
    <x v="4"/>
    <s v="documentary"/>
  </r>
  <r>
    <x v="530"/>
    <s v="Networked didactic time-frame"/>
    <n v="151300"/>
    <n v="57034"/>
    <x v="0"/>
    <n v="1296"/>
    <x v="1"/>
    <s v="USD"/>
    <d v="2013-09-22T05:00:00"/>
    <n v="1379826000"/>
    <n v="1381208400"/>
    <d v="2013-10-08T05:00:00"/>
    <b v="0"/>
    <b v="0"/>
    <s v="games/mobile games"/>
    <n v="0.37695968274950431"/>
    <n v="44.007716049382715"/>
    <x v="6"/>
    <s v="mobile games"/>
  </r>
  <r>
    <x v="531"/>
    <s v="Assimilated exuding toolset"/>
    <n v="9800"/>
    <n v="7120"/>
    <x v="0"/>
    <n v="77"/>
    <x v="1"/>
    <s v="USD"/>
    <d v="2019-07-01T05:00:00"/>
    <n v="1561957200"/>
    <n v="1562475600"/>
    <d v="2019-07-07T05:00:00"/>
    <b v="0"/>
    <b v="1"/>
    <s v="food/food trucks"/>
    <n v="0.72653061224489801"/>
    <n v="92.467532467532465"/>
    <x v="0"/>
    <s v="food trucks"/>
  </r>
  <r>
    <x v="532"/>
    <s v="Front-line client-server secured line"/>
    <n v="5300"/>
    <n v="14097"/>
    <x v="1"/>
    <n v="247"/>
    <x v="1"/>
    <s v="USD"/>
    <d v="2018-05-05T05:00:00"/>
    <n v="1525496400"/>
    <n v="1527397200"/>
    <d v="2018-05-27T05:00:00"/>
    <b v="0"/>
    <b v="0"/>
    <s v="photography/photography books"/>
    <n v="2.6598113207547169"/>
    <n v="57.072874493927124"/>
    <x v="7"/>
    <s v="photography books"/>
  </r>
  <r>
    <x v="533"/>
    <s v="Polarized systemic Internet solution"/>
    <n v="178000"/>
    <n v="43086"/>
    <x v="0"/>
    <n v="395"/>
    <x v="6"/>
    <s v="EUR"/>
    <d v="2015-06-10T05:00:00"/>
    <n v="1433912400"/>
    <n v="1436158800"/>
    <d v="2015-07-06T05:00:00"/>
    <b v="0"/>
    <b v="0"/>
    <s v="games/mobile games"/>
    <n v="0.24205617977528088"/>
    <n v="109.07848101265823"/>
    <x v="6"/>
    <s v="mobile games"/>
  </r>
  <r>
    <x v="534"/>
    <s v="Profit-focused exuding moderator"/>
    <n v="77000"/>
    <n v="1930"/>
    <x v="0"/>
    <n v="49"/>
    <x v="4"/>
    <s v="GBP"/>
    <d v="2016-01-22T06:00:00"/>
    <n v="1453442400"/>
    <n v="1456034400"/>
    <d v="2016-02-21T06:00:00"/>
    <b v="0"/>
    <b v="0"/>
    <s v="music/indie rock"/>
    <n v="2.5064935064935064E-2"/>
    <n v="39.387755102040813"/>
    <x v="1"/>
    <s v="indie rock"/>
  </r>
  <r>
    <x v="535"/>
    <s v="Cross-group high-level moderator"/>
    <n v="84900"/>
    <n v="13864"/>
    <x v="0"/>
    <n v="180"/>
    <x v="1"/>
    <s v="USD"/>
    <d v="2013-09-11T05:00:00"/>
    <n v="1378875600"/>
    <n v="1380171600"/>
    <d v="2013-09-26T05:00:00"/>
    <b v="0"/>
    <b v="0"/>
    <s v="games/video games"/>
    <n v="0.16329799764428737"/>
    <n v="77.022222222222226"/>
    <x v="6"/>
    <s v="video games"/>
  </r>
  <r>
    <x v="536"/>
    <s v="Public-key 3rdgeneration system engine"/>
    <n v="2800"/>
    <n v="7742"/>
    <x v="1"/>
    <n v="84"/>
    <x v="1"/>
    <s v="USD"/>
    <d v="2016-01-08T06:00:00"/>
    <n v="1452232800"/>
    <n v="1453356000"/>
    <d v="2016-01-21T06:00:00"/>
    <b v="0"/>
    <b v="0"/>
    <s v="music/rock"/>
    <n v="2.7650000000000001"/>
    <n v="92.166666666666671"/>
    <x v="1"/>
    <s v="rock"/>
  </r>
  <r>
    <x v="537"/>
    <s v="Organized value-added access"/>
    <n v="184800"/>
    <n v="164109"/>
    <x v="0"/>
    <n v="2690"/>
    <x v="1"/>
    <s v="USD"/>
    <d v="2019-12-25T06:00:00"/>
    <n v="1577253600"/>
    <n v="1578981600"/>
    <d v="2020-01-14T06:00:00"/>
    <b v="0"/>
    <b v="0"/>
    <s v="theater/plays"/>
    <n v="0.88803571428571426"/>
    <n v="61.007063197026021"/>
    <x v="3"/>
    <s v="plays"/>
  </r>
  <r>
    <x v="538"/>
    <s v="Cloned global Graphical User Interface"/>
    <n v="4200"/>
    <n v="6870"/>
    <x v="1"/>
    <n v="88"/>
    <x v="1"/>
    <s v="USD"/>
    <d v="2018-09-17T05:00:00"/>
    <n v="1537160400"/>
    <n v="1537419600"/>
    <d v="2018-09-20T05:00:00"/>
    <b v="0"/>
    <b v="1"/>
    <s v="theater/plays"/>
    <n v="1.6357142857142855"/>
    <n v="78.068181818181813"/>
    <x v="3"/>
    <s v="plays"/>
  </r>
  <r>
    <x v="539"/>
    <s v="Focused solution-oriented matrix"/>
    <n v="1300"/>
    <n v="12597"/>
    <x v="1"/>
    <n v="156"/>
    <x v="1"/>
    <s v="USD"/>
    <d v="2015-01-25T06:00:00"/>
    <n v="1422165600"/>
    <n v="1423202400"/>
    <d v="2015-02-06T06:00:00"/>
    <b v="0"/>
    <b v="0"/>
    <s v="film &amp; video/drama"/>
    <n v="9.69"/>
    <n v="80.75"/>
    <x v="4"/>
    <s v="drama"/>
  </r>
  <r>
    <x v="540"/>
    <s v="Monitored discrete toolset"/>
    <n v="66100"/>
    <n v="179074"/>
    <x v="1"/>
    <n v="2985"/>
    <x v="1"/>
    <s v="USD"/>
    <d v="2016-04-01T05:00:00"/>
    <n v="1459486800"/>
    <n v="1460610000"/>
    <d v="2016-04-14T05:00:00"/>
    <b v="0"/>
    <b v="0"/>
    <s v="theater/plays"/>
    <n v="2.7091376701966716"/>
    <n v="59.991289782244557"/>
    <x v="3"/>
    <s v="plays"/>
  </r>
  <r>
    <x v="541"/>
    <s v="Business-focused intermediate system engine"/>
    <n v="29500"/>
    <n v="83843"/>
    <x v="1"/>
    <n v="762"/>
    <x v="1"/>
    <s v="USD"/>
    <d v="2013-05-28T05:00:00"/>
    <n v="1369717200"/>
    <n v="1370494800"/>
    <d v="2013-06-06T05:00:00"/>
    <b v="0"/>
    <b v="0"/>
    <s v="technology/wearables"/>
    <n v="2.8421355932203394"/>
    <n v="110.03018372703411"/>
    <x v="2"/>
    <s v="wearables"/>
  </r>
  <r>
    <x v="542"/>
    <s v="De-engineered disintermediate encoding"/>
    <n v="100"/>
    <n v="4"/>
    <x v="3"/>
    <n v="1"/>
    <x v="5"/>
    <s v="CHF"/>
    <d v="2012-02-29T06:00:00"/>
    <n v="1330495200"/>
    <n v="1332306000"/>
    <d v="2012-03-21T05:00:00"/>
    <b v="0"/>
    <b v="0"/>
    <s v="music/indie rock"/>
    <n v="0.04"/>
    <n v="4"/>
    <x v="1"/>
    <s v="indie rock"/>
  </r>
  <r>
    <x v="543"/>
    <s v="Streamlined upward-trending analyzer"/>
    <n v="180100"/>
    <n v="105598"/>
    <x v="0"/>
    <n v="2779"/>
    <x v="2"/>
    <s v="AUD"/>
    <d v="2014-12-20T06:00:00"/>
    <n v="1419055200"/>
    <n v="1422511200"/>
    <d v="2015-01-29T06:00:00"/>
    <b v="0"/>
    <b v="1"/>
    <s v="technology/web"/>
    <n v="0.58632981676846196"/>
    <n v="37.99856063332134"/>
    <x v="2"/>
    <s v="web"/>
  </r>
  <r>
    <x v="544"/>
    <s v="Distributed human-resource policy"/>
    <n v="9000"/>
    <n v="8866"/>
    <x v="0"/>
    <n v="92"/>
    <x v="1"/>
    <s v="USD"/>
    <d v="2016-11-26T06:00:00"/>
    <n v="1480140000"/>
    <n v="1480312800"/>
    <d v="2016-11-28T06:00:00"/>
    <b v="0"/>
    <b v="0"/>
    <s v="theater/plays"/>
    <n v="0.98511111111111116"/>
    <n v="96.369565217391298"/>
    <x v="3"/>
    <s v="plays"/>
  </r>
  <r>
    <x v="545"/>
    <s v="De-engineered 5thgeneration contingency"/>
    <n v="170600"/>
    <n v="75022"/>
    <x v="0"/>
    <n v="1028"/>
    <x v="1"/>
    <s v="USD"/>
    <d v="2011-01-02T06:00:00"/>
    <n v="1293948000"/>
    <n v="1294034400"/>
    <d v="2011-01-03T06:00:00"/>
    <b v="0"/>
    <b v="0"/>
    <s v="music/rock"/>
    <n v="0.43975381008206332"/>
    <n v="72.978599221789878"/>
    <x v="1"/>
    <s v="rock"/>
  </r>
  <r>
    <x v="546"/>
    <s v="Multi-channeled upward-trending application"/>
    <n v="9500"/>
    <n v="14408"/>
    <x v="1"/>
    <n v="554"/>
    <x v="0"/>
    <s v="CAD"/>
    <d v="2016-12-19T06:00:00"/>
    <n v="1482127200"/>
    <n v="1482645600"/>
    <d v="2016-12-25T06:00:00"/>
    <b v="0"/>
    <b v="0"/>
    <s v="music/indie rock"/>
    <n v="1.5166315789473683"/>
    <n v="26.007220216606498"/>
    <x v="1"/>
    <s v="indie rock"/>
  </r>
  <r>
    <x v="547"/>
    <s v="Organic maximized database"/>
    <n v="6300"/>
    <n v="14089"/>
    <x v="1"/>
    <n v="135"/>
    <x v="3"/>
    <s v="DKK"/>
    <d v="2014-04-02T05:00:00"/>
    <n v="1396414800"/>
    <n v="1399093200"/>
    <d v="2014-05-03T05:00:00"/>
    <b v="0"/>
    <b v="0"/>
    <s v="music/rock"/>
    <n v="2.2363492063492063"/>
    <n v="104.36296296296297"/>
    <x v="1"/>
    <s v="rock"/>
  </r>
  <r>
    <x v="195"/>
    <s v="Grass-roots 24/7 attitude"/>
    <n v="5200"/>
    <n v="12467"/>
    <x v="1"/>
    <n v="122"/>
    <x v="1"/>
    <s v="USD"/>
    <d v="2011-09-06T05:00:00"/>
    <n v="1315285200"/>
    <n v="1315890000"/>
    <d v="2011-09-13T05:00:00"/>
    <b v="0"/>
    <b v="1"/>
    <s v="publishing/translations"/>
    <n v="2.3975"/>
    <n v="102.18852459016394"/>
    <x v="5"/>
    <s v="translations"/>
  </r>
  <r>
    <x v="548"/>
    <s v="Team-oriented global strategy"/>
    <n v="6000"/>
    <n v="11960"/>
    <x v="1"/>
    <n v="221"/>
    <x v="1"/>
    <s v="USD"/>
    <d v="2015-10-02T05:00:00"/>
    <n v="1443762000"/>
    <n v="1444021200"/>
    <d v="2015-10-05T05:00:00"/>
    <b v="0"/>
    <b v="1"/>
    <s v="film &amp; video/science fiction"/>
    <n v="1.9933333333333334"/>
    <n v="54.117647058823529"/>
    <x v="4"/>
    <s v="science fiction"/>
  </r>
  <r>
    <x v="549"/>
    <s v="Enhanced client-driven capacity"/>
    <n v="5800"/>
    <n v="7966"/>
    <x v="1"/>
    <n v="126"/>
    <x v="1"/>
    <s v="USD"/>
    <d v="2016-02-24T06:00:00"/>
    <n v="1456293600"/>
    <n v="1460005200"/>
    <d v="2016-04-07T05:00:00"/>
    <b v="0"/>
    <b v="0"/>
    <s v="theater/plays"/>
    <n v="1.373448275862069"/>
    <n v="63.222222222222221"/>
    <x v="3"/>
    <s v="plays"/>
  </r>
  <r>
    <x v="550"/>
    <s v="Exclusive systematic productivity"/>
    <n v="105300"/>
    <n v="106321"/>
    <x v="1"/>
    <n v="1022"/>
    <x v="1"/>
    <s v="USD"/>
    <d v="2016-08-02T05:00:00"/>
    <n v="1470114000"/>
    <n v="1470718800"/>
    <d v="2016-08-09T05:00:00"/>
    <b v="0"/>
    <b v="0"/>
    <s v="theater/plays"/>
    <n v="1.009696106362773"/>
    <n v="104.03228962818004"/>
    <x v="3"/>
    <s v="plays"/>
  </r>
  <r>
    <x v="551"/>
    <s v="Re-engineered radical policy"/>
    <n v="20000"/>
    <n v="158832"/>
    <x v="1"/>
    <n v="3177"/>
    <x v="1"/>
    <s v="USD"/>
    <d v="2011-11-18T06:00:00"/>
    <n v="1321596000"/>
    <n v="1325052000"/>
    <d v="2011-12-28T06:00:00"/>
    <b v="0"/>
    <b v="0"/>
    <s v="film &amp; video/animation"/>
    <n v="7.9415999999999993"/>
    <n v="49.994334277620396"/>
    <x v="4"/>
    <s v="animation"/>
  </r>
  <r>
    <x v="552"/>
    <s v="Down-sized logistical adapter"/>
    <n v="3000"/>
    <n v="11091"/>
    <x v="1"/>
    <n v="198"/>
    <x v="5"/>
    <s v="CHF"/>
    <d v="2011-10-17T05:00:00"/>
    <n v="1318827600"/>
    <n v="1319000400"/>
    <d v="2011-10-19T05:00:00"/>
    <b v="0"/>
    <b v="0"/>
    <s v="theater/plays"/>
    <n v="3.6970000000000001"/>
    <n v="56.015151515151516"/>
    <x v="3"/>
    <s v="plays"/>
  </r>
  <r>
    <x v="553"/>
    <s v="Configurable bandwidth-monitored throughput"/>
    <n v="9900"/>
    <n v="1269"/>
    <x v="0"/>
    <n v="26"/>
    <x v="5"/>
    <s v="CHF"/>
    <d v="2019-03-12T05:00:00"/>
    <n v="1552366800"/>
    <n v="1552539600"/>
    <d v="2019-03-14T05:00:00"/>
    <b v="0"/>
    <b v="0"/>
    <s v="music/rock"/>
    <n v="0.12818181818181817"/>
    <n v="48.807692307692307"/>
    <x v="1"/>
    <s v="rock"/>
  </r>
  <r>
    <x v="554"/>
    <s v="Optional tangible pricing structure"/>
    <n v="3700"/>
    <n v="5107"/>
    <x v="1"/>
    <n v="85"/>
    <x v="2"/>
    <s v="AUD"/>
    <d v="2018-11-13T06:00:00"/>
    <n v="1542088800"/>
    <n v="1543816800"/>
    <d v="2018-12-03T06:00:00"/>
    <b v="0"/>
    <b v="0"/>
    <s v="film &amp; video/documentary"/>
    <n v="1.3802702702702703"/>
    <n v="60.082352941176474"/>
    <x v="4"/>
    <s v="documentary"/>
  </r>
  <r>
    <x v="555"/>
    <s v="Organic high-level implementation"/>
    <n v="168700"/>
    <n v="141393"/>
    <x v="0"/>
    <n v="1790"/>
    <x v="1"/>
    <s v="USD"/>
    <d v="2015-03-15T05:00:00"/>
    <n v="1426395600"/>
    <n v="1427086800"/>
    <d v="2015-03-23T05:00:00"/>
    <b v="0"/>
    <b v="0"/>
    <s v="theater/plays"/>
    <n v="0.83813278008298753"/>
    <n v="78.990502793296088"/>
    <x v="3"/>
    <s v="plays"/>
  </r>
  <r>
    <x v="556"/>
    <s v="Decentralized logistical collaboration"/>
    <n v="94900"/>
    <n v="194166"/>
    <x v="1"/>
    <n v="3596"/>
    <x v="1"/>
    <s v="USD"/>
    <d v="2011-11-15T06:00:00"/>
    <n v="1321336800"/>
    <n v="1323064800"/>
    <d v="2011-12-05T06:00:00"/>
    <b v="0"/>
    <b v="0"/>
    <s v="theater/plays"/>
    <n v="2.0460063224446787"/>
    <n v="53.99499443826474"/>
    <x v="3"/>
    <s v="plays"/>
  </r>
  <r>
    <x v="557"/>
    <s v="Advanced content-based installation"/>
    <n v="9300"/>
    <n v="4124"/>
    <x v="0"/>
    <n v="37"/>
    <x v="1"/>
    <s v="USD"/>
    <d v="2016-02-24T06:00:00"/>
    <n v="1456293600"/>
    <n v="1458277200"/>
    <d v="2016-03-18T05:00:00"/>
    <b v="0"/>
    <b v="1"/>
    <s v="music/electric music"/>
    <n v="0.44344086021505374"/>
    <n v="111.45945945945945"/>
    <x v="1"/>
    <s v="electric music"/>
  </r>
  <r>
    <x v="558"/>
    <s v="Distributed high-level open architecture"/>
    <n v="6800"/>
    <n v="14865"/>
    <x v="1"/>
    <n v="244"/>
    <x v="1"/>
    <s v="USD"/>
    <d v="2014-07-10T05:00:00"/>
    <n v="1404968400"/>
    <n v="1405141200"/>
    <d v="2014-07-12T05:00:00"/>
    <b v="0"/>
    <b v="0"/>
    <s v="music/rock"/>
    <n v="2.1860294117647059"/>
    <n v="60.922131147540981"/>
    <x v="1"/>
    <s v="rock"/>
  </r>
  <r>
    <x v="559"/>
    <s v="Synergized zero tolerance help-desk"/>
    <n v="72400"/>
    <n v="134688"/>
    <x v="1"/>
    <n v="5180"/>
    <x v="1"/>
    <s v="USD"/>
    <d v="2010-07-15T05:00:00"/>
    <n v="1279170000"/>
    <n v="1283058000"/>
    <d v="2010-08-29T05:00:00"/>
    <b v="0"/>
    <b v="0"/>
    <s v="theater/plays"/>
    <n v="1.8603314917127072"/>
    <n v="26.0015444015444"/>
    <x v="3"/>
    <s v="plays"/>
  </r>
  <r>
    <x v="560"/>
    <s v="Extended multi-tasking definition"/>
    <n v="20100"/>
    <n v="47705"/>
    <x v="1"/>
    <n v="589"/>
    <x v="6"/>
    <s v="EUR"/>
    <d v="2011-01-11T06:00:00"/>
    <n v="1294725600"/>
    <n v="1295762400"/>
    <d v="2011-01-23T06:00:00"/>
    <b v="0"/>
    <b v="0"/>
    <s v="film &amp; video/animation"/>
    <n v="2.3733830845771142"/>
    <n v="80.993208828522924"/>
    <x v="4"/>
    <s v="animation"/>
  </r>
  <r>
    <x v="561"/>
    <s v="Realigned uniform knowledge user"/>
    <n v="31200"/>
    <n v="95364"/>
    <x v="1"/>
    <n v="2725"/>
    <x v="1"/>
    <s v="USD"/>
    <d v="2014-12-20T06:00:00"/>
    <n v="1419055200"/>
    <n v="1419573600"/>
    <d v="2014-12-26T06:00:00"/>
    <b v="0"/>
    <b v="1"/>
    <s v="music/rock"/>
    <n v="3.0565384615384614"/>
    <n v="34.995963302752294"/>
    <x v="1"/>
    <s v="rock"/>
  </r>
  <r>
    <x v="562"/>
    <s v="Monitored grid-enabled model"/>
    <n v="3500"/>
    <n v="3295"/>
    <x v="0"/>
    <n v="35"/>
    <x v="6"/>
    <s v="EUR"/>
    <d v="2015-06-19T05:00:00"/>
    <n v="1434690000"/>
    <n v="1438750800"/>
    <d v="2015-08-05T05:00:00"/>
    <b v="0"/>
    <b v="0"/>
    <s v="film &amp; video/shorts"/>
    <n v="0.94142857142857139"/>
    <n v="94.142857142857139"/>
    <x v="4"/>
    <s v="shorts"/>
  </r>
  <r>
    <x v="563"/>
    <s v="Assimilated actuating policy"/>
    <n v="9000"/>
    <n v="4896"/>
    <x v="3"/>
    <n v="94"/>
    <x v="1"/>
    <s v="USD"/>
    <d v="2015-09-28T05:00:00"/>
    <n v="1443416400"/>
    <n v="1444798800"/>
    <d v="2015-10-14T05:00:00"/>
    <b v="0"/>
    <b v="1"/>
    <s v="music/rock"/>
    <n v="0.54400000000000004"/>
    <n v="52.085106382978722"/>
    <x v="1"/>
    <s v="rock"/>
  </r>
  <r>
    <x v="564"/>
    <s v="Total incremental productivity"/>
    <n v="6700"/>
    <n v="7496"/>
    <x v="1"/>
    <n v="300"/>
    <x v="1"/>
    <s v="USD"/>
    <d v="2014-05-02T05:00:00"/>
    <n v="1399006800"/>
    <n v="1399179600"/>
    <d v="2014-05-04T05:00:00"/>
    <b v="0"/>
    <b v="0"/>
    <s v="journalism/audio"/>
    <n v="1.1188059701492536"/>
    <n v="24.986666666666668"/>
    <x v="8"/>
    <s v="audio"/>
  </r>
  <r>
    <x v="565"/>
    <s v="Adaptive local task-force"/>
    <n v="2700"/>
    <n v="9967"/>
    <x v="1"/>
    <n v="144"/>
    <x v="1"/>
    <s v="USD"/>
    <d v="2019-12-07T06:00:00"/>
    <n v="1575698400"/>
    <n v="1576562400"/>
    <d v="2019-12-17T06:00:00"/>
    <b v="0"/>
    <b v="1"/>
    <s v="food/food trucks"/>
    <n v="3.6914814814814814"/>
    <n v="69.215277777777771"/>
    <x v="0"/>
    <s v="food trucks"/>
  </r>
  <r>
    <x v="566"/>
    <s v="Universal zero-defect concept"/>
    <n v="83300"/>
    <n v="52421"/>
    <x v="0"/>
    <n v="558"/>
    <x v="1"/>
    <s v="USD"/>
    <d v="2014-05-20T05:00:00"/>
    <n v="1400562000"/>
    <n v="1400821200"/>
    <d v="2014-05-23T05:00:00"/>
    <b v="0"/>
    <b v="1"/>
    <s v="theater/plays"/>
    <n v="0.62930372148859548"/>
    <n v="93.944444444444443"/>
    <x v="3"/>
    <s v="plays"/>
  </r>
  <r>
    <x v="567"/>
    <s v="Object-based bottom-line superstructure"/>
    <n v="9700"/>
    <n v="6298"/>
    <x v="0"/>
    <n v="64"/>
    <x v="1"/>
    <s v="USD"/>
    <d v="2017-11-01T05:00:00"/>
    <n v="1509512400"/>
    <n v="1510984800"/>
    <d v="2017-11-18T06:00:00"/>
    <b v="0"/>
    <b v="0"/>
    <s v="theater/plays"/>
    <n v="0.64927835051546401"/>
    <n v="98.40625"/>
    <x v="3"/>
    <s v="plays"/>
  </r>
  <r>
    <x v="568"/>
    <s v="Adaptive 24hour projection"/>
    <n v="8200"/>
    <n v="1546"/>
    <x v="3"/>
    <n v="37"/>
    <x v="1"/>
    <s v="USD"/>
    <d v="2011-03-11T06:00:00"/>
    <n v="1299823200"/>
    <n v="1302066000"/>
    <d v="2011-04-06T05:00:00"/>
    <b v="0"/>
    <b v="0"/>
    <s v="music/jazz"/>
    <n v="0.18853658536585369"/>
    <n v="41.783783783783782"/>
    <x v="1"/>
    <s v="jazz"/>
  </r>
  <r>
    <x v="569"/>
    <s v="Sharable radical toolset"/>
    <n v="96500"/>
    <n v="16168"/>
    <x v="0"/>
    <n v="245"/>
    <x v="1"/>
    <s v="USD"/>
    <d v="2011-12-01T06:00:00"/>
    <n v="1322719200"/>
    <n v="1322978400"/>
    <d v="2011-12-04T06:00:00"/>
    <b v="0"/>
    <b v="0"/>
    <s v="film &amp; video/science fiction"/>
    <n v="0.16754404145077723"/>
    <n v="65.991836734693877"/>
    <x v="4"/>
    <s v="science fiction"/>
  </r>
  <r>
    <x v="570"/>
    <s v="Focused multimedia knowledgebase"/>
    <n v="6200"/>
    <n v="6269"/>
    <x v="1"/>
    <n v="87"/>
    <x v="1"/>
    <s v="USD"/>
    <d v="2011-08-07T05:00:00"/>
    <n v="1312693200"/>
    <n v="1313730000"/>
    <d v="2011-08-19T05:00:00"/>
    <b v="0"/>
    <b v="0"/>
    <s v="music/jazz"/>
    <n v="1.0111290322580646"/>
    <n v="72.05747126436782"/>
    <x v="1"/>
    <s v="jazz"/>
  </r>
  <r>
    <x v="251"/>
    <s v="Seamless 6thgeneration extranet"/>
    <n v="43800"/>
    <n v="149578"/>
    <x v="1"/>
    <n v="3116"/>
    <x v="1"/>
    <s v="USD"/>
    <d v="2014-02-26T06:00:00"/>
    <n v="1393394400"/>
    <n v="1394085600"/>
    <d v="2014-03-06T06:00:00"/>
    <b v="0"/>
    <b v="0"/>
    <s v="theater/plays"/>
    <n v="3.4150228310502282"/>
    <n v="48.003209242618745"/>
    <x v="3"/>
    <s v="plays"/>
  </r>
  <r>
    <x v="571"/>
    <s v="Sharable mobile knowledgebase"/>
    <n v="6000"/>
    <n v="3841"/>
    <x v="0"/>
    <n v="71"/>
    <x v="1"/>
    <s v="USD"/>
    <d v="2011-04-29T05:00:00"/>
    <n v="1304053200"/>
    <n v="1305349200"/>
    <d v="2011-05-14T05:00:00"/>
    <b v="0"/>
    <b v="0"/>
    <s v="technology/web"/>
    <n v="0.64016666666666666"/>
    <n v="54.098591549295776"/>
    <x v="2"/>
    <s v="web"/>
  </r>
  <r>
    <x v="572"/>
    <s v="Cross-group global system engine"/>
    <n v="8700"/>
    <n v="4531"/>
    <x v="0"/>
    <n v="42"/>
    <x v="1"/>
    <s v="USD"/>
    <d v="2015-06-10T05:00:00"/>
    <n v="1433912400"/>
    <n v="1434344400"/>
    <d v="2015-06-15T05:00:00"/>
    <b v="0"/>
    <b v="1"/>
    <s v="games/video games"/>
    <n v="0.5208045977011494"/>
    <n v="107.88095238095238"/>
    <x v="6"/>
    <s v="video games"/>
  </r>
  <r>
    <x v="573"/>
    <s v="Centralized clear-thinking conglomeration"/>
    <n v="18900"/>
    <n v="60934"/>
    <x v="1"/>
    <n v="909"/>
    <x v="1"/>
    <s v="USD"/>
    <d v="2012-02-20T06:00:00"/>
    <n v="1329717600"/>
    <n v="1331186400"/>
    <d v="2012-03-08T06:00:00"/>
    <b v="0"/>
    <b v="0"/>
    <s v="film &amp; video/documentary"/>
    <n v="3.2240211640211642"/>
    <n v="67.034103410341032"/>
    <x v="4"/>
    <s v="documentary"/>
  </r>
  <r>
    <x v="8"/>
    <s v="De-engineered cohesive system engine"/>
    <n v="86400"/>
    <n v="103255"/>
    <x v="1"/>
    <n v="1613"/>
    <x v="1"/>
    <s v="USD"/>
    <d v="2012-04-25T05:00:00"/>
    <n v="1335330000"/>
    <n v="1336539600"/>
    <d v="2012-05-09T05:00:00"/>
    <b v="0"/>
    <b v="0"/>
    <s v="technology/web"/>
    <n v="1.1950810185185186"/>
    <n v="64.01425914445133"/>
    <x v="2"/>
    <s v="web"/>
  </r>
  <r>
    <x v="574"/>
    <s v="Reactive analyzing function"/>
    <n v="8900"/>
    <n v="13065"/>
    <x v="1"/>
    <n v="136"/>
    <x v="1"/>
    <s v="USD"/>
    <d v="2010-03-18T05:00:00"/>
    <n v="1268888400"/>
    <n v="1269752400"/>
    <d v="2010-03-28T05:00:00"/>
    <b v="0"/>
    <b v="0"/>
    <s v="publishing/translations"/>
    <n v="1.4679775280898877"/>
    <n v="96.066176470588232"/>
    <x v="5"/>
    <s v="translations"/>
  </r>
  <r>
    <x v="575"/>
    <s v="Robust hybrid budgetary management"/>
    <n v="700"/>
    <n v="6654"/>
    <x v="1"/>
    <n v="130"/>
    <x v="1"/>
    <s v="USD"/>
    <d v="2010-11-17T06:00:00"/>
    <n v="1289973600"/>
    <n v="1291615200"/>
    <d v="2010-12-06T06:00:00"/>
    <b v="0"/>
    <b v="0"/>
    <s v="music/rock"/>
    <n v="9.5057142857142853"/>
    <n v="51.184615384615384"/>
    <x v="1"/>
    <s v="rock"/>
  </r>
  <r>
    <x v="576"/>
    <s v="Open-source analyzing monitoring"/>
    <n v="9400"/>
    <n v="6852"/>
    <x v="0"/>
    <n v="156"/>
    <x v="0"/>
    <s v="CAD"/>
    <d v="2019-01-19T06:00:00"/>
    <n v="1547877600"/>
    <n v="1552366800"/>
    <d v="2019-03-12T05:00:00"/>
    <b v="0"/>
    <b v="1"/>
    <s v="food/food trucks"/>
    <n v="0.72893617021276602"/>
    <n v="43.92307692307692"/>
    <x v="0"/>
    <s v="food trucks"/>
  </r>
  <r>
    <x v="577"/>
    <s v="Up-sized discrete firmware"/>
    <n v="157600"/>
    <n v="124517"/>
    <x v="0"/>
    <n v="1368"/>
    <x v="4"/>
    <s v="GBP"/>
    <d v="2010-03-25T05:00:00"/>
    <n v="1269493200"/>
    <n v="1272171600"/>
    <d v="2010-04-25T05:00:00"/>
    <b v="0"/>
    <b v="0"/>
    <s v="theater/plays"/>
    <n v="0.7900824873096447"/>
    <n v="91.021198830409361"/>
    <x v="3"/>
    <s v="plays"/>
  </r>
  <r>
    <x v="578"/>
    <s v="Exclusive intangible extranet"/>
    <n v="7900"/>
    <n v="5113"/>
    <x v="0"/>
    <n v="102"/>
    <x v="1"/>
    <s v="USD"/>
    <d v="2015-07-05T05:00:00"/>
    <n v="1436072400"/>
    <n v="1436677200"/>
    <d v="2015-07-12T05:00:00"/>
    <b v="0"/>
    <b v="0"/>
    <s v="film &amp; video/documentary"/>
    <n v="0.64721518987341786"/>
    <n v="50.127450980392155"/>
    <x v="4"/>
    <s v="documentary"/>
  </r>
  <r>
    <x v="579"/>
    <s v="Synergized analyzing process improvement"/>
    <n v="7100"/>
    <n v="5824"/>
    <x v="0"/>
    <n v="86"/>
    <x v="2"/>
    <s v="AUD"/>
    <d v="2014-12-21T06:00:00"/>
    <n v="1419141600"/>
    <n v="1420092000"/>
    <d v="2015-01-01T06:00:00"/>
    <b v="0"/>
    <b v="0"/>
    <s v="publishing/radio &amp; podcasts"/>
    <n v="0.82028169014084507"/>
    <n v="67.720930232558146"/>
    <x v="5"/>
    <s v="radio &amp; podcasts"/>
  </r>
  <r>
    <x v="580"/>
    <s v="Realigned dedicated system engine"/>
    <n v="600"/>
    <n v="6226"/>
    <x v="1"/>
    <n v="102"/>
    <x v="1"/>
    <s v="USD"/>
    <d v="2010-07-14T05:00:00"/>
    <n v="1279083600"/>
    <n v="1279947600"/>
    <d v="2010-07-24T05:00:00"/>
    <b v="0"/>
    <b v="0"/>
    <s v="games/video games"/>
    <n v="10.376666666666667"/>
    <n v="61.03921568627451"/>
    <x v="6"/>
    <s v="video games"/>
  </r>
  <r>
    <x v="581"/>
    <s v="Object-based bandwidth-monitored concept"/>
    <n v="156800"/>
    <n v="20243"/>
    <x v="0"/>
    <n v="253"/>
    <x v="1"/>
    <s v="USD"/>
    <d v="2014-05-30T05:00:00"/>
    <n v="1401426000"/>
    <n v="1402203600"/>
    <d v="2014-06-08T05:00:00"/>
    <b v="0"/>
    <b v="0"/>
    <s v="theater/plays"/>
    <n v="0.12910076530612244"/>
    <n v="80.011857707509876"/>
    <x v="3"/>
    <s v="plays"/>
  </r>
  <r>
    <x v="582"/>
    <s v="Ameliorated client-driven open system"/>
    <n v="121600"/>
    <n v="188288"/>
    <x v="1"/>
    <n v="4006"/>
    <x v="1"/>
    <s v="USD"/>
    <d v="2014-03-26T05:00:00"/>
    <n v="1395810000"/>
    <n v="1396933200"/>
    <d v="2014-04-08T05:00:00"/>
    <b v="0"/>
    <b v="0"/>
    <s v="film &amp; video/animation"/>
    <n v="1.5484210526315789"/>
    <n v="47.001497753369947"/>
    <x v="4"/>
    <s v="animation"/>
  </r>
  <r>
    <x v="583"/>
    <s v="Upgradable leadingedge Local Area Network"/>
    <n v="157300"/>
    <n v="11167"/>
    <x v="0"/>
    <n v="157"/>
    <x v="1"/>
    <s v="USD"/>
    <d v="2016-06-27T05:00:00"/>
    <n v="1467003600"/>
    <n v="1467262800"/>
    <d v="2016-06-30T05:00:00"/>
    <b v="0"/>
    <b v="1"/>
    <s v="theater/plays"/>
    <n v="7.0991735537190084E-2"/>
    <n v="71.127388535031841"/>
    <x v="3"/>
    <s v="plays"/>
  </r>
  <r>
    <x v="584"/>
    <s v="Customizable intermediate data-warehouse"/>
    <n v="70300"/>
    <n v="146595"/>
    <x v="1"/>
    <n v="1629"/>
    <x v="1"/>
    <s v="USD"/>
    <d v="2010-03-16T05:00:00"/>
    <n v="1268715600"/>
    <n v="1270530000"/>
    <d v="2010-04-06T05:00:00"/>
    <b v="0"/>
    <b v="1"/>
    <s v="theater/plays"/>
    <n v="2.0852773826458035"/>
    <n v="89.99079189686924"/>
    <x v="3"/>
    <s v="plays"/>
  </r>
  <r>
    <x v="585"/>
    <s v="Managed optimizing archive"/>
    <n v="7900"/>
    <n v="7875"/>
    <x v="0"/>
    <n v="183"/>
    <x v="1"/>
    <s v="USD"/>
    <d v="2016-03-05T06:00:00"/>
    <n v="1457157600"/>
    <n v="1457762400"/>
    <d v="2016-03-12T06:00:00"/>
    <b v="0"/>
    <b v="1"/>
    <s v="film &amp; video/drama"/>
    <n v="0.99683544303797467"/>
    <n v="43.032786885245905"/>
    <x v="4"/>
    <s v="drama"/>
  </r>
  <r>
    <x v="586"/>
    <s v="Diverse systematic projection"/>
    <n v="73800"/>
    <n v="148779"/>
    <x v="1"/>
    <n v="2188"/>
    <x v="1"/>
    <s v="USD"/>
    <d v="2019-11-17T06:00:00"/>
    <n v="1573970400"/>
    <n v="1575525600"/>
    <d v="2019-12-05T06:00:00"/>
    <b v="0"/>
    <b v="0"/>
    <s v="theater/plays"/>
    <n v="2.0159756097560977"/>
    <n v="67.997714808043881"/>
    <x v="3"/>
    <s v="plays"/>
  </r>
  <r>
    <x v="587"/>
    <s v="Up-sized web-enabled info-mediaries"/>
    <n v="108500"/>
    <n v="175868"/>
    <x v="1"/>
    <n v="2409"/>
    <x v="6"/>
    <s v="EUR"/>
    <d v="2010-06-15T05:00:00"/>
    <n v="1276578000"/>
    <n v="1279083600"/>
    <d v="2010-07-14T05:00:00"/>
    <b v="0"/>
    <b v="0"/>
    <s v="music/rock"/>
    <n v="1.6209032258064517"/>
    <n v="73.004566210045667"/>
    <x v="1"/>
    <s v="rock"/>
  </r>
  <r>
    <x v="588"/>
    <s v="Persevering optimizing Graphical User Interface"/>
    <n v="140300"/>
    <n v="5112"/>
    <x v="0"/>
    <n v="82"/>
    <x v="3"/>
    <s v="DKK"/>
    <d v="2015-02-12T06:00:00"/>
    <n v="1423720800"/>
    <n v="1424412000"/>
    <d v="2015-02-20T06:00:00"/>
    <b v="0"/>
    <b v="0"/>
    <s v="film &amp; video/documentary"/>
    <n v="3.6436208125445471E-2"/>
    <n v="62.341463414634148"/>
    <x v="4"/>
    <s v="documentary"/>
  </r>
  <r>
    <x v="589"/>
    <s v="Cross-platform tertiary array"/>
    <n v="100"/>
    <n v="5"/>
    <x v="0"/>
    <n v="1"/>
    <x v="4"/>
    <s v="GBP"/>
    <d v="2013-07-30T05:00:00"/>
    <n v="1375160400"/>
    <n v="1376197200"/>
    <d v="2013-08-11T05:00:00"/>
    <b v="0"/>
    <b v="0"/>
    <s v="food/food trucks"/>
    <n v="0.05"/>
    <n v="5"/>
    <x v="0"/>
    <s v="food trucks"/>
  </r>
  <r>
    <x v="590"/>
    <s v="Inverse neutral structure"/>
    <n v="6300"/>
    <n v="13018"/>
    <x v="1"/>
    <n v="194"/>
    <x v="1"/>
    <s v="USD"/>
    <d v="2014-05-30T05:00:00"/>
    <n v="1401426000"/>
    <n v="1402894800"/>
    <d v="2014-06-16T05:00:00"/>
    <b v="1"/>
    <b v="0"/>
    <s v="technology/wearables"/>
    <n v="2.0663492063492064"/>
    <n v="67.103092783505161"/>
    <x v="2"/>
    <s v="wearables"/>
  </r>
  <r>
    <x v="591"/>
    <s v="Quality-focused system-worthy support"/>
    <n v="71100"/>
    <n v="91176"/>
    <x v="1"/>
    <n v="1140"/>
    <x v="1"/>
    <s v="USD"/>
    <d v="2015-06-05T05:00:00"/>
    <n v="1433480400"/>
    <n v="1434430800"/>
    <d v="2015-06-16T05:00:00"/>
    <b v="0"/>
    <b v="0"/>
    <s v="theater/plays"/>
    <n v="1.2823628691983122"/>
    <n v="79.978947368421046"/>
    <x v="3"/>
    <s v="plays"/>
  </r>
  <r>
    <x v="592"/>
    <s v="Vision-oriented 5thgeneration array"/>
    <n v="5300"/>
    <n v="6342"/>
    <x v="1"/>
    <n v="102"/>
    <x v="1"/>
    <s v="USD"/>
    <d v="2019-04-18T05:00:00"/>
    <n v="1555563600"/>
    <n v="1557896400"/>
    <d v="2019-05-15T05:00:00"/>
    <b v="0"/>
    <b v="0"/>
    <s v="theater/plays"/>
    <n v="1.1966037735849056"/>
    <n v="62.176470588235297"/>
    <x v="3"/>
    <s v="plays"/>
  </r>
  <r>
    <x v="593"/>
    <s v="Cross-platform logistical circuit"/>
    <n v="88700"/>
    <n v="151438"/>
    <x v="1"/>
    <n v="2857"/>
    <x v="1"/>
    <s v="USD"/>
    <d v="2011-01-22T06:00:00"/>
    <n v="1295676000"/>
    <n v="1297490400"/>
    <d v="2011-02-12T06:00:00"/>
    <b v="0"/>
    <b v="0"/>
    <s v="theater/plays"/>
    <n v="1.7073055242390078"/>
    <n v="53.005950297514879"/>
    <x v="3"/>
    <s v="plays"/>
  </r>
  <r>
    <x v="594"/>
    <s v="Profound solution-oriented matrix"/>
    <n v="3300"/>
    <n v="6178"/>
    <x v="1"/>
    <n v="107"/>
    <x v="1"/>
    <s v="USD"/>
    <d v="2015-10-03T05:00:00"/>
    <n v="1443848400"/>
    <n v="1447394400"/>
    <d v="2015-11-13T06:00:00"/>
    <b v="0"/>
    <b v="0"/>
    <s v="publishing/nonfiction"/>
    <n v="1.8721212121212121"/>
    <n v="57.738317757009348"/>
    <x v="5"/>
    <s v="nonfiction"/>
  </r>
  <r>
    <x v="595"/>
    <s v="Extended asynchronous initiative"/>
    <n v="3400"/>
    <n v="6405"/>
    <x v="1"/>
    <n v="160"/>
    <x v="4"/>
    <s v="GBP"/>
    <d v="2016-03-07T06:00:00"/>
    <n v="1457330400"/>
    <n v="1458277200"/>
    <d v="2016-03-18T05:00:00"/>
    <b v="0"/>
    <b v="0"/>
    <s v="music/rock"/>
    <n v="1.8838235294117647"/>
    <n v="40.03125"/>
    <x v="1"/>
    <s v="rock"/>
  </r>
  <r>
    <x v="596"/>
    <s v="Fundamental needs-based frame"/>
    <n v="137600"/>
    <n v="180667"/>
    <x v="1"/>
    <n v="2230"/>
    <x v="1"/>
    <s v="USD"/>
    <d v="2014-03-23T05:00:00"/>
    <n v="1395550800"/>
    <n v="1395723600"/>
    <d v="2014-03-25T05:00:00"/>
    <b v="0"/>
    <b v="0"/>
    <s v="food/food trucks"/>
    <n v="1.3129869186046512"/>
    <n v="81.016591928251117"/>
    <x v="0"/>
    <s v="food trucks"/>
  </r>
  <r>
    <x v="597"/>
    <s v="Compatible full-range leverage"/>
    <n v="3900"/>
    <n v="11075"/>
    <x v="1"/>
    <n v="316"/>
    <x v="1"/>
    <s v="USD"/>
    <d v="2019-03-06T06:00:00"/>
    <n v="1551852000"/>
    <n v="1552197600"/>
    <d v="2019-03-10T06:00:00"/>
    <b v="0"/>
    <b v="1"/>
    <s v="music/jazz"/>
    <n v="2.8397435897435899"/>
    <n v="35.047468354430379"/>
    <x v="1"/>
    <s v="jazz"/>
  </r>
  <r>
    <x v="598"/>
    <s v="Upgradable holistic system engine"/>
    <n v="10000"/>
    <n v="12042"/>
    <x v="1"/>
    <n v="117"/>
    <x v="1"/>
    <s v="USD"/>
    <d v="2019-01-16T06:00:00"/>
    <n v="1547618400"/>
    <n v="1549087200"/>
    <d v="2019-02-02T06:00:00"/>
    <b v="0"/>
    <b v="0"/>
    <s v="film &amp; video/science fiction"/>
    <n v="1.2041999999999999"/>
    <n v="102.92307692307692"/>
    <x v="4"/>
    <s v="science fiction"/>
  </r>
  <r>
    <x v="599"/>
    <s v="Stand-alone multi-state data-warehouse"/>
    <n v="42800"/>
    <n v="179356"/>
    <x v="1"/>
    <n v="6406"/>
    <x v="1"/>
    <s v="USD"/>
    <d v="2012-12-16T06:00:00"/>
    <n v="1355637600"/>
    <n v="1356847200"/>
    <d v="2012-12-30T06:00:00"/>
    <b v="0"/>
    <b v="0"/>
    <s v="theater/plays"/>
    <n v="4.1905607476635511"/>
    <n v="27.998126756166094"/>
    <x v="3"/>
    <s v="plays"/>
  </r>
  <r>
    <x v="600"/>
    <s v="Multi-lateral maximized core"/>
    <n v="8200"/>
    <n v="1136"/>
    <x v="3"/>
    <n v="15"/>
    <x v="1"/>
    <s v="USD"/>
    <d v="2013-07-25T05:00:00"/>
    <n v="1374728400"/>
    <n v="1375765200"/>
    <d v="2013-08-06T05:00:00"/>
    <b v="0"/>
    <b v="0"/>
    <s v="theater/plays"/>
    <n v="0.13853658536585367"/>
    <n v="75.733333333333334"/>
    <x v="3"/>
    <s v="plays"/>
  </r>
  <r>
    <x v="601"/>
    <s v="Innovative holistic hub"/>
    <n v="6200"/>
    <n v="8645"/>
    <x v="1"/>
    <n v="192"/>
    <x v="1"/>
    <s v="USD"/>
    <d v="2010-10-23T05:00:00"/>
    <n v="1287810000"/>
    <n v="1289800800"/>
    <d v="2010-11-15T06:00:00"/>
    <b v="0"/>
    <b v="0"/>
    <s v="music/electric music"/>
    <n v="1.3943548387096774"/>
    <n v="45.026041666666664"/>
    <x v="1"/>
    <s v="electric music"/>
  </r>
  <r>
    <x v="602"/>
    <s v="Reverse-engineered 24/7 methodology"/>
    <n v="1100"/>
    <n v="1914"/>
    <x v="1"/>
    <n v="26"/>
    <x v="0"/>
    <s v="CAD"/>
    <d v="2017-08-26T05:00:00"/>
    <n v="1503723600"/>
    <n v="1504501200"/>
    <d v="2017-09-04T05:00:00"/>
    <b v="0"/>
    <b v="0"/>
    <s v="theater/plays"/>
    <n v="1.74"/>
    <n v="73.615384615384613"/>
    <x v="3"/>
    <s v="plays"/>
  </r>
  <r>
    <x v="603"/>
    <s v="Business-focused dynamic info-mediaries"/>
    <n v="26500"/>
    <n v="41205"/>
    <x v="1"/>
    <n v="723"/>
    <x v="1"/>
    <s v="USD"/>
    <d v="2017-01-11T06:00:00"/>
    <n v="1484114400"/>
    <n v="1485669600"/>
    <d v="2017-01-29T06:00:00"/>
    <b v="0"/>
    <b v="0"/>
    <s v="theater/plays"/>
    <n v="1.5549056603773586"/>
    <n v="56.991701244813278"/>
    <x v="3"/>
    <s v="plays"/>
  </r>
  <r>
    <x v="604"/>
    <s v="Digitized clear-thinking installation"/>
    <n v="8500"/>
    <n v="14488"/>
    <x v="1"/>
    <n v="170"/>
    <x v="6"/>
    <s v="EUR"/>
    <d v="2016-04-29T05:00:00"/>
    <n v="1461906000"/>
    <n v="1462770000"/>
    <d v="2016-05-09T05:00:00"/>
    <b v="0"/>
    <b v="0"/>
    <s v="theater/plays"/>
    <n v="1.7044705882352944"/>
    <n v="85.223529411764702"/>
    <x v="3"/>
    <s v="plays"/>
  </r>
  <r>
    <x v="605"/>
    <s v="Quality-focused 24/7 superstructure"/>
    <n v="6400"/>
    <n v="12129"/>
    <x v="1"/>
    <n v="238"/>
    <x v="4"/>
    <s v="GBP"/>
    <d v="2013-09-20T05:00:00"/>
    <n v="1379653200"/>
    <n v="1379739600"/>
    <d v="2013-09-21T05:00:00"/>
    <b v="0"/>
    <b v="1"/>
    <s v="music/indie rock"/>
    <n v="1.8951562500000001"/>
    <n v="50.962184873949582"/>
    <x v="1"/>
    <s v="indie rock"/>
  </r>
  <r>
    <x v="606"/>
    <s v="Multi-channeled local intranet"/>
    <n v="1400"/>
    <n v="3496"/>
    <x v="1"/>
    <n v="55"/>
    <x v="1"/>
    <s v="USD"/>
    <d v="2014-06-04T05:00:00"/>
    <n v="1401858000"/>
    <n v="1402722000"/>
    <d v="2014-06-14T05:00:00"/>
    <b v="0"/>
    <b v="0"/>
    <s v="theater/plays"/>
    <n v="2.4971428571428573"/>
    <n v="63.563636363636363"/>
    <x v="3"/>
    <s v="plays"/>
  </r>
  <r>
    <x v="607"/>
    <s v="Open-architected mobile emulation"/>
    <n v="198600"/>
    <n v="97037"/>
    <x v="0"/>
    <n v="1198"/>
    <x v="1"/>
    <s v="USD"/>
    <d v="2013-05-02T05:00:00"/>
    <n v="1367470800"/>
    <n v="1369285200"/>
    <d v="2013-05-23T05:00:00"/>
    <b v="0"/>
    <b v="0"/>
    <s v="publishing/nonfiction"/>
    <n v="0.48860523665659611"/>
    <n v="80.999165275459092"/>
    <x v="5"/>
    <s v="nonfiction"/>
  </r>
  <r>
    <x v="608"/>
    <s v="Ameliorated foreground methodology"/>
    <n v="195900"/>
    <n v="55757"/>
    <x v="0"/>
    <n v="648"/>
    <x v="1"/>
    <s v="USD"/>
    <d v="2011-05-06T05:00:00"/>
    <n v="1304658000"/>
    <n v="1304744400"/>
    <d v="2011-05-07T05:00:00"/>
    <b v="1"/>
    <b v="1"/>
    <s v="theater/plays"/>
    <n v="0.28461970393057684"/>
    <n v="86.044753086419746"/>
    <x v="3"/>
    <s v="plays"/>
  </r>
  <r>
    <x v="609"/>
    <s v="Synergized well-modulated project"/>
    <n v="4300"/>
    <n v="11525"/>
    <x v="1"/>
    <n v="128"/>
    <x v="2"/>
    <s v="AUD"/>
    <d v="2016-07-08T05:00:00"/>
    <n v="1467954000"/>
    <n v="1468299600"/>
    <d v="2016-07-12T05:00:00"/>
    <b v="0"/>
    <b v="0"/>
    <s v="photography/photography books"/>
    <n v="2.6802325581395348"/>
    <n v="90.0390625"/>
    <x v="7"/>
    <s v="photography books"/>
  </r>
  <r>
    <x v="610"/>
    <s v="Extended context-sensitive forecast"/>
    <n v="25600"/>
    <n v="158669"/>
    <x v="1"/>
    <n v="2144"/>
    <x v="1"/>
    <s v="USD"/>
    <d v="2016-09-13T05:00:00"/>
    <n v="1473742800"/>
    <n v="1474174800"/>
    <d v="2016-09-18T05:00:00"/>
    <b v="0"/>
    <b v="0"/>
    <s v="theater/plays"/>
    <n v="6.1980078125000002"/>
    <n v="74.006063432835816"/>
    <x v="3"/>
    <s v="plays"/>
  </r>
  <r>
    <x v="611"/>
    <s v="Total leadingedge neural-net"/>
    <n v="189000"/>
    <n v="5916"/>
    <x v="0"/>
    <n v="64"/>
    <x v="1"/>
    <s v="USD"/>
    <d v="2018-04-15T05:00:00"/>
    <n v="1523768400"/>
    <n v="1526014800"/>
    <d v="2018-05-11T05:00:00"/>
    <b v="0"/>
    <b v="0"/>
    <s v="music/indie rock"/>
    <n v="3.1301587301587303E-2"/>
    <n v="92.4375"/>
    <x v="1"/>
    <s v="indie rock"/>
  </r>
  <r>
    <x v="612"/>
    <s v="Organic actuating protocol"/>
    <n v="94300"/>
    <n v="150806"/>
    <x v="1"/>
    <n v="2693"/>
    <x v="4"/>
    <s v="GBP"/>
    <d v="2015-07-16T05:00:00"/>
    <n v="1437022800"/>
    <n v="1437454800"/>
    <d v="2015-07-21T05:00:00"/>
    <b v="0"/>
    <b v="0"/>
    <s v="theater/plays"/>
    <n v="1.599215270413574"/>
    <n v="55.999257333828446"/>
    <x v="3"/>
    <s v="plays"/>
  </r>
  <r>
    <x v="613"/>
    <s v="Down-sized national software"/>
    <n v="5100"/>
    <n v="14249"/>
    <x v="1"/>
    <n v="432"/>
    <x v="1"/>
    <s v="USD"/>
    <d v="2015-01-25T06:00:00"/>
    <n v="1422165600"/>
    <n v="1422684000"/>
    <d v="2015-01-31T06:00:00"/>
    <b v="0"/>
    <b v="0"/>
    <s v="photography/photography books"/>
    <n v="2.793921568627451"/>
    <n v="32.983796296296298"/>
    <x v="7"/>
    <s v="photography books"/>
  </r>
  <r>
    <x v="614"/>
    <s v="Organic upward-trending Graphical User Interface"/>
    <n v="7500"/>
    <n v="5803"/>
    <x v="0"/>
    <n v="62"/>
    <x v="1"/>
    <s v="USD"/>
    <d v="2020-01-27T06:00:00"/>
    <n v="1580104800"/>
    <n v="1581314400"/>
    <d v="2020-02-10T06:00:00"/>
    <b v="0"/>
    <b v="0"/>
    <s v="theater/plays"/>
    <n v="0.77373333333333338"/>
    <n v="93.596774193548384"/>
    <x v="3"/>
    <s v="plays"/>
  </r>
  <r>
    <x v="615"/>
    <s v="Synergistic tertiary budgetary management"/>
    <n v="6400"/>
    <n v="13205"/>
    <x v="1"/>
    <n v="189"/>
    <x v="1"/>
    <s v="USD"/>
    <d v="2010-09-28T05:00:00"/>
    <n v="1285650000"/>
    <n v="1286427600"/>
    <d v="2010-10-07T05:00:00"/>
    <b v="0"/>
    <b v="1"/>
    <s v="theater/plays"/>
    <n v="2.0632812500000002"/>
    <n v="69.867724867724874"/>
    <x v="3"/>
    <s v="plays"/>
  </r>
  <r>
    <x v="616"/>
    <s v="Open-architected incremental ability"/>
    <n v="1600"/>
    <n v="11108"/>
    <x v="1"/>
    <n v="154"/>
    <x v="4"/>
    <s v="GBP"/>
    <d v="2010-06-16T05:00:00"/>
    <n v="1276664400"/>
    <n v="1278738000"/>
    <d v="2010-07-10T05:00:00"/>
    <b v="1"/>
    <b v="0"/>
    <s v="food/food trucks"/>
    <n v="6.9424999999999999"/>
    <n v="72.129870129870127"/>
    <x v="0"/>
    <s v="food trucks"/>
  </r>
  <r>
    <x v="617"/>
    <s v="Intuitive object-oriented task-force"/>
    <n v="1900"/>
    <n v="2884"/>
    <x v="1"/>
    <n v="96"/>
    <x v="1"/>
    <s v="USD"/>
    <d v="2010-10-04T05:00:00"/>
    <n v="1286168400"/>
    <n v="1286427600"/>
    <d v="2010-10-07T05:00:00"/>
    <b v="0"/>
    <b v="0"/>
    <s v="music/indie rock"/>
    <n v="1.5178947368421052"/>
    <n v="30.041666666666668"/>
    <x v="1"/>
    <s v="indie rock"/>
  </r>
  <r>
    <x v="618"/>
    <s v="Multi-tiered executive toolset"/>
    <n v="85900"/>
    <n v="55476"/>
    <x v="0"/>
    <n v="750"/>
    <x v="1"/>
    <s v="USD"/>
    <d v="2016-07-06T05:00:00"/>
    <n v="1467781200"/>
    <n v="1467954000"/>
    <d v="2016-07-08T05:00:00"/>
    <b v="0"/>
    <b v="1"/>
    <s v="theater/plays"/>
    <n v="0.64582072176949945"/>
    <n v="73.968000000000004"/>
    <x v="3"/>
    <s v="plays"/>
  </r>
  <r>
    <x v="619"/>
    <s v="Grass-roots directional workforce"/>
    <n v="9500"/>
    <n v="5973"/>
    <x v="3"/>
    <n v="87"/>
    <x v="1"/>
    <s v="USD"/>
    <d v="2019-05-01T05:00:00"/>
    <n v="1556686800"/>
    <n v="1557637200"/>
    <d v="2019-05-12T05:00:00"/>
    <b v="0"/>
    <b v="1"/>
    <s v="theater/plays"/>
    <n v="0.62873684210526315"/>
    <n v="68.65517241379311"/>
    <x v="3"/>
    <s v="plays"/>
  </r>
  <r>
    <x v="620"/>
    <s v="Quality-focused real-time solution"/>
    <n v="59200"/>
    <n v="183756"/>
    <x v="1"/>
    <n v="3063"/>
    <x v="1"/>
    <s v="USD"/>
    <d v="2019-03-26T05:00:00"/>
    <n v="1553576400"/>
    <n v="1553922000"/>
    <d v="2019-03-30T05:00:00"/>
    <b v="0"/>
    <b v="0"/>
    <s v="theater/plays"/>
    <n v="3.1039864864864866"/>
    <n v="59.992164544564154"/>
    <x v="3"/>
    <s v="plays"/>
  </r>
  <r>
    <x v="621"/>
    <s v="Reduced interactive matrix"/>
    <n v="72100"/>
    <n v="30902"/>
    <x v="2"/>
    <n v="278"/>
    <x v="1"/>
    <s v="USD"/>
    <d v="2014-11-02T05:00:00"/>
    <n v="1414904400"/>
    <n v="1416463200"/>
    <d v="2014-11-20T06:00:00"/>
    <b v="0"/>
    <b v="0"/>
    <s v="theater/plays"/>
    <n v="0.42859916782246882"/>
    <n v="111.15827338129496"/>
    <x v="3"/>
    <s v="plays"/>
  </r>
  <r>
    <x v="622"/>
    <s v="Adaptive context-sensitive architecture"/>
    <n v="6700"/>
    <n v="5569"/>
    <x v="0"/>
    <n v="105"/>
    <x v="1"/>
    <s v="USD"/>
    <d v="2015-11-07T06:00:00"/>
    <n v="1446876000"/>
    <n v="1447221600"/>
    <d v="2015-11-11T06:00:00"/>
    <b v="0"/>
    <b v="0"/>
    <s v="film &amp; video/animation"/>
    <n v="0.83119402985074631"/>
    <n v="53.038095238095238"/>
    <x v="4"/>
    <s v="animation"/>
  </r>
  <r>
    <x v="623"/>
    <s v="Polarized incremental portal"/>
    <n v="118200"/>
    <n v="92824"/>
    <x v="3"/>
    <n v="1658"/>
    <x v="1"/>
    <s v="USD"/>
    <d v="2017-03-25T05:00:00"/>
    <n v="1490418000"/>
    <n v="1491627600"/>
    <d v="2017-04-08T05:00:00"/>
    <b v="0"/>
    <b v="0"/>
    <s v="film &amp; video/television"/>
    <n v="0.78531302876480558"/>
    <n v="55.985524728588658"/>
    <x v="4"/>
    <s v="television"/>
  </r>
  <r>
    <x v="624"/>
    <s v="Reactive regional access"/>
    <n v="139000"/>
    <n v="158590"/>
    <x v="1"/>
    <n v="2266"/>
    <x v="1"/>
    <s v="USD"/>
    <d v="2013-02-09T06:00:00"/>
    <n v="1360389600"/>
    <n v="1363150800"/>
    <d v="2013-03-13T05:00:00"/>
    <b v="0"/>
    <b v="0"/>
    <s v="film &amp; video/television"/>
    <n v="1.1409352517985611"/>
    <n v="69.986760812003524"/>
    <x v="4"/>
    <s v="television"/>
  </r>
  <r>
    <x v="625"/>
    <s v="Stand-alone reciprocal frame"/>
    <n v="197700"/>
    <n v="127591"/>
    <x v="0"/>
    <n v="2604"/>
    <x v="3"/>
    <s v="DKK"/>
    <d v="2012-01-18T06:00:00"/>
    <n v="1326866400"/>
    <n v="1330754400"/>
    <d v="2012-03-03T06:00:00"/>
    <b v="0"/>
    <b v="1"/>
    <s v="film &amp; video/animation"/>
    <n v="0.64537683358624176"/>
    <n v="48.998079877112133"/>
    <x v="4"/>
    <s v="animation"/>
  </r>
  <r>
    <x v="626"/>
    <s v="Open-architected 24/7 throughput"/>
    <n v="8500"/>
    <n v="6750"/>
    <x v="0"/>
    <n v="65"/>
    <x v="1"/>
    <s v="USD"/>
    <d v="2016-11-14T06:00:00"/>
    <n v="1479103200"/>
    <n v="1479794400"/>
    <d v="2016-11-22T06:00:00"/>
    <b v="0"/>
    <b v="0"/>
    <s v="theater/plays"/>
    <n v="0.79411764705882348"/>
    <n v="103.84615384615384"/>
    <x v="3"/>
    <s v="plays"/>
  </r>
  <r>
    <x v="627"/>
    <s v="Monitored 24/7 approach"/>
    <n v="81600"/>
    <n v="9318"/>
    <x v="0"/>
    <n v="94"/>
    <x v="1"/>
    <s v="USD"/>
    <d v="2010-07-27T05:00:00"/>
    <n v="1280206800"/>
    <n v="1281243600"/>
    <d v="2010-08-08T05:00:00"/>
    <b v="0"/>
    <b v="1"/>
    <s v="theater/plays"/>
    <n v="0.11419117647058824"/>
    <n v="99.127659574468083"/>
    <x v="3"/>
    <s v="plays"/>
  </r>
  <r>
    <x v="628"/>
    <s v="Upgradable explicit forecast"/>
    <n v="8600"/>
    <n v="4832"/>
    <x v="2"/>
    <n v="45"/>
    <x v="1"/>
    <s v="USD"/>
    <d v="2018-07-28T05:00:00"/>
    <n v="1532754000"/>
    <n v="1532754000"/>
    <d v="2018-07-28T05:00:00"/>
    <b v="0"/>
    <b v="1"/>
    <s v="film &amp; video/drama"/>
    <n v="0.56186046511627907"/>
    <n v="107.37777777777778"/>
    <x v="4"/>
    <s v="drama"/>
  </r>
  <r>
    <x v="629"/>
    <s v="Pre-emptive context-sensitive support"/>
    <n v="119800"/>
    <n v="19769"/>
    <x v="0"/>
    <n v="257"/>
    <x v="1"/>
    <s v="USD"/>
    <d v="2016-01-18T06:00:00"/>
    <n v="1453096800"/>
    <n v="1453356000"/>
    <d v="2016-01-21T06:00:00"/>
    <b v="0"/>
    <b v="0"/>
    <s v="theater/plays"/>
    <n v="0.16501669449081802"/>
    <n v="76.922178988326849"/>
    <x v="3"/>
    <s v="plays"/>
  </r>
  <r>
    <x v="630"/>
    <s v="Business-focused leadingedge instruction set"/>
    <n v="9400"/>
    <n v="11277"/>
    <x v="1"/>
    <n v="194"/>
    <x v="5"/>
    <s v="CHF"/>
    <d v="2017-02-20T06:00:00"/>
    <n v="1487570400"/>
    <n v="1489986000"/>
    <d v="2017-03-20T05:00:00"/>
    <b v="0"/>
    <b v="0"/>
    <s v="theater/plays"/>
    <n v="1.1996808510638297"/>
    <n v="58.128865979381445"/>
    <x v="3"/>
    <s v="plays"/>
  </r>
  <r>
    <x v="631"/>
    <s v="Extended multi-state knowledge user"/>
    <n v="9200"/>
    <n v="13382"/>
    <x v="1"/>
    <n v="129"/>
    <x v="0"/>
    <s v="CAD"/>
    <d v="2018-12-17T06:00:00"/>
    <n v="1545026400"/>
    <n v="1545804000"/>
    <d v="2018-12-26T06:00:00"/>
    <b v="0"/>
    <b v="0"/>
    <s v="technology/wearables"/>
    <n v="1.4545652173913044"/>
    <n v="103.73643410852713"/>
    <x v="2"/>
    <s v="wearables"/>
  </r>
  <r>
    <x v="632"/>
    <s v="Future-proofed modular groupware"/>
    <n v="14900"/>
    <n v="32986"/>
    <x v="1"/>
    <n v="375"/>
    <x v="1"/>
    <s v="USD"/>
    <d v="2017-03-01T06:00:00"/>
    <n v="1488348000"/>
    <n v="1489899600"/>
    <d v="2017-03-19T05:00:00"/>
    <b v="0"/>
    <b v="0"/>
    <s v="theater/plays"/>
    <n v="2.2138255033557046"/>
    <n v="87.962666666666664"/>
    <x v="3"/>
    <s v="plays"/>
  </r>
  <r>
    <x v="633"/>
    <s v="Distributed real-time algorithm"/>
    <n v="169400"/>
    <n v="81984"/>
    <x v="0"/>
    <n v="2928"/>
    <x v="0"/>
    <s v="CAD"/>
    <d v="2018-12-18T06:00:00"/>
    <n v="1545112800"/>
    <n v="1546495200"/>
    <d v="2019-01-03T06:00:00"/>
    <b v="0"/>
    <b v="0"/>
    <s v="theater/plays"/>
    <n v="0.48396694214876035"/>
    <n v="28"/>
    <x v="3"/>
    <s v="plays"/>
  </r>
  <r>
    <x v="634"/>
    <s v="Multi-lateral heuristic throughput"/>
    <n v="192100"/>
    <n v="178483"/>
    <x v="0"/>
    <n v="4697"/>
    <x v="1"/>
    <s v="USD"/>
    <d v="2018-09-26T05:00:00"/>
    <n v="1537938000"/>
    <n v="1539752400"/>
    <d v="2018-10-17T05:00:00"/>
    <b v="0"/>
    <b v="1"/>
    <s v="music/rock"/>
    <n v="0.92911504424778757"/>
    <n v="37.999361294443261"/>
    <x v="1"/>
    <s v="rock"/>
  </r>
  <r>
    <x v="635"/>
    <s v="Switchable reciprocal middleware"/>
    <n v="98700"/>
    <n v="87448"/>
    <x v="0"/>
    <n v="2915"/>
    <x v="1"/>
    <s v="USD"/>
    <d v="2013-03-13T05:00:00"/>
    <n v="1363150800"/>
    <n v="1364101200"/>
    <d v="2013-03-24T05:00:00"/>
    <b v="0"/>
    <b v="0"/>
    <s v="games/video games"/>
    <n v="0.88599797365754829"/>
    <n v="29.999313893653515"/>
    <x v="6"/>
    <s v="video games"/>
  </r>
  <r>
    <x v="636"/>
    <s v="Inverse multimedia Graphic Interface"/>
    <n v="4500"/>
    <n v="1863"/>
    <x v="0"/>
    <n v="18"/>
    <x v="1"/>
    <s v="USD"/>
    <d v="2018-04-09T05:00:00"/>
    <n v="1523250000"/>
    <n v="1525323600"/>
    <d v="2018-05-03T05:00:00"/>
    <b v="0"/>
    <b v="0"/>
    <s v="publishing/translations"/>
    <n v="0.41399999999999998"/>
    <n v="103.5"/>
    <x v="5"/>
    <s v="translations"/>
  </r>
  <r>
    <x v="637"/>
    <s v="Vision-oriented local contingency"/>
    <n v="98600"/>
    <n v="62174"/>
    <x v="3"/>
    <n v="723"/>
    <x v="1"/>
    <s v="USD"/>
    <d v="2017-07-06T05:00:00"/>
    <n v="1499317200"/>
    <n v="1500872400"/>
    <d v="2017-07-24T05:00:00"/>
    <b v="1"/>
    <b v="0"/>
    <s v="food/food trucks"/>
    <n v="0.63056795131845844"/>
    <n v="85.994467496542185"/>
    <x v="0"/>
    <s v="food trucks"/>
  </r>
  <r>
    <x v="638"/>
    <s v="Reactive 6thgeneration hub"/>
    <n v="121700"/>
    <n v="59003"/>
    <x v="0"/>
    <n v="602"/>
    <x v="5"/>
    <s v="CHF"/>
    <d v="2010-10-20T05:00:00"/>
    <n v="1287550800"/>
    <n v="1288501200"/>
    <d v="2010-10-31T05:00:00"/>
    <b v="1"/>
    <b v="1"/>
    <s v="theater/plays"/>
    <n v="0.48482333607230893"/>
    <n v="98.011627906976742"/>
    <x v="3"/>
    <s v="plays"/>
  </r>
  <r>
    <x v="639"/>
    <s v="Optional asymmetric success"/>
    <n v="100"/>
    <n v="2"/>
    <x v="0"/>
    <n v="1"/>
    <x v="1"/>
    <s v="USD"/>
    <d v="2014-07-08T05:00:00"/>
    <n v="1404795600"/>
    <n v="1407128400"/>
    <d v="2014-08-04T05:00:00"/>
    <b v="0"/>
    <b v="0"/>
    <s v="music/jazz"/>
    <n v="0.02"/>
    <n v="2"/>
    <x v="1"/>
    <s v="jazz"/>
  </r>
  <r>
    <x v="640"/>
    <s v="Digitized analyzing capacity"/>
    <n v="196700"/>
    <n v="174039"/>
    <x v="0"/>
    <n v="3868"/>
    <x v="6"/>
    <s v="EUR"/>
    <d v="2014-02-22T06:00:00"/>
    <n v="1393048800"/>
    <n v="1394344800"/>
    <d v="2014-03-09T06:00:00"/>
    <b v="0"/>
    <b v="0"/>
    <s v="film &amp; video/shorts"/>
    <n v="0.88479410269445846"/>
    <n v="44.994570837642193"/>
    <x v="4"/>
    <s v="shorts"/>
  </r>
  <r>
    <x v="641"/>
    <s v="Vision-oriented regional hub"/>
    <n v="10000"/>
    <n v="12684"/>
    <x v="1"/>
    <n v="409"/>
    <x v="1"/>
    <s v="USD"/>
    <d v="2016-08-05T05:00:00"/>
    <n v="1470373200"/>
    <n v="1474088400"/>
    <d v="2016-09-17T05:00:00"/>
    <b v="0"/>
    <b v="0"/>
    <s v="technology/web"/>
    <n v="1.2684"/>
    <n v="31.012224938875306"/>
    <x v="2"/>
    <s v="web"/>
  </r>
  <r>
    <x v="642"/>
    <s v="Monitored incremental info-mediaries"/>
    <n v="600"/>
    <n v="14033"/>
    <x v="1"/>
    <n v="234"/>
    <x v="1"/>
    <s v="USD"/>
    <d v="2016-04-08T05:00:00"/>
    <n v="1460091600"/>
    <n v="1460264400"/>
    <d v="2016-04-10T05:00:00"/>
    <b v="0"/>
    <b v="0"/>
    <s v="technology/web"/>
    <n v="23.388333333333332"/>
    <n v="59.970085470085472"/>
    <x v="2"/>
    <s v="web"/>
  </r>
  <r>
    <x v="643"/>
    <s v="Programmable static middleware"/>
    <n v="35000"/>
    <n v="177936"/>
    <x v="1"/>
    <n v="3016"/>
    <x v="1"/>
    <s v="USD"/>
    <d v="2015-08-24T05:00:00"/>
    <n v="1440392400"/>
    <n v="1440824400"/>
    <d v="2015-08-29T05:00:00"/>
    <b v="0"/>
    <b v="0"/>
    <s v="music/metal"/>
    <n v="5.0838857142857146"/>
    <n v="58.9973474801061"/>
    <x v="1"/>
    <s v="metal"/>
  </r>
  <r>
    <x v="644"/>
    <s v="Multi-layered bottom-line encryption"/>
    <n v="6900"/>
    <n v="13212"/>
    <x v="1"/>
    <n v="264"/>
    <x v="1"/>
    <s v="USD"/>
    <d v="2017-03-02T06:00:00"/>
    <n v="1488434400"/>
    <n v="1489554000"/>
    <d v="2017-03-15T05:00:00"/>
    <b v="1"/>
    <b v="0"/>
    <s v="photography/photography books"/>
    <n v="1.9147826086956521"/>
    <n v="50.045454545454547"/>
    <x v="7"/>
    <s v="photography books"/>
  </r>
  <r>
    <x v="645"/>
    <s v="Vision-oriented systematic Graphical User Interface"/>
    <n v="118400"/>
    <n v="49879"/>
    <x v="0"/>
    <n v="504"/>
    <x v="2"/>
    <s v="AUD"/>
    <d v="2017-12-28T06:00:00"/>
    <n v="1514440800"/>
    <n v="1514872800"/>
    <d v="2018-01-02T06:00:00"/>
    <b v="0"/>
    <b v="0"/>
    <s v="food/food trucks"/>
    <n v="0.42127533783783783"/>
    <n v="98.966269841269835"/>
    <x v="0"/>
    <s v="food trucks"/>
  </r>
  <r>
    <x v="646"/>
    <s v="Balanced optimal hardware"/>
    <n v="10000"/>
    <n v="824"/>
    <x v="0"/>
    <n v="14"/>
    <x v="1"/>
    <s v="USD"/>
    <d v="2017-12-27T06:00:00"/>
    <n v="1514354400"/>
    <n v="1515736800"/>
    <d v="2018-01-12T06:00:00"/>
    <b v="0"/>
    <b v="0"/>
    <s v="film &amp; video/science fiction"/>
    <n v="8.2400000000000001E-2"/>
    <n v="58.857142857142854"/>
    <x v="4"/>
    <s v="science fiction"/>
  </r>
  <r>
    <x v="647"/>
    <s v="Self-enabling mission-critical success"/>
    <n v="52600"/>
    <n v="31594"/>
    <x v="3"/>
    <n v="390"/>
    <x v="1"/>
    <s v="USD"/>
    <d v="2015-08-30T05:00:00"/>
    <n v="1440910800"/>
    <n v="1442898000"/>
    <d v="2015-09-22T05:00:00"/>
    <b v="0"/>
    <b v="0"/>
    <s v="music/rock"/>
    <n v="0.60064638783269964"/>
    <n v="81.010256410256417"/>
    <x v="1"/>
    <s v="rock"/>
  </r>
  <r>
    <x v="648"/>
    <s v="Grass-roots dynamic emulation"/>
    <n v="120700"/>
    <n v="57010"/>
    <x v="0"/>
    <n v="750"/>
    <x v="4"/>
    <s v="GBP"/>
    <d v="2011-01-27T06:00:00"/>
    <n v="1296108000"/>
    <n v="1296194400"/>
    <d v="2011-01-28T06:00:00"/>
    <b v="0"/>
    <b v="0"/>
    <s v="film &amp; video/documentary"/>
    <n v="0.47232808616404315"/>
    <n v="76.013333333333335"/>
    <x v="4"/>
    <s v="documentary"/>
  </r>
  <r>
    <x v="649"/>
    <s v="Fundamental disintermediate matrix"/>
    <n v="9100"/>
    <n v="7438"/>
    <x v="0"/>
    <n v="77"/>
    <x v="1"/>
    <s v="USD"/>
    <d v="2015-08-21T05:00:00"/>
    <n v="1440133200"/>
    <n v="1440910800"/>
    <d v="2015-08-30T05:00:00"/>
    <b v="1"/>
    <b v="0"/>
    <s v="theater/plays"/>
    <n v="0.81736263736263737"/>
    <n v="96.597402597402592"/>
    <x v="3"/>
    <s v="plays"/>
  </r>
  <r>
    <x v="650"/>
    <s v="Right-sized secondary challenge"/>
    <n v="106800"/>
    <n v="57872"/>
    <x v="0"/>
    <n v="752"/>
    <x v="3"/>
    <s v="DKK"/>
    <d v="2012-03-28T05:00:00"/>
    <n v="1332910800"/>
    <n v="1335502800"/>
    <d v="2012-04-27T05:00:00"/>
    <b v="0"/>
    <b v="0"/>
    <s v="music/jazz"/>
    <n v="0.54187265917603"/>
    <n v="76.957446808510639"/>
    <x v="1"/>
    <s v="jazz"/>
  </r>
  <r>
    <x v="651"/>
    <s v="Implemented exuding software"/>
    <n v="9100"/>
    <n v="8906"/>
    <x v="0"/>
    <n v="131"/>
    <x v="1"/>
    <s v="USD"/>
    <d v="2018-12-09T06:00:00"/>
    <n v="1544335200"/>
    <n v="1544680800"/>
    <d v="2018-12-13T06:00:00"/>
    <b v="0"/>
    <b v="0"/>
    <s v="theater/plays"/>
    <n v="0.97868131868131869"/>
    <n v="67.984732824427482"/>
    <x v="3"/>
    <s v="plays"/>
  </r>
  <r>
    <x v="652"/>
    <s v="Total optimizing software"/>
    <n v="10000"/>
    <n v="7724"/>
    <x v="0"/>
    <n v="87"/>
    <x v="1"/>
    <s v="USD"/>
    <d v="2010-10-07T05:00:00"/>
    <n v="1286427600"/>
    <n v="1288414800"/>
    <d v="2010-10-30T05:00:00"/>
    <b v="0"/>
    <b v="0"/>
    <s v="theater/plays"/>
    <n v="0.77239999999999998"/>
    <n v="88.781609195402297"/>
    <x v="3"/>
    <s v="plays"/>
  </r>
  <r>
    <x v="327"/>
    <s v="Optional maximized attitude"/>
    <n v="79400"/>
    <n v="26571"/>
    <x v="0"/>
    <n v="1063"/>
    <x v="1"/>
    <s v="USD"/>
    <d v="2012-02-20T06:00:00"/>
    <n v="1329717600"/>
    <n v="1330581600"/>
    <d v="2012-03-01T06:00:00"/>
    <b v="0"/>
    <b v="0"/>
    <s v="music/jazz"/>
    <n v="0.33464735516372796"/>
    <n v="24.99623706491063"/>
    <x v="1"/>
    <s v="jazz"/>
  </r>
  <r>
    <x v="653"/>
    <s v="Customer-focused impactful extranet"/>
    <n v="5100"/>
    <n v="12219"/>
    <x v="1"/>
    <n v="272"/>
    <x v="1"/>
    <s v="USD"/>
    <d v="2011-07-09T05:00:00"/>
    <n v="1310187600"/>
    <n v="1311397200"/>
    <d v="2011-07-23T05:00:00"/>
    <b v="0"/>
    <b v="1"/>
    <s v="film &amp; video/documentary"/>
    <n v="2.3958823529411766"/>
    <n v="44.922794117647058"/>
    <x v="4"/>
    <s v="documentary"/>
  </r>
  <r>
    <x v="654"/>
    <s v="Cloned bottom-line success"/>
    <n v="3100"/>
    <n v="1985"/>
    <x v="3"/>
    <n v="25"/>
    <x v="1"/>
    <s v="USD"/>
    <d v="2013-08-30T05:00:00"/>
    <n v="1377838800"/>
    <n v="1378357200"/>
    <d v="2013-09-05T05:00:00"/>
    <b v="0"/>
    <b v="1"/>
    <s v="theater/plays"/>
    <n v="0.64032258064516123"/>
    <n v="79.400000000000006"/>
    <x v="3"/>
    <s v="plays"/>
  </r>
  <r>
    <x v="655"/>
    <s v="Decentralized bandwidth-monitored ability"/>
    <n v="6900"/>
    <n v="12155"/>
    <x v="1"/>
    <n v="419"/>
    <x v="1"/>
    <s v="USD"/>
    <d v="2014-09-10T05:00:00"/>
    <n v="1410325200"/>
    <n v="1411102800"/>
    <d v="2014-09-19T05:00:00"/>
    <b v="0"/>
    <b v="0"/>
    <s v="journalism/audio"/>
    <n v="1.7615942028985507"/>
    <n v="29.009546539379475"/>
    <x v="8"/>
    <s v="audio"/>
  </r>
  <r>
    <x v="656"/>
    <s v="Programmable leadingedge budgetary management"/>
    <n v="27500"/>
    <n v="5593"/>
    <x v="0"/>
    <n v="76"/>
    <x v="1"/>
    <s v="USD"/>
    <d v="2012-08-01T05:00:00"/>
    <n v="1343797200"/>
    <n v="1344834000"/>
    <d v="2012-08-13T05:00:00"/>
    <b v="0"/>
    <b v="0"/>
    <s v="theater/plays"/>
    <n v="0.20338181818181819"/>
    <n v="73.59210526315789"/>
    <x v="3"/>
    <s v="plays"/>
  </r>
  <r>
    <x v="657"/>
    <s v="Upgradable bi-directional concept"/>
    <n v="48800"/>
    <n v="175020"/>
    <x v="1"/>
    <n v="1621"/>
    <x v="6"/>
    <s v="EUR"/>
    <d v="2017-06-26T05:00:00"/>
    <n v="1498453200"/>
    <n v="1499230800"/>
    <d v="2017-07-05T05:00:00"/>
    <b v="0"/>
    <b v="0"/>
    <s v="theater/plays"/>
    <n v="3.5864754098360656"/>
    <n v="107.97038864898211"/>
    <x v="3"/>
    <s v="plays"/>
  </r>
  <r>
    <x v="635"/>
    <s v="Re-contextualized homogeneous flexibility"/>
    <n v="16200"/>
    <n v="75955"/>
    <x v="1"/>
    <n v="1101"/>
    <x v="1"/>
    <s v="USD"/>
    <d v="2016-02-25T06:00:00"/>
    <n v="1456380000"/>
    <n v="1457416800"/>
    <d v="2016-03-08T06:00:00"/>
    <b v="0"/>
    <b v="0"/>
    <s v="music/indie rock"/>
    <n v="4.6885802469135802"/>
    <n v="68.987284287011803"/>
    <x v="1"/>
    <s v="indie rock"/>
  </r>
  <r>
    <x v="658"/>
    <s v="Monitored bi-directional standardization"/>
    <n v="97600"/>
    <n v="119127"/>
    <x v="1"/>
    <n v="1073"/>
    <x v="1"/>
    <s v="USD"/>
    <d v="2010-07-31T05:00:00"/>
    <n v="1280552400"/>
    <n v="1280898000"/>
    <d v="2010-08-04T05:00:00"/>
    <b v="0"/>
    <b v="1"/>
    <s v="theater/plays"/>
    <n v="1.220563524590164"/>
    <n v="111.02236719478098"/>
    <x v="3"/>
    <s v="plays"/>
  </r>
  <r>
    <x v="659"/>
    <s v="Stand-alone grid-enabled leverage"/>
    <n v="197900"/>
    <n v="110689"/>
    <x v="0"/>
    <n v="4428"/>
    <x v="2"/>
    <s v="AUD"/>
    <d v="2018-03-21T05:00:00"/>
    <n v="1521608400"/>
    <n v="1522472400"/>
    <d v="2018-03-31T05:00:00"/>
    <b v="0"/>
    <b v="0"/>
    <s v="theater/plays"/>
    <n v="0.55931783729156137"/>
    <n v="24.997515808491418"/>
    <x v="3"/>
    <s v="plays"/>
  </r>
  <r>
    <x v="660"/>
    <s v="Assimilated regional groupware"/>
    <n v="5600"/>
    <n v="2445"/>
    <x v="0"/>
    <n v="58"/>
    <x v="6"/>
    <s v="EUR"/>
    <d v="2016-04-15T05:00:00"/>
    <n v="1460696400"/>
    <n v="1462510800"/>
    <d v="2016-05-06T05:00:00"/>
    <b v="0"/>
    <b v="0"/>
    <s v="music/indie rock"/>
    <n v="0.43660714285714286"/>
    <n v="42.155172413793103"/>
    <x v="1"/>
    <s v="indie rock"/>
  </r>
  <r>
    <x v="661"/>
    <s v="Up-sized 24hour instruction set"/>
    <n v="170700"/>
    <n v="57250"/>
    <x v="3"/>
    <n v="1218"/>
    <x v="1"/>
    <s v="USD"/>
    <d v="2011-08-19T05:00:00"/>
    <n v="1313730000"/>
    <n v="1317790800"/>
    <d v="2011-10-05T05:00:00"/>
    <b v="0"/>
    <b v="0"/>
    <s v="photography/photography books"/>
    <n v="0.33538371411833628"/>
    <n v="47.003284072249592"/>
    <x v="7"/>
    <s v="photography books"/>
  </r>
  <r>
    <x v="662"/>
    <s v="Right-sized web-enabled intranet"/>
    <n v="9700"/>
    <n v="11929"/>
    <x v="1"/>
    <n v="331"/>
    <x v="1"/>
    <s v="USD"/>
    <d v="2019-09-11T05:00:00"/>
    <n v="1568178000"/>
    <n v="1568782800"/>
    <d v="2019-09-18T05:00:00"/>
    <b v="0"/>
    <b v="0"/>
    <s v="journalism/audio"/>
    <n v="1.2297938144329896"/>
    <n v="36.0392749244713"/>
    <x v="8"/>
    <s v="audio"/>
  </r>
  <r>
    <x v="663"/>
    <s v="Expanded needs-based orchestration"/>
    <n v="62300"/>
    <n v="118214"/>
    <x v="1"/>
    <n v="1170"/>
    <x v="1"/>
    <s v="USD"/>
    <d v="2012-09-26T05:00:00"/>
    <n v="1348635600"/>
    <n v="1349413200"/>
    <d v="2012-10-05T05:00:00"/>
    <b v="0"/>
    <b v="0"/>
    <s v="photography/photography books"/>
    <n v="1.8974959871589083"/>
    <n v="101.03760683760684"/>
    <x v="7"/>
    <s v="photography books"/>
  </r>
  <r>
    <x v="664"/>
    <s v="Organic system-worthy orchestration"/>
    <n v="5300"/>
    <n v="4432"/>
    <x v="0"/>
    <n v="111"/>
    <x v="1"/>
    <s v="USD"/>
    <d v="2016-07-10T05:00:00"/>
    <n v="1468126800"/>
    <n v="1472446800"/>
    <d v="2016-08-29T05:00:00"/>
    <b v="0"/>
    <b v="0"/>
    <s v="publishing/fiction"/>
    <n v="0.83622641509433959"/>
    <n v="39.927927927927925"/>
    <x v="5"/>
    <s v="fiction"/>
  </r>
  <r>
    <x v="665"/>
    <s v="Inverse static standardization"/>
    <n v="99500"/>
    <n v="17879"/>
    <x v="3"/>
    <n v="215"/>
    <x v="1"/>
    <s v="USD"/>
    <d v="2019-01-19T06:00:00"/>
    <n v="1547877600"/>
    <n v="1548050400"/>
    <d v="2019-01-21T06:00:00"/>
    <b v="0"/>
    <b v="0"/>
    <s v="film &amp; video/drama"/>
    <n v="0.17968844221105529"/>
    <n v="83.158139534883716"/>
    <x v="4"/>
    <s v="drama"/>
  </r>
  <r>
    <x v="307"/>
    <s v="Synchronized motivating solution"/>
    <n v="1400"/>
    <n v="14511"/>
    <x v="1"/>
    <n v="363"/>
    <x v="1"/>
    <s v="USD"/>
    <d v="2019-10-18T05:00:00"/>
    <n v="1571374800"/>
    <n v="1571806800"/>
    <d v="2019-10-23T05:00:00"/>
    <b v="0"/>
    <b v="1"/>
    <s v="food/food trucks"/>
    <n v="10.365"/>
    <n v="39.97520661157025"/>
    <x v="0"/>
    <s v="food trucks"/>
  </r>
  <r>
    <x v="666"/>
    <s v="Open-source 4thgeneration open system"/>
    <n v="145600"/>
    <n v="141822"/>
    <x v="0"/>
    <n v="2955"/>
    <x v="1"/>
    <s v="USD"/>
    <d v="2019-12-14T06:00:00"/>
    <n v="1576303200"/>
    <n v="1576476000"/>
    <d v="2019-12-16T06:00:00"/>
    <b v="0"/>
    <b v="1"/>
    <s v="games/mobile games"/>
    <n v="0.97405219780219776"/>
    <n v="47.993908629441627"/>
    <x v="6"/>
    <s v="mobile games"/>
  </r>
  <r>
    <x v="667"/>
    <s v="Decentralized context-sensitive superstructure"/>
    <n v="184100"/>
    <n v="159037"/>
    <x v="0"/>
    <n v="1657"/>
    <x v="1"/>
    <s v="USD"/>
    <d v="2011-12-21T06:00:00"/>
    <n v="1324447200"/>
    <n v="1324965600"/>
    <d v="2011-12-27T06:00:00"/>
    <b v="0"/>
    <b v="0"/>
    <s v="theater/plays"/>
    <n v="0.86386203150461716"/>
    <n v="95.978877489438744"/>
    <x v="3"/>
    <s v="plays"/>
  </r>
  <r>
    <x v="668"/>
    <s v="Compatible 5thgeneration concept"/>
    <n v="5400"/>
    <n v="8109"/>
    <x v="1"/>
    <n v="103"/>
    <x v="1"/>
    <s v="USD"/>
    <d v="2013-12-11T06:00:00"/>
    <n v="1386741600"/>
    <n v="1387519200"/>
    <d v="2013-12-20T06:00:00"/>
    <b v="0"/>
    <b v="0"/>
    <s v="theater/plays"/>
    <n v="1.5016666666666665"/>
    <n v="78.728155339805824"/>
    <x v="3"/>
    <s v="plays"/>
  </r>
  <r>
    <x v="669"/>
    <s v="Virtual systemic intranet"/>
    <n v="2300"/>
    <n v="8244"/>
    <x v="1"/>
    <n v="147"/>
    <x v="1"/>
    <s v="USD"/>
    <d v="2018-09-16T05:00:00"/>
    <n v="1537074000"/>
    <n v="1537246800"/>
    <d v="2018-09-18T05:00:00"/>
    <b v="0"/>
    <b v="0"/>
    <s v="theater/plays"/>
    <n v="3.5843478260869563"/>
    <n v="56.081632653061227"/>
    <x v="3"/>
    <s v="plays"/>
  </r>
  <r>
    <x v="670"/>
    <s v="Optimized systemic algorithm"/>
    <n v="1400"/>
    <n v="7600"/>
    <x v="1"/>
    <n v="110"/>
    <x v="0"/>
    <s v="CAD"/>
    <d v="2010-06-29T05:00:00"/>
    <n v="1277787600"/>
    <n v="1279515600"/>
    <d v="2010-07-19T05:00:00"/>
    <b v="0"/>
    <b v="0"/>
    <s v="publishing/nonfiction"/>
    <n v="5.4285714285714288"/>
    <n v="69.090909090909093"/>
    <x v="5"/>
    <s v="nonfiction"/>
  </r>
  <r>
    <x v="671"/>
    <s v="Customizable homogeneous firmware"/>
    <n v="140000"/>
    <n v="94501"/>
    <x v="0"/>
    <n v="926"/>
    <x v="0"/>
    <s v="CAD"/>
    <d v="2015-08-23T05:00:00"/>
    <n v="1440306000"/>
    <n v="1442379600"/>
    <d v="2015-09-16T05:00:00"/>
    <b v="0"/>
    <b v="0"/>
    <s v="theater/plays"/>
    <n v="0.67500714285714281"/>
    <n v="102.05291576673866"/>
    <x v="3"/>
    <s v="plays"/>
  </r>
  <r>
    <x v="672"/>
    <s v="Front-line cohesive extranet"/>
    <n v="7500"/>
    <n v="14381"/>
    <x v="1"/>
    <n v="134"/>
    <x v="1"/>
    <s v="USD"/>
    <d v="2018-03-27T05:00:00"/>
    <n v="1522126800"/>
    <n v="1523077200"/>
    <d v="2018-04-07T05:00:00"/>
    <b v="0"/>
    <b v="0"/>
    <s v="technology/wearables"/>
    <n v="1.9174666666666667"/>
    <n v="107.32089552238806"/>
    <x v="2"/>
    <s v="wearables"/>
  </r>
  <r>
    <x v="673"/>
    <s v="Distributed holistic neural-net"/>
    <n v="1500"/>
    <n v="13980"/>
    <x v="1"/>
    <n v="269"/>
    <x v="1"/>
    <s v="USD"/>
    <d v="2017-03-12T06:00:00"/>
    <n v="1489298400"/>
    <n v="1489554000"/>
    <d v="2017-03-15T05:00:00"/>
    <b v="0"/>
    <b v="0"/>
    <s v="theater/plays"/>
    <n v="9.32"/>
    <n v="51.970260223048328"/>
    <x v="3"/>
    <s v="plays"/>
  </r>
  <r>
    <x v="674"/>
    <s v="Devolved client-server monitoring"/>
    <n v="2900"/>
    <n v="12449"/>
    <x v="1"/>
    <n v="175"/>
    <x v="1"/>
    <s v="USD"/>
    <d v="2019-01-10T06:00:00"/>
    <n v="1547100000"/>
    <n v="1548482400"/>
    <d v="2019-01-26T06:00:00"/>
    <b v="0"/>
    <b v="1"/>
    <s v="film &amp; video/television"/>
    <n v="4.2927586206896553"/>
    <n v="71.137142857142862"/>
    <x v="4"/>
    <s v="television"/>
  </r>
  <r>
    <x v="675"/>
    <s v="Seamless directional capacity"/>
    <n v="7300"/>
    <n v="7348"/>
    <x v="1"/>
    <n v="69"/>
    <x v="1"/>
    <s v="USD"/>
    <d v="2013-10-29T05:00:00"/>
    <n v="1383022800"/>
    <n v="1384063200"/>
    <d v="2013-11-10T06:00:00"/>
    <b v="0"/>
    <b v="0"/>
    <s v="technology/web"/>
    <n v="1.0065753424657535"/>
    <n v="106.49275362318841"/>
    <x v="2"/>
    <s v="web"/>
  </r>
  <r>
    <x v="676"/>
    <s v="Polarized actuating implementation"/>
    <n v="3600"/>
    <n v="8158"/>
    <x v="1"/>
    <n v="190"/>
    <x v="1"/>
    <s v="USD"/>
    <d v="2011-11-27T06:00:00"/>
    <n v="1322373600"/>
    <n v="1322892000"/>
    <d v="2011-12-03T06:00:00"/>
    <b v="0"/>
    <b v="1"/>
    <s v="film &amp; video/documentary"/>
    <n v="2.266111111111111"/>
    <n v="42.93684210526316"/>
    <x v="4"/>
    <s v="documentary"/>
  </r>
  <r>
    <x v="677"/>
    <s v="Front-line disintermediate hub"/>
    <n v="5000"/>
    <n v="7119"/>
    <x v="1"/>
    <n v="237"/>
    <x v="1"/>
    <s v="USD"/>
    <d v="2012-10-03T05:00:00"/>
    <n v="1349240400"/>
    <n v="1350709200"/>
    <d v="2012-10-20T05:00:00"/>
    <b v="1"/>
    <b v="1"/>
    <s v="film &amp; video/documentary"/>
    <n v="1.4238"/>
    <n v="30.037974683544302"/>
    <x v="4"/>
    <s v="documentary"/>
  </r>
  <r>
    <x v="678"/>
    <s v="Decentralized 4thgeneration challenge"/>
    <n v="6000"/>
    <n v="5438"/>
    <x v="0"/>
    <n v="77"/>
    <x v="4"/>
    <s v="GBP"/>
    <d v="2019-07-09T05:00:00"/>
    <n v="1562648400"/>
    <n v="1564203600"/>
    <d v="2019-07-27T05:00:00"/>
    <b v="0"/>
    <b v="0"/>
    <s v="music/rock"/>
    <n v="0.90633333333333321"/>
    <n v="70.623376623376629"/>
    <x v="1"/>
    <s v="rock"/>
  </r>
  <r>
    <x v="679"/>
    <s v="Reverse-engineered composite hierarchy"/>
    <n v="180400"/>
    <n v="115396"/>
    <x v="0"/>
    <n v="1748"/>
    <x v="1"/>
    <s v="USD"/>
    <d v="2017-10-17T05:00:00"/>
    <n v="1508216400"/>
    <n v="1509685200"/>
    <d v="2017-11-03T05:00:00"/>
    <b v="0"/>
    <b v="0"/>
    <s v="theater/plays"/>
    <n v="0.63966740576496672"/>
    <n v="66.016018306636155"/>
    <x v="3"/>
    <s v="plays"/>
  </r>
  <r>
    <x v="680"/>
    <s v="Programmable tangible ability"/>
    <n v="9100"/>
    <n v="7656"/>
    <x v="0"/>
    <n v="79"/>
    <x v="1"/>
    <s v="USD"/>
    <d v="2017-11-27T06:00:00"/>
    <n v="1511762400"/>
    <n v="1514959200"/>
    <d v="2018-01-03T06:00:00"/>
    <b v="0"/>
    <b v="0"/>
    <s v="theater/plays"/>
    <n v="0.84131868131868126"/>
    <n v="96.911392405063296"/>
    <x v="3"/>
    <s v="plays"/>
  </r>
  <r>
    <x v="681"/>
    <s v="Configurable full-range emulation"/>
    <n v="9200"/>
    <n v="12322"/>
    <x v="1"/>
    <n v="196"/>
    <x v="6"/>
    <s v="EUR"/>
    <d v="2015-11-14T06:00:00"/>
    <n v="1447480800"/>
    <n v="1448863200"/>
    <d v="2015-11-30T06:00:00"/>
    <b v="1"/>
    <b v="0"/>
    <s v="music/rock"/>
    <n v="1.3393478260869565"/>
    <n v="62.867346938775512"/>
    <x v="1"/>
    <s v="rock"/>
  </r>
  <r>
    <x v="682"/>
    <s v="Total real-time hardware"/>
    <n v="164100"/>
    <n v="96888"/>
    <x v="0"/>
    <n v="889"/>
    <x v="1"/>
    <s v="USD"/>
    <d v="2015-04-20T05:00:00"/>
    <n v="1429506000"/>
    <n v="1429592400"/>
    <d v="2015-04-21T05:00:00"/>
    <b v="0"/>
    <b v="1"/>
    <s v="theater/plays"/>
    <n v="0.59042047531992692"/>
    <n v="108.98537682789652"/>
    <x v="3"/>
    <s v="plays"/>
  </r>
  <r>
    <x v="683"/>
    <s v="Profound system-worthy functionalities"/>
    <n v="128900"/>
    <n v="196960"/>
    <x v="1"/>
    <n v="7295"/>
    <x v="1"/>
    <s v="USD"/>
    <d v="2018-03-31T05:00:00"/>
    <n v="1522472400"/>
    <n v="1522645200"/>
    <d v="2018-04-02T05:00:00"/>
    <b v="0"/>
    <b v="0"/>
    <s v="music/electric music"/>
    <n v="1.5280062063615205"/>
    <n v="26.999314599040439"/>
    <x v="1"/>
    <s v="electric music"/>
  </r>
  <r>
    <x v="684"/>
    <s v="Cloned hybrid focus group"/>
    <n v="42100"/>
    <n v="188057"/>
    <x v="1"/>
    <n v="2893"/>
    <x v="0"/>
    <s v="CAD"/>
    <d v="2011-11-24T06:00:00"/>
    <n v="1322114400"/>
    <n v="1323324000"/>
    <d v="2011-12-08T06:00:00"/>
    <b v="0"/>
    <b v="0"/>
    <s v="technology/wearables"/>
    <n v="4.466912114014252"/>
    <n v="65.004147943311438"/>
    <x v="2"/>
    <s v="wearables"/>
  </r>
  <r>
    <x v="196"/>
    <s v="Ergonomic dedicated focus group"/>
    <n v="7400"/>
    <n v="6245"/>
    <x v="0"/>
    <n v="56"/>
    <x v="1"/>
    <s v="USD"/>
    <d v="2019-06-25T05:00:00"/>
    <n v="1561438800"/>
    <n v="1561525200"/>
    <d v="2019-06-26T05:00:00"/>
    <b v="0"/>
    <b v="0"/>
    <s v="film &amp; video/drama"/>
    <n v="0.8439189189189189"/>
    <n v="111.51785714285714"/>
    <x v="4"/>
    <s v="drama"/>
  </r>
  <r>
    <x v="685"/>
    <s v="Realigned zero administration paradigm"/>
    <n v="100"/>
    <n v="3"/>
    <x v="0"/>
    <n v="1"/>
    <x v="1"/>
    <s v="USD"/>
    <d v="2010-01-25T06:00:00"/>
    <n v="1264399200"/>
    <n v="1265695200"/>
    <d v="2010-02-09T06:00:00"/>
    <b v="0"/>
    <b v="0"/>
    <s v="technology/wearables"/>
    <n v="0.03"/>
    <n v="3"/>
    <x v="2"/>
    <s v="wearables"/>
  </r>
  <r>
    <x v="686"/>
    <s v="Open-source multi-tasking methodology"/>
    <n v="52000"/>
    <n v="91014"/>
    <x v="1"/>
    <n v="820"/>
    <x v="1"/>
    <s v="USD"/>
    <d v="2011-03-27T05:00:00"/>
    <n v="1301202000"/>
    <n v="1301806800"/>
    <d v="2011-04-03T05:00:00"/>
    <b v="1"/>
    <b v="0"/>
    <s v="theater/plays"/>
    <n v="1.7502692307692309"/>
    <n v="110.99268292682927"/>
    <x v="3"/>
    <s v="plays"/>
  </r>
  <r>
    <x v="687"/>
    <s v="Object-based attitude-oriented analyzer"/>
    <n v="8700"/>
    <n v="4710"/>
    <x v="0"/>
    <n v="83"/>
    <x v="1"/>
    <s v="USD"/>
    <d v="2013-07-22T05:00:00"/>
    <n v="1374469200"/>
    <n v="1374901200"/>
    <d v="2013-07-27T05:00:00"/>
    <b v="0"/>
    <b v="0"/>
    <s v="technology/wearables"/>
    <n v="0.54137931034482756"/>
    <n v="56.746987951807228"/>
    <x v="2"/>
    <s v="wearables"/>
  </r>
  <r>
    <x v="688"/>
    <s v="Cross-platform tertiary hub"/>
    <n v="63400"/>
    <n v="197728"/>
    <x v="1"/>
    <n v="2038"/>
    <x v="1"/>
    <s v="USD"/>
    <d v="2012-04-21T05:00:00"/>
    <n v="1334984400"/>
    <n v="1336453200"/>
    <d v="2012-05-08T05:00:00"/>
    <b v="1"/>
    <b v="1"/>
    <s v="publishing/translations"/>
    <n v="3.1187381703470032"/>
    <n v="97.020608439646708"/>
    <x v="5"/>
    <s v="translations"/>
  </r>
  <r>
    <x v="689"/>
    <s v="Seamless clear-thinking artificial intelligence"/>
    <n v="8700"/>
    <n v="10682"/>
    <x v="1"/>
    <n v="116"/>
    <x v="1"/>
    <s v="USD"/>
    <d v="2016-07-04T05:00:00"/>
    <n v="1467608400"/>
    <n v="1468904400"/>
    <d v="2016-07-19T05:00:00"/>
    <b v="0"/>
    <b v="0"/>
    <s v="film &amp; video/animation"/>
    <n v="1.2278160919540231"/>
    <n v="92.08620689655173"/>
    <x v="4"/>
    <s v="animation"/>
  </r>
  <r>
    <x v="690"/>
    <s v="Centralized tangible success"/>
    <n v="169700"/>
    <n v="168048"/>
    <x v="0"/>
    <n v="2025"/>
    <x v="4"/>
    <s v="GBP"/>
    <d v="2013-12-11T06:00:00"/>
    <n v="1386741600"/>
    <n v="1387087200"/>
    <d v="2013-12-15T06:00:00"/>
    <b v="0"/>
    <b v="0"/>
    <s v="publishing/nonfiction"/>
    <n v="0.99026517383618151"/>
    <n v="82.986666666666665"/>
    <x v="5"/>
    <s v="nonfiction"/>
  </r>
  <r>
    <x v="691"/>
    <s v="Customer-focused multimedia methodology"/>
    <n v="108400"/>
    <n v="138586"/>
    <x v="1"/>
    <n v="1345"/>
    <x v="2"/>
    <s v="AUD"/>
    <d v="2019-01-06T06:00:00"/>
    <n v="1546754400"/>
    <n v="1547445600"/>
    <d v="2019-01-14T06:00:00"/>
    <b v="0"/>
    <b v="1"/>
    <s v="technology/web"/>
    <n v="1.278468634686347"/>
    <n v="103.03791821561339"/>
    <x v="2"/>
    <s v="web"/>
  </r>
  <r>
    <x v="692"/>
    <s v="Visionary maximized Local Area Network"/>
    <n v="7300"/>
    <n v="11579"/>
    <x v="1"/>
    <n v="168"/>
    <x v="1"/>
    <s v="USD"/>
    <d v="2018-12-08T06:00:00"/>
    <n v="1544248800"/>
    <n v="1547359200"/>
    <d v="2019-01-13T06:00:00"/>
    <b v="0"/>
    <b v="0"/>
    <s v="film &amp; video/drama"/>
    <n v="1.5861643835616439"/>
    <n v="68.922619047619051"/>
    <x v="4"/>
    <s v="drama"/>
  </r>
  <r>
    <x v="693"/>
    <s v="Secured bifurcated intranet"/>
    <n v="1700"/>
    <n v="12020"/>
    <x v="1"/>
    <n v="137"/>
    <x v="5"/>
    <s v="CHF"/>
    <d v="2017-05-22T05:00:00"/>
    <n v="1495429200"/>
    <n v="1496293200"/>
    <d v="2017-06-01T05:00:00"/>
    <b v="0"/>
    <b v="0"/>
    <s v="theater/plays"/>
    <n v="7.0705882352941174"/>
    <n v="87.737226277372258"/>
    <x v="3"/>
    <s v="plays"/>
  </r>
  <r>
    <x v="694"/>
    <s v="Grass-roots 4thgeneration product"/>
    <n v="9800"/>
    <n v="13954"/>
    <x v="1"/>
    <n v="186"/>
    <x v="6"/>
    <s v="EUR"/>
    <d v="2012-04-19T05:00:00"/>
    <n v="1334811600"/>
    <n v="1335416400"/>
    <d v="2012-04-26T05:00:00"/>
    <b v="0"/>
    <b v="0"/>
    <s v="theater/plays"/>
    <n v="1.423877551020408"/>
    <n v="75.021505376344081"/>
    <x v="3"/>
    <s v="plays"/>
  </r>
  <r>
    <x v="695"/>
    <s v="Reduced next generation info-mediaries"/>
    <n v="4300"/>
    <n v="6358"/>
    <x v="1"/>
    <n v="125"/>
    <x v="1"/>
    <s v="USD"/>
    <d v="2018-07-14T05:00:00"/>
    <n v="1531544400"/>
    <n v="1532149200"/>
    <d v="2018-07-21T05:00:00"/>
    <b v="0"/>
    <b v="1"/>
    <s v="theater/plays"/>
    <n v="1.4786046511627908"/>
    <n v="50.863999999999997"/>
    <x v="3"/>
    <s v="plays"/>
  </r>
  <r>
    <x v="696"/>
    <s v="Customizable full-range artificial intelligence"/>
    <n v="6200"/>
    <n v="1260"/>
    <x v="0"/>
    <n v="14"/>
    <x v="6"/>
    <s v="EUR"/>
    <d v="2016-01-24T06:00:00"/>
    <n v="1453615200"/>
    <n v="1453788000"/>
    <d v="2016-01-26T06:00:00"/>
    <b v="1"/>
    <b v="1"/>
    <s v="theater/plays"/>
    <n v="0.20322580645161289"/>
    <n v="90"/>
    <x v="3"/>
    <s v="plays"/>
  </r>
  <r>
    <x v="697"/>
    <s v="Programmable leadingedge contingency"/>
    <n v="800"/>
    <n v="14725"/>
    <x v="1"/>
    <n v="202"/>
    <x v="1"/>
    <s v="USD"/>
    <d v="2016-07-08T05:00:00"/>
    <n v="1467954000"/>
    <n v="1471496400"/>
    <d v="2016-08-18T05:00:00"/>
    <b v="0"/>
    <b v="0"/>
    <s v="theater/plays"/>
    <n v="18.40625"/>
    <n v="72.896039603960389"/>
    <x v="3"/>
    <s v="plays"/>
  </r>
  <r>
    <x v="698"/>
    <s v="Multi-layered global groupware"/>
    <n v="6900"/>
    <n v="11174"/>
    <x v="1"/>
    <n v="103"/>
    <x v="1"/>
    <s v="USD"/>
    <d v="2016-08-22T05:00:00"/>
    <n v="1471842000"/>
    <n v="1472878800"/>
    <d v="2016-09-03T05:00:00"/>
    <b v="0"/>
    <b v="0"/>
    <s v="publishing/radio &amp; podcasts"/>
    <n v="1.6194202898550725"/>
    <n v="108.48543689320388"/>
    <x v="5"/>
    <s v="radio &amp; podcasts"/>
  </r>
  <r>
    <x v="699"/>
    <s v="Switchable methodical superstructure"/>
    <n v="38500"/>
    <n v="182036"/>
    <x v="1"/>
    <n v="1785"/>
    <x v="1"/>
    <s v="USD"/>
    <d v="2014-08-19T05:00:00"/>
    <n v="1408424400"/>
    <n v="1408510800"/>
    <d v="2014-08-20T05:00:00"/>
    <b v="0"/>
    <b v="0"/>
    <s v="music/rock"/>
    <n v="4.7282077922077921"/>
    <n v="101.98095238095237"/>
    <x v="1"/>
    <s v="rock"/>
  </r>
  <r>
    <x v="700"/>
    <s v="Expanded even-keeled portal"/>
    <n v="118000"/>
    <n v="28870"/>
    <x v="0"/>
    <n v="656"/>
    <x v="1"/>
    <s v="USD"/>
    <d v="2010-08-07T05:00:00"/>
    <n v="1281157200"/>
    <n v="1281589200"/>
    <d v="2010-08-12T05:00:00"/>
    <b v="0"/>
    <b v="0"/>
    <s v="games/mobile games"/>
    <n v="0.24466101694915252"/>
    <n v="44.009146341463413"/>
    <x v="6"/>
    <s v="mobile games"/>
  </r>
  <r>
    <x v="701"/>
    <s v="Advanced modular moderator"/>
    <n v="2000"/>
    <n v="10353"/>
    <x v="1"/>
    <n v="157"/>
    <x v="1"/>
    <s v="USD"/>
    <d v="2013-07-10T05:00:00"/>
    <n v="1373432400"/>
    <n v="1375851600"/>
    <d v="2013-08-07T05:00:00"/>
    <b v="0"/>
    <b v="1"/>
    <s v="theater/plays"/>
    <n v="5.1764999999999999"/>
    <n v="65.942675159235662"/>
    <x v="3"/>
    <s v="plays"/>
  </r>
  <r>
    <x v="702"/>
    <s v="Reverse-engineered well-modulated ability"/>
    <n v="5600"/>
    <n v="13868"/>
    <x v="1"/>
    <n v="555"/>
    <x v="1"/>
    <s v="USD"/>
    <d v="2011-08-22T05:00:00"/>
    <n v="1313989200"/>
    <n v="1315803600"/>
    <d v="2011-09-12T05:00:00"/>
    <b v="0"/>
    <b v="0"/>
    <s v="film &amp; video/documentary"/>
    <n v="2.4764285714285714"/>
    <n v="24.987387387387386"/>
    <x v="4"/>
    <s v="documentary"/>
  </r>
  <r>
    <x v="703"/>
    <s v="Expanded optimal pricing structure"/>
    <n v="8300"/>
    <n v="8317"/>
    <x v="1"/>
    <n v="297"/>
    <x v="1"/>
    <s v="USD"/>
    <d v="2013-06-17T05:00:00"/>
    <n v="1371445200"/>
    <n v="1373691600"/>
    <d v="2013-07-13T05:00:00"/>
    <b v="0"/>
    <b v="0"/>
    <s v="technology/wearables"/>
    <n v="1.0020481927710843"/>
    <n v="28.003367003367003"/>
    <x v="2"/>
    <s v="wearables"/>
  </r>
  <r>
    <x v="704"/>
    <s v="Down-sized uniform ability"/>
    <n v="6900"/>
    <n v="10557"/>
    <x v="1"/>
    <n v="123"/>
    <x v="1"/>
    <s v="USD"/>
    <d v="2012-05-29T05:00:00"/>
    <n v="1338267600"/>
    <n v="1339218000"/>
    <d v="2012-06-09T05:00:00"/>
    <b v="0"/>
    <b v="0"/>
    <s v="publishing/fiction"/>
    <n v="1.53"/>
    <n v="85.829268292682926"/>
    <x v="5"/>
    <s v="fiction"/>
  </r>
  <r>
    <x v="705"/>
    <s v="Multi-layered upward-trending conglomeration"/>
    <n v="8700"/>
    <n v="3227"/>
    <x v="3"/>
    <n v="38"/>
    <x v="3"/>
    <s v="DKK"/>
    <d v="2018-02-21T06:00:00"/>
    <n v="1519192800"/>
    <n v="1520402400"/>
    <d v="2018-03-07T06:00:00"/>
    <b v="0"/>
    <b v="1"/>
    <s v="theater/plays"/>
    <n v="0.37091954022988505"/>
    <n v="84.921052631578945"/>
    <x v="3"/>
    <s v="plays"/>
  </r>
  <r>
    <x v="706"/>
    <s v="Open-architected systematic intranet"/>
    <n v="123600"/>
    <n v="5429"/>
    <x v="3"/>
    <n v="60"/>
    <x v="1"/>
    <s v="USD"/>
    <d v="2018-04-04T05:00:00"/>
    <n v="1522818000"/>
    <n v="1523336400"/>
    <d v="2018-04-10T05:00:00"/>
    <b v="0"/>
    <b v="0"/>
    <s v="music/rock"/>
    <n v="4.3923948220064728E-2"/>
    <n v="90.483333333333334"/>
    <x v="1"/>
    <s v="rock"/>
  </r>
  <r>
    <x v="707"/>
    <s v="Proactive 24hour frame"/>
    <n v="48500"/>
    <n v="75906"/>
    <x v="1"/>
    <n v="3036"/>
    <x v="1"/>
    <s v="USD"/>
    <d v="2017-11-06T06:00:00"/>
    <n v="1509948000"/>
    <n v="1512280800"/>
    <d v="2017-12-03T06:00:00"/>
    <b v="0"/>
    <b v="0"/>
    <s v="film &amp; video/documentary"/>
    <n v="1.5650721649484536"/>
    <n v="25.00197628458498"/>
    <x v="4"/>
    <s v="documentary"/>
  </r>
  <r>
    <x v="708"/>
    <s v="Exclusive fresh-thinking model"/>
    <n v="4900"/>
    <n v="13250"/>
    <x v="1"/>
    <n v="144"/>
    <x v="2"/>
    <s v="AUD"/>
    <d v="2016-03-02T06:00:00"/>
    <n v="1456898400"/>
    <n v="1458709200"/>
    <d v="2016-03-23T05:00:00"/>
    <b v="0"/>
    <b v="0"/>
    <s v="theater/plays"/>
    <n v="2.704081632653061"/>
    <n v="92.013888888888886"/>
    <x v="3"/>
    <s v="plays"/>
  </r>
  <r>
    <x v="709"/>
    <s v="Business-focused encompassing intranet"/>
    <n v="8400"/>
    <n v="11261"/>
    <x v="1"/>
    <n v="121"/>
    <x v="4"/>
    <s v="GBP"/>
    <d v="2014-10-22T05:00:00"/>
    <n v="1413954000"/>
    <n v="1414126800"/>
    <d v="2014-10-24T05:00:00"/>
    <b v="0"/>
    <b v="1"/>
    <s v="theater/plays"/>
    <n v="1.3405952380952382"/>
    <n v="93.066115702479337"/>
    <x v="3"/>
    <s v="plays"/>
  </r>
  <r>
    <x v="710"/>
    <s v="Optional 6thgeneration access"/>
    <n v="193200"/>
    <n v="97369"/>
    <x v="0"/>
    <n v="1596"/>
    <x v="1"/>
    <s v="USD"/>
    <d v="2014-11-15T06:00:00"/>
    <n v="1416031200"/>
    <n v="1416204000"/>
    <d v="2014-11-17T06:00:00"/>
    <b v="0"/>
    <b v="0"/>
    <s v="games/mobile games"/>
    <n v="0.50398033126293995"/>
    <n v="61.008145363408524"/>
    <x v="6"/>
    <s v="mobile games"/>
  </r>
  <r>
    <x v="711"/>
    <s v="Realigned web-enabled functionalities"/>
    <n v="54300"/>
    <n v="48227"/>
    <x v="3"/>
    <n v="524"/>
    <x v="1"/>
    <s v="USD"/>
    <d v="2010-10-25T05:00:00"/>
    <n v="1287982800"/>
    <n v="1288501200"/>
    <d v="2010-10-31T05:00:00"/>
    <b v="0"/>
    <b v="1"/>
    <s v="theater/plays"/>
    <n v="0.88815837937384901"/>
    <n v="92.036259541984734"/>
    <x v="3"/>
    <s v="plays"/>
  </r>
  <r>
    <x v="712"/>
    <s v="Enterprise-wide multimedia software"/>
    <n v="8900"/>
    <n v="14685"/>
    <x v="1"/>
    <n v="181"/>
    <x v="1"/>
    <s v="USD"/>
    <d v="2019-01-20T06:00:00"/>
    <n v="1547964000"/>
    <n v="1552971600"/>
    <d v="2019-03-19T05:00:00"/>
    <b v="0"/>
    <b v="0"/>
    <s v="technology/web"/>
    <n v="1.65"/>
    <n v="81.132596685082873"/>
    <x v="2"/>
    <s v="web"/>
  </r>
  <r>
    <x v="713"/>
    <s v="Versatile mission-critical knowledgebase"/>
    <n v="4200"/>
    <n v="735"/>
    <x v="0"/>
    <n v="10"/>
    <x v="1"/>
    <s v="USD"/>
    <d v="2016-05-25T05:00:00"/>
    <n v="1464152400"/>
    <n v="1465102800"/>
    <d v="2016-06-05T05:00:00"/>
    <b v="0"/>
    <b v="0"/>
    <s v="theater/plays"/>
    <n v="0.17499999999999999"/>
    <n v="73.5"/>
    <x v="3"/>
    <s v="plays"/>
  </r>
  <r>
    <x v="714"/>
    <s v="Multi-lateral object-oriented open system"/>
    <n v="5600"/>
    <n v="10397"/>
    <x v="1"/>
    <n v="122"/>
    <x v="1"/>
    <s v="USD"/>
    <d v="2013-02-04T06:00:00"/>
    <n v="1359957600"/>
    <n v="1360130400"/>
    <d v="2013-02-06T06:00:00"/>
    <b v="0"/>
    <b v="0"/>
    <s v="film &amp; video/drama"/>
    <n v="1.8566071428571427"/>
    <n v="85.221311475409834"/>
    <x v="4"/>
    <s v="drama"/>
  </r>
  <r>
    <x v="715"/>
    <s v="Visionary system-worthy attitude"/>
    <n v="28800"/>
    <n v="118847"/>
    <x v="1"/>
    <n v="1071"/>
    <x v="0"/>
    <s v="CAD"/>
    <d v="2015-05-23T05:00:00"/>
    <n v="1432357200"/>
    <n v="1432875600"/>
    <d v="2015-05-29T05:00:00"/>
    <b v="0"/>
    <b v="0"/>
    <s v="technology/wearables"/>
    <n v="4.1266319444444441"/>
    <n v="110.96825396825396"/>
    <x v="2"/>
    <s v="wearables"/>
  </r>
  <r>
    <x v="716"/>
    <s v="Synergized content-based hierarchy"/>
    <n v="8000"/>
    <n v="7220"/>
    <x v="3"/>
    <n v="219"/>
    <x v="1"/>
    <s v="USD"/>
    <d v="2017-07-23T05:00:00"/>
    <n v="1500786000"/>
    <n v="1500872400"/>
    <d v="2017-07-24T05:00:00"/>
    <b v="0"/>
    <b v="0"/>
    <s v="technology/web"/>
    <n v="0.90249999999999997"/>
    <n v="32.968036529680369"/>
    <x v="2"/>
    <s v="web"/>
  </r>
  <r>
    <x v="717"/>
    <s v="Business-focused 24hour access"/>
    <n v="117000"/>
    <n v="107622"/>
    <x v="0"/>
    <n v="1121"/>
    <x v="1"/>
    <s v="USD"/>
    <d v="2017-03-22T05:00:00"/>
    <n v="1490158800"/>
    <n v="1492146000"/>
    <d v="2017-04-14T05:00:00"/>
    <b v="0"/>
    <b v="1"/>
    <s v="music/rock"/>
    <n v="0.91984615384615376"/>
    <n v="96.005352363960753"/>
    <x v="1"/>
    <s v="rock"/>
  </r>
  <r>
    <x v="718"/>
    <s v="Automated hybrid orchestration"/>
    <n v="15800"/>
    <n v="83267"/>
    <x v="1"/>
    <n v="980"/>
    <x v="1"/>
    <s v="USD"/>
    <d v="2014-07-24T05:00:00"/>
    <n v="1406178000"/>
    <n v="1407301200"/>
    <d v="2014-08-06T05:00:00"/>
    <b v="0"/>
    <b v="0"/>
    <s v="music/metal"/>
    <n v="5.2700632911392402"/>
    <n v="84.96632653061225"/>
    <x v="1"/>
    <s v="metal"/>
  </r>
  <r>
    <x v="719"/>
    <s v="Exclusive 5thgeneration leverage"/>
    <n v="4200"/>
    <n v="13404"/>
    <x v="1"/>
    <n v="536"/>
    <x v="1"/>
    <s v="USD"/>
    <d v="2017-01-28T06:00:00"/>
    <n v="1485583200"/>
    <n v="1486620000"/>
    <d v="2017-02-09T06:00:00"/>
    <b v="0"/>
    <b v="1"/>
    <s v="theater/plays"/>
    <n v="3.1914285714285713"/>
    <n v="25.007462686567163"/>
    <x v="3"/>
    <s v="plays"/>
  </r>
  <r>
    <x v="720"/>
    <s v="Grass-roots zero administration alliance"/>
    <n v="37100"/>
    <n v="131404"/>
    <x v="1"/>
    <n v="1991"/>
    <x v="1"/>
    <s v="USD"/>
    <d v="2016-03-30T05:00:00"/>
    <n v="1459314000"/>
    <n v="1459918800"/>
    <d v="2016-04-06T05:00:00"/>
    <b v="0"/>
    <b v="0"/>
    <s v="photography/photography books"/>
    <n v="3.5418867924528303"/>
    <n v="65.998995479658461"/>
    <x v="7"/>
    <s v="photography books"/>
  </r>
  <r>
    <x v="721"/>
    <s v="Proactive heuristic orchestration"/>
    <n v="7700"/>
    <n v="2533"/>
    <x v="3"/>
    <n v="29"/>
    <x v="1"/>
    <s v="USD"/>
    <d v="2015-02-20T06:00:00"/>
    <n v="1424412000"/>
    <n v="1424757600"/>
    <d v="2015-02-24T06:00:00"/>
    <b v="0"/>
    <b v="0"/>
    <s v="publishing/nonfiction"/>
    <n v="0.32896103896103895"/>
    <n v="87.34482758620689"/>
    <x v="5"/>
    <s v="nonfiction"/>
  </r>
  <r>
    <x v="722"/>
    <s v="Function-based systematic Graphical User Interface"/>
    <n v="3700"/>
    <n v="5028"/>
    <x v="1"/>
    <n v="180"/>
    <x v="1"/>
    <s v="USD"/>
    <d v="2016-11-11T06:00:00"/>
    <n v="1478844000"/>
    <n v="1479880800"/>
    <d v="2016-11-23T06:00:00"/>
    <b v="0"/>
    <b v="0"/>
    <s v="music/indie rock"/>
    <n v="1.358918918918919"/>
    <n v="27.933333333333334"/>
    <x v="1"/>
    <s v="indie rock"/>
  </r>
  <r>
    <x v="486"/>
    <s v="Extended zero administration software"/>
    <n v="74700"/>
    <n v="1557"/>
    <x v="0"/>
    <n v="15"/>
    <x v="1"/>
    <s v="USD"/>
    <d v="2014-11-16T06:00:00"/>
    <n v="1416117600"/>
    <n v="1418018400"/>
    <d v="2014-12-08T06:00:00"/>
    <b v="0"/>
    <b v="1"/>
    <s v="theater/plays"/>
    <n v="2.0843373493975904E-2"/>
    <n v="103.8"/>
    <x v="3"/>
    <s v="plays"/>
  </r>
  <r>
    <x v="723"/>
    <s v="Multi-tiered discrete support"/>
    <n v="10000"/>
    <n v="6100"/>
    <x v="0"/>
    <n v="191"/>
    <x v="1"/>
    <s v="USD"/>
    <d v="2012-06-29T05:00:00"/>
    <n v="1340946000"/>
    <n v="1341032400"/>
    <d v="2012-06-30T05:00:00"/>
    <b v="0"/>
    <b v="0"/>
    <s v="music/indie rock"/>
    <n v="0.61"/>
    <n v="31.937172774869111"/>
    <x v="1"/>
    <s v="indie rock"/>
  </r>
  <r>
    <x v="724"/>
    <s v="Phased system-worthy conglomeration"/>
    <n v="5300"/>
    <n v="1592"/>
    <x v="0"/>
    <n v="16"/>
    <x v="1"/>
    <s v="USD"/>
    <d v="2017-02-03T06:00:00"/>
    <n v="1486101600"/>
    <n v="1486360800"/>
    <d v="2017-02-06T06:00:00"/>
    <b v="0"/>
    <b v="0"/>
    <s v="theater/plays"/>
    <n v="0.30037735849056602"/>
    <n v="99.5"/>
    <x v="3"/>
    <s v="plays"/>
  </r>
  <r>
    <x v="287"/>
    <s v="Balanced mobile alliance"/>
    <n v="1200"/>
    <n v="14150"/>
    <x v="1"/>
    <n v="130"/>
    <x v="1"/>
    <s v="USD"/>
    <d v="2010-05-23T05:00:00"/>
    <n v="1274590800"/>
    <n v="1274677200"/>
    <d v="2010-05-24T05:00:00"/>
    <b v="0"/>
    <b v="0"/>
    <s v="theater/plays"/>
    <n v="11.791666666666664"/>
    <n v="108.84615384615384"/>
    <x v="3"/>
    <s v="plays"/>
  </r>
  <r>
    <x v="725"/>
    <s v="Reactive solution-oriented groupware"/>
    <n v="1200"/>
    <n v="13513"/>
    <x v="1"/>
    <n v="122"/>
    <x v="1"/>
    <s v="USD"/>
    <d v="2010-01-19T06:00:00"/>
    <n v="1263880800"/>
    <n v="1267509600"/>
    <d v="2010-03-02T06:00:00"/>
    <b v="0"/>
    <b v="0"/>
    <s v="music/electric music"/>
    <n v="11.260833333333334"/>
    <n v="110.76229508196721"/>
    <x v="1"/>
    <s v="electric music"/>
  </r>
  <r>
    <x v="726"/>
    <s v="Exclusive bandwidth-monitored orchestration"/>
    <n v="3900"/>
    <n v="504"/>
    <x v="0"/>
    <n v="17"/>
    <x v="1"/>
    <s v="USD"/>
    <d v="2015-10-21T05:00:00"/>
    <n v="1445403600"/>
    <n v="1445922000"/>
    <d v="2015-10-27T05:00:00"/>
    <b v="0"/>
    <b v="1"/>
    <s v="theater/plays"/>
    <n v="0.12923076923076923"/>
    <n v="29.647058823529413"/>
    <x v="3"/>
    <s v="plays"/>
  </r>
  <r>
    <x v="727"/>
    <s v="Intuitive exuding initiative"/>
    <n v="2000"/>
    <n v="14240"/>
    <x v="1"/>
    <n v="140"/>
    <x v="1"/>
    <s v="USD"/>
    <d v="2018-08-10T05:00:00"/>
    <n v="1533877200"/>
    <n v="1534050000"/>
    <d v="2018-08-12T05:00:00"/>
    <b v="0"/>
    <b v="1"/>
    <s v="theater/plays"/>
    <n v="7.12"/>
    <n v="101.71428571428571"/>
    <x v="3"/>
    <s v="plays"/>
  </r>
  <r>
    <x v="728"/>
    <s v="Streamlined needs-based knowledge user"/>
    <n v="6900"/>
    <n v="2091"/>
    <x v="0"/>
    <n v="34"/>
    <x v="1"/>
    <s v="USD"/>
    <d v="2010-05-30T05:00:00"/>
    <n v="1275195600"/>
    <n v="1277528400"/>
    <d v="2010-06-26T05:00:00"/>
    <b v="0"/>
    <b v="0"/>
    <s v="technology/wearables"/>
    <n v="0.30304347826086958"/>
    <n v="61.5"/>
    <x v="2"/>
    <s v="wearables"/>
  </r>
  <r>
    <x v="729"/>
    <s v="Automated system-worthy structure"/>
    <n v="55800"/>
    <n v="118580"/>
    <x v="1"/>
    <n v="3388"/>
    <x v="1"/>
    <s v="USD"/>
    <d v="2011-10-09T05:00:00"/>
    <n v="1318136400"/>
    <n v="1318568400"/>
    <d v="2011-10-14T05:00:00"/>
    <b v="0"/>
    <b v="0"/>
    <s v="technology/web"/>
    <n v="2.1250896057347672"/>
    <n v="35"/>
    <x v="2"/>
    <s v="web"/>
  </r>
  <r>
    <x v="730"/>
    <s v="Secured clear-thinking intranet"/>
    <n v="4900"/>
    <n v="11214"/>
    <x v="1"/>
    <n v="280"/>
    <x v="1"/>
    <s v="USD"/>
    <d v="2010-09-02T05:00:00"/>
    <n v="1283403600"/>
    <n v="1284354000"/>
    <d v="2010-09-13T05:00:00"/>
    <b v="0"/>
    <b v="0"/>
    <s v="theater/plays"/>
    <n v="2.2885714285714287"/>
    <n v="40.049999999999997"/>
    <x v="3"/>
    <s v="plays"/>
  </r>
  <r>
    <x v="731"/>
    <s v="Cloned actuating architecture"/>
    <n v="194900"/>
    <n v="68137"/>
    <x v="3"/>
    <n v="614"/>
    <x v="1"/>
    <s v="USD"/>
    <d v="2010-03-01T06:00:00"/>
    <n v="1267423200"/>
    <n v="1269579600"/>
    <d v="2010-03-26T05:00:00"/>
    <b v="0"/>
    <b v="1"/>
    <s v="film &amp; video/animation"/>
    <n v="0.34959979476654696"/>
    <n v="110.97231270358306"/>
    <x v="4"/>
    <s v="animation"/>
  </r>
  <r>
    <x v="732"/>
    <s v="Down-sized needs-based task-force"/>
    <n v="8600"/>
    <n v="13527"/>
    <x v="1"/>
    <n v="366"/>
    <x v="6"/>
    <s v="EUR"/>
    <d v="2014-10-08T05:00:00"/>
    <n v="1412744400"/>
    <n v="1413781200"/>
    <d v="2014-10-20T05:00:00"/>
    <b v="0"/>
    <b v="1"/>
    <s v="technology/wearables"/>
    <n v="1.5729069767441863"/>
    <n v="36.959016393442624"/>
    <x v="2"/>
    <s v="wearables"/>
  </r>
  <r>
    <x v="733"/>
    <s v="Extended responsive Internet solution"/>
    <n v="100"/>
    <n v="1"/>
    <x v="0"/>
    <n v="1"/>
    <x v="4"/>
    <s v="GBP"/>
    <d v="2010-07-01T05:00:00"/>
    <n v="1277960400"/>
    <n v="1280120400"/>
    <d v="2010-07-26T05:00:00"/>
    <b v="0"/>
    <b v="0"/>
    <s v="music/electric music"/>
    <n v="0.01"/>
    <n v="1"/>
    <x v="1"/>
    <s v="electric music"/>
  </r>
  <r>
    <x v="734"/>
    <s v="Universal value-added moderator"/>
    <n v="3600"/>
    <n v="8363"/>
    <x v="1"/>
    <n v="270"/>
    <x v="1"/>
    <s v="USD"/>
    <d v="2016-03-17T05:00:00"/>
    <n v="1458190800"/>
    <n v="1459486800"/>
    <d v="2016-04-01T05:00:00"/>
    <b v="1"/>
    <b v="1"/>
    <s v="publishing/nonfiction"/>
    <n v="2.3230555555555554"/>
    <n v="30.974074074074075"/>
    <x v="5"/>
    <s v="nonfiction"/>
  </r>
  <r>
    <x v="735"/>
    <s v="Sharable motivating emulation"/>
    <n v="5800"/>
    <n v="5362"/>
    <x v="3"/>
    <n v="114"/>
    <x v="1"/>
    <s v="USD"/>
    <d v="2010-08-05T05:00:00"/>
    <n v="1280984400"/>
    <n v="1282539600"/>
    <d v="2010-08-23T05:00:00"/>
    <b v="0"/>
    <b v="1"/>
    <s v="theater/plays"/>
    <n v="0.92448275862068963"/>
    <n v="47.035087719298247"/>
    <x v="3"/>
    <s v="plays"/>
  </r>
  <r>
    <x v="736"/>
    <s v="Networked web-enabled product"/>
    <n v="4700"/>
    <n v="12065"/>
    <x v="1"/>
    <n v="137"/>
    <x v="1"/>
    <s v="USD"/>
    <d v="2010-05-23T05:00:00"/>
    <n v="1274590800"/>
    <n v="1275886800"/>
    <d v="2010-06-07T05:00:00"/>
    <b v="0"/>
    <b v="0"/>
    <s v="photography/photography books"/>
    <n v="2.5670212765957445"/>
    <n v="88.065693430656935"/>
    <x v="7"/>
    <s v="photography books"/>
  </r>
  <r>
    <x v="737"/>
    <s v="Advanced dedicated encoding"/>
    <n v="70400"/>
    <n v="118603"/>
    <x v="1"/>
    <n v="3205"/>
    <x v="1"/>
    <s v="USD"/>
    <d v="2012-10-28T05:00:00"/>
    <n v="1351400400"/>
    <n v="1355983200"/>
    <d v="2012-12-20T06:00:00"/>
    <b v="0"/>
    <b v="0"/>
    <s v="theater/plays"/>
    <n v="1.6847017045454546"/>
    <n v="37.005616224648989"/>
    <x v="3"/>
    <s v="plays"/>
  </r>
  <r>
    <x v="738"/>
    <s v="Stand-alone multi-state project"/>
    <n v="4500"/>
    <n v="7496"/>
    <x v="1"/>
    <n v="288"/>
    <x v="3"/>
    <s v="DKK"/>
    <d v="2017-12-27T06:00:00"/>
    <n v="1514354400"/>
    <n v="1515391200"/>
    <d v="2018-01-08T06:00:00"/>
    <b v="0"/>
    <b v="1"/>
    <s v="theater/plays"/>
    <n v="1.6657777777777778"/>
    <n v="26.027777777777779"/>
    <x v="3"/>
    <s v="plays"/>
  </r>
  <r>
    <x v="739"/>
    <s v="Customizable bi-directional monitoring"/>
    <n v="1300"/>
    <n v="10037"/>
    <x v="1"/>
    <n v="148"/>
    <x v="1"/>
    <s v="USD"/>
    <d v="2015-01-20T06:00:00"/>
    <n v="1421733600"/>
    <n v="1422252000"/>
    <d v="2015-01-26T06:00:00"/>
    <b v="0"/>
    <b v="0"/>
    <s v="theater/plays"/>
    <n v="7.7207692307692311"/>
    <n v="67.817567567567565"/>
    <x v="3"/>
    <s v="plays"/>
  </r>
  <r>
    <x v="740"/>
    <s v="Profit-focused motivating function"/>
    <n v="1400"/>
    <n v="5696"/>
    <x v="1"/>
    <n v="114"/>
    <x v="1"/>
    <s v="USD"/>
    <d v="2011-05-12T05:00:00"/>
    <n v="1305176400"/>
    <n v="1305522000"/>
    <d v="2011-05-16T05:00:00"/>
    <b v="0"/>
    <b v="0"/>
    <s v="film &amp; video/drama"/>
    <n v="4.0685714285714285"/>
    <n v="49.964912280701753"/>
    <x v="4"/>
    <s v="drama"/>
  </r>
  <r>
    <x v="741"/>
    <s v="Proactive systemic firmware"/>
    <n v="29600"/>
    <n v="167005"/>
    <x v="1"/>
    <n v="1518"/>
    <x v="0"/>
    <s v="CAD"/>
    <d v="2014-10-24T05:00:00"/>
    <n v="1414126800"/>
    <n v="1414904400"/>
    <d v="2014-11-02T05:00:00"/>
    <b v="0"/>
    <b v="0"/>
    <s v="music/rock"/>
    <n v="5.6420608108108112"/>
    <n v="110.01646903820817"/>
    <x v="1"/>
    <s v="rock"/>
  </r>
  <r>
    <x v="742"/>
    <s v="Grass-roots upward-trending installation"/>
    <n v="167500"/>
    <n v="114615"/>
    <x v="0"/>
    <n v="1274"/>
    <x v="1"/>
    <s v="USD"/>
    <d v="2018-02-05T06:00:00"/>
    <n v="1517810400"/>
    <n v="1520402400"/>
    <d v="2018-03-07T06:00:00"/>
    <b v="0"/>
    <b v="0"/>
    <s v="music/electric music"/>
    <n v="0.6842686567164179"/>
    <n v="89.964678178963894"/>
    <x v="1"/>
    <s v="electric music"/>
  </r>
  <r>
    <x v="743"/>
    <s v="Virtual heuristic hub"/>
    <n v="48300"/>
    <n v="16592"/>
    <x v="0"/>
    <n v="210"/>
    <x v="6"/>
    <s v="EUR"/>
    <d v="2019-08-01T05:00:00"/>
    <n v="1564635600"/>
    <n v="1567141200"/>
    <d v="2019-08-30T05:00:00"/>
    <b v="0"/>
    <b v="1"/>
    <s v="games/video games"/>
    <n v="0.34351966873706002"/>
    <n v="79.009523809523813"/>
    <x v="6"/>
    <s v="video games"/>
  </r>
  <r>
    <x v="744"/>
    <s v="Customizable leadingedge model"/>
    <n v="2200"/>
    <n v="14420"/>
    <x v="1"/>
    <n v="166"/>
    <x v="1"/>
    <s v="USD"/>
    <d v="2017-07-22T05:00:00"/>
    <n v="1500699600"/>
    <n v="1501131600"/>
    <d v="2017-07-27T05:00:00"/>
    <b v="0"/>
    <b v="0"/>
    <s v="music/rock"/>
    <n v="6.5545454545454547"/>
    <n v="86.867469879518069"/>
    <x v="1"/>
    <s v="rock"/>
  </r>
  <r>
    <x v="307"/>
    <s v="Upgradable uniform service-desk"/>
    <n v="3500"/>
    <n v="6204"/>
    <x v="1"/>
    <n v="100"/>
    <x v="2"/>
    <s v="AUD"/>
    <d v="2012-11-28T06:00:00"/>
    <n v="1354082400"/>
    <n v="1355032800"/>
    <d v="2012-12-09T06:00:00"/>
    <b v="0"/>
    <b v="0"/>
    <s v="music/jazz"/>
    <n v="1.7725714285714285"/>
    <n v="62.04"/>
    <x v="1"/>
    <s v="jazz"/>
  </r>
  <r>
    <x v="745"/>
    <s v="Inverse client-driven product"/>
    <n v="5600"/>
    <n v="6338"/>
    <x v="1"/>
    <n v="235"/>
    <x v="1"/>
    <s v="USD"/>
    <d v="2012-05-08T05:00:00"/>
    <n v="1336453200"/>
    <n v="1339477200"/>
    <d v="2012-06-12T05:00:00"/>
    <b v="0"/>
    <b v="1"/>
    <s v="theater/plays"/>
    <n v="1.1317857142857144"/>
    <n v="26.970212765957445"/>
    <x v="3"/>
    <s v="plays"/>
  </r>
  <r>
    <x v="746"/>
    <s v="Managed bandwidth-monitored system engine"/>
    <n v="1100"/>
    <n v="8010"/>
    <x v="1"/>
    <n v="148"/>
    <x v="1"/>
    <s v="USD"/>
    <d v="2011-05-13T05:00:00"/>
    <n v="1305262800"/>
    <n v="1305954000"/>
    <d v="2011-05-21T05:00:00"/>
    <b v="0"/>
    <b v="0"/>
    <s v="music/rock"/>
    <n v="7.2818181818181822"/>
    <n v="54.121621621621621"/>
    <x v="1"/>
    <s v="rock"/>
  </r>
  <r>
    <x v="747"/>
    <s v="Advanced transitional help-desk"/>
    <n v="3900"/>
    <n v="8125"/>
    <x v="1"/>
    <n v="198"/>
    <x v="1"/>
    <s v="USD"/>
    <d v="2017-04-15T05:00:00"/>
    <n v="1492232400"/>
    <n v="1494392400"/>
    <d v="2017-05-10T05:00:00"/>
    <b v="1"/>
    <b v="1"/>
    <s v="music/indie rock"/>
    <n v="2.0833333333333335"/>
    <n v="41.035353535353536"/>
    <x v="1"/>
    <s v="indie rock"/>
  </r>
  <r>
    <x v="748"/>
    <s v="De-engineered disintermediate encryption"/>
    <n v="43800"/>
    <n v="13653"/>
    <x v="0"/>
    <n v="248"/>
    <x v="2"/>
    <s v="AUD"/>
    <d v="2018-09-19T05:00:00"/>
    <n v="1537333200"/>
    <n v="1537419600"/>
    <d v="2018-09-20T05:00:00"/>
    <b v="0"/>
    <b v="0"/>
    <s v="film &amp; video/science fiction"/>
    <n v="0.31171232876712329"/>
    <n v="55.052419354838712"/>
    <x v="4"/>
    <s v="science fiction"/>
  </r>
  <r>
    <x v="749"/>
    <s v="Upgradable attitude-oriented project"/>
    <n v="97200"/>
    <n v="55372"/>
    <x v="0"/>
    <n v="513"/>
    <x v="1"/>
    <s v="USD"/>
    <d v="2015-10-06T05:00:00"/>
    <n v="1444107600"/>
    <n v="1447999200"/>
    <d v="2015-11-20T06:00:00"/>
    <b v="0"/>
    <b v="0"/>
    <s v="publishing/translations"/>
    <n v="0.56967078189300413"/>
    <n v="107.93762183235867"/>
    <x v="5"/>
    <s v="translations"/>
  </r>
  <r>
    <x v="750"/>
    <s v="Fundamental zero tolerance alliance"/>
    <n v="4800"/>
    <n v="11088"/>
    <x v="1"/>
    <n v="150"/>
    <x v="1"/>
    <s v="USD"/>
    <d v="2013-12-11T06:00:00"/>
    <n v="1386741600"/>
    <n v="1388037600"/>
    <d v="2013-12-26T06:00:00"/>
    <b v="0"/>
    <b v="0"/>
    <s v="theater/plays"/>
    <n v="2.31"/>
    <n v="73.92"/>
    <x v="3"/>
    <s v="plays"/>
  </r>
  <r>
    <x v="751"/>
    <s v="Devolved 24hour forecast"/>
    <n v="125600"/>
    <n v="109106"/>
    <x v="0"/>
    <n v="3410"/>
    <x v="1"/>
    <s v="USD"/>
    <d v="2013-08-15T05:00:00"/>
    <n v="1376542800"/>
    <n v="1378789200"/>
    <d v="2013-09-10T05:00:00"/>
    <b v="0"/>
    <b v="0"/>
    <s v="games/video games"/>
    <n v="0.86867834394904464"/>
    <n v="31.995894428152493"/>
    <x v="6"/>
    <s v="video games"/>
  </r>
  <r>
    <x v="752"/>
    <s v="User-centric attitude-oriented intranet"/>
    <n v="4300"/>
    <n v="11642"/>
    <x v="1"/>
    <n v="216"/>
    <x v="6"/>
    <s v="EUR"/>
    <d v="2014-04-14T05:00:00"/>
    <n v="1397451600"/>
    <n v="1398056400"/>
    <d v="2014-04-21T05:00:00"/>
    <b v="0"/>
    <b v="1"/>
    <s v="theater/plays"/>
    <n v="2.7074418604651163"/>
    <n v="53.898148148148145"/>
    <x v="3"/>
    <s v="plays"/>
  </r>
  <r>
    <x v="753"/>
    <s v="Self-enabling 5thgeneration paradigm"/>
    <n v="5600"/>
    <n v="2769"/>
    <x v="3"/>
    <n v="26"/>
    <x v="1"/>
    <s v="USD"/>
    <d v="2019-01-26T06:00:00"/>
    <n v="1548482400"/>
    <n v="1550815200"/>
    <d v="2019-02-22T06:00:00"/>
    <b v="0"/>
    <b v="0"/>
    <s v="theater/plays"/>
    <n v="0.49446428571428569"/>
    <n v="106.5"/>
    <x v="3"/>
    <s v="plays"/>
  </r>
  <r>
    <x v="754"/>
    <s v="Persistent 3rdgeneration moratorium"/>
    <n v="149600"/>
    <n v="169586"/>
    <x v="1"/>
    <n v="5139"/>
    <x v="1"/>
    <s v="USD"/>
    <d v="2019-02-09T06:00:00"/>
    <n v="1549692000"/>
    <n v="1550037600"/>
    <d v="2019-02-13T06:00:00"/>
    <b v="0"/>
    <b v="0"/>
    <s v="music/indie rock"/>
    <n v="1.1335962566844919"/>
    <n v="32.999805409612762"/>
    <x v="1"/>
    <s v="indie rock"/>
  </r>
  <r>
    <x v="755"/>
    <s v="Cross-platform empowering project"/>
    <n v="53100"/>
    <n v="101185"/>
    <x v="1"/>
    <n v="2353"/>
    <x v="1"/>
    <s v="USD"/>
    <d v="2017-04-13T05:00:00"/>
    <n v="1492059600"/>
    <n v="1492923600"/>
    <d v="2017-04-23T05:00:00"/>
    <b v="0"/>
    <b v="0"/>
    <s v="theater/plays"/>
    <n v="1.9055555555555554"/>
    <n v="43.00254993625159"/>
    <x v="3"/>
    <s v="plays"/>
  </r>
  <r>
    <x v="756"/>
    <s v="Polarized user-facing interface"/>
    <n v="5000"/>
    <n v="6775"/>
    <x v="1"/>
    <n v="78"/>
    <x v="6"/>
    <s v="EUR"/>
    <d v="2016-05-23T05:00:00"/>
    <n v="1463979600"/>
    <n v="1467522000"/>
    <d v="2016-07-03T05:00:00"/>
    <b v="0"/>
    <b v="0"/>
    <s v="technology/web"/>
    <n v="1.355"/>
    <n v="86.858974358974365"/>
    <x v="2"/>
    <s v="web"/>
  </r>
  <r>
    <x v="757"/>
    <s v="Customer-focused non-volatile framework"/>
    <n v="9400"/>
    <n v="968"/>
    <x v="0"/>
    <n v="10"/>
    <x v="1"/>
    <s v="USD"/>
    <d v="2014-11-06T06:00:00"/>
    <n v="1415253600"/>
    <n v="1416117600"/>
    <d v="2014-11-16T06:00:00"/>
    <b v="0"/>
    <b v="0"/>
    <s v="music/rock"/>
    <n v="0.10297872340425532"/>
    <n v="96.8"/>
    <x v="1"/>
    <s v="rock"/>
  </r>
  <r>
    <x v="758"/>
    <s v="Synchronized multimedia frame"/>
    <n v="110800"/>
    <n v="72623"/>
    <x v="0"/>
    <n v="2201"/>
    <x v="1"/>
    <s v="USD"/>
    <d v="2019-07-04T05:00:00"/>
    <n v="1562216400"/>
    <n v="1563771600"/>
    <d v="2019-07-22T05:00:00"/>
    <b v="0"/>
    <b v="0"/>
    <s v="theater/plays"/>
    <n v="0.65544223826714798"/>
    <n v="32.995456610631528"/>
    <x v="3"/>
    <s v="plays"/>
  </r>
  <r>
    <x v="759"/>
    <s v="Open-architected stable algorithm"/>
    <n v="93800"/>
    <n v="45987"/>
    <x v="0"/>
    <n v="676"/>
    <x v="1"/>
    <s v="USD"/>
    <d v="2011-09-23T05:00:00"/>
    <n v="1316754000"/>
    <n v="1319259600"/>
    <d v="2011-10-22T05:00:00"/>
    <b v="0"/>
    <b v="0"/>
    <s v="theater/plays"/>
    <n v="0.49026652452025588"/>
    <n v="68.028106508875737"/>
    <x v="3"/>
    <s v="plays"/>
  </r>
  <r>
    <x v="760"/>
    <s v="Cross-platform optimizing website"/>
    <n v="1300"/>
    <n v="10243"/>
    <x v="1"/>
    <n v="174"/>
    <x v="5"/>
    <s v="CHF"/>
    <d v="2011-08-13T05:00:00"/>
    <n v="1313211600"/>
    <n v="1313643600"/>
    <d v="2011-08-18T05:00:00"/>
    <b v="0"/>
    <b v="0"/>
    <s v="film &amp; video/animation"/>
    <n v="7.8792307692307695"/>
    <n v="58.867816091954026"/>
    <x v="4"/>
    <s v="animation"/>
  </r>
  <r>
    <x v="761"/>
    <s v="Public-key actuating projection"/>
    <n v="108700"/>
    <n v="87293"/>
    <x v="0"/>
    <n v="831"/>
    <x v="1"/>
    <s v="USD"/>
    <d v="2015-08-14T05:00:00"/>
    <n v="1439528400"/>
    <n v="1440306000"/>
    <d v="2015-08-23T05:00:00"/>
    <b v="0"/>
    <b v="1"/>
    <s v="theater/plays"/>
    <n v="0.80306347746090156"/>
    <n v="105.04572803850782"/>
    <x v="3"/>
    <s v="plays"/>
  </r>
  <r>
    <x v="762"/>
    <s v="Implemented intangible instruction set"/>
    <n v="5100"/>
    <n v="5421"/>
    <x v="1"/>
    <n v="164"/>
    <x v="1"/>
    <s v="USD"/>
    <d v="2016-07-22T05:00:00"/>
    <n v="1469163600"/>
    <n v="1470805200"/>
    <d v="2016-08-10T05:00:00"/>
    <b v="0"/>
    <b v="1"/>
    <s v="film &amp; video/drama"/>
    <n v="1.0629411764705883"/>
    <n v="33.054878048780488"/>
    <x v="4"/>
    <s v="drama"/>
  </r>
  <r>
    <x v="763"/>
    <s v="Cross-group interactive architecture"/>
    <n v="8700"/>
    <n v="4414"/>
    <x v="3"/>
    <n v="56"/>
    <x v="5"/>
    <s v="CHF"/>
    <d v="2010-10-31T05:00:00"/>
    <n v="1288501200"/>
    <n v="1292911200"/>
    <d v="2010-12-21T06:00:00"/>
    <b v="0"/>
    <b v="0"/>
    <s v="theater/plays"/>
    <n v="0.50735632183908042"/>
    <n v="78.821428571428569"/>
    <x v="3"/>
    <s v="plays"/>
  </r>
  <r>
    <x v="764"/>
    <s v="Centralized asymmetric framework"/>
    <n v="5100"/>
    <n v="10981"/>
    <x v="1"/>
    <n v="161"/>
    <x v="1"/>
    <s v="USD"/>
    <d v="2011-03-01T06:00:00"/>
    <n v="1298959200"/>
    <n v="1301374800"/>
    <d v="2011-03-29T05:00:00"/>
    <b v="0"/>
    <b v="1"/>
    <s v="film &amp; video/animation"/>
    <n v="2.153137254901961"/>
    <n v="68.204968944099377"/>
    <x v="4"/>
    <s v="animation"/>
  </r>
  <r>
    <x v="765"/>
    <s v="Down-sized systematic utilization"/>
    <n v="7400"/>
    <n v="10451"/>
    <x v="1"/>
    <n v="138"/>
    <x v="1"/>
    <s v="USD"/>
    <d v="2013-12-17T06:00:00"/>
    <n v="1387260000"/>
    <n v="1387864800"/>
    <d v="2013-12-24T06:00:00"/>
    <b v="0"/>
    <b v="0"/>
    <s v="music/rock"/>
    <n v="1.4122972972972974"/>
    <n v="75.731884057971016"/>
    <x v="1"/>
    <s v="rock"/>
  </r>
  <r>
    <x v="766"/>
    <s v="Profound fault-tolerant model"/>
    <n v="88900"/>
    <n v="102535"/>
    <x v="1"/>
    <n v="3308"/>
    <x v="1"/>
    <s v="USD"/>
    <d v="2016-03-06T06:00:00"/>
    <n v="1457244000"/>
    <n v="1458190800"/>
    <d v="2016-03-17T05:00:00"/>
    <b v="0"/>
    <b v="0"/>
    <s v="technology/web"/>
    <n v="1.1533745781777278"/>
    <n v="30.996070133010882"/>
    <x v="2"/>
    <s v="web"/>
  </r>
  <r>
    <x v="767"/>
    <s v="Multi-channeled bi-directional moratorium"/>
    <n v="6700"/>
    <n v="12939"/>
    <x v="1"/>
    <n v="127"/>
    <x v="2"/>
    <s v="AUD"/>
    <d v="2019-04-27T05:00:00"/>
    <n v="1556341200"/>
    <n v="1559278800"/>
    <d v="2019-05-31T05:00:00"/>
    <b v="0"/>
    <b v="1"/>
    <s v="film &amp; video/animation"/>
    <n v="1.9311940298507464"/>
    <n v="101.88188976377953"/>
    <x v="4"/>
    <s v="animation"/>
  </r>
  <r>
    <x v="768"/>
    <s v="Object-based content-based ability"/>
    <n v="1500"/>
    <n v="10946"/>
    <x v="1"/>
    <n v="207"/>
    <x v="6"/>
    <s v="EUR"/>
    <d v="2018-03-27T05:00:00"/>
    <n v="1522126800"/>
    <n v="1522731600"/>
    <d v="2018-04-03T05:00:00"/>
    <b v="0"/>
    <b v="1"/>
    <s v="music/jazz"/>
    <n v="7.2973333333333334"/>
    <n v="52.879227053140099"/>
    <x v="1"/>
    <s v="jazz"/>
  </r>
  <r>
    <x v="769"/>
    <s v="Progressive coherent secured line"/>
    <n v="61200"/>
    <n v="60994"/>
    <x v="0"/>
    <n v="859"/>
    <x v="0"/>
    <s v="CAD"/>
    <d v="2011-05-21T05:00:00"/>
    <n v="1305954000"/>
    <n v="1306731600"/>
    <d v="2011-05-30T05:00:00"/>
    <b v="0"/>
    <b v="0"/>
    <s v="music/rock"/>
    <n v="0.99663398692810456"/>
    <n v="71.005820721769496"/>
    <x v="1"/>
    <s v="rock"/>
  </r>
  <r>
    <x v="770"/>
    <s v="Synchronized directional capability"/>
    <n v="3600"/>
    <n v="3174"/>
    <x v="2"/>
    <n v="31"/>
    <x v="1"/>
    <s v="USD"/>
    <d v="2012-10-20T05:00:00"/>
    <n v="1350709200"/>
    <n v="1352527200"/>
    <d v="2012-11-10T06:00:00"/>
    <b v="0"/>
    <b v="0"/>
    <s v="film &amp; video/animation"/>
    <n v="0.88166666666666671"/>
    <n v="102.38709677419355"/>
    <x v="4"/>
    <s v="animation"/>
  </r>
  <r>
    <x v="771"/>
    <s v="Cross-platform composite migration"/>
    <n v="9000"/>
    <n v="3351"/>
    <x v="0"/>
    <n v="45"/>
    <x v="1"/>
    <s v="USD"/>
    <d v="2014-05-27T05:00:00"/>
    <n v="1401166800"/>
    <n v="1404363600"/>
    <d v="2014-07-03T05:00:00"/>
    <b v="0"/>
    <b v="0"/>
    <s v="theater/plays"/>
    <n v="0.37233333333333335"/>
    <n v="74.466666666666669"/>
    <x v="3"/>
    <s v="plays"/>
  </r>
  <r>
    <x v="772"/>
    <s v="Operative local pricing structure"/>
    <n v="185900"/>
    <n v="56774"/>
    <x v="3"/>
    <n v="1113"/>
    <x v="1"/>
    <s v="USD"/>
    <d v="2010-02-14T06:00:00"/>
    <n v="1266127200"/>
    <n v="1266645600"/>
    <d v="2010-02-20T06:00:00"/>
    <b v="0"/>
    <b v="0"/>
    <s v="theater/plays"/>
    <n v="0.30540075309306081"/>
    <n v="51.009883198562441"/>
    <x v="3"/>
    <s v="plays"/>
  </r>
  <r>
    <x v="773"/>
    <s v="Optional web-enabled extranet"/>
    <n v="2100"/>
    <n v="540"/>
    <x v="0"/>
    <n v="6"/>
    <x v="1"/>
    <s v="USD"/>
    <d v="2016-12-11T06:00:00"/>
    <n v="1481436000"/>
    <n v="1482818400"/>
    <d v="2016-12-27T06:00:00"/>
    <b v="0"/>
    <b v="0"/>
    <s v="food/food trucks"/>
    <n v="0.25714285714285712"/>
    <n v="90"/>
    <x v="0"/>
    <s v="food trucks"/>
  </r>
  <r>
    <x v="774"/>
    <s v="Reduced 6thgeneration intranet"/>
    <n v="2000"/>
    <n v="680"/>
    <x v="0"/>
    <n v="7"/>
    <x v="1"/>
    <s v="USD"/>
    <d v="2013-06-26T05:00:00"/>
    <n v="1372222800"/>
    <n v="1374642000"/>
    <d v="2013-07-24T05:00:00"/>
    <b v="0"/>
    <b v="1"/>
    <s v="theater/plays"/>
    <n v="0.34"/>
    <n v="97.142857142857139"/>
    <x v="3"/>
    <s v="plays"/>
  </r>
  <r>
    <x v="775"/>
    <s v="Networked disintermediate leverage"/>
    <n v="1100"/>
    <n v="13045"/>
    <x v="1"/>
    <n v="181"/>
    <x v="5"/>
    <s v="CHF"/>
    <d v="2013-06-25T05:00:00"/>
    <n v="1372136400"/>
    <n v="1372482000"/>
    <d v="2013-06-29T05:00:00"/>
    <b v="0"/>
    <b v="0"/>
    <s v="publishing/nonfiction"/>
    <n v="11.859090909090909"/>
    <n v="72.071823204419886"/>
    <x v="5"/>
    <s v="nonfiction"/>
  </r>
  <r>
    <x v="776"/>
    <s v="Optional optimal website"/>
    <n v="6600"/>
    <n v="8276"/>
    <x v="1"/>
    <n v="110"/>
    <x v="1"/>
    <s v="USD"/>
    <d v="2017-12-22T06:00:00"/>
    <n v="1513922400"/>
    <n v="1514959200"/>
    <d v="2018-01-03T06:00:00"/>
    <b v="0"/>
    <b v="0"/>
    <s v="music/rock"/>
    <n v="1.2539393939393939"/>
    <n v="75.236363636363635"/>
    <x v="1"/>
    <s v="rock"/>
  </r>
  <r>
    <x v="777"/>
    <s v="Stand-alone asynchronous functionalities"/>
    <n v="7100"/>
    <n v="1022"/>
    <x v="0"/>
    <n v="31"/>
    <x v="1"/>
    <s v="USD"/>
    <d v="2016-11-01T05:00:00"/>
    <n v="1477976400"/>
    <n v="1478235600"/>
    <d v="2016-11-04T05:00:00"/>
    <b v="0"/>
    <b v="0"/>
    <s v="film &amp; video/drama"/>
    <n v="0.14394366197183098"/>
    <n v="32.967741935483872"/>
    <x v="4"/>
    <s v="drama"/>
  </r>
  <r>
    <x v="778"/>
    <s v="Profound full-range open system"/>
    <n v="7800"/>
    <n v="4275"/>
    <x v="0"/>
    <n v="78"/>
    <x v="1"/>
    <s v="USD"/>
    <d v="2014-08-08T05:00:00"/>
    <n v="1407474000"/>
    <n v="1408078800"/>
    <d v="2014-08-15T05:00:00"/>
    <b v="0"/>
    <b v="1"/>
    <s v="games/mobile games"/>
    <n v="0.54807692307692313"/>
    <n v="54.807692307692307"/>
    <x v="6"/>
    <s v="mobile games"/>
  </r>
  <r>
    <x v="779"/>
    <s v="Optional tangible utilization"/>
    <n v="7600"/>
    <n v="8332"/>
    <x v="1"/>
    <n v="185"/>
    <x v="1"/>
    <s v="USD"/>
    <d v="2018-12-30T06:00:00"/>
    <n v="1546149600"/>
    <n v="1548136800"/>
    <d v="2019-01-22T06:00:00"/>
    <b v="0"/>
    <b v="0"/>
    <s v="technology/web"/>
    <n v="1.0963157894736841"/>
    <n v="45.037837837837834"/>
    <x v="2"/>
    <s v="web"/>
  </r>
  <r>
    <x v="780"/>
    <s v="Seamless maximized product"/>
    <n v="3400"/>
    <n v="6408"/>
    <x v="1"/>
    <n v="121"/>
    <x v="1"/>
    <s v="USD"/>
    <d v="2012-05-31T05:00:00"/>
    <n v="1338440400"/>
    <n v="1340859600"/>
    <d v="2012-06-28T05:00:00"/>
    <b v="0"/>
    <b v="1"/>
    <s v="theater/plays"/>
    <n v="1.8847058823529412"/>
    <n v="52.958677685950413"/>
    <x v="3"/>
    <s v="plays"/>
  </r>
  <r>
    <x v="781"/>
    <s v="Devolved tertiary time-frame"/>
    <n v="84500"/>
    <n v="73522"/>
    <x v="0"/>
    <n v="1225"/>
    <x v="4"/>
    <s v="GBP"/>
    <d v="2016-01-30T06:00:00"/>
    <n v="1454133600"/>
    <n v="1454479200"/>
    <d v="2016-02-03T06:00:00"/>
    <b v="0"/>
    <b v="0"/>
    <s v="theater/plays"/>
    <n v="0.87008284023668636"/>
    <n v="60.017959183673469"/>
    <x v="3"/>
    <s v="plays"/>
  </r>
  <r>
    <x v="782"/>
    <s v="Centralized regional function"/>
    <n v="100"/>
    <n v="1"/>
    <x v="0"/>
    <n v="1"/>
    <x v="5"/>
    <s v="CHF"/>
    <d v="2015-06-12T05:00:00"/>
    <n v="1434085200"/>
    <n v="1434430800"/>
    <d v="2015-06-16T05:00:00"/>
    <b v="0"/>
    <b v="0"/>
    <s v="music/rock"/>
    <n v="0.01"/>
    <n v="1"/>
    <x v="1"/>
    <s v="rock"/>
  </r>
  <r>
    <x v="783"/>
    <s v="User-friendly high-level initiative"/>
    <n v="2300"/>
    <n v="4667"/>
    <x v="1"/>
    <n v="106"/>
    <x v="1"/>
    <s v="USD"/>
    <d v="2019-12-31T06:00:00"/>
    <n v="1577772000"/>
    <n v="1579672800"/>
    <d v="2020-01-22T06:00:00"/>
    <b v="0"/>
    <b v="1"/>
    <s v="photography/photography books"/>
    <n v="2.0291304347826089"/>
    <n v="44.028301886792455"/>
    <x v="7"/>
    <s v="photography books"/>
  </r>
  <r>
    <x v="784"/>
    <s v="Reverse-engineered zero-defect infrastructure"/>
    <n v="6200"/>
    <n v="12216"/>
    <x v="1"/>
    <n v="142"/>
    <x v="1"/>
    <s v="USD"/>
    <d v="2019-07-04T05:00:00"/>
    <n v="1562216400"/>
    <n v="1562389200"/>
    <d v="2019-07-06T05:00:00"/>
    <b v="0"/>
    <b v="0"/>
    <s v="photography/photography books"/>
    <n v="1.9703225806451612"/>
    <n v="86.028169014084511"/>
    <x v="7"/>
    <s v="photography books"/>
  </r>
  <r>
    <x v="785"/>
    <s v="Stand-alone background customer loyalty"/>
    <n v="6100"/>
    <n v="6527"/>
    <x v="1"/>
    <n v="233"/>
    <x v="1"/>
    <s v="USD"/>
    <d v="2019-01-27T06:00:00"/>
    <n v="1548568800"/>
    <n v="1551506400"/>
    <d v="2019-03-02T06:00:00"/>
    <b v="0"/>
    <b v="0"/>
    <s v="theater/plays"/>
    <n v="1.07"/>
    <n v="28.012875536480685"/>
    <x v="3"/>
    <s v="plays"/>
  </r>
  <r>
    <x v="786"/>
    <s v="Business-focused discrete software"/>
    <n v="2600"/>
    <n v="6987"/>
    <x v="1"/>
    <n v="218"/>
    <x v="1"/>
    <s v="USD"/>
    <d v="2018-01-02T06:00:00"/>
    <n v="1514872800"/>
    <n v="1516600800"/>
    <d v="2018-01-22T06:00:00"/>
    <b v="0"/>
    <b v="0"/>
    <s v="music/rock"/>
    <n v="2.6873076923076922"/>
    <n v="32.050458715596328"/>
    <x v="1"/>
    <s v="rock"/>
  </r>
  <r>
    <x v="787"/>
    <s v="Advanced intermediate Graphic Interface"/>
    <n v="9700"/>
    <n v="4932"/>
    <x v="0"/>
    <n v="67"/>
    <x v="2"/>
    <s v="AUD"/>
    <d v="2014-11-15T06:00:00"/>
    <n v="1416031200"/>
    <n v="1420437600"/>
    <d v="2015-01-05T06:00:00"/>
    <b v="0"/>
    <b v="0"/>
    <s v="film &amp; video/documentary"/>
    <n v="0.50845360824742269"/>
    <n v="73.611940298507463"/>
    <x v="4"/>
    <s v="documentary"/>
  </r>
  <r>
    <x v="788"/>
    <s v="Adaptive holistic hub"/>
    <n v="700"/>
    <n v="8262"/>
    <x v="1"/>
    <n v="76"/>
    <x v="1"/>
    <s v="USD"/>
    <d v="2012-03-05T06:00:00"/>
    <n v="1330927200"/>
    <n v="1332997200"/>
    <d v="2012-03-29T05:00:00"/>
    <b v="0"/>
    <b v="1"/>
    <s v="film &amp; video/drama"/>
    <n v="11.802857142857142"/>
    <n v="108.71052631578948"/>
    <x v="4"/>
    <s v="drama"/>
  </r>
  <r>
    <x v="789"/>
    <s v="Automated uniform concept"/>
    <n v="700"/>
    <n v="1848"/>
    <x v="1"/>
    <n v="43"/>
    <x v="1"/>
    <s v="USD"/>
    <d v="2019-10-15T05:00:00"/>
    <n v="1571115600"/>
    <n v="1574920800"/>
    <d v="2019-11-28T06:00:00"/>
    <b v="0"/>
    <b v="1"/>
    <s v="theater/plays"/>
    <n v="2.64"/>
    <n v="42.97674418604651"/>
    <x v="3"/>
    <s v="plays"/>
  </r>
  <r>
    <x v="790"/>
    <s v="Enhanced regional flexibility"/>
    <n v="5200"/>
    <n v="1583"/>
    <x v="0"/>
    <n v="19"/>
    <x v="1"/>
    <s v="USD"/>
    <d v="2016-05-17T05:00:00"/>
    <n v="1463461200"/>
    <n v="1464930000"/>
    <d v="2016-06-03T05:00:00"/>
    <b v="0"/>
    <b v="0"/>
    <s v="food/food trucks"/>
    <n v="0.30442307692307691"/>
    <n v="83.315789473684205"/>
    <x v="0"/>
    <s v="food trucks"/>
  </r>
  <r>
    <x v="764"/>
    <s v="Public-key bottom-line algorithm"/>
    <n v="140800"/>
    <n v="88536"/>
    <x v="0"/>
    <n v="2108"/>
    <x v="5"/>
    <s v="CHF"/>
    <d v="2012-08-14T05:00:00"/>
    <n v="1344920400"/>
    <n v="1345006800"/>
    <d v="2012-08-15T05:00:00"/>
    <b v="0"/>
    <b v="0"/>
    <s v="film &amp; video/documentary"/>
    <n v="0.62880681818181816"/>
    <n v="42"/>
    <x v="4"/>
    <s v="documentary"/>
  </r>
  <r>
    <x v="791"/>
    <s v="Multi-layered intangible instruction set"/>
    <n v="6400"/>
    <n v="12360"/>
    <x v="1"/>
    <n v="221"/>
    <x v="1"/>
    <s v="USD"/>
    <d v="2017-11-28T06:00:00"/>
    <n v="1511848800"/>
    <n v="1512712800"/>
    <d v="2017-12-08T06:00:00"/>
    <b v="0"/>
    <b v="1"/>
    <s v="theater/plays"/>
    <n v="1.9312499999999999"/>
    <n v="55.927601809954751"/>
    <x v="3"/>
    <s v="plays"/>
  </r>
  <r>
    <x v="792"/>
    <s v="Fundamental methodical emulation"/>
    <n v="92500"/>
    <n v="71320"/>
    <x v="0"/>
    <n v="679"/>
    <x v="1"/>
    <s v="USD"/>
    <d v="2016-01-09T06:00:00"/>
    <n v="1452319200"/>
    <n v="1452492000"/>
    <d v="2016-01-11T06:00:00"/>
    <b v="0"/>
    <b v="1"/>
    <s v="games/video games"/>
    <n v="0.77102702702702719"/>
    <n v="105.03681885125184"/>
    <x v="6"/>
    <s v="video games"/>
  </r>
  <r>
    <x v="793"/>
    <s v="Expanded value-added hardware"/>
    <n v="59700"/>
    <n v="134640"/>
    <x v="1"/>
    <n v="2805"/>
    <x v="0"/>
    <s v="CAD"/>
    <d v="2018-04-16T05:00:00"/>
    <n v="1523854800"/>
    <n v="1524286800"/>
    <d v="2018-04-21T05:00:00"/>
    <b v="0"/>
    <b v="0"/>
    <s v="publishing/nonfiction"/>
    <n v="2.2552763819095478"/>
    <n v="48"/>
    <x v="5"/>
    <s v="nonfiction"/>
  </r>
  <r>
    <x v="794"/>
    <s v="Diverse high-level attitude"/>
    <n v="3200"/>
    <n v="7661"/>
    <x v="1"/>
    <n v="68"/>
    <x v="1"/>
    <s v="USD"/>
    <d v="2012-08-27T05:00:00"/>
    <n v="1346043600"/>
    <n v="1346907600"/>
    <d v="2012-09-06T05:00:00"/>
    <b v="0"/>
    <b v="0"/>
    <s v="games/video games"/>
    <n v="2.3940625"/>
    <n v="112.66176470588235"/>
    <x v="6"/>
    <s v="video games"/>
  </r>
  <r>
    <x v="795"/>
    <s v="Visionary 24hour analyzer"/>
    <n v="3200"/>
    <n v="2950"/>
    <x v="0"/>
    <n v="36"/>
    <x v="3"/>
    <s v="DKK"/>
    <d v="2016-05-27T05:00:00"/>
    <n v="1464325200"/>
    <n v="1464498000"/>
    <d v="2016-05-29T05:00:00"/>
    <b v="0"/>
    <b v="1"/>
    <s v="music/rock"/>
    <n v="0.921875"/>
    <n v="81.944444444444443"/>
    <x v="1"/>
    <s v="rock"/>
  </r>
  <r>
    <x v="796"/>
    <s v="Centralized bandwidth-monitored leverage"/>
    <n v="9000"/>
    <n v="11721"/>
    <x v="1"/>
    <n v="183"/>
    <x v="0"/>
    <s v="CAD"/>
    <d v="2017-11-29T06:00:00"/>
    <n v="1511935200"/>
    <n v="1514181600"/>
    <d v="2017-12-25T06:00:00"/>
    <b v="0"/>
    <b v="0"/>
    <s v="music/rock"/>
    <n v="1.3023333333333336"/>
    <n v="64.049180327868854"/>
    <x v="1"/>
    <s v="rock"/>
  </r>
  <r>
    <x v="797"/>
    <s v="Ergonomic mission-critical moratorium"/>
    <n v="2300"/>
    <n v="14150"/>
    <x v="1"/>
    <n v="133"/>
    <x v="1"/>
    <s v="USD"/>
    <d v="2014-02-10T06:00:00"/>
    <n v="1392012000"/>
    <n v="1392184800"/>
    <d v="2014-02-12T06:00:00"/>
    <b v="1"/>
    <b v="1"/>
    <s v="theater/plays"/>
    <n v="6.1521739130434785"/>
    <n v="106.39097744360902"/>
    <x v="3"/>
    <s v="plays"/>
  </r>
  <r>
    <x v="798"/>
    <s v="Front-line intermediate moderator"/>
    <n v="51300"/>
    <n v="189192"/>
    <x v="1"/>
    <n v="2489"/>
    <x v="6"/>
    <s v="EUR"/>
    <d v="2019-05-04T05:00:00"/>
    <n v="1556946000"/>
    <n v="1559365200"/>
    <d v="2019-06-01T05:00:00"/>
    <b v="0"/>
    <b v="1"/>
    <s v="publishing/nonfiction"/>
    <n v="3.6879532163742694"/>
    <n v="76.011249497790274"/>
    <x v="5"/>
    <s v="nonfiction"/>
  </r>
  <r>
    <x v="311"/>
    <s v="Automated local secured line"/>
    <n v="700"/>
    <n v="7664"/>
    <x v="1"/>
    <n v="69"/>
    <x v="1"/>
    <s v="USD"/>
    <d v="2019-01-21T06:00:00"/>
    <n v="1548050400"/>
    <n v="1549173600"/>
    <d v="2019-02-03T06:00:00"/>
    <b v="0"/>
    <b v="1"/>
    <s v="theater/plays"/>
    <n v="10.948571428571428"/>
    <n v="111.07246376811594"/>
    <x v="3"/>
    <s v="plays"/>
  </r>
  <r>
    <x v="799"/>
    <s v="Integrated bandwidth-monitored alliance"/>
    <n v="8900"/>
    <n v="4509"/>
    <x v="0"/>
    <n v="47"/>
    <x v="1"/>
    <s v="USD"/>
    <d v="2012-11-24T06:00:00"/>
    <n v="1353736800"/>
    <n v="1355032800"/>
    <d v="2012-12-09T06:00:00"/>
    <b v="1"/>
    <b v="0"/>
    <s v="games/video games"/>
    <n v="0.50662921348314605"/>
    <n v="95.936170212765958"/>
    <x v="6"/>
    <s v="video games"/>
  </r>
  <r>
    <x v="800"/>
    <s v="Cross-group heuristic forecast"/>
    <n v="1500"/>
    <n v="12009"/>
    <x v="1"/>
    <n v="279"/>
    <x v="4"/>
    <s v="GBP"/>
    <d v="2018-07-29T05:00:00"/>
    <n v="1532840400"/>
    <n v="1533963600"/>
    <d v="2018-08-11T05:00:00"/>
    <b v="0"/>
    <b v="1"/>
    <s v="music/rock"/>
    <n v="8.0060000000000002"/>
    <n v="43.043010752688176"/>
    <x v="1"/>
    <s v="rock"/>
  </r>
  <r>
    <x v="801"/>
    <s v="Extended impactful secured line"/>
    <n v="4900"/>
    <n v="14273"/>
    <x v="1"/>
    <n v="210"/>
    <x v="1"/>
    <s v="USD"/>
    <d v="2017-02-28T06:00:00"/>
    <n v="1488261600"/>
    <n v="1489381200"/>
    <d v="2017-03-13T05:00:00"/>
    <b v="0"/>
    <b v="0"/>
    <s v="film &amp; video/documentary"/>
    <n v="2.9128571428571428"/>
    <n v="67.966666666666669"/>
    <x v="4"/>
    <s v="documentary"/>
  </r>
  <r>
    <x v="802"/>
    <s v="Distributed optimizing protocol"/>
    <n v="54000"/>
    <n v="188982"/>
    <x v="1"/>
    <n v="2100"/>
    <x v="1"/>
    <s v="USD"/>
    <d v="2014-02-28T06:00:00"/>
    <n v="1393567200"/>
    <n v="1395032400"/>
    <d v="2014-03-17T05:00:00"/>
    <b v="0"/>
    <b v="0"/>
    <s v="music/rock"/>
    <n v="3.4996666666666671"/>
    <n v="89.991428571428571"/>
    <x v="1"/>
    <s v="rock"/>
  </r>
  <r>
    <x v="803"/>
    <s v="Secured well-modulated system engine"/>
    <n v="4100"/>
    <n v="14640"/>
    <x v="1"/>
    <n v="252"/>
    <x v="1"/>
    <s v="USD"/>
    <d v="2014-09-10T05:00:00"/>
    <n v="1410325200"/>
    <n v="1412485200"/>
    <d v="2014-10-05T05:00:00"/>
    <b v="1"/>
    <b v="1"/>
    <s v="music/rock"/>
    <n v="3.5707317073170732"/>
    <n v="58.095238095238095"/>
    <x v="1"/>
    <s v="rock"/>
  </r>
  <r>
    <x v="804"/>
    <s v="Streamlined national benchmark"/>
    <n v="85000"/>
    <n v="107516"/>
    <x v="1"/>
    <n v="1280"/>
    <x v="1"/>
    <s v="USD"/>
    <d v="2010-06-19T05:00:00"/>
    <n v="1276923600"/>
    <n v="1279688400"/>
    <d v="2010-07-21T05:00:00"/>
    <b v="0"/>
    <b v="1"/>
    <s v="publishing/nonfiction"/>
    <n v="1.2648941176470587"/>
    <n v="83.996875000000003"/>
    <x v="5"/>
    <s v="nonfiction"/>
  </r>
  <r>
    <x v="805"/>
    <s v="Open-architected 24/7 infrastructure"/>
    <n v="3600"/>
    <n v="13950"/>
    <x v="1"/>
    <n v="157"/>
    <x v="4"/>
    <s v="GBP"/>
    <d v="2017-07-25T05:00:00"/>
    <n v="1500958800"/>
    <n v="1501995600"/>
    <d v="2017-08-06T05:00:00"/>
    <b v="0"/>
    <b v="0"/>
    <s v="film &amp; video/shorts"/>
    <n v="3.875"/>
    <n v="88.853503184713375"/>
    <x v="4"/>
    <s v="shorts"/>
  </r>
  <r>
    <x v="806"/>
    <s v="Digitized 6thgeneration Local Area Network"/>
    <n v="2800"/>
    <n v="12797"/>
    <x v="1"/>
    <n v="194"/>
    <x v="1"/>
    <s v="USD"/>
    <d v="2010-12-13T06:00:00"/>
    <n v="1292220000"/>
    <n v="1294639200"/>
    <d v="2011-01-10T06:00:00"/>
    <b v="0"/>
    <b v="1"/>
    <s v="theater/plays"/>
    <n v="4.5703571428571426"/>
    <n v="65.963917525773198"/>
    <x v="3"/>
    <s v="plays"/>
  </r>
  <r>
    <x v="807"/>
    <s v="Innovative actuating artificial intelligence"/>
    <n v="2300"/>
    <n v="6134"/>
    <x v="1"/>
    <n v="82"/>
    <x v="2"/>
    <s v="AUD"/>
    <d v="2011-05-03T05:00:00"/>
    <n v="1304398800"/>
    <n v="1305435600"/>
    <d v="2011-05-15T05:00:00"/>
    <b v="0"/>
    <b v="1"/>
    <s v="film &amp; video/drama"/>
    <n v="2.6669565217391304"/>
    <n v="74.804878048780495"/>
    <x v="4"/>
    <s v="drama"/>
  </r>
  <r>
    <x v="808"/>
    <s v="Cross-platform reciprocal budgetary management"/>
    <n v="7100"/>
    <n v="4899"/>
    <x v="0"/>
    <n v="70"/>
    <x v="1"/>
    <s v="USD"/>
    <d v="2018-08-28T05:00:00"/>
    <n v="1535432400"/>
    <n v="1537592400"/>
    <d v="2018-09-22T05:00:00"/>
    <b v="0"/>
    <b v="0"/>
    <s v="theater/plays"/>
    <n v="0.69"/>
    <n v="69.98571428571428"/>
    <x v="3"/>
    <s v="plays"/>
  </r>
  <r>
    <x v="809"/>
    <s v="Vision-oriented scalable portal"/>
    <n v="9600"/>
    <n v="4929"/>
    <x v="0"/>
    <n v="154"/>
    <x v="1"/>
    <s v="USD"/>
    <d v="2015-06-09T05:00:00"/>
    <n v="1433826000"/>
    <n v="1435122000"/>
    <d v="2015-06-24T05:00:00"/>
    <b v="0"/>
    <b v="0"/>
    <s v="theater/plays"/>
    <n v="0.51343749999999999"/>
    <n v="32.006493506493506"/>
    <x v="3"/>
    <s v="plays"/>
  </r>
  <r>
    <x v="810"/>
    <s v="Persevering zero administration knowledge user"/>
    <n v="121600"/>
    <n v="1424"/>
    <x v="0"/>
    <n v="22"/>
    <x v="1"/>
    <s v="USD"/>
    <d v="2018-01-03T06:00:00"/>
    <n v="1514959200"/>
    <n v="1520056800"/>
    <d v="2018-03-03T06:00:00"/>
    <b v="0"/>
    <b v="0"/>
    <s v="theater/plays"/>
    <n v="1.1710526315789473E-2"/>
    <n v="64.727272727272734"/>
    <x v="3"/>
    <s v="plays"/>
  </r>
  <r>
    <x v="811"/>
    <s v="Front-line bottom-line Graphic Interface"/>
    <n v="97100"/>
    <n v="105817"/>
    <x v="1"/>
    <n v="4233"/>
    <x v="1"/>
    <s v="USD"/>
    <d v="2012-03-26T05:00:00"/>
    <n v="1332738000"/>
    <n v="1335675600"/>
    <d v="2012-04-29T05:00:00"/>
    <b v="0"/>
    <b v="0"/>
    <s v="photography/photography books"/>
    <n v="1.089773429454171"/>
    <n v="24.998110087408456"/>
    <x v="7"/>
    <s v="photography books"/>
  </r>
  <r>
    <x v="812"/>
    <s v="Synergized fault-tolerant hierarchy"/>
    <n v="43200"/>
    <n v="136156"/>
    <x v="1"/>
    <n v="1297"/>
    <x v="3"/>
    <s v="DKK"/>
    <d v="2015-10-22T05:00:00"/>
    <n v="1445490000"/>
    <n v="1448431200"/>
    <d v="2015-11-25T06:00:00"/>
    <b v="1"/>
    <b v="0"/>
    <s v="publishing/translations"/>
    <n v="3.1517592592592591"/>
    <n v="104.97764070932922"/>
    <x v="5"/>
    <s v="translations"/>
  </r>
  <r>
    <x v="813"/>
    <s v="Expanded asynchronous groupware"/>
    <n v="6800"/>
    <n v="10723"/>
    <x v="1"/>
    <n v="165"/>
    <x v="3"/>
    <s v="DKK"/>
    <d v="2011-02-14T06:00:00"/>
    <n v="1297663200"/>
    <n v="1298613600"/>
    <d v="2011-02-25T06:00:00"/>
    <b v="0"/>
    <b v="0"/>
    <s v="publishing/translations"/>
    <n v="1.5769117647058823"/>
    <n v="64.987878787878785"/>
    <x v="5"/>
    <s v="translations"/>
  </r>
  <r>
    <x v="814"/>
    <s v="Expanded fault-tolerant emulation"/>
    <n v="7300"/>
    <n v="11228"/>
    <x v="1"/>
    <n v="119"/>
    <x v="1"/>
    <s v="USD"/>
    <d v="2013-06-23T05:00:00"/>
    <n v="1371963600"/>
    <n v="1372482000"/>
    <d v="2013-06-29T05:00:00"/>
    <b v="0"/>
    <b v="0"/>
    <s v="theater/plays"/>
    <n v="1.5380821917808221"/>
    <n v="94.352941176470594"/>
    <x v="3"/>
    <s v="plays"/>
  </r>
  <r>
    <x v="815"/>
    <s v="Future-proofed 24hour model"/>
    <n v="86200"/>
    <n v="77355"/>
    <x v="0"/>
    <n v="1758"/>
    <x v="1"/>
    <s v="USD"/>
    <d v="2015-02-28T06:00:00"/>
    <n v="1425103200"/>
    <n v="1425621600"/>
    <d v="2015-03-06T06:00:00"/>
    <b v="0"/>
    <b v="0"/>
    <s v="technology/web"/>
    <n v="0.89738979118329465"/>
    <n v="44.001706484641637"/>
    <x v="2"/>
    <s v="web"/>
  </r>
  <r>
    <x v="816"/>
    <s v="Optimized didactic intranet"/>
    <n v="8100"/>
    <n v="6086"/>
    <x v="0"/>
    <n v="94"/>
    <x v="1"/>
    <s v="USD"/>
    <d v="2010-02-05T06:00:00"/>
    <n v="1265349600"/>
    <n v="1266300000"/>
    <d v="2010-02-16T06:00:00"/>
    <b v="0"/>
    <b v="0"/>
    <s v="music/indie rock"/>
    <n v="0.75135802469135793"/>
    <n v="64.744680851063833"/>
    <x v="1"/>
    <s v="indie rock"/>
  </r>
  <r>
    <x v="817"/>
    <s v="Right-sized dedicated standardization"/>
    <n v="17700"/>
    <n v="150960"/>
    <x v="1"/>
    <n v="1797"/>
    <x v="1"/>
    <s v="USD"/>
    <d v="2011-03-27T05:00:00"/>
    <n v="1301202000"/>
    <n v="1305867600"/>
    <d v="2011-05-20T05:00:00"/>
    <b v="0"/>
    <b v="0"/>
    <s v="music/jazz"/>
    <n v="8.5288135593220336"/>
    <n v="84.00667779632721"/>
    <x v="1"/>
    <s v="jazz"/>
  </r>
  <r>
    <x v="818"/>
    <s v="Vision-oriented high-level extranet"/>
    <n v="6400"/>
    <n v="8890"/>
    <x v="1"/>
    <n v="261"/>
    <x v="1"/>
    <s v="USD"/>
    <d v="2018-09-27T05:00:00"/>
    <n v="1538024400"/>
    <n v="1538802000"/>
    <d v="2018-10-06T05:00:00"/>
    <b v="0"/>
    <b v="0"/>
    <s v="theater/plays"/>
    <n v="1.3890625000000001"/>
    <n v="34.061302681992338"/>
    <x v="3"/>
    <s v="plays"/>
  </r>
  <r>
    <x v="819"/>
    <s v="Organized scalable initiative"/>
    <n v="7700"/>
    <n v="14644"/>
    <x v="1"/>
    <n v="157"/>
    <x v="1"/>
    <s v="USD"/>
    <d v="2014-03-17T05:00:00"/>
    <n v="1395032400"/>
    <n v="1398920400"/>
    <d v="2014-05-01T05:00:00"/>
    <b v="0"/>
    <b v="1"/>
    <s v="film &amp; video/documentary"/>
    <n v="1.9018181818181819"/>
    <n v="93.273885350318466"/>
    <x v="4"/>
    <s v="documentary"/>
  </r>
  <r>
    <x v="820"/>
    <s v="Enhanced regional moderator"/>
    <n v="116300"/>
    <n v="116583"/>
    <x v="1"/>
    <n v="3533"/>
    <x v="1"/>
    <s v="USD"/>
    <d v="2014-07-16T05:00:00"/>
    <n v="1405486800"/>
    <n v="1405659600"/>
    <d v="2014-07-18T05:00:00"/>
    <b v="0"/>
    <b v="1"/>
    <s v="theater/plays"/>
    <n v="1.0024333619948409"/>
    <n v="32.998301726577978"/>
    <x v="3"/>
    <s v="plays"/>
  </r>
  <r>
    <x v="821"/>
    <s v="Automated even-keeled emulation"/>
    <n v="9100"/>
    <n v="12991"/>
    <x v="1"/>
    <n v="155"/>
    <x v="1"/>
    <s v="USD"/>
    <d v="2016-02-19T06:00:00"/>
    <n v="1455861600"/>
    <n v="1457244000"/>
    <d v="2016-03-06T06:00:00"/>
    <b v="0"/>
    <b v="0"/>
    <s v="technology/web"/>
    <n v="1.4275824175824174"/>
    <n v="83.812903225806451"/>
    <x v="2"/>
    <s v="web"/>
  </r>
  <r>
    <x v="822"/>
    <s v="Reverse-engineered multi-tasking product"/>
    <n v="1500"/>
    <n v="8447"/>
    <x v="1"/>
    <n v="132"/>
    <x v="6"/>
    <s v="EUR"/>
    <d v="2018-06-15T05:00:00"/>
    <n v="1529038800"/>
    <n v="1529298000"/>
    <d v="2018-06-18T05:00:00"/>
    <b v="0"/>
    <b v="0"/>
    <s v="technology/wearables"/>
    <n v="5.6313333333333331"/>
    <n v="63.992424242424242"/>
    <x v="2"/>
    <s v="wearables"/>
  </r>
  <r>
    <x v="823"/>
    <s v="De-engineered next generation parallelism"/>
    <n v="8800"/>
    <n v="2703"/>
    <x v="0"/>
    <n v="33"/>
    <x v="1"/>
    <s v="USD"/>
    <d v="2018-08-26T05:00:00"/>
    <n v="1535259600"/>
    <n v="1535778000"/>
    <d v="2018-09-01T05:00:00"/>
    <b v="0"/>
    <b v="0"/>
    <s v="photography/photography books"/>
    <n v="0.30715909090909088"/>
    <n v="81.909090909090907"/>
    <x v="7"/>
    <s v="photography books"/>
  </r>
  <r>
    <x v="824"/>
    <s v="Intuitive cohesive groupware"/>
    <n v="8800"/>
    <n v="8747"/>
    <x v="3"/>
    <n v="94"/>
    <x v="1"/>
    <s v="USD"/>
    <d v="2012-01-22T06:00:00"/>
    <n v="1327212000"/>
    <n v="1327471200"/>
    <d v="2012-01-25T06:00:00"/>
    <b v="0"/>
    <b v="0"/>
    <s v="film &amp; video/documentary"/>
    <n v="0.99397727272727276"/>
    <n v="93.053191489361708"/>
    <x v="4"/>
    <s v="documentary"/>
  </r>
  <r>
    <x v="825"/>
    <s v="Up-sized high-level access"/>
    <n v="69900"/>
    <n v="138087"/>
    <x v="1"/>
    <n v="1354"/>
    <x v="4"/>
    <s v="GBP"/>
    <d v="2018-05-15T05:00:00"/>
    <n v="1526360400"/>
    <n v="1529557200"/>
    <d v="2018-06-21T05:00:00"/>
    <b v="0"/>
    <b v="0"/>
    <s v="technology/web"/>
    <n v="1.9754935622317598"/>
    <n v="101.98449039881831"/>
    <x v="2"/>
    <s v="web"/>
  </r>
  <r>
    <x v="826"/>
    <s v="Phased empowering success"/>
    <n v="1000"/>
    <n v="5085"/>
    <x v="1"/>
    <n v="48"/>
    <x v="1"/>
    <s v="USD"/>
    <d v="2018-07-21T05:00:00"/>
    <n v="1532149200"/>
    <n v="1535259600"/>
    <d v="2018-08-26T05:00:00"/>
    <b v="1"/>
    <b v="1"/>
    <s v="technology/web"/>
    <n v="5.085"/>
    <n v="105.9375"/>
    <x v="2"/>
    <s v="web"/>
  </r>
  <r>
    <x v="827"/>
    <s v="Distributed actuating project"/>
    <n v="4700"/>
    <n v="11174"/>
    <x v="1"/>
    <n v="110"/>
    <x v="1"/>
    <s v="USD"/>
    <d v="2018-01-07T06:00:00"/>
    <n v="1515304800"/>
    <n v="1515564000"/>
    <d v="2018-01-10T06:00:00"/>
    <b v="0"/>
    <b v="0"/>
    <s v="food/food trucks"/>
    <n v="2.3774468085106384"/>
    <n v="101.58181818181818"/>
    <x v="0"/>
    <s v="food trucks"/>
  </r>
  <r>
    <x v="828"/>
    <s v="Robust motivating orchestration"/>
    <n v="3200"/>
    <n v="10831"/>
    <x v="1"/>
    <n v="172"/>
    <x v="1"/>
    <s v="USD"/>
    <d v="2010-06-12T05:00:00"/>
    <n v="1276318800"/>
    <n v="1277096400"/>
    <d v="2010-06-21T05:00:00"/>
    <b v="0"/>
    <b v="0"/>
    <s v="film &amp; video/drama"/>
    <n v="3.3846875000000001"/>
    <n v="62.970930232558139"/>
    <x v="4"/>
    <s v="drama"/>
  </r>
  <r>
    <x v="829"/>
    <s v="Vision-oriented uniform instruction set"/>
    <n v="6700"/>
    <n v="8917"/>
    <x v="1"/>
    <n v="307"/>
    <x v="1"/>
    <s v="USD"/>
    <d v="2012-02-09T06:00:00"/>
    <n v="1328767200"/>
    <n v="1329026400"/>
    <d v="2012-02-12T06:00:00"/>
    <b v="0"/>
    <b v="1"/>
    <s v="music/indie rock"/>
    <n v="1.3308955223880596"/>
    <n v="29.045602605863191"/>
    <x v="1"/>
    <s v="indie rock"/>
  </r>
  <r>
    <x v="830"/>
    <s v="Cross-group upward-trending hierarchy"/>
    <n v="100"/>
    <n v="1"/>
    <x v="0"/>
    <n v="1"/>
    <x v="1"/>
    <s v="USD"/>
    <d v="2011-11-19T06:00:00"/>
    <n v="1321682400"/>
    <n v="1322978400"/>
    <d v="2011-12-04T06:00:00"/>
    <b v="1"/>
    <b v="0"/>
    <s v="music/rock"/>
    <n v="0.01"/>
    <n v="1"/>
    <x v="1"/>
    <s v="rock"/>
  </r>
  <r>
    <x v="831"/>
    <s v="Object-based needs-based info-mediaries"/>
    <n v="6000"/>
    <n v="12468"/>
    <x v="1"/>
    <n v="160"/>
    <x v="1"/>
    <s v="USD"/>
    <d v="2012-05-02T05:00:00"/>
    <n v="1335934800"/>
    <n v="1338786000"/>
    <d v="2012-06-04T05:00:00"/>
    <b v="0"/>
    <b v="0"/>
    <s v="music/electric music"/>
    <n v="2.0779999999999998"/>
    <n v="77.924999999999997"/>
    <x v="1"/>
    <s v="electric music"/>
  </r>
  <r>
    <x v="832"/>
    <s v="Open-source reciprocal standardization"/>
    <n v="4900"/>
    <n v="2505"/>
    <x v="0"/>
    <n v="31"/>
    <x v="1"/>
    <s v="USD"/>
    <d v="2011-07-16T05:00:00"/>
    <n v="1310792400"/>
    <n v="1311656400"/>
    <d v="2011-07-26T05:00:00"/>
    <b v="0"/>
    <b v="1"/>
    <s v="games/video games"/>
    <n v="0.51122448979591839"/>
    <n v="80.806451612903231"/>
    <x v="6"/>
    <s v="video games"/>
  </r>
  <r>
    <x v="833"/>
    <s v="Secured well-modulated projection"/>
    <n v="17100"/>
    <n v="111502"/>
    <x v="1"/>
    <n v="1467"/>
    <x v="0"/>
    <s v="CAD"/>
    <d v="2011-06-20T05:00:00"/>
    <n v="1308546000"/>
    <n v="1308978000"/>
    <d v="2011-06-25T05:00:00"/>
    <b v="0"/>
    <b v="1"/>
    <s v="music/indie rock"/>
    <n v="6.5205847953216365"/>
    <n v="76.006816632583508"/>
    <x v="1"/>
    <s v="indie rock"/>
  </r>
  <r>
    <x v="834"/>
    <s v="Multi-channeled secondary middleware"/>
    <n v="171000"/>
    <n v="194309"/>
    <x v="1"/>
    <n v="2662"/>
    <x v="0"/>
    <s v="CAD"/>
    <d v="2019-11-18T06:00:00"/>
    <n v="1574056800"/>
    <n v="1576389600"/>
    <d v="2019-12-15T06:00:00"/>
    <b v="0"/>
    <b v="0"/>
    <s v="publishing/fiction"/>
    <n v="1.1363099415204678"/>
    <n v="72.993613824192337"/>
    <x v="5"/>
    <s v="fiction"/>
  </r>
  <r>
    <x v="835"/>
    <s v="Horizontal clear-thinking framework"/>
    <n v="23400"/>
    <n v="23956"/>
    <x v="1"/>
    <n v="452"/>
    <x v="2"/>
    <s v="AUD"/>
    <d v="2011-06-18T05:00:00"/>
    <n v="1308373200"/>
    <n v="1311051600"/>
    <d v="2011-07-19T05:00:00"/>
    <b v="0"/>
    <b v="0"/>
    <s v="theater/plays"/>
    <n v="1.0237606837606839"/>
    <n v="53"/>
    <x v="3"/>
    <s v="plays"/>
  </r>
  <r>
    <x v="764"/>
    <s v="Profound composite core"/>
    <n v="2400"/>
    <n v="8558"/>
    <x v="1"/>
    <n v="158"/>
    <x v="1"/>
    <s v="USD"/>
    <d v="2012-04-24T05:00:00"/>
    <n v="1335243600"/>
    <n v="1336712400"/>
    <d v="2012-05-11T05:00:00"/>
    <b v="0"/>
    <b v="0"/>
    <s v="food/food trucks"/>
    <n v="3.565833333333333"/>
    <n v="54.164556962025316"/>
    <x v="0"/>
    <s v="food trucks"/>
  </r>
  <r>
    <x v="836"/>
    <s v="Programmable disintermediate matrices"/>
    <n v="5300"/>
    <n v="7413"/>
    <x v="1"/>
    <n v="225"/>
    <x v="5"/>
    <s v="CHF"/>
    <d v="2012-02-05T06:00:00"/>
    <n v="1328421600"/>
    <n v="1330408800"/>
    <d v="2012-02-28T06:00:00"/>
    <b v="1"/>
    <b v="0"/>
    <s v="film &amp; video/shorts"/>
    <n v="1.3986792452830188"/>
    <n v="32.946666666666665"/>
    <x v="4"/>
    <s v="shorts"/>
  </r>
  <r>
    <x v="837"/>
    <s v="Realigned 5thgeneration knowledge user"/>
    <n v="4000"/>
    <n v="2778"/>
    <x v="0"/>
    <n v="35"/>
    <x v="1"/>
    <s v="USD"/>
    <d v="2018-04-21T05:00:00"/>
    <n v="1524286800"/>
    <n v="1524891600"/>
    <d v="2018-04-28T05:00:00"/>
    <b v="1"/>
    <b v="0"/>
    <s v="food/food trucks"/>
    <n v="0.69450000000000001"/>
    <n v="79.371428571428567"/>
    <x v="0"/>
    <s v="food trucks"/>
  </r>
  <r>
    <x v="838"/>
    <s v="Multi-layered upward-trending groupware"/>
    <n v="7300"/>
    <n v="2594"/>
    <x v="0"/>
    <n v="63"/>
    <x v="1"/>
    <s v="USD"/>
    <d v="2013-03-01T06:00:00"/>
    <n v="1362117600"/>
    <n v="1363669200"/>
    <d v="2013-03-19T05:00:00"/>
    <b v="0"/>
    <b v="1"/>
    <s v="theater/plays"/>
    <n v="0.35534246575342465"/>
    <n v="41.174603174603178"/>
    <x v="3"/>
    <s v="plays"/>
  </r>
  <r>
    <x v="839"/>
    <s v="Re-contextualized leadingedge firmware"/>
    <n v="2000"/>
    <n v="5033"/>
    <x v="1"/>
    <n v="65"/>
    <x v="1"/>
    <s v="USD"/>
    <d v="2019-02-19T06:00:00"/>
    <n v="1550556000"/>
    <n v="1551420000"/>
    <d v="2019-03-01T06:00:00"/>
    <b v="0"/>
    <b v="1"/>
    <s v="technology/wearables"/>
    <n v="2.5165000000000002"/>
    <n v="77.430769230769229"/>
    <x v="2"/>
    <s v="wearables"/>
  </r>
  <r>
    <x v="840"/>
    <s v="Devolved disintermediate analyzer"/>
    <n v="8800"/>
    <n v="9317"/>
    <x v="1"/>
    <n v="163"/>
    <x v="1"/>
    <s v="USD"/>
    <d v="2010-03-21T05:00:00"/>
    <n v="1269147600"/>
    <n v="1269838800"/>
    <d v="2010-03-29T05:00:00"/>
    <b v="0"/>
    <b v="0"/>
    <s v="theater/plays"/>
    <n v="1.0587500000000001"/>
    <n v="57.159509202453989"/>
    <x v="3"/>
    <s v="plays"/>
  </r>
  <r>
    <x v="841"/>
    <s v="Profound disintermediate open system"/>
    <n v="3500"/>
    <n v="6560"/>
    <x v="1"/>
    <n v="85"/>
    <x v="1"/>
    <s v="USD"/>
    <d v="2011-08-01T05:00:00"/>
    <n v="1312174800"/>
    <n v="1312520400"/>
    <d v="2011-08-05T05:00:00"/>
    <b v="0"/>
    <b v="0"/>
    <s v="theater/plays"/>
    <n v="1.8742857142857146"/>
    <n v="77.17647058823529"/>
    <x v="3"/>
    <s v="plays"/>
  </r>
  <r>
    <x v="842"/>
    <s v="Automated reciprocal protocol"/>
    <n v="1400"/>
    <n v="5415"/>
    <x v="1"/>
    <n v="217"/>
    <x v="1"/>
    <s v="USD"/>
    <d v="2015-06-17T05:00:00"/>
    <n v="1434517200"/>
    <n v="1436504400"/>
    <d v="2015-07-10T05:00:00"/>
    <b v="0"/>
    <b v="1"/>
    <s v="film &amp; video/television"/>
    <n v="3.8678571428571429"/>
    <n v="24.953917050691246"/>
    <x v="4"/>
    <s v="television"/>
  </r>
  <r>
    <x v="843"/>
    <s v="Automated static workforce"/>
    <n v="4200"/>
    <n v="14577"/>
    <x v="1"/>
    <n v="150"/>
    <x v="1"/>
    <s v="USD"/>
    <d v="2016-08-19T05:00:00"/>
    <n v="1471582800"/>
    <n v="1472014800"/>
    <d v="2016-08-24T05:00:00"/>
    <b v="0"/>
    <b v="0"/>
    <s v="film &amp; video/shorts"/>
    <n v="3.4707142857142856"/>
    <n v="97.18"/>
    <x v="4"/>
    <s v="shorts"/>
  </r>
  <r>
    <x v="844"/>
    <s v="Horizontal attitude-oriented help-desk"/>
    <n v="81000"/>
    <n v="150515"/>
    <x v="1"/>
    <n v="3272"/>
    <x v="1"/>
    <s v="USD"/>
    <d v="2014-09-15T05:00:00"/>
    <n v="1410757200"/>
    <n v="1411534800"/>
    <d v="2014-09-24T05:00:00"/>
    <b v="0"/>
    <b v="0"/>
    <s v="theater/plays"/>
    <n v="1.8582098765432098"/>
    <n v="46.000916870415651"/>
    <x v="3"/>
    <s v="plays"/>
  </r>
  <r>
    <x v="845"/>
    <s v="Versatile 5thgeneration matrices"/>
    <n v="182800"/>
    <n v="79045"/>
    <x v="3"/>
    <n v="898"/>
    <x v="1"/>
    <s v="USD"/>
    <d v="2011-05-08T05:00:00"/>
    <n v="1304830800"/>
    <n v="1304917200"/>
    <d v="2011-05-09T05:00:00"/>
    <b v="0"/>
    <b v="0"/>
    <s v="photography/photography books"/>
    <n v="0.43241247264770238"/>
    <n v="88.023385300668153"/>
    <x v="7"/>
    <s v="photography books"/>
  </r>
  <r>
    <x v="846"/>
    <s v="Cross-platform next generation service-desk"/>
    <n v="4800"/>
    <n v="7797"/>
    <x v="1"/>
    <n v="300"/>
    <x v="1"/>
    <s v="USD"/>
    <d v="2018-10-09T05:00:00"/>
    <n v="1539061200"/>
    <n v="1539579600"/>
    <d v="2018-10-15T05:00:00"/>
    <b v="0"/>
    <b v="0"/>
    <s v="food/food trucks"/>
    <n v="1.6243749999999999"/>
    <n v="25.99"/>
    <x v="0"/>
    <s v="food trucks"/>
  </r>
  <r>
    <x v="847"/>
    <s v="Front-line web-enabled installation"/>
    <n v="7000"/>
    <n v="12939"/>
    <x v="1"/>
    <n v="126"/>
    <x v="1"/>
    <s v="USD"/>
    <d v="2013-10-12T05:00:00"/>
    <n v="1381554000"/>
    <n v="1382504400"/>
    <d v="2013-10-23T05:00:00"/>
    <b v="0"/>
    <b v="0"/>
    <s v="theater/plays"/>
    <n v="1.8484285714285715"/>
    <n v="102.69047619047619"/>
    <x v="3"/>
    <s v="plays"/>
  </r>
  <r>
    <x v="848"/>
    <s v="Multi-channeled responsive product"/>
    <n v="161900"/>
    <n v="38376"/>
    <x v="0"/>
    <n v="526"/>
    <x v="1"/>
    <s v="USD"/>
    <d v="2010-06-21T05:00:00"/>
    <n v="1277096400"/>
    <n v="1278306000"/>
    <d v="2010-07-05T05:00:00"/>
    <b v="0"/>
    <b v="0"/>
    <s v="film &amp; video/drama"/>
    <n v="0.23703520691785052"/>
    <n v="72.958174904942965"/>
    <x v="4"/>
    <s v="drama"/>
  </r>
  <r>
    <x v="849"/>
    <s v="Adaptive demand-driven encryption"/>
    <n v="7700"/>
    <n v="6920"/>
    <x v="0"/>
    <n v="121"/>
    <x v="1"/>
    <s v="USD"/>
    <d v="2015-08-24T05:00:00"/>
    <n v="1440392400"/>
    <n v="1442552400"/>
    <d v="2015-09-18T05:00:00"/>
    <b v="0"/>
    <b v="0"/>
    <s v="theater/plays"/>
    <n v="0.89870129870129878"/>
    <n v="57.190082644628099"/>
    <x v="3"/>
    <s v="plays"/>
  </r>
  <r>
    <x v="850"/>
    <s v="Re-engineered client-driven knowledge user"/>
    <n v="71500"/>
    <n v="194912"/>
    <x v="1"/>
    <n v="2320"/>
    <x v="1"/>
    <s v="USD"/>
    <d v="2017-11-01T05:00:00"/>
    <n v="1509512400"/>
    <n v="1511071200"/>
    <d v="2017-11-19T06:00:00"/>
    <b v="0"/>
    <b v="1"/>
    <s v="theater/plays"/>
    <n v="2.7260419580419581"/>
    <n v="84.013793103448279"/>
    <x v="3"/>
    <s v="plays"/>
  </r>
  <r>
    <x v="851"/>
    <s v="Compatible logistical paradigm"/>
    <n v="4700"/>
    <n v="7992"/>
    <x v="1"/>
    <n v="81"/>
    <x v="2"/>
    <s v="AUD"/>
    <d v="2018-09-03T05:00:00"/>
    <n v="1535950800"/>
    <n v="1536382800"/>
    <d v="2018-09-08T05:00:00"/>
    <b v="0"/>
    <b v="0"/>
    <s v="film &amp; video/science fiction"/>
    <n v="1.7004255319148935"/>
    <n v="98.666666666666671"/>
    <x v="4"/>
    <s v="science fiction"/>
  </r>
  <r>
    <x v="852"/>
    <s v="Intuitive value-added installation"/>
    <n v="42100"/>
    <n v="79268"/>
    <x v="1"/>
    <n v="1887"/>
    <x v="1"/>
    <s v="USD"/>
    <d v="2014-01-08T06:00:00"/>
    <n v="1389160800"/>
    <n v="1389592800"/>
    <d v="2014-01-13T06:00:00"/>
    <b v="0"/>
    <b v="0"/>
    <s v="photography/photography books"/>
    <n v="1.8828503562945369"/>
    <n v="42.007419183889773"/>
    <x v="7"/>
    <s v="photography books"/>
  </r>
  <r>
    <x v="853"/>
    <s v="Managed discrete parallelism"/>
    <n v="40200"/>
    <n v="139468"/>
    <x v="1"/>
    <n v="4358"/>
    <x v="1"/>
    <s v="USD"/>
    <d v="2010-04-23T05:00:00"/>
    <n v="1271998800"/>
    <n v="1275282000"/>
    <d v="2010-05-31T05:00:00"/>
    <b v="0"/>
    <b v="1"/>
    <s v="photography/photography books"/>
    <n v="3.4693532338308457"/>
    <n v="32.002753556677376"/>
    <x v="7"/>
    <s v="photography books"/>
  </r>
  <r>
    <x v="854"/>
    <s v="Implemented tangible approach"/>
    <n v="7900"/>
    <n v="5465"/>
    <x v="0"/>
    <n v="67"/>
    <x v="1"/>
    <s v="USD"/>
    <d v="2011-01-13T06:00:00"/>
    <n v="1294898400"/>
    <n v="1294984800"/>
    <d v="2011-01-14T06:00:00"/>
    <b v="0"/>
    <b v="0"/>
    <s v="music/rock"/>
    <n v="0.6917721518987342"/>
    <n v="81.567164179104481"/>
    <x v="1"/>
    <s v="rock"/>
  </r>
  <r>
    <x v="855"/>
    <s v="Re-engineered encompassing definition"/>
    <n v="8300"/>
    <n v="2111"/>
    <x v="0"/>
    <n v="57"/>
    <x v="0"/>
    <s v="CAD"/>
    <d v="2019-06-08T05:00:00"/>
    <n v="1559970000"/>
    <n v="1562043600"/>
    <d v="2019-07-02T05:00:00"/>
    <b v="0"/>
    <b v="0"/>
    <s v="photography/photography books"/>
    <n v="0.25433734939759034"/>
    <n v="37.035087719298247"/>
    <x v="7"/>
    <s v="photography books"/>
  </r>
  <r>
    <x v="856"/>
    <s v="Multi-lateral uniform collaboration"/>
    <n v="163600"/>
    <n v="126628"/>
    <x v="0"/>
    <n v="1229"/>
    <x v="1"/>
    <s v="USD"/>
    <d v="2016-07-26T05:00:00"/>
    <n v="1469509200"/>
    <n v="1469595600"/>
    <d v="2016-07-27T05:00:00"/>
    <b v="0"/>
    <b v="0"/>
    <s v="food/food trucks"/>
    <n v="0.77400977995110021"/>
    <n v="103.033360455655"/>
    <x v="0"/>
    <s v="food trucks"/>
  </r>
  <r>
    <x v="857"/>
    <s v="Enterprise-wide foreground paradigm"/>
    <n v="2700"/>
    <n v="1012"/>
    <x v="0"/>
    <n v="12"/>
    <x v="6"/>
    <s v="EUR"/>
    <d v="2020-01-15T06:00:00"/>
    <n v="1579068000"/>
    <n v="1581141600"/>
    <d v="2020-02-08T06:00:00"/>
    <b v="0"/>
    <b v="0"/>
    <s v="music/metal"/>
    <n v="0.37481481481481482"/>
    <n v="84.333333333333329"/>
    <x v="1"/>
    <s v="metal"/>
  </r>
  <r>
    <x v="858"/>
    <s v="Stand-alone incremental parallelism"/>
    <n v="1000"/>
    <n v="5438"/>
    <x v="1"/>
    <n v="53"/>
    <x v="1"/>
    <s v="USD"/>
    <d v="2017-02-22T06:00:00"/>
    <n v="1487743200"/>
    <n v="1488520800"/>
    <d v="2017-03-03T06:00:00"/>
    <b v="0"/>
    <b v="0"/>
    <s v="publishing/nonfiction"/>
    <n v="5.4379999999999997"/>
    <n v="102.60377358490567"/>
    <x v="5"/>
    <s v="nonfiction"/>
  </r>
  <r>
    <x v="859"/>
    <s v="Persevering 5thgeneration throughput"/>
    <n v="84500"/>
    <n v="193101"/>
    <x v="1"/>
    <n v="2414"/>
    <x v="1"/>
    <s v="USD"/>
    <d v="2019-07-21T05:00:00"/>
    <n v="1563685200"/>
    <n v="1563858000"/>
    <d v="2019-07-23T05:00:00"/>
    <b v="0"/>
    <b v="0"/>
    <s v="music/electric music"/>
    <n v="2.2852189349112426"/>
    <n v="79.992129246064621"/>
    <x v="1"/>
    <s v="electric music"/>
  </r>
  <r>
    <x v="860"/>
    <s v="Implemented object-oriented synergy"/>
    <n v="81300"/>
    <n v="31665"/>
    <x v="0"/>
    <n v="452"/>
    <x v="1"/>
    <s v="USD"/>
    <d v="2015-07-09T05:00:00"/>
    <n v="1436418000"/>
    <n v="1438923600"/>
    <d v="2015-08-07T05:00:00"/>
    <b v="0"/>
    <b v="1"/>
    <s v="theater/plays"/>
    <n v="0.38948339483394834"/>
    <n v="70.055309734513273"/>
    <x v="3"/>
    <s v="plays"/>
  </r>
  <r>
    <x v="861"/>
    <s v="Balanced demand-driven definition"/>
    <n v="800"/>
    <n v="2960"/>
    <x v="1"/>
    <n v="80"/>
    <x v="1"/>
    <s v="USD"/>
    <d v="2015-01-21T06:00:00"/>
    <n v="1421820000"/>
    <n v="1422165600"/>
    <d v="2015-01-25T06:00:00"/>
    <b v="0"/>
    <b v="0"/>
    <s v="theater/plays"/>
    <n v="3.7"/>
    <n v="37"/>
    <x v="3"/>
    <s v="plays"/>
  </r>
  <r>
    <x v="862"/>
    <s v="Customer-focused mobile Graphic Interface"/>
    <n v="3400"/>
    <n v="8089"/>
    <x v="1"/>
    <n v="193"/>
    <x v="1"/>
    <s v="USD"/>
    <d v="2010-05-25T05:00:00"/>
    <n v="1274763600"/>
    <n v="1277874000"/>
    <d v="2010-06-30T05:00:00"/>
    <b v="0"/>
    <b v="0"/>
    <s v="film &amp; video/shorts"/>
    <n v="2.3791176470588233"/>
    <n v="41.911917098445599"/>
    <x v="4"/>
    <s v="shorts"/>
  </r>
  <r>
    <x v="863"/>
    <s v="Horizontal secondary interface"/>
    <n v="170800"/>
    <n v="109374"/>
    <x v="0"/>
    <n v="1886"/>
    <x v="1"/>
    <s v="USD"/>
    <d v="2014-05-04T05:00:00"/>
    <n v="1399179600"/>
    <n v="1399352400"/>
    <d v="2014-05-06T05:00:00"/>
    <b v="0"/>
    <b v="1"/>
    <s v="theater/plays"/>
    <n v="0.64036299765807958"/>
    <n v="57.992576882290564"/>
    <x v="3"/>
    <s v="plays"/>
  </r>
  <r>
    <x v="864"/>
    <s v="Virtual analyzing collaboration"/>
    <n v="1800"/>
    <n v="2129"/>
    <x v="1"/>
    <n v="52"/>
    <x v="1"/>
    <s v="USD"/>
    <d v="2010-06-06T05:00:00"/>
    <n v="1275800400"/>
    <n v="1279083600"/>
    <d v="2010-07-14T05:00:00"/>
    <b v="0"/>
    <b v="0"/>
    <s v="theater/plays"/>
    <n v="1.1827777777777777"/>
    <n v="40.942307692307693"/>
    <x v="3"/>
    <s v="plays"/>
  </r>
  <r>
    <x v="865"/>
    <s v="Multi-tiered explicit focus group"/>
    <n v="150600"/>
    <n v="127745"/>
    <x v="0"/>
    <n v="1825"/>
    <x v="1"/>
    <s v="USD"/>
    <d v="2010-08-26T05:00:00"/>
    <n v="1282798800"/>
    <n v="1284354000"/>
    <d v="2010-09-13T05:00:00"/>
    <b v="0"/>
    <b v="0"/>
    <s v="music/indie rock"/>
    <n v="0.84824037184594958"/>
    <n v="69.9972602739726"/>
    <x v="1"/>
    <s v="indie rock"/>
  </r>
  <r>
    <x v="866"/>
    <s v="Multi-layered systematic knowledgebase"/>
    <n v="7800"/>
    <n v="2289"/>
    <x v="0"/>
    <n v="31"/>
    <x v="1"/>
    <s v="USD"/>
    <d v="2015-07-17T05:00:00"/>
    <n v="1437109200"/>
    <n v="1441170000"/>
    <d v="2015-09-02T05:00:00"/>
    <b v="0"/>
    <b v="1"/>
    <s v="theater/plays"/>
    <n v="0.29346153846153844"/>
    <n v="73.838709677419359"/>
    <x v="3"/>
    <s v="plays"/>
  </r>
  <r>
    <x v="867"/>
    <s v="Reverse-engineered uniform knowledge user"/>
    <n v="5800"/>
    <n v="12174"/>
    <x v="1"/>
    <n v="290"/>
    <x v="1"/>
    <s v="USD"/>
    <d v="2017-04-11T05:00:00"/>
    <n v="1491886800"/>
    <n v="1493528400"/>
    <d v="2017-04-30T05:00:00"/>
    <b v="0"/>
    <b v="0"/>
    <s v="theater/plays"/>
    <n v="2.0989655172413793"/>
    <n v="41.979310344827589"/>
    <x v="3"/>
    <s v="plays"/>
  </r>
  <r>
    <x v="868"/>
    <s v="Secured dynamic capacity"/>
    <n v="5600"/>
    <n v="9508"/>
    <x v="1"/>
    <n v="122"/>
    <x v="1"/>
    <s v="USD"/>
    <d v="2014-03-12T05:00:00"/>
    <n v="1394600400"/>
    <n v="1395205200"/>
    <d v="2014-03-19T05:00:00"/>
    <b v="0"/>
    <b v="1"/>
    <s v="music/electric music"/>
    <n v="1.697857142857143"/>
    <n v="77.93442622950819"/>
    <x v="1"/>
    <s v="electric music"/>
  </r>
  <r>
    <x v="869"/>
    <s v="Devolved foreground throughput"/>
    <n v="134400"/>
    <n v="155849"/>
    <x v="1"/>
    <n v="1470"/>
    <x v="1"/>
    <s v="USD"/>
    <d v="2019-06-24T05:00:00"/>
    <n v="1561352400"/>
    <n v="1561438800"/>
    <d v="2019-06-25T05:00:00"/>
    <b v="0"/>
    <b v="0"/>
    <s v="music/indie rock"/>
    <n v="1.1595907738095239"/>
    <n v="106.01972789115646"/>
    <x v="1"/>
    <s v="indie rock"/>
  </r>
  <r>
    <x v="870"/>
    <s v="Synchronized demand-driven infrastructure"/>
    <n v="3000"/>
    <n v="7758"/>
    <x v="1"/>
    <n v="165"/>
    <x v="0"/>
    <s v="CAD"/>
    <d v="2011-12-03T06:00:00"/>
    <n v="1322892000"/>
    <n v="1326693600"/>
    <d v="2012-01-16T06:00:00"/>
    <b v="0"/>
    <b v="0"/>
    <s v="film &amp; video/documentary"/>
    <n v="2.5859999999999999"/>
    <n v="47.018181818181816"/>
    <x v="4"/>
    <s v="documentary"/>
  </r>
  <r>
    <x v="871"/>
    <s v="Realigned discrete structure"/>
    <n v="6000"/>
    <n v="13835"/>
    <x v="1"/>
    <n v="182"/>
    <x v="1"/>
    <s v="USD"/>
    <d v="2010-05-21T05:00:00"/>
    <n v="1274418000"/>
    <n v="1277960400"/>
    <d v="2010-07-01T05:00:00"/>
    <b v="0"/>
    <b v="0"/>
    <s v="publishing/translations"/>
    <n v="2.3058333333333332"/>
    <n v="76.016483516483518"/>
    <x v="5"/>
    <s v="translations"/>
  </r>
  <r>
    <x v="872"/>
    <s v="Progressive grid-enabled website"/>
    <n v="8400"/>
    <n v="10770"/>
    <x v="1"/>
    <n v="199"/>
    <x v="6"/>
    <s v="EUR"/>
    <d v="2015-06-15T05:00:00"/>
    <n v="1434344400"/>
    <n v="1434690000"/>
    <d v="2015-06-19T05:00:00"/>
    <b v="0"/>
    <b v="1"/>
    <s v="film &amp; video/documentary"/>
    <n v="1.2821428571428573"/>
    <n v="54.120603015075375"/>
    <x v="4"/>
    <s v="documentary"/>
  </r>
  <r>
    <x v="873"/>
    <s v="Organic cohesive neural-net"/>
    <n v="1700"/>
    <n v="3208"/>
    <x v="1"/>
    <n v="56"/>
    <x v="4"/>
    <s v="GBP"/>
    <d v="2013-07-11T05:00:00"/>
    <n v="1373518800"/>
    <n v="1376110800"/>
    <d v="2013-08-10T05:00:00"/>
    <b v="0"/>
    <b v="1"/>
    <s v="film &amp; video/television"/>
    <n v="1.8870588235294117"/>
    <n v="57.285714285714285"/>
    <x v="4"/>
    <s v="television"/>
  </r>
  <r>
    <x v="874"/>
    <s v="Integrated demand-driven info-mediaries"/>
    <n v="159800"/>
    <n v="11108"/>
    <x v="0"/>
    <n v="107"/>
    <x v="1"/>
    <s v="USD"/>
    <d v="2018-02-03T06:00:00"/>
    <n v="1517637600"/>
    <n v="1518415200"/>
    <d v="2018-02-12T06:00:00"/>
    <b v="0"/>
    <b v="0"/>
    <s v="theater/plays"/>
    <n v="6.9511889862327911E-2"/>
    <n v="103.81308411214954"/>
    <x v="3"/>
    <s v="plays"/>
  </r>
  <r>
    <x v="875"/>
    <s v="Reverse-engineered client-server extranet"/>
    <n v="19800"/>
    <n v="153338"/>
    <x v="1"/>
    <n v="1460"/>
    <x v="2"/>
    <s v="AUD"/>
    <d v="2011-07-14T05:00:00"/>
    <n v="1310619600"/>
    <n v="1310878800"/>
    <d v="2011-07-17T05:00:00"/>
    <b v="0"/>
    <b v="1"/>
    <s v="food/food trucks"/>
    <n v="7.7443434343434339"/>
    <n v="105.02602739726028"/>
    <x v="0"/>
    <s v="food trucks"/>
  </r>
  <r>
    <x v="876"/>
    <s v="Organized discrete encoding"/>
    <n v="8800"/>
    <n v="2437"/>
    <x v="0"/>
    <n v="27"/>
    <x v="1"/>
    <s v="USD"/>
    <d v="2019-04-28T05:00:00"/>
    <n v="1556427600"/>
    <n v="1556600400"/>
    <d v="2019-04-30T05:00:00"/>
    <b v="0"/>
    <b v="0"/>
    <s v="theater/plays"/>
    <n v="0.27693181818181817"/>
    <n v="90.259259259259252"/>
    <x v="3"/>
    <s v="plays"/>
  </r>
  <r>
    <x v="877"/>
    <s v="Balanced regional flexibility"/>
    <n v="179100"/>
    <n v="93991"/>
    <x v="0"/>
    <n v="1221"/>
    <x v="1"/>
    <s v="USD"/>
    <d v="2019-12-16T06:00:00"/>
    <n v="1576476000"/>
    <n v="1576994400"/>
    <d v="2019-12-22T06:00:00"/>
    <b v="0"/>
    <b v="0"/>
    <s v="film &amp; video/documentary"/>
    <n v="0.52479620323841425"/>
    <n v="76.978705978705975"/>
    <x v="4"/>
    <s v="documentary"/>
  </r>
  <r>
    <x v="878"/>
    <s v="Implemented multimedia time-frame"/>
    <n v="3100"/>
    <n v="12620"/>
    <x v="1"/>
    <n v="123"/>
    <x v="5"/>
    <s v="CHF"/>
    <d v="2013-10-07T05:00:00"/>
    <n v="1381122000"/>
    <n v="1382677200"/>
    <d v="2013-10-25T05:00:00"/>
    <b v="0"/>
    <b v="0"/>
    <s v="music/jazz"/>
    <n v="4.0709677419354842"/>
    <n v="102.60162601626017"/>
    <x v="1"/>
    <s v="jazz"/>
  </r>
  <r>
    <x v="879"/>
    <s v="Enhanced uniform service-desk"/>
    <n v="100"/>
    <n v="2"/>
    <x v="0"/>
    <n v="1"/>
    <x v="1"/>
    <s v="USD"/>
    <d v="2014-09-19T05:00:00"/>
    <n v="1411102800"/>
    <n v="1411189200"/>
    <d v="2014-09-20T05:00:00"/>
    <b v="0"/>
    <b v="1"/>
    <s v="technology/web"/>
    <n v="0.02"/>
    <n v="2"/>
    <x v="2"/>
    <s v="web"/>
  </r>
  <r>
    <x v="880"/>
    <s v="Versatile bottom-line definition"/>
    <n v="5600"/>
    <n v="8746"/>
    <x v="1"/>
    <n v="159"/>
    <x v="1"/>
    <s v="USD"/>
    <d v="2018-07-17T05:00:00"/>
    <n v="1531803600"/>
    <n v="1534654800"/>
    <d v="2018-08-19T05:00:00"/>
    <b v="0"/>
    <b v="1"/>
    <s v="music/rock"/>
    <n v="1.5617857142857146"/>
    <n v="55.0062893081761"/>
    <x v="1"/>
    <s v="rock"/>
  </r>
  <r>
    <x v="881"/>
    <s v="Integrated bifurcated software"/>
    <n v="1400"/>
    <n v="3534"/>
    <x v="1"/>
    <n v="110"/>
    <x v="1"/>
    <s v="USD"/>
    <d v="2016-01-30T06:00:00"/>
    <n v="1454133600"/>
    <n v="1457762400"/>
    <d v="2016-03-12T06:00:00"/>
    <b v="0"/>
    <b v="0"/>
    <s v="technology/web"/>
    <n v="2.5242857142857145"/>
    <n v="32.127272727272725"/>
    <x v="2"/>
    <s v="web"/>
  </r>
  <r>
    <x v="882"/>
    <s v="Assimilated next generation instruction set"/>
    <n v="41000"/>
    <n v="709"/>
    <x v="2"/>
    <n v="14"/>
    <x v="1"/>
    <s v="USD"/>
    <d v="2012-05-05T05:00:00"/>
    <n v="1336194000"/>
    <n v="1337490000"/>
    <d v="2012-05-20T05:00:00"/>
    <b v="0"/>
    <b v="1"/>
    <s v="publishing/nonfiction"/>
    <n v="1.729268292682927E-2"/>
    <n v="50.642857142857146"/>
    <x v="5"/>
    <s v="nonfiction"/>
  </r>
  <r>
    <x v="883"/>
    <s v="Digitized foreground array"/>
    <n v="6500"/>
    <n v="795"/>
    <x v="0"/>
    <n v="16"/>
    <x v="1"/>
    <s v="USD"/>
    <d v="2012-10-04T05:00:00"/>
    <n v="1349326800"/>
    <n v="1349672400"/>
    <d v="2012-10-08T05:00:00"/>
    <b v="0"/>
    <b v="0"/>
    <s v="publishing/radio &amp; podcasts"/>
    <n v="0.12230769230769231"/>
    <n v="49.6875"/>
    <x v="5"/>
    <s v="radio &amp; podcasts"/>
  </r>
  <r>
    <x v="884"/>
    <s v="Re-engineered clear-thinking project"/>
    <n v="7900"/>
    <n v="12955"/>
    <x v="1"/>
    <n v="236"/>
    <x v="1"/>
    <s v="USD"/>
    <d v="2013-09-19T05:00:00"/>
    <n v="1379566800"/>
    <n v="1379826000"/>
    <d v="2013-09-22T05:00:00"/>
    <b v="0"/>
    <b v="0"/>
    <s v="theater/plays"/>
    <n v="1.6398734177215188"/>
    <n v="54.894067796610166"/>
    <x v="3"/>
    <s v="plays"/>
  </r>
  <r>
    <x v="885"/>
    <s v="Implemented even-keeled standardization"/>
    <n v="5500"/>
    <n v="8964"/>
    <x v="1"/>
    <n v="191"/>
    <x v="1"/>
    <s v="USD"/>
    <d v="2017-05-13T05:00:00"/>
    <n v="1494651600"/>
    <n v="1497762000"/>
    <d v="2017-06-18T05:00:00"/>
    <b v="1"/>
    <b v="1"/>
    <s v="film &amp; video/documentary"/>
    <n v="1.6298181818181816"/>
    <n v="46.931937172774866"/>
    <x v="4"/>
    <s v="documentary"/>
  </r>
  <r>
    <x v="886"/>
    <s v="Quality-focused asymmetric adapter"/>
    <n v="9100"/>
    <n v="1843"/>
    <x v="0"/>
    <n v="41"/>
    <x v="1"/>
    <s v="USD"/>
    <d v="2011-04-27T05:00:00"/>
    <n v="1303880400"/>
    <n v="1304485200"/>
    <d v="2011-05-04T05:00:00"/>
    <b v="0"/>
    <b v="0"/>
    <s v="theater/plays"/>
    <n v="0.20252747252747252"/>
    <n v="44.951219512195124"/>
    <x v="3"/>
    <s v="plays"/>
  </r>
  <r>
    <x v="887"/>
    <s v="Networked intangible help-desk"/>
    <n v="38200"/>
    <n v="121950"/>
    <x v="1"/>
    <n v="3934"/>
    <x v="1"/>
    <s v="USD"/>
    <d v="2012-05-02T05:00:00"/>
    <n v="1335934800"/>
    <n v="1336885200"/>
    <d v="2012-05-13T05:00:00"/>
    <b v="0"/>
    <b v="0"/>
    <s v="games/video games"/>
    <n v="3.1924083769633507"/>
    <n v="30.99898322318251"/>
    <x v="6"/>
    <s v="video games"/>
  </r>
  <r>
    <x v="888"/>
    <s v="Synchronized attitude-oriented frame"/>
    <n v="1800"/>
    <n v="8621"/>
    <x v="1"/>
    <n v="80"/>
    <x v="0"/>
    <s v="CAD"/>
    <d v="2018-06-04T05:00:00"/>
    <n v="1528088400"/>
    <n v="1530421200"/>
    <d v="2018-07-01T05:00:00"/>
    <b v="0"/>
    <b v="1"/>
    <s v="theater/plays"/>
    <n v="4.7894444444444444"/>
    <n v="107.7625"/>
    <x v="3"/>
    <s v="plays"/>
  </r>
  <r>
    <x v="889"/>
    <s v="Proactive incremental architecture"/>
    <n v="154500"/>
    <n v="30215"/>
    <x v="3"/>
    <n v="296"/>
    <x v="1"/>
    <s v="USD"/>
    <d v="2015-01-22T06:00:00"/>
    <n v="1421906400"/>
    <n v="1421992800"/>
    <d v="2015-01-23T06:00:00"/>
    <b v="0"/>
    <b v="0"/>
    <s v="theater/plays"/>
    <n v="0.19556634304207121"/>
    <n v="102.07770270270271"/>
    <x v="3"/>
    <s v="plays"/>
  </r>
  <r>
    <x v="890"/>
    <s v="Cloned responsive standardization"/>
    <n v="5800"/>
    <n v="11539"/>
    <x v="1"/>
    <n v="462"/>
    <x v="1"/>
    <s v="USD"/>
    <d v="2019-09-09T05:00:00"/>
    <n v="1568005200"/>
    <n v="1568178000"/>
    <d v="2019-09-11T05:00:00"/>
    <b v="1"/>
    <b v="0"/>
    <s v="technology/web"/>
    <n v="1.9894827586206896"/>
    <n v="24.976190476190474"/>
    <x v="2"/>
    <s v="web"/>
  </r>
  <r>
    <x v="891"/>
    <s v="Reduced bifurcated pricing structure"/>
    <n v="1800"/>
    <n v="14310"/>
    <x v="1"/>
    <n v="179"/>
    <x v="1"/>
    <s v="USD"/>
    <d v="2012-09-05T05:00:00"/>
    <n v="1346821200"/>
    <n v="1347944400"/>
    <d v="2012-09-18T05:00:00"/>
    <b v="1"/>
    <b v="0"/>
    <s v="film &amp; video/drama"/>
    <n v="7.95"/>
    <n v="79.944134078212286"/>
    <x v="4"/>
    <s v="drama"/>
  </r>
  <r>
    <x v="892"/>
    <s v="Re-engineered asymmetric challenge"/>
    <n v="70200"/>
    <n v="35536"/>
    <x v="0"/>
    <n v="523"/>
    <x v="2"/>
    <s v="AUD"/>
    <d v="2019-05-12T05:00:00"/>
    <n v="1557637200"/>
    <n v="1558760400"/>
    <d v="2019-05-25T05:00:00"/>
    <b v="0"/>
    <b v="0"/>
    <s v="film &amp; video/drama"/>
    <n v="0.50621082621082625"/>
    <n v="67.946462715105156"/>
    <x v="4"/>
    <s v="drama"/>
  </r>
  <r>
    <x v="893"/>
    <s v="Diverse client-driven conglomeration"/>
    <n v="6400"/>
    <n v="3676"/>
    <x v="0"/>
    <n v="141"/>
    <x v="4"/>
    <s v="GBP"/>
    <d v="2013-08-04T05:00:00"/>
    <n v="1375592400"/>
    <n v="1376629200"/>
    <d v="2013-08-16T05:00:00"/>
    <b v="0"/>
    <b v="0"/>
    <s v="theater/plays"/>
    <n v="0.57437499999999997"/>
    <n v="26.070921985815602"/>
    <x v="3"/>
    <s v="plays"/>
  </r>
  <r>
    <x v="894"/>
    <s v="Configurable upward-trending solution"/>
    <n v="125900"/>
    <n v="195936"/>
    <x v="1"/>
    <n v="1866"/>
    <x v="4"/>
    <s v="GBP"/>
    <d v="2017-08-29T05:00:00"/>
    <n v="1503982800"/>
    <n v="1504760400"/>
    <d v="2017-09-07T05:00:00"/>
    <b v="0"/>
    <b v="0"/>
    <s v="film &amp; video/television"/>
    <n v="1.5562827640984909"/>
    <n v="105.0032154340836"/>
    <x v="4"/>
    <s v="television"/>
  </r>
  <r>
    <x v="895"/>
    <s v="Persistent bandwidth-monitored framework"/>
    <n v="3700"/>
    <n v="1343"/>
    <x v="0"/>
    <n v="52"/>
    <x v="1"/>
    <s v="USD"/>
    <d v="2014-12-18T06:00:00"/>
    <n v="1418882400"/>
    <n v="1419660000"/>
    <d v="2014-12-27T06:00:00"/>
    <b v="0"/>
    <b v="0"/>
    <s v="photography/photography books"/>
    <n v="0.36297297297297298"/>
    <n v="25.826923076923077"/>
    <x v="7"/>
    <s v="photography books"/>
  </r>
  <r>
    <x v="896"/>
    <s v="Polarized discrete product"/>
    <n v="3600"/>
    <n v="2097"/>
    <x v="2"/>
    <n v="27"/>
    <x v="4"/>
    <s v="GBP"/>
    <d v="2011-06-28T05:00:00"/>
    <n v="1309237200"/>
    <n v="1311310800"/>
    <d v="2011-07-22T05:00:00"/>
    <b v="0"/>
    <b v="1"/>
    <s v="film &amp; video/shorts"/>
    <n v="0.58250000000000002"/>
    <n v="77.666666666666671"/>
    <x v="4"/>
    <s v="shorts"/>
  </r>
  <r>
    <x v="897"/>
    <s v="Seamless dynamic website"/>
    <n v="3800"/>
    <n v="9021"/>
    <x v="1"/>
    <n v="156"/>
    <x v="5"/>
    <s v="CHF"/>
    <d v="2012-07-27T05:00:00"/>
    <n v="1343365200"/>
    <n v="1344315600"/>
    <d v="2012-08-07T05:00:00"/>
    <b v="0"/>
    <b v="0"/>
    <s v="publishing/radio &amp; podcasts"/>
    <n v="2.3739473684210526"/>
    <n v="57.82692307692308"/>
    <x v="5"/>
    <s v="radio &amp; podcasts"/>
  </r>
  <r>
    <x v="898"/>
    <s v="Extended multimedia firmware"/>
    <n v="35600"/>
    <n v="20915"/>
    <x v="0"/>
    <n v="225"/>
    <x v="2"/>
    <s v="AUD"/>
    <d v="2017-10-14T05:00:00"/>
    <n v="1507957200"/>
    <n v="1510725600"/>
    <d v="2017-11-15T06:00:00"/>
    <b v="0"/>
    <b v="1"/>
    <s v="theater/plays"/>
    <n v="0.58750000000000002"/>
    <n v="92.955555555555549"/>
    <x v="3"/>
    <s v="plays"/>
  </r>
  <r>
    <x v="899"/>
    <s v="Versatile directional project"/>
    <n v="5300"/>
    <n v="9676"/>
    <x v="1"/>
    <n v="255"/>
    <x v="1"/>
    <s v="USD"/>
    <d v="2019-02-07T06:00:00"/>
    <n v="1549519200"/>
    <n v="1551247200"/>
    <d v="2019-02-27T06:00:00"/>
    <b v="1"/>
    <b v="0"/>
    <s v="film &amp; video/animation"/>
    <n v="1.8256603773584905"/>
    <n v="37.945098039215686"/>
    <x v="4"/>
    <s v="animation"/>
  </r>
  <r>
    <x v="900"/>
    <s v="Profound directional knowledge user"/>
    <n v="160400"/>
    <n v="1210"/>
    <x v="0"/>
    <n v="38"/>
    <x v="1"/>
    <s v="USD"/>
    <d v="2012-02-12T06:00:00"/>
    <n v="1329026400"/>
    <n v="1330236000"/>
    <d v="2012-02-26T06:00:00"/>
    <b v="0"/>
    <b v="0"/>
    <s v="technology/web"/>
    <n v="7.5436408977556111E-3"/>
    <n v="31.842105263157894"/>
    <x v="2"/>
    <s v="web"/>
  </r>
  <r>
    <x v="901"/>
    <s v="Ameliorated logistical capability"/>
    <n v="51400"/>
    <n v="90440"/>
    <x v="1"/>
    <n v="2261"/>
    <x v="1"/>
    <s v="USD"/>
    <d v="2018-12-09T06:00:00"/>
    <n v="1544335200"/>
    <n v="1545112800"/>
    <d v="2018-12-18T06:00:00"/>
    <b v="0"/>
    <b v="1"/>
    <s v="music/world music"/>
    <n v="1.7595330739299611"/>
    <n v="40"/>
    <x v="1"/>
    <s v="world music"/>
  </r>
  <r>
    <x v="902"/>
    <s v="Sharable discrete definition"/>
    <n v="1700"/>
    <n v="4044"/>
    <x v="1"/>
    <n v="40"/>
    <x v="1"/>
    <s v="USD"/>
    <d v="2010-07-14T05:00:00"/>
    <n v="1279083600"/>
    <n v="1279170000"/>
    <d v="2010-07-15T05:00:00"/>
    <b v="0"/>
    <b v="0"/>
    <s v="theater/plays"/>
    <n v="2.3788235294117648"/>
    <n v="101.1"/>
    <x v="3"/>
    <s v="plays"/>
  </r>
  <r>
    <x v="903"/>
    <s v="User-friendly next generation core"/>
    <n v="39400"/>
    <n v="192292"/>
    <x v="1"/>
    <n v="2289"/>
    <x v="6"/>
    <s v="EUR"/>
    <d v="2019-10-31T05:00:00"/>
    <n v="1572498000"/>
    <n v="1573452000"/>
    <d v="2019-11-11T06:00:00"/>
    <b v="0"/>
    <b v="0"/>
    <s v="theater/plays"/>
    <n v="4.8805076142131982"/>
    <n v="84.006989951944078"/>
    <x v="3"/>
    <s v="plays"/>
  </r>
  <r>
    <x v="904"/>
    <s v="Profit-focused empowering system engine"/>
    <n v="3000"/>
    <n v="6722"/>
    <x v="1"/>
    <n v="65"/>
    <x v="1"/>
    <s v="USD"/>
    <d v="2017-09-22T05:00:00"/>
    <n v="1506056400"/>
    <n v="1507093200"/>
    <d v="2017-10-04T05:00:00"/>
    <b v="0"/>
    <b v="0"/>
    <s v="theater/plays"/>
    <n v="2.2406666666666668"/>
    <n v="103.41538461538461"/>
    <x v="3"/>
    <s v="plays"/>
  </r>
  <r>
    <x v="905"/>
    <s v="Synchronized cohesive encoding"/>
    <n v="8700"/>
    <n v="1577"/>
    <x v="0"/>
    <n v="15"/>
    <x v="1"/>
    <s v="USD"/>
    <d v="2016-05-12T05:00:00"/>
    <n v="1463029200"/>
    <n v="1463374800"/>
    <d v="2016-05-16T05:00:00"/>
    <b v="0"/>
    <b v="0"/>
    <s v="food/food trucks"/>
    <n v="0.18126436781609198"/>
    <n v="105.13333333333334"/>
    <x v="0"/>
    <s v="food trucks"/>
  </r>
  <r>
    <x v="906"/>
    <s v="Synergistic dynamic utilization"/>
    <n v="7200"/>
    <n v="3301"/>
    <x v="0"/>
    <n v="37"/>
    <x v="1"/>
    <s v="USD"/>
    <d v="2012-07-12T05:00:00"/>
    <n v="1342069200"/>
    <n v="1344574800"/>
    <d v="2012-08-10T05:00:00"/>
    <b v="0"/>
    <b v="0"/>
    <s v="theater/plays"/>
    <n v="0.45847222222222223"/>
    <n v="89.21621621621621"/>
    <x v="3"/>
    <s v="plays"/>
  </r>
  <r>
    <x v="907"/>
    <s v="Triple-buffered bi-directional model"/>
    <n v="167400"/>
    <n v="196386"/>
    <x v="1"/>
    <n v="3777"/>
    <x v="6"/>
    <s v="EUR"/>
    <d v="2013-12-29T06:00:00"/>
    <n v="1388296800"/>
    <n v="1389074400"/>
    <d v="2014-01-07T06:00:00"/>
    <b v="0"/>
    <b v="0"/>
    <s v="technology/web"/>
    <n v="1.1731541218637993"/>
    <n v="51.995234312946785"/>
    <x v="2"/>
    <s v="web"/>
  </r>
  <r>
    <x v="908"/>
    <s v="Polarized tertiary function"/>
    <n v="5500"/>
    <n v="11952"/>
    <x v="1"/>
    <n v="184"/>
    <x v="4"/>
    <s v="GBP"/>
    <d v="2017-05-03T05:00:00"/>
    <n v="1493787600"/>
    <n v="1494997200"/>
    <d v="2017-05-17T05:00:00"/>
    <b v="0"/>
    <b v="0"/>
    <s v="theater/plays"/>
    <n v="2.173090909090909"/>
    <n v="64.956521739130437"/>
    <x v="3"/>
    <s v="plays"/>
  </r>
  <r>
    <x v="909"/>
    <s v="Configurable fault-tolerant structure"/>
    <n v="3500"/>
    <n v="3930"/>
    <x v="1"/>
    <n v="85"/>
    <x v="1"/>
    <s v="USD"/>
    <d v="2015-02-25T06:00:00"/>
    <n v="1424844000"/>
    <n v="1425448800"/>
    <d v="2015-03-04T06:00:00"/>
    <b v="0"/>
    <b v="1"/>
    <s v="theater/plays"/>
    <n v="1.1228571428571428"/>
    <n v="46.235294117647058"/>
    <x v="3"/>
    <s v="plays"/>
  </r>
  <r>
    <x v="910"/>
    <s v="Digitized 24/7 budgetary management"/>
    <n v="7900"/>
    <n v="5729"/>
    <x v="0"/>
    <n v="112"/>
    <x v="1"/>
    <s v="USD"/>
    <d v="2014-06-28T05:00:00"/>
    <n v="1403931600"/>
    <n v="1404104400"/>
    <d v="2014-06-30T05:00:00"/>
    <b v="0"/>
    <b v="1"/>
    <s v="theater/plays"/>
    <n v="0.72518987341772156"/>
    <n v="51.151785714285715"/>
    <x v="3"/>
    <s v="plays"/>
  </r>
  <r>
    <x v="911"/>
    <s v="Stand-alone zero tolerance algorithm"/>
    <n v="2300"/>
    <n v="4883"/>
    <x v="1"/>
    <n v="144"/>
    <x v="1"/>
    <s v="USD"/>
    <d v="2014-03-11T05:00:00"/>
    <n v="1394514000"/>
    <n v="1394773200"/>
    <d v="2014-03-14T05:00:00"/>
    <b v="0"/>
    <b v="0"/>
    <s v="music/rock"/>
    <n v="2.1230434782608696"/>
    <n v="33.909722222222221"/>
    <x v="1"/>
    <s v="rock"/>
  </r>
  <r>
    <x v="912"/>
    <s v="Implemented tangible support"/>
    <n v="73000"/>
    <n v="175015"/>
    <x v="1"/>
    <n v="1902"/>
    <x v="1"/>
    <s v="USD"/>
    <d v="2013-04-08T05:00:00"/>
    <n v="1365397200"/>
    <n v="1366520400"/>
    <d v="2013-04-21T05:00:00"/>
    <b v="0"/>
    <b v="0"/>
    <s v="theater/plays"/>
    <n v="2.3974657534246577"/>
    <n v="92.016298633017882"/>
    <x v="3"/>
    <s v="plays"/>
  </r>
  <r>
    <x v="913"/>
    <s v="Reactive radical framework"/>
    <n v="6200"/>
    <n v="11280"/>
    <x v="1"/>
    <n v="105"/>
    <x v="1"/>
    <s v="USD"/>
    <d v="2016-02-22T06:00:00"/>
    <n v="1456120800"/>
    <n v="1456639200"/>
    <d v="2016-02-28T06:00:00"/>
    <b v="0"/>
    <b v="0"/>
    <s v="theater/plays"/>
    <n v="1.8193548387096774"/>
    <n v="107.42857142857143"/>
    <x v="3"/>
    <s v="plays"/>
  </r>
  <r>
    <x v="914"/>
    <s v="Object-based full-range knowledge user"/>
    <n v="6100"/>
    <n v="10012"/>
    <x v="1"/>
    <n v="132"/>
    <x v="1"/>
    <s v="USD"/>
    <d v="2015-07-24T05:00:00"/>
    <n v="1437714000"/>
    <n v="1438318800"/>
    <d v="2015-07-31T05:00:00"/>
    <b v="0"/>
    <b v="0"/>
    <s v="theater/plays"/>
    <n v="1.6413114754098361"/>
    <n v="75.848484848484844"/>
    <x v="3"/>
    <s v="plays"/>
  </r>
  <r>
    <x v="591"/>
    <s v="Enhanced composite contingency"/>
    <n v="103200"/>
    <n v="1690"/>
    <x v="0"/>
    <n v="21"/>
    <x v="1"/>
    <s v="USD"/>
    <d v="2019-07-22T05:00:00"/>
    <n v="1563771600"/>
    <n v="1564030800"/>
    <d v="2019-07-25T05:00:00"/>
    <b v="1"/>
    <b v="0"/>
    <s v="theater/plays"/>
    <n v="1.6375968992248063E-2"/>
    <n v="80.476190476190482"/>
    <x v="3"/>
    <s v="plays"/>
  </r>
  <r>
    <x v="915"/>
    <s v="Cloned fresh-thinking model"/>
    <n v="171000"/>
    <n v="84891"/>
    <x v="3"/>
    <n v="976"/>
    <x v="1"/>
    <s v="USD"/>
    <d v="2015-11-26T06:00:00"/>
    <n v="1448517600"/>
    <n v="1449295200"/>
    <d v="2015-12-05T06:00:00"/>
    <b v="0"/>
    <b v="0"/>
    <s v="film &amp; video/documentary"/>
    <n v="0.49643859649122812"/>
    <n v="86.978483606557376"/>
    <x v="4"/>
    <s v="documentary"/>
  </r>
  <r>
    <x v="916"/>
    <s v="Total dedicated benchmark"/>
    <n v="9200"/>
    <n v="10093"/>
    <x v="1"/>
    <n v="96"/>
    <x v="1"/>
    <s v="USD"/>
    <d v="2018-06-12T05:00:00"/>
    <n v="1528779600"/>
    <n v="1531890000"/>
    <d v="2018-07-18T05:00:00"/>
    <b v="0"/>
    <b v="1"/>
    <s v="publishing/fiction"/>
    <n v="1.0970652173913042"/>
    <n v="105.13541666666667"/>
    <x v="5"/>
    <s v="fiction"/>
  </r>
  <r>
    <x v="917"/>
    <s v="Streamlined human-resource Graphic Interface"/>
    <n v="7800"/>
    <n v="3839"/>
    <x v="0"/>
    <n v="67"/>
    <x v="1"/>
    <s v="USD"/>
    <d v="2011-05-07T05:00:00"/>
    <n v="1304744400"/>
    <n v="1306213200"/>
    <d v="2011-05-24T05:00:00"/>
    <b v="0"/>
    <b v="1"/>
    <s v="games/video games"/>
    <n v="0.49217948717948717"/>
    <n v="57.298507462686565"/>
    <x v="6"/>
    <s v="video games"/>
  </r>
  <r>
    <x v="918"/>
    <s v="Upgradable analyzing core"/>
    <n v="9900"/>
    <n v="6161"/>
    <x v="2"/>
    <n v="66"/>
    <x v="0"/>
    <s v="CAD"/>
    <d v="2012-12-01T06:00:00"/>
    <n v="1354341600"/>
    <n v="1356242400"/>
    <d v="2012-12-23T06:00:00"/>
    <b v="0"/>
    <b v="0"/>
    <s v="technology/web"/>
    <n v="0.62232323232323228"/>
    <n v="93.348484848484844"/>
    <x v="2"/>
    <s v="web"/>
  </r>
  <r>
    <x v="919"/>
    <s v="Profound exuding pricing structure"/>
    <n v="43000"/>
    <n v="5615"/>
    <x v="0"/>
    <n v="78"/>
    <x v="1"/>
    <s v="USD"/>
    <d v="2011-01-09T06:00:00"/>
    <n v="1294552800"/>
    <n v="1297576800"/>
    <d v="2011-02-13T06:00:00"/>
    <b v="1"/>
    <b v="0"/>
    <s v="theater/plays"/>
    <n v="0.1305813953488372"/>
    <n v="71.987179487179489"/>
    <x v="3"/>
    <s v="plays"/>
  </r>
  <r>
    <x v="916"/>
    <s v="Horizontal optimizing model"/>
    <n v="9600"/>
    <n v="6205"/>
    <x v="0"/>
    <n v="67"/>
    <x v="2"/>
    <s v="AUD"/>
    <d v="2011-01-25T06:00:00"/>
    <n v="1295935200"/>
    <n v="1296194400"/>
    <d v="2011-01-28T06:00:00"/>
    <b v="0"/>
    <b v="0"/>
    <s v="theater/plays"/>
    <n v="0.64635416666666667"/>
    <n v="92.611940298507463"/>
    <x v="3"/>
    <s v="plays"/>
  </r>
  <r>
    <x v="920"/>
    <s v="Synchronized fault-tolerant algorithm"/>
    <n v="7500"/>
    <n v="11969"/>
    <x v="1"/>
    <n v="114"/>
    <x v="1"/>
    <s v="USD"/>
    <d v="2014-09-24T05:00:00"/>
    <n v="1411534800"/>
    <n v="1414558800"/>
    <d v="2014-10-29T05:00:00"/>
    <b v="0"/>
    <b v="0"/>
    <s v="food/food trucks"/>
    <n v="1.5958666666666668"/>
    <n v="104.99122807017544"/>
    <x v="0"/>
    <s v="food trucks"/>
  </r>
  <r>
    <x v="921"/>
    <s v="Streamlined 5thgeneration intranet"/>
    <n v="10000"/>
    <n v="8142"/>
    <x v="0"/>
    <n v="263"/>
    <x v="2"/>
    <s v="AUD"/>
    <d v="2017-02-10T06:00:00"/>
    <n v="1486706400"/>
    <n v="1488348000"/>
    <d v="2017-03-01T06:00:00"/>
    <b v="0"/>
    <b v="0"/>
    <s v="photography/photography books"/>
    <n v="0.81420000000000003"/>
    <n v="30.958174904942965"/>
    <x v="7"/>
    <s v="photography books"/>
  </r>
  <r>
    <x v="922"/>
    <s v="Cross-group clear-thinking task-force"/>
    <n v="172000"/>
    <n v="55805"/>
    <x v="0"/>
    <n v="1691"/>
    <x v="1"/>
    <s v="USD"/>
    <d v="2012-04-05T05:00:00"/>
    <n v="1333602000"/>
    <n v="1334898000"/>
    <d v="2012-04-20T05:00:00"/>
    <b v="1"/>
    <b v="0"/>
    <s v="photography/photography books"/>
    <n v="0.32444767441860461"/>
    <n v="33.001182732111175"/>
    <x v="7"/>
    <s v="photography books"/>
  </r>
  <r>
    <x v="923"/>
    <s v="Public-key bandwidth-monitored intranet"/>
    <n v="153700"/>
    <n v="15238"/>
    <x v="0"/>
    <n v="181"/>
    <x v="1"/>
    <s v="USD"/>
    <d v="2011-06-16T05:00:00"/>
    <n v="1308200400"/>
    <n v="1308373200"/>
    <d v="2011-06-18T05:00:00"/>
    <b v="0"/>
    <b v="0"/>
    <s v="theater/plays"/>
    <n v="9.9141184124918666E-2"/>
    <n v="84.187845303867405"/>
    <x v="3"/>
    <s v="plays"/>
  </r>
  <r>
    <x v="924"/>
    <s v="Upgradable clear-thinking hardware"/>
    <n v="3600"/>
    <n v="961"/>
    <x v="0"/>
    <n v="13"/>
    <x v="1"/>
    <s v="USD"/>
    <d v="2014-09-26T05:00:00"/>
    <n v="1411707600"/>
    <n v="1412312400"/>
    <d v="2014-10-03T05:00:00"/>
    <b v="0"/>
    <b v="0"/>
    <s v="theater/plays"/>
    <n v="0.26694444444444443"/>
    <n v="73.92307692307692"/>
    <x v="3"/>
    <s v="plays"/>
  </r>
  <r>
    <x v="925"/>
    <s v="Integrated holistic paradigm"/>
    <n v="9400"/>
    <n v="5918"/>
    <x v="3"/>
    <n v="160"/>
    <x v="1"/>
    <s v="USD"/>
    <d v="2014-12-12T06:00:00"/>
    <n v="1418364000"/>
    <n v="1419228000"/>
    <d v="2014-12-22T06:00:00"/>
    <b v="1"/>
    <b v="1"/>
    <s v="film &amp; video/documentary"/>
    <n v="0.62957446808510642"/>
    <n v="36.987499999999997"/>
    <x v="4"/>
    <s v="documentary"/>
  </r>
  <r>
    <x v="926"/>
    <s v="Seamless clear-thinking conglomeration"/>
    <n v="5900"/>
    <n v="9520"/>
    <x v="1"/>
    <n v="203"/>
    <x v="1"/>
    <s v="USD"/>
    <d v="2015-04-18T05:00:00"/>
    <n v="1429333200"/>
    <n v="1430974800"/>
    <d v="2015-05-07T05:00:00"/>
    <b v="0"/>
    <b v="0"/>
    <s v="technology/web"/>
    <n v="1.6135593220338984"/>
    <n v="46.896551724137929"/>
    <x v="2"/>
    <s v="web"/>
  </r>
  <r>
    <x v="927"/>
    <s v="Persistent content-based methodology"/>
    <n v="100"/>
    <n v="5"/>
    <x v="0"/>
    <n v="1"/>
    <x v="1"/>
    <s v="USD"/>
    <d v="2019-04-16T05:00:00"/>
    <n v="1555390800"/>
    <n v="1555822800"/>
    <d v="2019-04-21T05:00:00"/>
    <b v="0"/>
    <b v="1"/>
    <s v="theater/plays"/>
    <n v="0.05"/>
    <n v="5"/>
    <x v="3"/>
    <s v="plays"/>
  </r>
  <r>
    <x v="928"/>
    <s v="Re-engineered 24hour matrix"/>
    <n v="14500"/>
    <n v="159056"/>
    <x v="1"/>
    <n v="1559"/>
    <x v="1"/>
    <s v="USD"/>
    <d v="2016-12-26T06:00:00"/>
    <n v="1482732000"/>
    <n v="1482818400"/>
    <d v="2016-12-27T06:00:00"/>
    <b v="0"/>
    <b v="1"/>
    <s v="music/rock"/>
    <n v="10.969379310344827"/>
    <n v="102.02437459910199"/>
    <x v="1"/>
    <s v="rock"/>
  </r>
  <r>
    <x v="929"/>
    <s v="Virtual multi-tasking core"/>
    <n v="145500"/>
    <n v="101987"/>
    <x v="3"/>
    <n v="2266"/>
    <x v="1"/>
    <s v="USD"/>
    <d v="2016-08-09T05:00:00"/>
    <n v="1470718800"/>
    <n v="1471928400"/>
    <d v="2016-08-23T05:00:00"/>
    <b v="0"/>
    <b v="0"/>
    <s v="film &amp; video/documentary"/>
    <n v="0.70094158075601376"/>
    <n v="45.007502206531335"/>
    <x v="4"/>
    <s v="documentary"/>
  </r>
  <r>
    <x v="930"/>
    <s v="Streamlined fault-tolerant conglomeration"/>
    <n v="3300"/>
    <n v="1980"/>
    <x v="0"/>
    <n v="21"/>
    <x v="1"/>
    <s v="USD"/>
    <d v="2015-12-20T06:00:00"/>
    <n v="1450591200"/>
    <n v="1453701600"/>
    <d v="2016-01-25T06:00:00"/>
    <b v="0"/>
    <b v="1"/>
    <s v="film &amp; video/science fiction"/>
    <n v="0.6"/>
    <n v="94.285714285714292"/>
    <x v="4"/>
    <s v="science fiction"/>
  </r>
  <r>
    <x v="931"/>
    <s v="Enterprise-wide client-driven policy"/>
    <n v="42600"/>
    <n v="156384"/>
    <x v="1"/>
    <n v="1548"/>
    <x v="2"/>
    <s v="AUD"/>
    <d v="2012-09-22T05:00:00"/>
    <n v="1348290000"/>
    <n v="1350363600"/>
    <d v="2012-10-16T05:00:00"/>
    <b v="0"/>
    <b v="0"/>
    <s v="technology/web"/>
    <n v="3.6709859154929578"/>
    <n v="101.02325581395348"/>
    <x v="2"/>
    <s v="web"/>
  </r>
  <r>
    <x v="932"/>
    <s v="Function-based next generation emulation"/>
    <n v="700"/>
    <n v="7763"/>
    <x v="1"/>
    <n v="80"/>
    <x v="1"/>
    <s v="USD"/>
    <d v="2012-11-25T06:00:00"/>
    <n v="1353823200"/>
    <n v="1353996000"/>
    <d v="2012-11-27T06:00:00"/>
    <b v="0"/>
    <b v="0"/>
    <s v="theater/plays"/>
    <n v="11.09"/>
    <n v="97.037499999999994"/>
    <x v="3"/>
    <s v="plays"/>
  </r>
  <r>
    <x v="933"/>
    <s v="Re-engineered composite focus group"/>
    <n v="187600"/>
    <n v="35698"/>
    <x v="0"/>
    <n v="830"/>
    <x v="1"/>
    <s v="USD"/>
    <d v="2015-12-22T06:00:00"/>
    <n v="1450764000"/>
    <n v="1451109600"/>
    <d v="2015-12-26T06:00:00"/>
    <b v="0"/>
    <b v="0"/>
    <s v="film &amp; video/science fiction"/>
    <n v="0.19028784648187633"/>
    <n v="43.00963855421687"/>
    <x v="4"/>
    <s v="science fiction"/>
  </r>
  <r>
    <x v="934"/>
    <s v="Profound mission-critical function"/>
    <n v="9800"/>
    <n v="12434"/>
    <x v="1"/>
    <n v="131"/>
    <x v="1"/>
    <s v="USD"/>
    <d v="2012-02-16T06:00:00"/>
    <n v="1329372000"/>
    <n v="1329631200"/>
    <d v="2012-02-19T06:00:00"/>
    <b v="0"/>
    <b v="0"/>
    <s v="theater/plays"/>
    <n v="1.2687755102040816"/>
    <n v="94.916030534351151"/>
    <x v="3"/>
    <s v="plays"/>
  </r>
  <r>
    <x v="935"/>
    <s v="De-engineered zero-defect open system"/>
    <n v="1100"/>
    <n v="8081"/>
    <x v="1"/>
    <n v="112"/>
    <x v="1"/>
    <s v="USD"/>
    <d v="2010-06-21T05:00:00"/>
    <n v="1277096400"/>
    <n v="1278997200"/>
    <d v="2010-07-13T05:00:00"/>
    <b v="0"/>
    <b v="0"/>
    <s v="film &amp; video/animation"/>
    <n v="7.3463636363636367"/>
    <n v="72.151785714285708"/>
    <x v="4"/>
    <s v="animation"/>
  </r>
  <r>
    <x v="936"/>
    <s v="Operative hybrid utilization"/>
    <n v="145000"/>
    <n v="6631"/>
    <x v="0"/>
    <n v="130"/>
    <x v="1"/>
    <s v="USD"/>
    <d v="2010-06-28T05:00:00"/>
    <n v="1277701200"/>
    <n v="1280120400"/>
    <d v="2010-07-26T05:00:00"/>
    <b v="0"/>
    <b v="0"/>
    <s v="publishing/translations"/>
    <n v="4.5731034482758622E-2"/>
    <n v="51.007692307692309"/>
    <x v="5"/>
    <s v="translations"/>
  </r>
  <r>
    <x v="937"/>
    <s v="Function-based interactive matrix"/>
    <n v="5500"/>
    <n v="4678"/>
    <x v="0"/>
    <n v="55"/>
    <x v="1"/>
    <s v="USD"/>
    <d v="2016-02-08T06:00:00"/>
    <n v="1454911200"/>
    <n v="1458104400"/>
    <d v="2016-03-16T05:00:00"/>
    <b v="0"/>
    <b v="0"/>
    <s v="technology/web"/>
    <n v="0.85054545454545449"/>
    <n v="85.054545454545448"/>
    <x v="2"/>
    <s v="web"/>
  </r>
  <r>
    <x v="938"/>
    <s v="Optimized content-based collaboration"/>
    <n v="5700"/>
    <n v="6800"/>
    <x v="1"/>
    <n v="155"/>
    <x v="1"/>
    <s v="USD"/>
    <d v="2011-02-17T06:00:00"/>
    <n v="1297922400"/>
    <n v="1298268000"/>
    <d v="2011-02-21T06:00:00"/>
    <b v="0"/>
    <b v="0"/>
    <s v="publishing/translations"/>
    <n v="1.1929824561403508"/>
    <n v="43.87096774193548"/>
    <x v="5"/>
    <s v="translations"/>
  </r>
  <r>
    <x v="939"/>
    <s v="User-centric cohesive policy"/>
    <n v="3600"/>
    <n v="10657"/>
    <x v="1"/>
    <n v="266"/>
    <x v="1"/>
    <s v="USD"/>
    <d v="2013-11-14T06:00:00"/>
    <n v="1384408800"/>
    <n v="1386223200"/>
    <d v="2013-12-05T06:00:00"/>
    <b v="0"/>
    <b v="0"/>
    <s v="food/food trucks"/>
    <n v="2.9602777777777778"/>
    <n v="40.063909774436091"/>
    <x v="0"/>
    <s v="food trucks"/>
  </r>
  <r>
    <x v="940"/>
    <s v="Ergonomic methodical hub"/>
    <n v="5900"/>
    <n v="4997"/>
    <x v="0"/>
    <n v="114"/>
    <x v="6"/>
    <s v="EUR"/>
    <d v="2011-03-05T06:00:00"/>
    <n v="1299304800"/>
    <n v="1299823200"/>
    <d v="2011-03-11T06:00:00"/>
    <b v="0"/>
    <b v="1"/>
    <s v="photography/photography books"/>
    <n v="0.84694915254237291"/>
    <n v="43.833333333333336"/>
    <x v="7"/>
    <s v="photography books"/>
  </r>
  <r>
    <x v="941"/>
    <s v="Devolved disintermediate encryption"/>
    <n v="3700"/>
    <n v="13164"/>
    <x v="1"/>
    <n v="155"/>
    <x v="1"/>
    <s v="USD"/>
    <d v="2015-05-11T05:00:00"/>
    <n v="1431320400"/>
    <n v="1431752400"/>
    <d v="2015-05-16T05:00:00"/>
    <b v="0"/>
    <b v="0"/>
    <s v="theater/plays"/>
    <n v="3.5578378378378379"/>
    <n v="84.92903225806451"/>
    <x v="3"/>
    <s v="plays"/>
  </r>
  <r>
    <x v="942"/>
    <s v="Phased clear-thinking policy"/>
    <n v="2200"/>
    <n v="8501"/>
    <x v="1"/>
    <n v="207"/>
    <x v="4"/>
    <s v="GBP"/>
    <d v="2010-01-25T06:00:00"/>
    <n v="1264399200"/>
    <n v="1267855200"/>
    <d v="2010-03-06T06:00:00"/>
    <b v="0"/>
    <b v="0"/>
    <s v="music/rock"/>
    <n v="3.8640909090909092"/>
    <n v="41.067632850241544"/>
    <x v="1"/>
    <s v="rock"/>
  </r>
  <r>
    <x v="411"/>
    <s v="Seamless solution-oriented capacity"/>
    <n v="1700"/>
    <n v="13468"/>
    <x v="1"/>
    <n v="245"/>
    <x v="1"/>
    <s v="USD"/>
    <d v="2017-06-15T05:00:00"/>
    <n v="1497502800"/>
    <n v="1497675600"/>
    <d v="2017-06-17T05:00:00"/>
    <b v="0"/>
    <b v="0"/>
    <s v="theater/plays"/>
    <n v="7.922352941176471"/>
    <n v="54.971428571428568"/>
    <x v="3"/>
    <s v="plays"/>
  </r>
  <r>
    <x v="943"/>
    <s v="Organized human-resource attitude"/>
    <n v="88400"/>
    <n v="121138"/>
    <x v="1"/>
    <n v="1573"/>
    <x v="1"/>
    <s v="USD"/>
    <d v="2012-04-06T05:00:00"/>
    <n v="1333688400"/>
    <n v="1336885200"/>
    <d v="2012-05-13T05:00:00"/>
    <b v="0"/>
    <b v="0"/>
    <s v="music/world music"/>
    <n v="1.3703393665158372"/>
    <n v="77.010807374443743"/>
    <x v="1"/>
    <s v="world music"/>
  </r>
  <r>
    <x v="944"/>
    <s v="Open-architected disintermediate budgetary management"/>
    <n v="2400"/>
    <n v="8117"/>
    <x v="1"/>
    <n v="114"/>
    <x v="1"/>
    <s v="USD"/>
    <d v="2011-01-01T06:00:00"/>
    <n v="1293861600"/>
    <n v="1295157600"/>
    <d v="2011-01-16T06:00:00"/>
    <b v="0"/>
    <b v="0"/>
    <s v="food/food trucks"/>
    <n v="3.3820833333333336"/>
    <n v="71.201754385964918"/>
    <x v="0"/>
    <s v="food trucks"/>
  </r>
  <r>
    <x v="945"/>
    <s v="Multi-lateral radical solution"/>
    <n v="7900"/>
    <n v="8550"/>
    <x v="1"/>
    <n v="93"/>
    <x v="1"/>
    <s v="USD"/>
    <d v="2019-12-22T06:00:00"/>
    <n v="1576994400"/>
    <n v="1577599200"/>
    <d v="2019-12-29T06:00:00"/>
    <b v="0"/>
    <b v="0"/>
    <s v="theater/plays"/>
    <n v="1.0822784810126582"/>
    <n v="91.935483870967744"/>
    <x v="3"/>
    <s v="plays"/>
  </r>
  <r>
    <x v="946"/>
    <s v="Inverse context-sensitive info-mediaries"/>
    <n v="94900"/>
    <n v="57659"/>
    <x v="0"/>
    <n v="594"/>
    <x v="1"/>
    <s v="USD"/>
    <d v="2011-05-09T05:00:00"/>
    <n v="1304917200"/>
    <n v="1305003600"/>
    <d v="2011-05-10T05:00:00"/>
    <b v="0"/>
    <b v="0"/>
    <s v="theater/plays"/>
    <n v="0.60757639620653314"/>
    <n v="97.069023569023571"/>
    <x v="3"/>
    <s v="plays"/>
  </r>
  <r>
    <x v="947"/>
    <s v="Versatile neutral workforce"/>
    <n v="5100"/>
    <n v="1414"/>
    <x v="0"/>
    <n v="24"/>
    <x v="1"/>
    <s v="USD"/>
    <d v="2013-10-08T05:00:00"/>
    <n v="1381208400"/>
    <n v="1381726800"/>
    <d v="2013-10-14T05:00:00"/>
    <b v="0"/>
    <b v="0"/>
    <s v="film &amp; video/television"/>
    <n v="0.27725490196078434"/>
    <n v="58.916666666666664"/>
    <x v="4"/>
    <s v="television"/>
  </r>
  <r>
    <x v="948"/>
    <s v="Multi-tiered systematic knowledge user"/>
    <n v="42700"/>
    <n v="97524"/>
    <x v="1"/>
    <n v="1681"/>
    <x v="1"/>
    <s v="USD"/>
    <d v="2014-06-02T05:00:00"/>
    <n v="1401685200"/>
    <n v="1402462800"/>
    <d v="2014-06-11T05:00:00"/>
    <b v="0"/>
    <b v="1"/>
    <s v="technology/web"/>
    <n v="2.283934426229508"/>
    <n v="58.015466983938133"/>
    <x v="2"/>
    <s v="web"/>
  </r>
  <r>
    <x v="949"/>
    <s v="Programmable multi-state algorithm"/>
    <n v="121100"/>
    <n v="26176"/>
    <x v="0"/>
    <n v="252"/>
    <x v="1"/>
    <s v="USD"/>
    <d v="2010-12-10T06:00:00"/>
    <n v="1291960800"/>
    <n v="1292133600"/>
    <d v="2010-12-12T06:00:00"/>
    <b v="0"/>
    <b v="1"/>
    <s v="theater/plays"/>
    <n v="0.21615194054500414"/>
    <n v="103.87301587301587"/>
    <x v="3"/>
    <s v="plays"/>
  </r>
  <r>
    <x v="950"/>
    <s v="Multi-channeled reciprocal interface"/>
    <n v="800"/>
    <n v="2991"/>
    <x v="1"/>
    <n v="32"/>
    <x v="1"/>
    <s v="USD"/>
    <d v="2013-05-18T05:00:00"/>
    <n v="1368853200"/>
    <n v="1368939600"/>
    <d v="2013-05-19T05:00:00"/>
    <b v="0"/>
    <b v="0"/>
    <s v="music/indie rock"/>
    <n v="3.73875"/>
    <n v="93.46875"/>
    <x v="1"/>
    <s v="indie rock"/>
  </r>
  <r>
    <x v="951"/>
    <s v="Right-sized maximized migration"/>
    <n v="5400"/>
    <n v="8366"/>
    <x v="1"/>
    <n v="135"/>
    <x v="1"/>
    <s v="USD"/>
    <d v="2015-11-29T06:00:00"/>
    <n v="1448776800"/>
    <n v="1452146400"/>
    <d v="2016-01-07T06:00:00"/>
    <b v="0"/>
    <b v="1"/>
    <s v="theater/plays"/>
    <n v="1.5492592592592593"/>
    <n v="61.970370370370368"/>
    <x v="3"/>
    <s v="plays"/>
  </r>
  <r>
    <x v="952"/>
    <s v="Self-enabling value-added artificial intelligence"/>
    <n v="4000"/>
    <n v="12886"/>
    <x v="1"/>
    <n v="140"/>
    <x v="1"/>
    <s v="USD"/>
    <d v="2011-01-28T06:00:00"/>
    <n v="1296194400"/>
    <n v="1296712800"/>
    <d v="2011-02-03T06:00:00"/>
    <b v="0"/>
    <b v="1"/>
    <s v="theater/plays"/>
    <n v="3.2214999999999998"/>
    <n v="92.042857142857144"/>
    <x v="3"/>
    <s v="plays"/>
  </r>
  <r>
    <x v="597"/>
    <s v="Vision-oriented interactive solution"/>
    <n v="7000"/>
    <n v="5177"/>
    <x v="0"/>
    <n v="67"/>
    <x v="1"/>
    <s v="USD"/>
    <d v="2018-02-07T06:00:00"/>
    <n v="1517983200"/>
    <n v="1520748000"/>
    <d v="2018-03-11T06:00:00"/>
    <b v="0"/>
    <b v="0"/>
    <s v="food/food trucks"/>
    <n v="0.73957142857142855"/>
    <n v="77.268656716417908"/>
    <x v="0"/>
    <s v="food trucks"/>
  </r>
  <r>
    <x v="953"/>
    <s v="Fundamental user-facing productivity"/>
    <n v="1000"/>
    <n v="8641"/>
    <x v="1"/>
    <n v="92"/>
    <x v="1"/>
    <s v="USD"/>
    <d v="2016-11-12T06:00:00"/>
    <n v="1478930400"/>
    <n v="1480831200"/>
    <d v="2016-12-04T06:00:00"/>
    <b v="0"/>
    <b v="0"/>
    <s v="games/video games"/>
    <n v="8.641"/>
    <n v="93.923913043478265"/>
    <x v="6"/>
    <s v="video games"/>
  </r>
  <r>
    <x v="954"/>
    <s v="Innovative well-modulated capability"/>
    <n v="60200"/>
    <n v="86244"/>
    <x v="1"/>
    <n v="1015"/>
    <x v="4"/>
    <s v="GBP"/>
    <d v="2015-03-15T05:00:00"/>
    <n v="1426395600"/>
    <n v="1426914000"/>
    <d v="2015-03-21T05:00:00"/>
    <b v="0"/>
    <b v="0"/>
    <s v="theater/plays"/>
    <n v="1.432624584717608"/>
    <n v="84.969458128078813"/>
    <x v="3"/>
    <s v="plays"/>
  </r>
  <r>
    <x v="955"/>
    <s v="Universal fault-tolerant orchestration"/>
    <n v="195200"/>
    <n v="78630"/>
    <x v="0"/>
    <n v="742"/>
    <x v="1"/>
    <s v="USD"/>
    <d v="2015-10-30T05:00:00"/>
    <n v="1446181200"/>
    <n v="1446616800"/>
    <d v="2015-11-04T06:00:00"/>
    <b v="1"/>
    <b v="0"/>
    <s v="publishing/nonfiction"/>
    <n v="0.40281762295081969"/>
    <n v="105.97035040431267"/>
    <x v="5"/>
    <s v="nonfiction"/>
  </r>
  <r>
    <x v="956"/>
    <s v="Grass-roots executive synergy"/>
    <n v="6700"/>
    <n v="11941"/>
    <x v="1"/>
    <n v="323"/>
    <x v="1"/>
    <s v="USD"/>
    <d v="2017-12-25T06:00:00"/>
    <n v="1514181600"/>
    <n v="1517032800"/>
    <d v="2018-01-27T06:00:00"/>
    <b v="0"/>
    <b v="0"/>
    <s v="technology/web"/>
    <n v="1.7822388059701493"/>
    <n v="36.969040247678016"/>
    <x v="2"/>
    <s v="web"/>
  </r>
  <r>
    <x v="957"/>
    <s v="Multi-layered optimal application"/>
    <n v="7200"/>
    <n v="6115"/>
    <x v="0"/>
    <n v="75"/>
    <x v="1"/>
    <s v="USD"/>
    <d v="2011-07-19T05:00:00"/>
    <n v="1311051600"/>
    <n v="1311224400"/>
    <d v="2011-07-21T05:00:00"/>
    <b v="0"/>
    <b v="1"/>
    <s v="film &amp; video/documentary"/>
    <n v="0.84930555555555554"/>
    <n v="81.533333333333331"/>
    <x v="4"/>
    <s v="documentary"/>
  </r>
  <r>
    <x v="958"/>
    <s v="Business-focused full-range core"/>
    <n v="129100"/>
    <n v="188404"/>
    <x v="1"/>
    <n v="2326"/>
    <x v="1"/>
    <s v="USD"/>
    <d v="2019-08-04T05:00:00"/>
    <n v="1564894800"/>
    <n v="1566190800"/>
    <d v="2019-08-19T05:00:00"/>
    <b v="0"/>
    <b v="0"/>
    <s v="film &amp; video/documentary"/>
    <n v="1.4593648334624323"/>
    <n v="80.999140154772135"/>
    <x v="4"/>
    <s v="documentary"/>
  </r>
  <r>
    <x v="959"/>
    <s v="Exclusive system-worthy Graphic Interface"/>
    <n v="6500"/>
    <n v="9910"/>
    <x v="1"/>
    <n v="381"/>
    <x v="1"/>
    <s v="USD"/>
    <d v="2019-09-08T05:00:00"/>
    <n v="1567918800"/>
    <n v="1570165200"/>
    <d v="2019-10-04T05:00:00"/>
    <b v="0"/>
    <b v="0"/>
    <s v="theater/plays"/>
    <n v="1.5246153846153847"/>
    <n v="26.010498687664043"/>
    <x v="3"/>
    <s v="plays"/>
  </r>
  <r>
    <x v="960"/>
    <s v="Enhanced optimal ability"/>
    <n v="170600"/>
    <n v="114523"/>
    <x v="0"/>
    <n v="4405"/>
    <x v="1"/>
    <s v="USD"/>
    <d v="2013-12-06T06:00:00"/>
    <n v="1386309600"/>
    <n v="1388556000"/>
    <d v="2014-01-01T06:00:00"/>
    <b v="0"/>
    <b v="1"/>
    <s v="music/rock"/>
    <n v="0.67129542790152419"/>
    <n v="25.998410896708286"/>
    <x v="1"/>
    <s v="rock"/>
  </r>
  <r>
    <x v="961"/>
    <s v="Optional zero administration neural-net"/>
    <n v="7800"/>
    <n v="3144"/>
    <x v="0"/>
    <n v="92"/>
    <x v="1"/>
    <s v="USD"/>
    <d v="2011-04-05T05:00:00"/>
    <n v="1301979600"/>
    <n v="1303189200"/>
    <d v="2011-04-19T05:00:00"/>
    <b v="0"/>
    <b v="0"/>
    <s v="music/rock"/>
    <n v="0.40307692307692305"/>
    <n v="34.173913043478258"/>
    <x v="1"/>
    <s v="rock"/>
  </r>
  <r>
    <x v="962"/>
    <s v="Ameliorated foreground focus group"/>
    <n v="6200"/>
    <n v="13441"/>
    <x v="1"/>
    <n v="480"/>
    <x v="1"/>
    <s v="USD"/>
    <d v="2017-04-27T05:00:00"/>
    <n v="1493269200"/>
    <n v="1494478800"/>
    <d v="2017-05-11T05:00:00"/>
    <b v="0"/>
    <b v="0"/>
    <s v="film &amp; video/documentary"/>
    <n v="2.1679032258064517"/>
    <n v="28.002083333333335"/>
    <x v="4"/>
    <s v="documentary"/>
  </r>
  <r>
    <x v="963"/>
    <s v="Triple-buffered multi-tasking matrices"/>
    <n v="9400"/>
    <n v="4899"/>
    <x v="0"/>
    <n v="64"/>
    <x v="1"/>
    <s v="USD"/>
    <d v="2016-11-12T06:00:00"/>
    <n v="1478930400"/>
    <n v="1480744800"/>
    <d v="2016-12-03T06:00:00"/>
    <b v="0"/>
    <b v="0"/>
    <s v="publishing/radio &amp; podcasts"/>
    <n v="0.52117021276595743"/>
    <n v="76.546875"/>
    <x v="5"/>
    <s v="radio &amp; podcasts"/>
  </r>
  <r>
    <x v="964"/>
    <s v="Versatile dedicated migration"/>
    <n v="2400"/>
    <n v="11990"/>
    <x v="1"/>
    <n v="226"/>
    <x v="1"/>
    <s v="USD"/>
    <d v="2019-04-16T05:00:00"/>
    <n v="1555390800"/>
    <n v="1555822800"/>
    <d v="2019-04-21T05:00:00"/>
    <b v="0"/>
    <b v="0"/>
    <s v="publishing/translations"/>
    <n v="4.9958333333333336"/>
    <n v="53.053097345132741"/>
    <x v="5"/>
    <s v="translations"/>
  </r>
  <r>
    <x v="965"/>
    <s v="Devolved foreground customer loyalty"/>
    <n v="7800"/>
    <n v="6839"/>
    <x v="0"/>
    <n v="64"/>
    <x v="1"/>
    <s v="USD"/>
    <d v="2016-03-03T06:00:00"/>
    <n v="1456984800"/>
    <n v="1458882000"/>
    <d v="2016-03-25T05:00:00"/>
    <b v="0"/>
    <b v="1"/>
    <s v="film &amp; video/drama"/>
    <n v="0.87679487179487181"/>
    <n v="106.859375"/>
    <x v="4"/>
    <s v="drama"/>
  </r>
  <r>
    <x v="509"/>
    <s v="Reduced reciprocal focus group"/>
    <n v="9800"/>
    <n v="11091"/>
    <x v="1"/>
    <n v="241"/>
    <x v="1"/>
    <s v="USD"/>
    <d v="2014-09-25T05:00:00"/>
    <n v="1411621200"/>
    <n v="1411966800"/>
    <d v="2014-09-29T05:00:00"/>
    <b v="0"/>
    <b v="1"/>
    <s v="music/rock"/>
    <n v="1.131734693877551"/>
    <n v="46.020746887966808"/>
    <x v="1"/>
    <s v="rock"/>
  </r>
  <r>
    <x v="966"/>
    <s v="Networked global migration"/>
    <n v="3100"/>
    <n v="13223"/>
    <x v="1"/>
    <n v="132"/>
    <x v="1"/>
    <s v="USD"/>
    <d v="2018-05-07T05:00:00"/>
    <n v="1525669200"/>
    <n v="1526878800"/>
    <d v="2018-05-21T05:00:00"/>
    <b v="0"/>
    <b v="1"/>
    <s v="film &amp; video/drama"/>
    <n v="4.2654838709677421"/>
    <n v="100.17424242424242"/>
    <x v="4"/>
    <s v="drama"/>
  </r>
  <r>
    <x v="967"/>
    <s v="De-engineered even-keeled definition"/>
    <n v="9800"/>
    <n v="7608"/>
    <x v="3"/>
    <n v="75"/>
    <x v="6"/>
    <s v="EUR"/>
    <d v="2015-12-24T06:00:00"/>
    <n v="1450936800"/>
    <n v="1452405600"/>
    <d v="2016-01-10T06:00:00"/>
    <b v="0"/>
    <b v="1"/>
    <s v="photography/photography books"/>
    <n v="0.77632653061224488"/>
    <n v="101.44"/>
    <x v="7"/>
    <s v="photography books"/>
  </r>
  <r>
    <x v="968"/>
    <s v="Implemented bi-directional flexibility"/>
    <n v="141100"/>
    <n v="74073"/>
    <x v="0"/>
    <n v="842"/>
    <x v="1"/>
    <s v="USD"/>
    <d v="2014-10-17T05:00:00"/>
    <n v="1413522000"/>
    <n v="1414040400"/>
    <d v="2014-10-23T05:00:00"/>
    <b v="0"/>
    <b v="1"/>
    <s v="publishing/translations"/>
    <n v="0.52496810772501767"/>
    <n v="87.972684085510693"/>
    <x v="5"/>
    <s v="translations"/>
  </r>
  <r>
    <x v="969"/>
    <s v="Vision-oriented scalable definition"/>
    <n v="97300"/>
    <n v="153216"/>
    <x v="1"/>
    <n v="2043"/>
    <x v="1"/>
    <s v="USD"/>
    <d v="2018-11-04T05:00:00"/>
    <n v="1541307600"/>
    <n v="1543816800"/>
    <d v="2018-12-03T06:00:00"/>
    <b v="0"/>
    <b v="1"/>
    <s v="food/food trucks"/>
    <n v="1.5746762589928058"/>
    <n v="74.995594713656388"/>
    <x v="0"/>
    <s v="food trucks"/>
  </r>
  <r>
    <x v="970"/>
    <s v="Future-proofed upward-trending migration"/>
    <n v="6600"/>
    <n v="4814"/>
    <x v="0"/>
    <n v="112"/>
    <x v="1"/>
    <s v="USD"/>
    <d v="2013-01-02T06:00:00"/>
    <n v="1357106400"/>
    <n v="1359698400"/>
    <d v="2013-02-01T06:00:00"/>
    <b v="0"/>
    <b v="0"/>
    <s v="theater/plays"/>
    <n v="0.72939393939393937"/>
    <n v="42.982142857142854"/>
    <x v="3"/>
    <s v="plays"/>
  </r>
  <r>
    <x v="971"/>
    <s v="Right-sized full-range throughput"/>
    <n v="7600"/>
    <n v="4603"/>
    <x v="3"/>
    <n v="139"/>
    <x v="6"/>
    <s v="EUR"/>
    <d v="2014-01-20T06:00:00"/>
    <n v="1390197600"/>
    <n v="1390629600"/>
    <d v="2014-01-25T06:00:00"/>
    <b v="0"/>
    <b v="0"/>
    <s v="theater/plays"/>
    <n v="0.60565789473684206"/>
    <n v="33.115107913669064"/>
    <x v="3"/>
    <s v="plays"/>
  </r>
  <r>
    <x v="972"/>
    <s v="Polarized composite customer loyalty"/>
    <n v="66600"/>
    <n v="37823"/>
    <x v="0"/>
    <n v="374"/>
    <x v="1"/>
    <s v="USD"/>
    <d v="2010-02-11T06:00:00"/>
    <n v="1265868000"/>
    <n v="1267077600"/>
    <d v="2010-02-25T06:00:00"/>
    <b v="0"/>
    <b v="1"/>
    <s v="music/indie rock"/>
    <n v="0.5679129129129129"/>
    <n v="101.13101604278074"/>
    <x v="1"/>
    <s v="indie rock"/>
  </r>
  <r>
    <x v="973"/>
    <s v="Expanded eco-centric policy"/>
    <n v="111100"/>
    <n v="62819"/>
    <x v="3"/>
    <n v="1122"/>
    <x v="1"/>
    <s v="USD"/>
    <d v="2016-06-29T05:00:00"/>
    <n v="1467176400"/>
    <n v="1467781200"/>
    <d v="2016-07-06T05:00:00"/>
    <b v="0"/>
    <b v="0"/>
    <s v="food/food trucks"/>
    <n v="0.56542754275427543"/>
    <n v="55.98841354723708"/>
    <x v="0"/>
    <s v="food trucks"/>
  </r>
</pivotCacheRecords>
</file>

<file path=xl/pivotCache/pivotCacheRecords2.xml><?xml version="1.0" encoding="utf-8"?>
<pivotCacheRecords xmlns="http://schemas.openxmlformats.org/spreadsheetml/2006/main" xmlns:r="http://schemas.openxmlformats.org/officeDocument/2006/relationships" count="1000">
  <r>
    <n v="77"/>
    <s v="Acevedo-Huffman"/>
    <s v="Pre-emptive impactful model"/>
    <n v="9500"/>
    <n v="4460"/>
    <x v="0"/>
    <n v="56"/>
    <x v="0"/>
    <s v="USD"/>
    <x v="0"/>
    <n v="1285563600"/>
    <n v="1286773200"/>
    <x v="0"/>
    <b v="0"/>
    <b v="1"/>
    <s v="film &amp; video/animation"/>
    <n v="0.46947368421052632"/>
    <n v="79.642857142857139"/>
    <x v="0"/>
    <x v="0"/>
  </r>
  <r>
    <n v="267"/>
    <s v="Acosta PLC"/>
    <s v="Extended eco-centric function"/>
    <n v="61600"/>
    <n v="143910"/>
    <x v="1"/>
    <n v="2768"/>
    <x v="1"/>
    <s v="AUD"/>
    <x v="1"/>
    <n v="1351054800"/>
    <n v="1352440800"/>
    <x v="1"/>
    <b v="0"/>
    <b v="0"/>
    <s v="theater/plays"/>
    <n v="2.3362012987012988"/>
    <n v="51.990606936416185"/>
    <x v="1"/>
    <x v="1"/>
  </r>
  <r>
    <n v="399"/>
    <s v="Acosta, Mullins and Morris"/>
    <s v="Pre-emptive interactive model"/>
    <n v="97300"/>
    <n v="62127"/>
    <x v="0"/>
    <n v="941"/>
    <x v="0"/>
    <s v="USD"/>
    <x v="2"/>
    <n v="1296626400"/>
    <n v="1297231200"/>
    <x v="2"/>
    <b v="0"/>
    <b v="0"/>
    <s v="music/indie rock"/>
    <n v="0.63850976361767731"/>
    <n v="66.022316684378325"/>
    <x v="2"/>
    <x v="2"/>
  </r>
  <r>
    <n v="182"/>
    <s v="Adams Group"/>
    <s v="Reverse-engineered bandwidth-monitored contingency"/>
    <n v="27100"/>
    <n v="195750"/>
    <x v="1"/>
    <n v="3318"/>
    <x v="2"/>
    <s v="DKK"/>
    <x v="3"/>
    <n v="1560574800"/>
    <n v="1561957200"/>
    <x v="3"/>
    <b v="0"/>
    <b v="0"/>
    <s v="theater/plays"/>
    <n v="7.2232472324723247"/>
    <n v="58.996383363471971"/>
    <x v="1"/>
    <x v="1"/>
  </r>
  <r>
    <n v="493"/>
    <s v="Adams, Walker and Wong"/>
    <s v="Seamless background framework"/>
    <n v="900"/>
    <n v="6514"/>
    <x v="1"/>
    <n v="64"/>
    <x v="0"/>
    <s v="USD"/>
    <x v="4"/>
    <n v="1561784400"/>
    <n v="1562907600"/>
    <x v="4"/>
    <b v="0"/>
    <b v="0"/>
    <s v="photography/photography books"/>
    <n v="7.2377777777777768"/>
    <n v="101.78125"/>
    <x v="3"/>
    <x v="3"/>
  </r>
  <r>
    <n v="352"/>
    <s v="Adams, Willis and Sanchez"/>
    <s v="Expanded hybrid hardware"/>
    <n v="2800"/>
    <n v="977"/>
    <x v="0"/>
    <n v="33"/>
    <x v="3"/>
    <s v="CAD"/>
    <x v="5"/>
    <n v="1446876000"/>
    <n v="1447567200"/>
    <x v="5"/>
    <b v="0"/>
    <b v="0"/>
    <s v="theater/plays"/>
    <n v="0.34892857142857137"/>
    <n v="29.606060606060606"/>
    <x v="1"/>
    <x v="1"/>
  </r>
  <r>
    <n v="895"/>
    <s v="Adams-Rollins"/>
    <s v="Integrated demand-driven info-mediaries"/>
    <n v="159800"/>
    <n v="11108"/>
    <x v="0"/>
    <n v="107"/>
    <x v="0"/>
    <s v="USD"/>
    <x v="6"/>
    <n v="1517637600"/>
    <n v="1518415200"/>
    <x v="6"/>
    <b v="0"/>
    <b v="0"/>
    <s v="theater/plays"/>
    <n v="6.9511889862327911E-2"/>
    <n v="103.81308411214954"/>
    <x v="1"/>
    <x v="1"/>
  </r>
  <r>
    <n v="178"/>
    <s v="Alexander-Williams"/>
    <s v="Triple-buffered cohesive structure"/>
    <n v="7200"/>
    <n v="6927"/>
    <x v="0"/>
    <n v="210"/>
    <x v="0"/>
    <s v="USD"/>
    <x v="7"/>
    <n v="1505970000"/>
    <n v="1506747600"/>
    <x v="7"/>
    <b v="0"/>
    <b v="0"/>
    <s v="food/food trucks"/>
    <n v="0.96208333333333329"/>
    <n v="32.985714285714288"/>
    <x v="4"/>
    <x v="4"/>
  </r>
  <r>
    <n v="938"/>
    <s v="Allen Inc"/>
    <s v="Total dedicated benchmark"/>
    <n v="9200"/>
    <n v="10093"/>
    <x v="1"/>
    <n v="96"/>
    <x v="0"/>
    <s v="USD"/>
    <x v="8"/>
    <n v="1528779600"/>
    <n v="1531890000"/>
    <x v="8"/>
    <b v="0"/>
    <b v="1"/>
    <s v="publishing/fiction"/>
    <n v="1.0970652173913042"/>
    <n v="105.13541666666667"/>
    <x v="5"/>
    <x v="5"/>
  </r>
  <r>
    <n v="942"/>
    <s v="Allen Inc"/>
    <s v="Horizontal optimizing model"/>
    <n v="9600"/>
    <n v="6205"/>
    <x v="0"/>
    <n v="67"/>
    <x v="1"/>
    <s v="AUD"/>
    <x v="9"/>
    <n v="1295935200"/>
    <n v="1296194400"/>
    <x v="9"/>
    <b v="0"/>
    <b v="0"/>
    <s v="theater/plays"/>
    <n v="0.64635416666666667"/>
    <n v="92.611940298507463"/>
    <x v="1"/>
    <x v="1"/>
  </r>
  <r>
    <n v="128"/>
    <s v="Allen-Curtis"/>
    <s v="Phased human-resource core"/>
    <n v="70600"/>
    <n v="42596"/>
    <x v="2"/>
    <n v="532"/>
    <x v="0"/>
    <s v="USD"/>
    <x v="10"/>
    <n v="1282885200"/>
    <n v="1284008400"/>
    <x v="10"/>
    <b v="0"/>
    <b v="0"/>
    <s v="music/rock"/>
    <n v="0.60334277620396604"/>
    <n v="80.067669172932327"/>
    <x v="2"/>
    <x v="6"/>
  </r>
  <r>
    <n v="260"/>
    <s v="Allen-Jones"/>
    <s v="Centralized modular initiative"/>
    <n v="6300"/>
    <n v="9935"/>
    <x v="1"/>
    <n v="261"/>
    <x v="0"/>
    <s v="USD"/>
    <x v="11"/>
    <n v="1348808400"/>
    <n v="1349845200"/>
    <x v="11"/>
    <b v="0"/>
    <b v="0"/>
    <s v="music/rock"/>
    <n v="1.5769841269841267"/>
    <n v="38.065134099616856"/>
    <x v="2"/>
    <x v="6"/>
  </r>
  <r>
    <n v="821"/>
    <s v="Alvarez-Andrews"/>
    <s v="Extended impactful secured line"/>
    <n v="4900"/>
    <n v="14273"/>
    <x v="1"/>
    <n v="210"/>
    <x v="0"/>
    <s v="USD"/>
    <x v="12"/>
    <n v="1488261600"/>
    <n v="1489381200"/>
    <x v="12"/>
    <b v="0"/>
    <b v="0"/>
    <s v="film &amp; video/documentary"/>
    <n v="2.9128571428571428"/>
    <n v="67.966666666666669"/>
    <x v="0"/>
    <x v="7"/>
  </r>
  <r>
    <n v="817"/>
    <s v="Alvarez-Bauer"/>
    <s v="Front-line intermediate moderator"/>
    <n v="51300"/>
    <n v="189192"/>
    <x v="1"/>
    <n v="2489"/>
    <x v="4"/>
    <s v="EUR"/>
    <x v="13"/>
    <n v="1556946000"/>
    <n v="1559365200"/>
    <x v="13"/>
    <b v="0"/>
    <b v="1"/>
    <s v="publishing/nonfiction"/>
    <n v="3.6879532163742694"/>
    <n v="76.011249497790274"/>
    <x v="5"/>
    <x v="8"/>
  </r>
  <r>
    <n v="361"/>
    <s v="Anderson and Sons"/>
    <s v="Quality-focused reciprocal structure"/>
    <n v="5500"/>
    <n v="9546"/>
    <x v="1"/>
    <n v="88"/>
    <x v="0"/>
    <s v="USD"/>
    <x v="14"/>
    <n v="1507352400"/>
    <n v="1509426000"/>
    <x v="14"/>
    <b v="0"/>
    <b v="0"/>
    <s v="theater/plays"/>
    <n v="1.7356363636363636"/>
    <n v="108.47727272727273"/>
    <x v="1"/>
    <x v="1"/>
  </r>
  <r>
    <n v="555"/>
    <s v="Anderson Group"/>
    <s v="Organic maximized database"/>
    <n v="6300"/>
    <n v="14089"/>
    <x v="1"/>
    <n v="135"/>
    <x v="2"/>
    <s v="DKK"/>
    <x v="15"/>
    <n v="1396414800"/>
    <n v="1399093200"/>
    <x v="15"/>
    <b v="0"/>
    <b v="0"/>
    <s v="music/rock"/>
    <n v="2.2363492063492063"/>
    <n v="104.36296296296297"/>
    <x v="2"/>
    <x v="6"/>
  </r>
  <r>
    <n v="711"/>
    <s v="Anderson LLC"/>
    <s v="Customizable full-range artificial intelligence"/>
    <n v="6200"/>
    <n v="1260"/>
    <x v="0"/>
    <n v="14"/>
    <x v="4"/>
    <s v="EUR"/>
    <x v="16"/>
    <n v="1453615200"/>
    <n v="1453788000"/>
    <x v="16"/>
    <b v="1"/>
    <b v="1"/>
    <s v="theater/plays"/>
    <n v="0.20322580645161289"/>
    <n v="90"/>
    <x v="1"/>
    <x v="1"/>
  </r>
  <r>
    <n v="892"/>
    <s v="Anderson, Parks and Estrada"/>
    <s v="Realigned discrete structure"/>
    <n v="6000"/>
    <n v="13835"/>
    <x v="1"/>
    <n v="182"/>
    <x v="0"/>
    <s v="USD"/>
    <x v="17"/>
    <n v="1274418000"/>
    <n v="1277960400"/>
    <x v="17"/>
    <b v="0"/>
    <b v="0"/>
    <s v="publishing/translations"/>
    <n v="2.3058333333333332"/>
    <n v="76.016483516483518"/>
    <x v="5"/>
    <x v="9"/>
  </r>
  <r>
    <n v="824"/>
    <s v="Anderson, Williams and Cox"/>
    <s v="Streamlined national benchmark"/>
    <n v="85000"/>
    <n v="107516"/>
    <x v="1"/>
    <n v="1280"/>
    <x v="0"/>
    <s v="USD"/>
    <x v="18"/>
    <n v="1276923600"/>
    <n v="1279688400"/>
    <x v="18"/>
    <b v="0"/>
    <b v="1"/>
    <s v="publishing/nonfiction"/>
    <n v="1.2648941176470587"/>
    <n v="83.996875000000003"/>
    <x v="5"/>
    <x v="8"/>
  </r>
  <r>
    <n v="445"/>
    <s v="Anderson-Pearson"/>
    <s v="Intuitive demand-driven Local Area Network"/>
    <n v="2100"/>
    <n v="10739"/>
    <x v="1"/>
    <n v="170"/>
    <x v="0"/>
    <s v="USD"/>
    <x v="19"/>
    <n v="1291356000"/>
    <n v="1293170400"/>
    <x v="19"/>
    <b v="0"/>
    <b v="1"/>
    <s v="theater/plays"/>
    <n v="5.1138095238095236"/>
    <n v="63.170588235294119"/>
    <x v="1"/>
    <x v="1"/>
  </r>
  <r>
    <n v="58"/>
    <s v="Anderson-Perez"/>
    <s v="Expanded 3rdgeneration strategy"/>
    <n v="2700"/>
    <n v="6132"/>
    <x v="1"/>
    <n v="211"/>
    <x v="0"/>
    <s v="USD"/>
    <x v="20"/>
    <n v="1442811600"/>
    <n v="1443934800"/>
    <x v="20"/>
    <b v="0"/>
    <b v="0"/>
    <s v="theater/plays"/>
    <n v="2.2711111111111113"/>
    <n v="29.061611374407583"/>
    <x v="1"/>
    <x v="1"/>
  </r>
  <r>
    <n v="415"/>
    <s v="Anderson-Pham"/>
    <s v="Intuitive needs-based monitoring"/>
    <n v="113500"/>
    <n v="12552"/>
    <x v="0"/>
    <n v="418"/>
    <x v="0"/>
    <s v="USD"/>
    <x v="21"/>
    <n v="1326434400"/>
    <n v="1327903200"/>
    <x v="21"/>
    <b v="0"/>
    <b v="0"/>
    <s v="theater/plays"/>
    <n v="0.11059030837004405"/>
    <n v="30.028708133971293"/>
    <x v="1"/>
    <x v="1"/>
  </r>
  <r>
    <n v="189"/>
    <s v="Anthony-Shaw"/>
    <s v="Switchable contextually-based access"/>
    <n v="191300"/>
    <n v="45004"/>
    <x v="2"/>
    <n v="441"/>
    <x v="0"/>
    <s v="USD"/>
    <x v="22"/>
    <n v="1457071200"/>
    <n v="1457071200"/>
    <x v="22"/>
    <b v="0"/>
    <b v="0"/>
    <s v="theater/plays"/>
    <n v="0.23525352848928385"/>
    <n v="102.0498866213152"/>
    <x v="1"/>
    <x v="1"/>
  </r>
  <r>
    <n v="98"/>
    <s v="Arias, Allen and Miller"/>
    <s v="Seamless transitional portal"/>
    <n v="97800"/>
    <n v="32951"/>
    <x v="0"/>
    <n v="1220"/>
    <x v="1"/>
    <s v="AUD"/>
    <x v="23"/>
    <n v="1437973200"/>
    <n v="1438318800"/>
    <x v="23"/>
    <b v="0"/>
    <b v="0"/>
    <s v="games/video games"/>
    <n v="0.33692229038854804"/>
    <n v="27.009016393442622"/>
    <x v="6"/>
    <x v="10"/>
  </r>
  <r>
    <n v="206"/>
    <s v="Austin, Baker and Kelley"/>
    <s v="Fundamental grid-enabled strategy"/>
    <n v="9000"/>
    <n v="3496"/>
    <x v="2"/>
    <n v="57"/>
    <x v="0"/>
    <s v="USD"/>
    <x v="24"/>
    <n v="1267250400"/>
    <n v="1268028000"/>
    <x v="24"/>
    <b v="0"/>
    <b v="0"/>
    <s v="publishing/fiction"/>
    <n v="0.38844444444444443"/>
    <n v="61.333333333333336"/>
    <x v="5"/>
    <x v="5"/>
  </r>
  <r>
    <n v="589"/>
    <s v="Avery, Brown and Parker"/>
    <s v="Exclusive intangible extranet"/>
    <n v="7900"/>
    <n v="5113"/>
    <x v="0"/>
    <n v="102"/>
    <x v="0"/>
    <s v="USD"/>
    <x v="25"/>
    <n v="1436072400"/>
    <n v="1436677200"/>
    <x v="25"/>
    <b v="0"/>
    <b v="0"/>
    <s v="film &amp; video/documentary"/>
    <n v="0.64721518987341786"/>
    <n v="50.127450980392155"/>
    <x v="0"/>
    <x v="7"/>
  </r>
  <r>
    <n v="528"/>
    <s v="Avila, Ford and Welch"/>
    <s v="Focused leadingedge matrix"/>
    <n v="9000"/>
    <n v="7227"/>
    <x v="0"/>
    <n v="80"/>
    <x v="5"/>
    <s v="GBP"/>
    <x v="26"/>
    <n v="1385186400"/>
    <n v="1389074400"/>
    <x v="26"/>
    <b v="0"/>
    <b v="0"/>
    <s v="music/indie rock"/>
    <n v="0.80300000000000016"/>
    <n v="90.337500000000006"/>
    <x v="2"/>
    <x v="2"/>
  </r>
  <r>
    <n v="143"/>
    <s v="Avila-Jones"/>
    <s v="Implemented discrete secured line"/>
    <n v="5400"/>
    <n v="7322"/>
    <x v="1"/>
    <n v="70"/>
    <x v="0"/>
    <s v="USD"/>
    <x v="27"/>
    <n v="1277701200"/>
    <n v="1279429200"/>
    <x v="27"/>
    <b v="0"/>
    <b v="0"/>
    <s v="music/indie rock"/>
    <n v="1.3559259259259262"/>
    <n v="104.6"/>
    <x v="2"/>
    <x v="2"/>
  </r>
  <r>
    <n v="249"/>
    <s v="Avila-Nelson"/>
    <s v="Up-sized intermediate website"/>
    <n v="61500"/>
    <n v="168095"/>
    <x v="1"/>
    <n v="6465"/>
    <x v="0"/>
    <s v="USD"/>
    <x v="28"/>
    <n v="1420178400"/>
    <n v="1420783200"/>
    <x v="28"/>
    <b v="0"/>
    <b v="0"/>
    <s v="publishing/translations"/>
    <n v="2.7332520325203249"/>
    <n v="26.000773395204948"/>
    <x v="5"/>
    <x v="9"/>
  </r>
  <r>
    <n v="975"/>
    <s v="Ayala Group"/>
    <s v="Right-sized maximized migration"/>
    <n v="5400"/>
    <n v="8366"/>
    <x v="1"/>
    <n v="135"/>
    <x v="0"/>
    <s v="USD"/>
    <x v="29"/>
    <n v="1448776800"/>
    <n v="1452146400"/>
    <x v="29"/>
    <b v="0"/>
    <b v="1"/>
    <s v="theater/plays"/>
    <n v="1.5492592592592593"/>
    <n v="61.970370370370368"/>
    <x v="1"/>
    <x v="1"/>
  </r>
  <r>
    <n v="858"/>
    <s v="Ayala, Crawford and Taylor"/>
    <s v="Realigned 5thgeneration knowledge user"/>
    <n v="4000"/>
    <n v="2778"/>
    <x v="0"/>
    <n v="35"/>
    <x v="0"/>
    <s v="USD"/>
    <x v="30"/>
    <n v="1524286800"/>
    <n v="1524891600"/>
    <x v="30"/>
    <b v="1"/>
    <b v="0"/>
    <s v="food/food trucks"/>
    <n v="0.69450000000000001"/>
    <n v="79.371428571428567"/>
    <x v="4"/>
    <x v="4"/>
  </r>
  <r>
    <n v="659"/>
    <s v="Bailey and Sons"/>
    <s v="Grass-roots dynamic emulation"/>
    <n v="120700"/>
    <n v="57010"/>
    <x v="0"/>
    <n v="750"/>
    <x v="5"/>
    <s v="GBP"/>
    <x v="31"/>
    <n v="1296108000"/>
    <n v="1296194400"/>
    <x v="9"/>
    <b v="0"/>
    <b v="0"/>
    <s v="film &amp; video/documentary"/>
    <n v="0.47232808616404315"/>
    <n v="76.013333333333335"/>
    <x v="0"/>
    <x v="7"/>
  </r>
  <r>
    <n v="185"/>
    <s v="Bailey PLC"/>
    <s v="Innovative actuating conglomeration"/>
    <n v="1000"/>
    <n v="718"/>
    <x v="0"/>
    <n v="19"/>
    <x v="0"/>
    <s v="USD"/>
    <x v="32"/>
    <n v="1526187600"/>
    <n v="1527138000"/>
    <x v="31"/>
    <b v="0"/>
    <b v="0"/>
    <s v="film &amp; video/television"/>
    <n v="0.71799999999999997"/>
    <n v="37.789473684210527"/>
    <x v="0"/>
    <x v="11"/>
  </r>
  <r>
    <n v="978"/>
    <s v="Bailey, Nguyen and Martinez"/>
    <s v="Fundamental user-facing productivity"/>
    <n v="1000"/>
    <n v="8641"/>
    <x v="1"/>
    <n v="92"/>
    <x v="0"/>
    <s v="USD"/>
    <x v="33"/>
    <n v="1478930400"/>
    <n v="1480831200"/>
    <x v="32"/>
    <b v="0"/>
    <b v="0"/>
    <s v="games/video games"/>
    <n v="8.641"/>
    <n v="93.923913043478265"/>
    <x v="6"/>
    <x v="10"/>
  </r>
  <r>
    <n v="404"/>
    <s v="Bailey-Boyer"/>
    <s v="Visionary exuding Internet solution"/>
    <n v="48900"/>
    <n v="154321"/>
    <x v="1"/>
    <n v="2237"/>
    <x v="0"/>
    <s v="USD"/>
    <x v="34"/>
    <n v="1510639200"/>
    <n v="1510898400"/>
    <x v="33"/>
    <b v="0"/>
    <b v="0"/>
    <s v="theater/plays"/>
    <n v="3.1558486707566464"/>
    <n v="68.985695127402778"/>
    <x v="1"/>
    <x v="1"/>
  </r>
  <r>
    <n v="383"/>
    <s v="Baker Ltd"/>
    <s v="Progressive intangible flexibility"/>
    <n v="6300"/>
    <n v="14199"/>
    <x v="1"/>
    <n v="189"/>
    <x v="0"/>
    <s v="USD"/>
    <x v="35"/>
    <n v="1550037600"/>
    <n v="1550556000"/>
    <x v="34"/>
    <b v="0"/>
    <b v="1"/>
    <s v="food/food trucks"/>
    <n v="2.2538095238095237"/>
    <n v="75.126984126984127"/>
    <x v="4"/>
    <x v="4"/>
  </r>
  <r>
    <n v="384"/>
    <s v="Baker, Collins and Smith"/>
    <s v="Reactive real-time software"/>
    <n v="114400"/>
    <n v="196779"/>
    <x v="1"/>
    <n v="4799"/>
    <x v="0"/>
    <s v="USD"/>
    <x v="36"/>
    <n v="1486706400"/>
    <n v="1489039200"/>
    <x v="35"/>
    <b v="1"/>
    <b v="1"/>
    <s v="film &amp; video/documentary"/>
    <n v="1.7200961538461539"/>
    <n v="41.004167534903104"/>
    <x v="0"/>
    <x v="7"/>
  </r>
  <r>
    <n v="63"/>
    <s v="Baker, Morgan and Brown"/>
    <s v="Assimilated didactic open system"/>
    <n v="4700"/>
    <n v="557"/>
    <x v="0"/>
    <n v="5"/>
    <x v="0"/>
    <s v="USD"/>
    <x v="37"/>
    <n v="1493355600"/>
    <n v="1493874000"/>
    <x v="36"/>
    <b v="0"/>
    <b v="0"/>
    <s v="theater/plays"/>
    <n v="0.11851063829787234"/>
    <n v="111.4"/>
    <x v="1"/>
    <x v="1"/>
  </r>
  <r>
    <n v="829"/>
    <s v="Baker-Higgins"/>
    <s v="Vision-oriented scalable portal"/>
    <n v="9600"/>
    <n v="4929"/>
    <x v="0"/>
    <n v="154"/>
    <x v="0"/>
    <s v="USD"/>
    <x v="38"/>
    <n v="1433826000"/>
    <n v="1435122000"/>
    <x v="37"/>
    <b v="0"/>
    <b v="0"/>
    <s v="theater/plays"/>
    <n v="0.51343749999999999"/>
    <n v="32.006493506493506"/>
    <x v="1"/>
    <x v="1"/>
  </r>
  <r>
    <n v="99"/>
    <s v="Baker-Morris"/>
    <s v="Fully-configurable motivating approach"/>
    <n v="7600"/>
    <n v="14951"/>
    <x v="1"/>
    <n v="164"/>
    <x v="0"/>
    <s v="USD"/>
    <x v="39"/>
    <n v="1416895200"/>
    <n v="1419400800"/>
    <x v="38"/>
    <b v="0"/>
    <b v="0"/>
    <s v="theater/plays"/>
    <n v="1.9672368421052631"/>
    <n v="91.16463414634147"/>
    <x v="1"/>
    <x v="1"/>
  </r>
  <r>
    <n v="0"/>
    <s v="Baldwin, Riley and Jackson"/>
    <s v="Pre-emptive tertiary standardization"/>
    <n v="100"/>
    <n v="0"/>
    <x v="0"/>
    <n v="0"/>
    <x v="3"/>
    <s v="CAD"/>
    <x v="40"/>
    <n v="1448690400"/>
    <n v="1450159200"/>
    <x v="39"/>
    <b v="0"/>
    <b v="0"/>
    <s v="food/food trucks"/>
    <n v="0"/>
    <n v="0"/>
    <x v="4"/>
    <x v="4"/>
  </r>
  <r>
    <n v="997"/>
    <s v="Ball LLC"/>
    <s v="Right-sized full-range throughput"/>
    <n v="7600"/>
    <n v="4603"/>
    <x v="2"/>
    <n v="139"/>
    <x v="4"/>
    <s v="EUR"/>
    <x v="41"/>
    <n v="1390197600"/>
    <n v="1390629600"/>
    <x v="40"/>
    <b v="0"/>
    <b v="0"/>
    <s v="theater/plays"/>
    <n v="0.60565789473684206"/>
    <n v="33.115107913669064"/>
    <x v="1"/>
    <x v="1"/>
  </r>
  <r>
    <n v="810"/>
    <s v="Ball-Fisher"/>
    <s v="Multi-layered intangible instruction set"/>
    <n v="6400"/>
    <n v="12360"/>
    <x v="1"/>
    <n v="221"/>
    <x v="0"/>
    <s v="USD"/>
    <x v="42"/>
    <n v="1511848800"/>
    <n v="1512712800"/>
    <x v="41"/>
    <b v="0"/>
    <b v="1"/>
    <s v="theater/plays"/>
    <n v="1.9312499999999999"/>
    <n v="55.927601809954751"/>
    <x v="1"/>
    <x v="1"/>
  </r>
  <r>
    <n v="70"/>
    <s v="Barker Inc"/>
    <s v="Re-engineered 24/7 task-force"/>
    <n v="128000"/>
    <n v="158389"/>
    <x v="1"/>
    <n v="2475"/>
    <x v="4"/>
    <s v="EUR"/>
    <x v="43"/>
    <n v="1288674000"/>
    <n v="1292911200"/>
    <x v="42"/>
    <b v="0"/>
    <b v="1"/>
    <s v="theater/plays"/>
    <n v="1.2374140625000001"/>
    <n v="63.995555555555555"/>
    <x v="1"/>
    <x v="1"/>
  </r>
  <r>
    <n v="717"/>
    <s v="Barnes, Wilcox and Riley"/>
    <s v="Reverse-engineered well-modulated ability"/>
    <n v="5600"/>
    <n v="13868"/>
    <x v="1"/>
    <n v="555"/>
    <x v="0"/>
    <s v="USD"/>
    <x v="44"/>
    <n v="1313989200"/>
    <n v="1315803600"/>
    <x v="43"/>
    <b v="0"/>
    <b v="0"/>
    <s v="film &amp; video/documentary"/>
    <n v="2.4764285714285714"/>
    <n v="24.987387387387386"/>
    <x v="0"/>
    <x v="7"/>
  </r>
  <r>
    <n v="639"/>
    <s v="Barnes-Williams"/>
    <s v="Upgradable explicit forecast"/>
    <n v="8600"/>
    <n v="4832"/>
    <x v="3"/>
    <n v="45"/>
    <x v="0"/>
    <s v="USD"/>
    <x v="45"/>
    <n v="1532754000"/>
    <n v="1532754000"/>
    <x v="44"/>
    <b v="0"/>
    <b v="1"/>
    <s v="film &amp; video/drama"/>
    <n v="0.56186046511627907"/>
    <n v="107.37777777777778"/>
    <x v="0"/>
    <x v="12"/>
  </r>
  <r>
    <n v="614"/>
    <s v="Barnett and Sons"/>
    <s v="Business-focused dynamic info-mediaries"/>
    <n v="26500"/>
    <n v="41205"/>
    <x v="1"/>
    <n v="723"/>
    <x v="0"/>
    <s v="USD"/>
    <x v="46"/>
    <n v="1484114400"/>
    <n v="1485669600"/>
    <x v="45"/>
    <b v="0"/>
    <b v="0"/>
    <s v="theater/plays"/>
    <n v="1.5549056603773586"/>
    <n v="56.991701244813278"/>
    <x v="1"/>
    <x v="1"/>
  </r>
  <r>
    <n v="894"/>
    <s v="Barrett Inc"/>
    <s v="Organic cohesive neural-net"/>
    <n v="1700"/>
    <n v="3208"/>
    <x v="1"/>
    <n v="56"/>
    <x v="5"/>
    <s v="GBP"/>
    <x v="47"/>
    <n v="1373518800"/>
    <n v="1376110800"/>
    <x v="46"/>
    <b v="0"/>
    <b v="1"/>
    <s v="film &amp; video/television"/>
    <n v="1.8870588235294117"/>
    <n v="57.285714285714285"/>
    <x v="0"/>
    <x v="11"/>
  </r>
  <r>
    <n v="115"/>
    <s v="Barrett PLC"/>
    <s v="Team-oriented clear-thinking capacity"/>
    <n v="166700"/>
    <n v="145382"/>
    <x v="0"/>
    <n v="3304"/>
    <x v="4"/>
    <s v="EUR"/>
    <x v="48"/>
    <n v="1510898400"/>
    <n v="1513922400"/>
    <x v="47"/>
    <b v="0"/>
    <b v="0"/>
    <s v="publishing/fiction"/>
    <n v="0.87211757648470301"/>
    <n v="44.001815980629537"/>
    <x v="5"/>
    <x v="5"/>
  </r>
  <r>
    <n v="254"/>
    <s v="Barry Group"/>
    <s v="De-engineered static Local Area Network"/>
    <n v="4600"/>
    <n v="8505"/>
    <x v="1"/>
    <n v="88"/>
    <x v="0"/>
    <s v="USD"/>
    <x v="49"/>
    <n v="1487656800"/>
    <n v="1487829600"/>
    <x v="48"/>
    <b v="0"/>
    <b v="0"/>
    <s v="publishing/nonfiction"/>
    <n v="1.848913043478261"/>
    <n v="96.647727272727266"/>
    <x v="5"/>
    <x v="8"/>
  </r>
  <r>
    <n v="140"/>
    <s v="Bautista-Cross"/>
    <s v="Fully-configurable coherent Internet solution"/>
    <n v="5500"/>
    <n v="12274"/>
    <x v="1"/>
    <n v="186"/>
    <x v="0"/>
    <s v="USD"/>
    <x v="50"/>
    <n v="1519538400"/>
    <n v="1519970400"/>
    <x v="49"/>
    <b v="0"/>
    <b v="0"/>
    <s v="film &amp; video/documentary"/>
    <n v="2.2316363636363636"/>
    <n v="65.989247311827953"/>
    <x v="0"/>
    <x v="7"/>
  </r>
  <r>
    <n v="411"/>
    <s v="Beck, Thompson and Martinez"/>
    <s v="Down-sized maximized function"/>
    <n v="7800"/>
    <n v="8161"/>
    <x v="1"/>
    <n v="82"/>
    <x v="0"/>
    <s v="USD"/>
    <x v="51"/>
    <n v="1496034000"/>
    <n v="1496206800"/>
    <x v="50"/>
    <b v="0"/>
    <b v="0"/>
    <s v="theater/plays"/>
    <n v="1.0462820512820512"/>
    <n v="99.524390243902445"/>
    <x v="1"/>
    <x v="1"/>
  </r>
  <r>
    <n v="200"/>
    <s v="Becker, Rice and White"/>
    <s v="Reduced dedicated capability"/>
    <n v="100"/>
    <n v="2"/>
    <x v="0"/>
    <n v="1"/>
    <x v="3"/>
    <s v="CAD"/>
    <x v="52"/>
    <n v="1269493200"/>
    <n v="1270443600"/>
    <x v="51"/>
    <b v="0"/>
    <b v="0"/>
    <s v="theater/plays"/>
    <n v="0.02"/>
    <n v="2"/>
    <x v="1"/>
    <x v="1"/>
  </r>
  <r>
    <n v="596"/>
    <s v="Becker-Scott"/>
    <s v="Managed optimizing archive"/>
    <n v="7900"/>
    <n v="7875"/>
    <x v="0"/>
    <n v="183"/>
    <x v="0"/>
    <s v="USD"/>
    <x v="53"/>
    <n v="1457157600"/>
    <n v="1457762400"/>
    <x v="52"/>
    <b v="0"/>
    <b v="1"/>
    <s v="film &amp; video/drama"/>
    <n v="0.99683544303797467"/>
    <n v="43.032786885245905"/>
    <x v="0"/>
    <x v="12"/>
  </r>
  <r>
    <n v="723"/>
    <s v="Beck-Knight"/>
    <s v="Exclusive fresh-thinking model"/>
    <n v="4900"/>
    <n v="13250"/>
    <x v="1"/>
    <n v="144"/>
    <x v="1"/>
    <s v="AUD"/>
    <x v="54"/>
    <n v="1456898400"/>
    <n v="1458709200"/>
    <x v="53"/>
    <b v="0"/>
    <b v="0"/>
    <s v="theater/plays"/>
    <n v="2.704081632653061"/>
    <n v="92.013888888888886"/>
    <x v="1"/>
    <x v="1"/>
  </r>
  <r>
    <n v="983"/>
    <s v="Beck-Weber"/>
    <s v="Business-focused full-range core"/>
    <n v="129100"/>
    <n v="188404"/>
    <x v="1"/>
    <n v="2326"/>
    <x v="0"/>
    <s v="USD"/>
    <x v="55"/>
    <n v="1564894800"/>
    <n v="1566190800"/>
    <x v="54"/>
    <b v="0"/>
    <b v="0"/>
    <s v="film &amp; video/documentary"/>
    <n v="1.4593648334624323"/>
    <n v="80.999140154772135"/>
    <x v="0"/>
    <x v="7"/>
  </r>
  <r>
    <n v="400"/>
    <s v="Bell PLC"/>
    <s v="Ergonomic eco-centric open architecture"/>
    <n v="100"/>
    <n v="2"/>
    <x v="0"/>
    <n v="1"/>
    <x v="0"/>
    <s v="USD"/>
    <x v="56"/>
    <n v="1376629200"/>
    <n v="1378530000"/>
    <x v="55"/>
    <b v="0"/>
    <b v="1"/>
    <s v="photography/photography books"/>
    <n v="0.02"/>
    <n v="2"/>
    <x v="3"/>
    <x v="3"/>
  </r>
  <r>
    <n v="495"/>
    <s v="Bell, Edwards and Andersen"/>
    <s v="Centralized clear-thinking solution"/>
    <n v="3200"/>
    <n v="13264"/>
    <x v="1"/>
    <n v="195"/>
    <x v="2"/>
    <s v="DKK"/>
    <x v="57"/>
    <n v="1402376400"/>
    <n v="1402722000"/>
    <x v="56"/>
    <b v="0"/>
    <b v="0"/>
    <s v="theater/plays"/>
    <n v="4.1449999999999996"/>
    <n v="68.02051282051282"/>
    <x v="1"/>
    <x v="1"/>
  </r>
  <r>
    <n v="291"/>
    <s v="Bell, Grimes and Kerr"/>
    <s v="Self-enabling uniform complexity"/>
    <n v="1800"/>
    <n v="8219"/>
    <x v="1"/>
    <n v="107"/>
    <x v="0"/>
    <s v="USD"/>
    <x v="58"/>
    <n v="1318654800"/>
    <n v="1319000400"/>
    <x v="57"/>
    <b v="1"/>
    <b v="0"/>
    <s v="technology/web"/>
    <n v="4.5661111111111108"/>
    <n v="76.813084112149539"/>
    <x v="7"/>
    <x v="13"/>
  </r>
  <r>
    <n v="546"/>
    <s v="Benjamin, Paul and Ferguson"/>
    <s v="Cloned global Graphical User Interface"/>
    <n v="4200"/>
    <n v="6870"/>
    <x v="1"/>
    <n v="88"/>
    <x v="0"/>
    <s v="USD"/>
    <x v="59"/>
    <n v="1537160400"/>
    <n v="1537419600"/>
    <x v="58"/>
    <b v="0"/>
    <b v="1"/>
    <s v="theater/plays"/>
    <n v="1.6357142857142855"/>
    <n v="78.068181818181813"/>
    <x v="1"/>
    <x v="1"/>
  </r>
  <r>
    <n v="47"/>
    <s v="Bennett and Sons"/>
    <s v="Function-based multi-state software"/>
    <n v="1500"/>
    <n v="7129"/>
    <x v="1"/>
    <n v="149"/>
    <x v="0"/>
    <s v="USD"/>
    <x v="60"/>
    <n v="1396069200"/>
    <n v="1398661200"/>
    <x v="59"/>
    <b v="0"/>
    <b v="0"/>
    <s v="theater/plays"/>
    <n v="4.7526666666666664"/>
    <n v="47.845637583892618"/>
    <x v="1"/>
    <x v="1"/>
  </r>
  <r>
    <n v="344"/>
    <s v="Berger, Johnson and Marshall"/>
    <s v="Devolved exuding emulation"/>
    <n v="197600"/>
    <n v="82959"/>
    <x v="0"/>
    <n v="830"/>
    <x v="0"/>
    <s v="USD"/>
    <x v="61"/>
    <n v="1516600800"/>
    <n v="1520056800"/>
    <x v="60"/>
    <b v="0"/>
    <b v="0"/>
    <s v="games/video games"/>
    <n v="0.41983299595141704"/>
    <n v="99.950602409638549"/>
    <x v="6"/>
    <x v="10"/>
  </r>
  <r>
    <n v="65"/>
    <s v="Berry-Boyer"/>
    <s v="Mandatory incremental projection"/>
    <n v="6100"/>
    <n v="14405"/>
    <x v="1"/>
    <n v="236"/>
    <x v="0"/>
    <s v="USD"/>
    <x v="31"/>
    <n v="1296108000"/>
    <n v="1296712800"/>
    <x v="61"/>
    <b v="0"/>
    <b v="0"/>
    <s v="theater/plays"/>
    <n v="2.3614754098360655"/>
    <n v="61.038135593220339"/>
    <x v="1"/>
    <x v="1"/>
  </r>
  <r>
    <n v="897"/>
    <s v="Berry-Cannon"/>
    <s v="Organized discrete encoding"/>
    <n v="8800"/>
    <n v="2437"/>
    <x v="0"/>
    <n v="27"/>
    <x v="0"/>
    <s v="USD"/>
    <x v="62"/>
    <n v="1556427600"/>
    <n v="1556600400"/>
    <x v="62"/>
    <b v="0"/>
    <b v="0"/>
    <s v="theater/plays"/>
    <n v="0.27693181818181817"/>
    <n v="90.259259259259252"/>
    <x v="1"/>
    <x v="1"/>
  </r>
  <r>
    <n v="531"/>
    <s v="Berry-Richardson"/>
    <s v="Automated zero tolerance implementation"/>
    <n v="186700"/>
    <n v="178338"/>
    <x v="3"/>
    <n v="3640"/>
    <x v="6"/>
    <s v="CHF"/>
    <x v="63"/>
    <n v="1384149600"/>
    <n v="1388988000"/>
    <x v="63"/>
    <b v="0"/>
    <b v="0"/>
    <s v="games/video games"/>
    <n v="0.95521156936261387"/>
    <n v="48.993956043956047"/>
    <x v="6"/>
    <x v="10"/>
  </r>
  <r>
    <n v="27"/>
    <s v="Best, Carr and Williams"/>
    <s v="Diverse transitional migration"/>
    <n v="2000"/>
    <n v="1599"/>
    <x v="0"/>
    <n v="15"/>
    <x v="0"/>
    <s v="USD"/>
    <x v="64"/>
    <n v="1443848400"/>
    <n v="1444539600"/>
    <x v="64"/>
    <b v="0"/>
    <b v="0"/>
    <s v="music/rock"/>
    <n v="0.79949999999999999"/>
    <n v="106.6"/>
    <x v="2"/>
    <x v="6"/>
  </r>
  <r>
    <n v="510"/>
    <s v="Best, Miller and Thomas"/>
    <s v="Re-engineered mobile task-force"/>
    <n v="7800"/>
    <n v="9289"/>
    <x v="1"/>
    <n v="131"/>
    <x v="1"/>
    <s v="AUD"/>
    <x v="65"/>
    <n v="1527742800"/>
    <n v="1529816400"/>
    <x v="65"/>
    <b v="0"/>
    <b v="0"/>
    <s v="film &amp; video/drama"/>
    <n v="1.1908974358974358"/>
    <n v="70.908396946564892"/>
    <x v="0"/>
    <x v="12"/>
  </r>
  <r>
    <n v="899"/>
    <s v="Best-Young"/>
    <s v="Implemented multimedia time-frame"/>
    <n v="3100"/>
    <n v="12620"/>
    <x v="1"/>
    <n v="123"/>
    <x v="6"/>
    <s v="CHF"/>
    <x v="66"/>
    <n v="1381122000"/>
    <n v="1382677200"/>
    <x v="66"/>
    <b v="0"/>
    <b v="0"/>
    <s v="music/jazz"/>
    <n v="4.0709677419354842"/>
    <n v="102.60162601626017"/>
    <x v="2"/>
    <x v="14"/>
  </r>
  <r>
    <n v="37"/>
    <s v="Black, Armstrong and Anderson"/>
    <s v="Profound attitude-oriented functionalities"/>
    <n v="8100"/>
    <n v="11339"/>
    <x v="1"/>
    <n v="107"/>
    <x v="0"/>
    <s v="USD"/>
    <x v="67"/>
    <n v="1570338000"/>
    <n v="1573192800"/>
    <x v="67"/>
    <b v="0"/>
    <b v="1"/>
    <s v="publishing/fiction"/>
    <n v="1.3998765432098765"/>
    <n v="105.97196261682242"/>
    <x v="5"/>
    <x v="5"/>
  </r>
  <r>
    <n v="959"/>
    <s v="Black-Graham"/>
    <s v="Operative hybrid utilization"/>
    <n v="145000"/>
    <n v="6631"/>
    <x v="0"/>
    <n v="130"/>
    <x v="0"/>
    <s v="USD"/>
    <x v="27"/>
    <n v="1277701200"/>
    <n v="1280120400"/>
    <x v="68"/>
    <b v="0"/>
    <b v="0"/>
    <s v="publishing/translations"/>
    <n v="4.5731034482758622E-2"/>
    <n v="51.007692307692309"/>
    <x v="5"/>
    <x v="9"/>
  </r>
  <r>
    <n v="171"/>
    <s v="Blair Group"/>
    <s v="Public-key 3rdgeneration budgetary management"/>
    <n v="4900"/>
    <n v="521"/>
    <x v="0"/>
    <n v="5"/>
    <x v="0"/>
    <s v="USD"/>
    <x v="68"/>
    <n v="1395291600"/>
    <n v="1397192400"/>
    <x v="69"/>
    <b v="0"/>
    <b v="0"/>
    <s v="publishing/translations"/>
    <n v="0.1063265306122449"/>
    <n v="104.2"/>
    <x v="5"/>
    <x v="9"/>
  </r>
  <r>
    <n v="562"/>
    <s v="Blair Inc"/>
    <s v="Configurable bandwidth-monitored throughput"/>
    <n v="9900"/>
    <n v="1269"/>
    <x v="0"/>
    <n v="26"/>
    <x v="6"/>
    <s v="CHF"/>
    <x v="69"/>
    <n v="1552366800"/>
    <n v="1552539600"/>
    <x v="70"/>
    <b v="0"/>
    <b v="0"/>
    <s v="music/rock"/>
    <n v="0.12818181818181817"/>
    <n v="48.807692307692307"/>
    <x v="2"/>
    <x v="6"/>
  </r>
  <r>
    <n v="33"/>
    <s v="Blair, Collins and Carter"/>
    <s v="Exclusive interactive approach"/>
    <n v="50200"/>
    <n v="189666"/>
    <x v="1"/>
    <n v="5419"/>
    <x v="0"/>
    <s v="USD"/>
    <x v="70"/>
    <n v="1412485200"/>
    <n v="1415685600"/>
    <x v="71"/>
    <b v="0"/>
    <b v="0"/>
    <s v="theater/plays"/>
    <n v="3.7782071713147412"/>
    <n v="35.000184535892231"/>
    <x v="1"/>
    <x v="1"/>
  </r>
  <r>
    <n v="420"/>
    <s v="Blair, Reyes and Woods"/>
    <s v="Cross-platform interactive synergy"/>
    <n v="5000"/>
    <n v="6423"/>
    <x v="1"/>
    <n v="94"/>
    <x v="0"/>
    <s v="USD"/>
    <x v="71"/>
    <n v="1498366800"/>
    <n v="1499576400"/>
    <x v="72"/>
    <b v="0"/>
    <b v="0"/>
    <s v="theater/plays"/>
    <n v="1.2846000000000002"/>
    <n v="68.329787234042556"/>
    <x v="1"/>
    <x v="1"/>
  </r>
  <r>
    <n v="238"/>
    <s v="Bolton, Sanchez and Carrillo"/>
    <s v="Distributed systemic adapter"/>
    <n v="2400"/>
    <n v="10138"/>
    <x v="1"/>
    <n v="97"/>
    <x v="2"/>
    <s v="DKK"/>
    <x v="72"/>
    <n v="1513231200"/>
    <n v="1515391200"/>
    <x v="73"/>
    <b v="0"/>
    <b v="1"/>
    <s v="theater/plays"/>
    <n v="4.2241666666666671"/>
    <n v="104.51546391752578"/>
    <x v="1"/>
    <x v="1"/>
  </r>
  <r>
    <n v="688"/>
    <s v="Bowen, Davies and Burns"/>
    <s v="Devolved client-server monitoring"/>
    <n v="2900"/>
    <n v="12449"/>
    <x v="1"/>
    <n v="175"/>
    <x v="0"/>
    <s v="USD"/>
    <x v="73"/>
    <n v="1547100000"/>
    <n v="1548482400"/>
    <x v="74"/>
    <b v="0"/>
    <b v="1"/>
    <s v="film &amp; video/television"/>
    <n v="4.2927586206896553"/>
    <n v="71.137142857142862"/>
    <x v="0"/>
    <x v="11"/>
  </r>
  <r>
    <n v="152"/>
    <s v="Bowen, Mcdonald and Hall"/>
    <s v="User-centric fault-tolerant task-force"/>
    <n v="41500"/>
    <n v="175573"/>
    <x v="1"/>
    <n v="3376"/>
    <x v="0"/>
    <s v="USD"/>
    <x v="74"/>
    <n v="1487311200"/>
    <n v="1487916000"/>
    <x v="75"/>
    <b v="0"/>
    <b v="0"/>
    <s v="music/indie rock"/>
    <n v="4.2306746987951804"/>
    <n v="52.006220379146917"/>
    <x v="2"/>
    <x v="2"/>
  </r>
  <r>
    <n v="953"/>
    <s v="Boyle Ltd"/>
    <s v="Streamlined fault-tolerant conglomeration"/>
    <n v="3300"/>
    <n v="1980"/>
    <x v="0"/>
    <n v="21"/>
    <x v="0"/>
    <s v="USD"/>
    <x v="75"/>
    <n v="1450591200"/>
    <n v="1453701600"/>
    <x v="76"/>
    <b v="0"/>
    <b v="1"/>
    <s v="film &amp; video/science fiction"/>
    <n v="0.6"/>
    <n v="94.285714285714292"/>
    <x v="0"/>
    <x v="15"/>
  </r>
  <r>
    <n v="693"/>
    <s v="Bradford-Silva"/>
    <s v="Reverse-engineered composite hierarchy"/>
    <n v="180400"/>
    <n v="115396"/>
    <x v="0"/>
    <n v="1748"/>
    <x v="0"/>
    <s v="USD"/>
    <x v="76"/>
    <n v="1508216400"/>
    <n v="1509685200"/>
    <x v="77"/>
    <b v="0"/>
    <b v="0"/>
    <s v="theater/plays"/>
    <n v="0.63966740576496672"/>
    <n v="66.016018306636155"/>
    <x v="1"/>
    <x v="1"/>
  </r>
  <r>
    <n v="832"/>
    <s v="Bradley, Beck and Mayo"/>
    <s v="Synergized fault-tolerant hierarchy"/>
    <n v="43200"/>
    <n v="136156"/>
    <x v="1"/>
    <n v="1297"/>
    <x v="2"/>
    <s v="DKK"/>
    <x v="77"/>
    <n v="1445490000"/>
    <n v="1448431200"/>
    <x v="78"/>
    <b v="1"/>
    <b v="0"/>
    <s v="publishing/translations"/>
    <n v="3.1517592592592591"/>
    <n v="104.97764070932922"/>
    <x v="5"/>
    <x v="9"/>
  </r>
  <r>
    <n v="51"/>
    <s v="Bradshaw, Gill and Donovan"/>
    <s v="Inverse secondary infrastructure"/>
    <n v="158100"/>
    <n v="145243"/>
    <x v="0"/>
    <n v="1467"/>
    <x v="5"/>
    <s v="GBP"/>
    <x v="78"/>
    <n v="1332824400"/>
    <n v="1334206800"/>
    <x v="79"/>
    <b v="0"/>
    <b v="1"/>
    <s v="technology/wearables"/>
    <n v="0.91867805186590767"/>
    <n v="99.006816632583508"/>
    <x v="7"/>
    <x v="16"/>
  </r>
  <r>
    <n v="417"/>
    <s v="Bradshaw, Smith and Ryan"/>
    <s v="Upgradable 24/7 emulation"/>
    <n v="1700"/>
    <n v="943"/>
    <x v="0"/>
    <n v="15"/>
    <x v="0"/>
    <s v="USD"/>
    <x v="79"/>
    <n v="1541221200"/>
    <n v="1543298400"/>
    <x v="80"/>
    <b v="0"/>
    <b v="0"/>
    <s v="theater/plays"/>
    <n v="0.55470588235294116"/>
    <n v="62.866666666666667"/>
    <x v="1"/>
    <x v="1"/>
  </r>
  <r>
    <n v="852"/>
    <s v="Brady Ltd"/>
    <s v="Open-source reciprocal standardization"/>
    <n v="4900"/>
    <n v="2505"/>
    <x v="0"/>
    <n v="31"/>
    <x v="0"/>
    <s v="USD"/>
    <x v="80"/>
    <n v="1310792400"/>
    <n v="1311656400"/>
    <x v="81"/>
    <b v="0"/>
    <b v="1"/>
    <s v="games/video games"/>
    <n v="0.51122448979591839"/>
    <n v="80.806451612903231"/>
    <x v="6"/>
    <x v="10"/>
  </r>
  <r>
    <n v="611"/>
    <s v="Brady, Cortez and Rodriguez"/>
    <s v="Multi-lateral maximized core"/>
    <n v="8200"/>
    <n v="1136"/>
    <x v="2"/>
    <n v="15"/>
    <x v="0"/>
    <s v="USD"/>
    <x v="81"/>
    <n v="1374728400"/>
    <n v="1375765200"/>
    <x v="82"/>
    <b v="0"/>
    <b v="0"/>
    <s v="theater/plays"/>
    <n v="0.13853658536585367"/>
    <n v="75.733333333333334"/>
    <x v="1"/>
    <x v="1"/>
  </r>
  <r>
    <n v="106"/>
    <s v="Brandt, Carter and Wood"/>
    <s v="Ameliorated clear-thinking circuit"/>
    <n v="3900"/>
    <n v="14006"/>
    <x v="1"/>
    <n v="147"/>
    <x v="0"/>
    <s v="USD"/>
    <x v="82"/>
    <n v="1567918800"/>
    <n v="1568350800"/>
    <x v="83"/>
    <b v="0"/>
    <b v="0"/>
    <s v="theater/plays"/>
    <n v="3.5912820512820516"/>
    <n v="95.278911564625844"/>
    <x v="1"/>
    <x v="1"/>
  </r>
  <r>
    <n v="280"/>
    <s v="Braun PLC"/>
    <s v="Function-based high-level infrastructure"/>
    <n v="2500"/>
    <n v="14536"/>
    <x v="1"/>
    <n v="393"/>
    <x v="0"/>
    <s v="USD"/>
    <x v="83"/>
    <n v="1511244000"/>
    <n v="1511762400"/>
    <x v="84"/>
    <b v="0"/>
    <b v="0"/>
    <s v="film &amp; video/animation"/>
    <n v="5.8144000000000009"/>
    <n v="36.987277353689571"/>
    <x v="0"/>
    <x v="0"/>
  </r>
  <r>
    <n v="57"/>
    <s v="Bridges, Freeman and Kim"/>
    <s v="Cross-group multi-state task-force"/>
    <n v="2900"/>
    <n v="6243"/>
    <x v="1"/>
    <n v="201"/>
    <x v="0"/>
    <s v="USD"/>
    <x v="84"/>
    <n v="1504242000"/>
    <n v="1505278800"/>
    <x v="85"/>
    <b v="0"/>
    <b v="0"/>
    <s v="games/video games"/>
    <n v="2.1527586206896552"/>
    <n v="31.059701492537314"/>
    <x v="6"/>
    <x v="10"/>
  </r>
  <r>
    <n v="136"/>
    <s v="Briggs PLC"/>
    <s v="Distributed context-sensitive flexibility"/>
    <n v="82800"/>
    <n v="2721"/>
    <x v="2"/>
    <n v="58"/>
    <x v="0"/>
    <s v="USD"/>
    <x v="85"/>
    <n v="1402117200"/>
    <n v="1403154000"/>
    <x v="86"/>
    <b v="0"/>
    <b v="1"/>
    <s v="film &amp; video/drama"/>
    <n v="3.2862318840579711E-2"/>
    <n v="46.913793103448278"/>
    <x v="0"/>
    <x v="12"/>
  </r>
  <r>
    <n v="851"/>
    <s v="Bright and Sons"/>
    <s v="Object-based needs-based info-mediaries"/>
    <n v="6000"/>
    <n v="12468"/>
    <x v="1"/>
    <n v="160"/>
    <x v="0"/>
    <s v="USD"/>
    <x v="86"/>
    <n v="1335934800"/>
    <n v="1338786000"/>
    <x v="87"/>
    <b v="0"/>
    <b v="0"/>
    <s v="music/electric music"/>
    <n v="2.0779999999999998"/>
    <n v="77.924999999999997"/>
    <x v="2"/>
    <x v="17"/>
  </r>
  <r>
    <n v="367"/>
    <s v="Brooks, Jones and Ingram"/>
    <s v="Triple-buffered explicit methodology"/>
    <n v="9900"/>
    <n v="1870"/>
    <x v="0"/>
    <n v="75"/>
    <x v="0"/>
    <s v="USD"/>
    <x v="87"/>
    <n v="1413608400"/>
    <n v="1415685600"/>
    <x v="71"/>
    <b v="0"/>
    <b v="1"/>
    <s v="theater/plays"/>
    <n v="0.18888888888888888"/>
    <n v="24.933333333333334"/>
    <x v="1"/>
    <x v="1"/>
  </r>
  <r>
    <n v="780"/>
    <s v="Brooks-Rodriguez"/>
    <s v="Implemented intangible instruction set"/>
    <n v="5100"/>
    <n v="5421"/>
    <x v="1"/>
    <n v="164"/>
    <x v="0"/>
    <s v="USD"/>
    <x v="88"/>
    <n v="1469163600"/>
    <n v="1470805200"/>
    <x v="88"/>
    <b v="0"/>
    <b v="1"/>
    <s v="film &amp; video/drama"/>
    <n v="1.0629411764705883"/>
    <n v="33.054878048780488"/>
    <x v="0"/>
    <x v="12"/>
  </r>
  <r>
    <n v="668"/>
    <s v="Brown and Sons"/>
    <s v="Programmable leadingedge budgetary management"/>
    <n v="27500"/>
    <n v="5593"/>
    <x v="0"/>
    <n v="76"/>
    <x v="0"/>
    <s v="USD"/>
    <x v="89"/>
    <n v="1343797200"/>
    <n v="1344834000"/>
    <x v="89"/>
    <b v="0"/>
    <b v="0"/>
    <s v="theater/plays"/>
    <n v="0.20338181818181819"/>
    <n v="73.59210526315789"/>
    <x v="1"/>
    <x v="1"/>
  </r>
  <r>
    <n v="354"/>
    <s v="Brown Group"/>
    <s v="Profit-focused transitional capability"/>
    <n v="6100"/>
    <n v="7548"/>
    <x v="1"/>
    <n v="80"/>
    <x v="2"/>
    <s v="DKK"/>
    <x v="90"/>
    <n v="1378184400"/>
    <n v="1378789200"/>
    <x v="90"/>
    <b v="0"/>
    <b v="0"/>
    <s v="film &amp; video/documentary"/>
    <n v="1.2373770491803278"/>
    <n v="94.35"/>
    <x v="0"/>
    <x v="7"/>
  </r>
  <r>
    <n v="592"/>
    <s v="Brown Inc"/>
    <s v="Object-based bandwidth-monitored concept"/>
    <n v="156800"/>
    <n v="20243"/>
    <x v="0"/>
    <n v="253"/>
    <x v="0"/>
    <s v="USD"/>
    <x v="91"/>
    <n v="1401426000"/>
    <n v="1402203600"/>
    <x v="91"/>
    <b v="0"/>
    <b v="0"/>
    <s v="theater/plays"/>
    <n v="0.12910076530612244"/>
    <n v="80.011857707509876"/>
    <x v="1"/>
    <x v="1"/>
  </r>
  <r>
    <n v="602"/>
    <s v="Brown Ltd"/>
    <s v="Quality-focused system-worthy support"/>
    <n v="71100"/>
    <n v="91176"/>
    <x v="1"/>
    <n v="1140"/>
    <x v="0"/>
    <s v="USD"/>
    <x v="92"/>
    <n v="1433480400"/>
    <n v="1434430800"/>
    <x v="92"/>
    <b v="0"/>
    <b v="0"/>
    <s v="theater/plays"/>
    <n v="1.2823628691983122"/>
    <n v="79.978947368421046"/>
    <x v="1"/>
    <x v="1"/>
  </r>
  <r>
    <n v="936"/>
    <s v="Brown Ltd"/>
    <s v="Enhanced composite contingency"/>
    <n v="103200"/>
    <n v="1690"/>
    <x v="0"/>
    <n v="21"/>
    <x v="0"/>
    <s v="USD"/>
    <x v="93"/>
    <n v="1563771600"/>
    <n v="1564030800"/>
    <x v="93"/>
    <b v="1"/>
    <b v="0"/>
    <s v="theater/plays"/>
    <n v="1.6375968992248063E-2"/>
    <n v="80.476190476190482"/>
    <x v="1"/>
    <x v="1"/>
  </r>
  <r>
    <n v="422"/>
    <s v="Brown, Davies and Pacheco"/>
    <s v="Reverse-engineered regional knowledge user"/>
    <n v="8700"/>
    <n v="11075"/>
    <x v="1"/>
    <n v="205"/>
    <x v="0"/>
    <s v="USD"/>
    <x v="94"/>
    <n v="1271480400"/>
    <n v="1273208400"/>
    <x v="94"/>
    <b v="0"/>
    <b v="1"/>
    <s v="theater/plays"/>
    <n v="1.2729885057471264"/>
    <n v="54.024390243902438"/>
    <x v="1"/>
    <x v="1"/>
  </r>
  <r>
    <n v="559"/>
    <s v="Brown, Estrada and Jensen"/>
    <s v="Exclusive systematic productivity"/>
    <n v="105300"/>
    <n v="106321"/>
    <x v="1"/>
    <n v="1022"/>
    <x v="0"/>
    <s v="USD"/>
    <x v="95"/>
    <n v="1470114000"/>
    <n v="1470718800"/>
    <x v="95"/>
    <b v="0"/>
    <b v="0"/>
    <s v="theater/plays"/>
    <n v="1.009696106362773"/>
    <n v="104.03228962818004"/>
    <x v="1"/>
    <x v="1"/>
  </r>
  <r>
    <n v="297"/>
    <s v="Brown, Herring and Bass"/>
    <s v="Organized client-driven capacity"/>
    <n v="7200"/>
    <n v="6785"/>
    <x v="0"/>
    <n v="104"/>
    <x v="1"/>
    <s v="AUD"/>
    <x v="96"/>
    <n v="1389679200"/>
    <n v="1390456800"/>
    <x v="96"/>
    <b v="0"/>
    <b v="1"/>
    <s v="theater/plays"/>
    <n v="0.94236111111111109"/>
    <n v="65.240384615384613"/>
    <x v="1"/>
    <x v="1"/>
  </r>
  <r>
    <n v="150"/>
    <s v="Brown, Palmer and Pace"/>
    <s v="Networked stable workforce"/>
    <n v="100"/>
    <n v="1"/>
    <x v="0"/>
    <n v="1"/>
    <x v="0"/>
    <s v="USD"/>
    <x v="97"/>
    <n v="1544940000"/>
    <n v="1545026400"/>
    <x v="97"/>
    <b v="0"/>
    <b v="0"/>
    <s v="music/rock"/>
    <n v="0.01"/>
    <n v="1"/>
    <x v="2"/>
    <x v="6"/>
  </r>
  <r>
    <n v="121"/>
    <s v="Brown-Brown"/>
    <s v="Multi-lateral homogeneous success"/>
    <n v="45300"/>
    <n v="99361"/>
    <x v="1"/>
    <n v="903"/>
    <x v="0"/>
    <s v="USD"/>
    <x v="70"/>
    <n v="1412485200"/>
    <n v="1413608400"/>
    <x v="98"/>
    <b v="0"/>
    <b v="0"/>
    <s v="games/video games"/>
    <n v="2.1933995584988963"/>
    <n v="110.0343300110742"/>
    <x v="6"/>
    <x v="10"/>
  </r>
  <r>
    <n v="600"/>
    <s v="Brown-George"/>
    <s v="Cross-platform tertiary array"/>
    <n v="100"/>
    <n v="5"/>
    <x v="0"/>
    <n v="1"/>
    <x v="5"/>
    <s v="GBP"/>
    <x v="98"/>
    <n v="1375160400"/>
    <n v="1376197200"/>
    <x v="99"/>
    <b v="0"/>
    <b v="0"/>
    <s v="food/food trucks"/>
    <n v="0.05"/>
    <n v="5"/>
    <x v="4"/>
    <x v="4"/>
  </r>
  <r>
    <n v="268"/>
    <s v="Brown-Mckee"/>
    <s v="Networked optimal productivity"/>
    <n v="1500"/>
    <n v="2708"/>
    <x v="1"/>
    <n v="48"/>
    <x v="0"/>
    <s v="USD"/>
    <x v="99"/>
    <n v="1349326800"/>
    <n v="1353304800"/>
    <x v="100"/>
    <b v="0"/>
    <b v="0"/>
    <s v="film &amp; video/documentary"/>
    <n v="1.8053333333333332"/>
    <n v="56.416666666666664"/>
    <x v="0"/>
    <x v="7"/>
  </r>
  <r>
    <n v="926"/>
    <s v="Brown-Oliver"/>
    <s v="Synchronized cohesive encoding"/>
    <n v="8700"/>
    <n v="1577"/>
    <x v="0"/>
    <n v="15"/>
    <x v="0"/>
    <s v="USD"/>
    <x v="100"/>
    <n v="1463029200"/>
    <n v="1463374800"/>
    <x v="101"/>
    <b v="0"/>
    <b v="0"/>
    <s v="food/food trucks"/>
    <n v="0.18126436781609198"/>
    <n v="105.13333333333334"/>
    <x v="4"/>
    <x v="4"/>
  </r>
  <r>
    <n v="373"/>
    <s v="Brown-Parker"/>
    <s v="Down-sized coherent toolset"/>
    <n v="22500"/>
    <n v="164291"/>
    <x v="1"/>
    <n v="2106"/>
    <x v="0"/>
    <s v="USD"/>
    <x v="101"/>
    <n v="1502946000"/>
    <n v="1503637200"/>
    <x v="102"/>
    <b v="0"/>
    <b v="0"/>
    <s v="theater/plays"/>
    <n v="7.3018222222222224"/>
    <n v="78.010921177587846"/>
    <x v="1"/>
    <x v="1"/>
  </r>
  <r>
    <n v="540"/>
    <s v="Brown-Pena"/>
    <s v="Front-line client-server secured line"/>
    <n v="5300"/>
    <n v="14097"/>
    <x v="1"/>
    <n v="247"/>
    <x v="0"/>
    <s v="USD"/>
    <x v="102"/>
    <n v="1525496400"/>
    <n v="1527397200"/>
    <x v="103"/>
    <b v="0"/>
    <b v="0"/>
    <s v="photography/photography books"/>
    <n v="2.6598113207547169"/>
    <n v="57.072874493927124"/>
    <x v="3"/>
    <x v="3"/>
  </r>
  <r>
    <n v="166"/>
    <s v="Brown-Vang"/>
    <s v="Robust heuristic artificial intelligence"/>
    <n v="9800"/>
    <n v="13439"/>
    <x v="1"/>
    <n v="244"/>
    <x v="0"/>
    <s v="USD"/>
    <x v="103"/>
    <n v="1292997600"/>
    <n v="1293343200"/>
    <x v="104"/>
    <b v="0"/>
    <b v="0"/>
    <s v="photography/photography books"/>
    <n v="1.3713265306122449"/>
    <n v="55.077868852459019"/>
    <x v="3"/>
    <x v="3"/>
  </r>
  <r>
    <n v="869"/>
    <s v="Brown-Williams"/>
    <s v="Multi-channeled responsive product"/>
    <n v="161900"/>
    <n v="38376"/>
    <x v="0"/>
    <n v="526"/>
    <x v="0"/>
    <s v="USD"/>
    <x v="104"/>
    <n v="1277096400"/>
    <n v="1278306000"/>
    <x v="105"/>
    <b v="0"/>
    <b v="0"/>
    <s v="film &amp; video/drama"/>
    <n v="0.23703520691785052"/>
    <n v="72.958174904942965"/>
    <x v="0"/>
    <x v="12"/>
  </r>
  <r>
    <n v="161"/>
    <s v="Bruce Group"/>
    <s v="Cross-platform methodical process improvement"/>
    <n v="5500"/>
    <n v="4300"/>
    <x v="0"/>
    <n v="75"/>
    <x v="0"/>
    <s v="USD"/>
    <x v="105"/>
    <n v="1442984400"/>
    <n v="1443502800"/>
    <x v="106"/>
    <b v="0"/>
    <b v="1"/>
    <s v="technology/web"/>
    <n v="0.78181818181818186"/>
    <n v="57.333333333333336"/>
    <x v="7"/>
    <x v="13"/>
  </r>
  <r>
    <n v="908"/>
    <s v="Bryant-Pope"/>
    <s v="Networked intangible help-desk"/>
    <n v="38200"/>
    <n v="121950"/>
    <x v="1"/>
    <n v="3934"/>
    <x v="0"/>
    <s v="USD"/>
    <x v="86"/>
    <n v="1335934800"/>
    <n v="1336885200"/>
    <x v="107"/>
    <b v="0"/>
    <b v="0"/>
    <s v="games/video games"/>
    <n v="3.1924083769633507"/>
    <n v="30.99898322318251"/>
    <x v="6"/>
    <x v="10"/>
  </r>
  <r>
    <n v="819"/>
    <s v="Buck-Khan"/>
    <s v="Integrated bandwidth-monitored alliance"/>
    <n v="8900"/>
    <n v="4509"/>
    <x v="0"/>
    <n v="47"/>
    <x v="0"/>
    <s v="USD"/>
    <x v="106"/>
    <n v="1353736800"/>
    <n v="1355032800"/>
    <x v="108"/>
    <b v="1"/>
    <b v="0"/>
    <s v="games/video games"/>
    <n v="0.50662921348314605"/>
    <n v="95.936170212765958"/>
    <x v="6"/>
    <x v="10"/>
  </r>
  <r>
    <n v="813"/>
    <s v="Buckley Group"/>
    <s v="Diverse high-level attitude"/>
    <n v="3200"/>
    <n v="7661"/>
    <x v="1"/>
    <n v="68"/>
    <x v="0"/>
    <s v="USD"/>
    <x v="107"/>
    <n v="1346043600"/>
    <n v="1346907600"/>
    <x v="109"/>
    <b v="0"/>
    <b v="0"/>
    <s v="games/video games"/>
    <n v="2.3940625"/>
    <n v="112.66176470588235"/>
    <x v="6"/>
    <x v="10"/>
  </r>
  <r>
    <n v="616"/>
    <s v="Burnett-Mora"/>
    <s v="Quality-focused 24/7 superstructure"/>
    <n v="6400"/>
    <n v="12129"/>
    <x v="1"/>
    <n v="238"/>
    <x v="5"/>
    <s v="GBP"/>
    <x v="108"/>
    <n v="1379653200"/>
    <n v="1379739600"/>
    <x v="110"/>
    <b v="0"/>
    <b v="1"/>
    <s v="music/indie rock"/>
    <n v="1.8951562500000001"/>
    <n v="50.962184873949582"/>
    <x v="2"/>
    <x v="2"/>
  </r>
  <r>
    <n v="355"/>
    <s v="Burns-Burnett"/>
    <s v="Front-line scalable definition"/>
    <n v="3800"/>
    <n v="2241"/>
    <x v="3"/>
    <n v="86"/>
    <x v="0"/>
    <s v="USD"/>
    <x v="109"/>
    <n v="1485064800"/>
    <n v="1488520800"/>
    <x v="111"/>
    <b v="0"/>
    <b v="0"/>
    <s v="technology/wearables"/>
    <n v="0.58973684210526311"/>
    <n v="26.058139534883722"/>
    <x v="7"/>
    <x v="16"/>
  </r>
  <r>
    <n v="163"/>
    <s v="Burton-Watkins"/>
    <s v="Extended reciprocal circuit"/>
    <n v="3500"/>
    <n v="8864"/>
    <x v="1"/>
    <n v="246"/>
    <x v="0"/>
    <s v="USD"/>
    <x v="110"/>
    <n v="1508475600"/>
    <n v="1512712800"/>
    <x v="41"/>
    <b v="0"/>
    <b v="1"/>
    <s v="photography/photography books"/>
    <n v="2.5325714285714285"/>
    <n v="36.032520325203251"/>
    <x v="3"/>
    <x v="3"/>
  </r>
  <r>
    <n v="996"/>
    <s v="Butler LLC"/>
    <s v="Future-proofed upward-trending migration"/>
    <n v="6600"/>
    <n v="4814"/>
    <x v="0"/>
    <n v="112"/>
    <x v="0"/>
    <s v="USD"/>
    <x v="111"/>
    <n v="1357106400"/>
    <n v="1359698400"/>
    <x v="112"/>
    <b v="0"/>
    <b v="0"/>
    <s v="theater/plays"/>
    <n v="0.72939393939393937"/>
    <n v="42.982142857142854"/>
    <x v="1"/>
    <x v="1"/>
  </r>
  <r>
    <n v="340"/>
    <s v="Butler, Henry and Espinoza"/>
    <s v="Switchable didactic matrices"/>
    <n v="37100"/>
    <n v="34964"/>
    <x v="0"/>
    <n v="393"/>
    <x v="0"/>
    <s v="USD"/>
    <x v="112"/>
    <n v="1323669600"/>
    <n v="1323756000"/>
    <x v="113"/>
    <b v="0"/>
    <b v="0"/>
    <s v="photography/photography books"/>
    <n v="0.94242587601078176"/>
    <n v="88.966921119592882"/>
    <x v="3"/>
    <x v="3"/>
  </r>
  <r>
    <n v="924"/>
    <s v="Butler-Barr"/>
    <s v="User-friendly next generation core"/>
    <n v="39400"/>
    <n v="192292"/>
    <x v="1"/>
    <n v="2289"/>
    <x v="4"/>
    <s v="EUR"/>
    <x v="113"/>
    <n v="1572498000"/>
    <n v="1573452000"/>
    <x v="114"/>
    <b v="0"/>
    <b v="0"/>
    <s v="theater/plays"/>
    <n v="4.8805076142131982"/>
    <n v="84.006989951944078"/>
    <x v="1"/>
    <x v="1"/>
  </r>
  <r>
    <n v="784"/>
    <s v="Byrd Group"/>
    <s v="Profound fault-tolerant model"/>
    <n v="88900"/>
    <n v="102535"/>
    <x v="1"/>
    <n v="3308"/>
    <x v="0"/>
    <s v="USD"/>
    <x v="114"/>
    <n v="1457244000"/>
    <n v="1458190800"/>
    <x v="115"/>
    <b v="0"/>
    <b v="0"/>
    <s v="technology/web"/>
    <n v="1.1533745781777278"/>
    <n v="30.996070133010882"/>
    <x v="7"/>
    <x v="13"/>
  </r>
  <r>
    <n v="442"/>
    <s v="Calderon, Bradford and Dean"/>
    <s v="Devolved system-worthy framework"/>
    <n v="5400"/>
    <n v="10731"/>
    <x v="1"/>
    <n v="143"/>
    <x v="4"/>
    <s v="EUR"/>
    <x v="115"/>
    <n v="1504328400"/>
    <n v="1505710800"/>
    <x v="116"/>
    <b v="0"/>
    <b v="0"/>
    <s v="theater/plays"/>
    <n v="1.9872222222222222"/>
    <n v="75.04195804195804"/>
    <x v="1"/>
    <x v="1"/>
  </r>
  <r>
    <n v="134"/>
    <s v="Caldwell LLC"/>
    <s v="Secured executive concept"/>
    <n v="99500"/>
    <n v="89288"/>
    <x v="0"/>
    <n v="940"/>
    <x v="6"/>
    <s v="CHF"/>
    <x v="116"/>
    <n v="1308459600"/>
    <n v="1312693200"/>
    <x v="117"/>
    <b v="0"/>
    <b v="1"/>
    <s v="film &amp; video/documentary"/>
    <n v="0.89736683417085428"/>
    <n v="94.987234042553197"/>
    <x v="0"/>
    <x v="7"/>
  </r>
  <r>
    <n v="735"/>
    <s v="Caldwell PLC"/>
    <s v="Grass-roots zero administration alliance"/>
    <n v="37100"/>
    <n v="131404"/>
    <x v="1"/>
    <n v="1991"/>
    <x v="0"/>
    <s v="USD"/>
    <x v="117"/>
    <n v="1459314000"/>
    <n v="1459918800"/>
    <x v="118"/>
    <b v="0"/>
    <b v="0"/>
    <s v="photography/photography books"/>
    <n v="3.5418867924528303"/>
    <n v="65.998995479658461"/>
    <x v="3"/>
    <x v="3"/>
  </r>
  <r>
    <n v="25"/>
    <s v="Caldwell, Velazquez and Wilson"/>
    <s v="Monitored impactful analyzer"/>
    <n v="5500"/>
    <n v="11904"/>
    <x v="1"/>
    <n v="163"/>
    <x v="0"/>
    <s v="USD"/>
    <x v="118"/>
    <n v="1305694800"/>
    <n v="1307422800"/>
    <x v="119"/>
    <b v="0"/>
    <b v="1"/>
    <s v="games/video games"/>
    <n v="2.1643636363636363"/>
    <n v="73.030674846625772"/>
    <x v="6"/>
    <x v="10"/>
  </r>
  <r>
    <n v="193"/>
    <s v="Calhoun, Rogers and Long"/>
    <s v="Progressive discrete hub"/>
    <n v="6600"/>
    <n v="3012"/>
    <x v="0"/>
    <n v="65"/>
    <x v="0"/>
    <s v="USD"/>
    <x v="119"/>
    <n v="1523163600"/>
    <n v="1523509200"/>
    <x v="120"/>
    <b v="1"/>
    <b v="0"/>
    <s v="music/indie rock"/>
    <n v="0.4563636363636363"/>
    <n v="46.338461538461537"/>
    <x v="2"/>
    <x v="2"/>
  </r>
  <r>
    <n v="757"/>
    <s v="Callahan-Gilbert"/>
    <s v="Profit-focused motivating function"/>
    <n v="1400"/>
    <n v="5696"/>
    <x v="1"/>
    <n v="114"/>
    <x v="0"/>
    <s v="USD"/>
    <x v="120"/>
    <n v="1305176400"/>
    <n v="1305522000"/>
    <x v="121"/>
    <b v="0"/>
    <b v="0"/>
    <s v="film &amp; video/drama"/>
    <n v="4.0685714285714285"/>
    <n v="49.964912280701753"/>
    <x v="0"/>
    <x v="12"/>
  </r>
  <r>
    <n v="28"/>
    <s v="Campbell, Brown and Powell"/>
    <s v="Synchronized global task-force"/>
    <n v="130800"/>
    <n v="137635"/>
    <x v="1"/>
    <n v="2220"/>
    <x v="0"/>
    <s v="USD"/>
    <x v="121"/>
    <n v="1265695200"/>
    <n v="1267682400"/>
    <x v="122"/>
    <b v="0"/>
    <b v="1"/>
    <s v="theater/plays"/>
    <n v="1.0522553516819573"/>
    <n v="61.997747747747745"/>
    <x v="1"/>
    <x v="1"/>
  </r>
  <r>
    <n v="854"/>
    <s v="Campbell, Thomas and Obrien"/>
    <s v="Multi-channeled secondary middleware"/>
    <n v="171000"/>
    <n v="194309"/>
    <x v="1"/>
    <n v="2662"/>
    <x v="3"/>
    <s v="CAD"/>
    <x v="122"/>
    <n v="1574056800"/>
    <n v="1576389600"/>
    <x v="123"/>
    <b v="0"/>
    <b v="0"/>
    <s v="publishing/fiction"/>
    <n v="1.1363099415204678"/>
    <n v="72.993613824192337"/>
    <x v="5"/>
    <x v="5"/>
  </r>
  <r>
    <n v="695"/>
    <s v="Cardenas, Thompson and Carey"/>
    <s v="Configurable full-range emulation"/>
    <n v="9200"/>
    <n v="12322"/>
    <x v="1"/>
    <n v="196"/>
    <x v="4"/>
    <s v="EUR"/>
    <x v="123"/>
    <n v="1447480800"/>
    <n v="1448863200"/>
    <x v="124"/>
    <b v="1"/>
    <b v="0"/>
    <s v="music/rock"/>
    <n v="1.3393478260869565"/>
    <n v="62.867346938775512"/>
    <x v="2"/>
    <x v="6"/>
  </r>
  <r>
    <n v="158"/>
    <s v="Carlson Inc"/>
    <s v="Ergonomic fresh-thinking installation"/>
    <n v="2100"/>
    <n v="4640"/>
    <x v="1"/>
    <n v="41"/>
    <x v="0"/>
    <s v="USD"/>
    <x v="124"/>
    <n v="1449554400"/>
    <n v="1449640800"/>
    <x v="125"/>
    <b v="0"/>
    <b v="0"/>
    <s v="music/rock"/>
    <n v="2.2095238095238097"/>
    <n v="113.17073170731707"/>
    <x v="2"/>
    <x v="6"/>
  </r>
  <r>
    <n v="333"/>
    <s v="Carlson, Dixon and Jones"/>
    <s v="Persistent well-modulated synergy"/>
    <n v="9600"/>
    <n v="11900"/>
    <x v="1"/>
    <n v="253"/>
    <x v="0"/>
    <s v="USD"/>
    <x v="125"/>
    <n v="1542693600"/>
    <n v="1545112800"/>
    <x v="126"/>
    <b v="0"/>
    <b v="0"/>
    <s v="theater/plays"/>
    <n v="1.2395833333333333"/>
    <n v="47.035573122529641"/>
    <x v="1"/>
    <x v="1"/>
  </r>
  <r>
    <n v="631"/>
    <s v="Carlson-Hernandez"/>
    <s v="Quality-focused real-time solution"/>
    <n v="59200"/>
    <n v="183756"/>
    <x v="1"/>
    <n v="3063"/>
    <x v="0"/>
    <s v="USD"/>
    <x v="126"/>
    <n v="1553576400"/>
    <n v="1553922000"/>
    <x v="127"/>
    <b v="0"/>
    <b v="0"/>
    <s v="theater/plays"/>
    <n v="3.1039864864864866"/>
    <n v="59.992164544564154"/>
    <x v="1"/>
    <x v="1"/>
  </r>
  <r>
    <n v="207"/>
    <s v="Carney-Anderson"/>
    <s v="Digitized 5thgeneration knowledgebase"/>
    <n v="1000"/>
    <n v="4257"/>
    <x v="1"/>
    <n v="43"/>
    <x v="0"/>
    <s v="USD"/>
    <x v="127"/>
    <n v="1535432400"/>
    <n v="1537160400"/>
    <x v="128"/>
    <b v="0"/>
    <b v="1"/>
    <s v="music/rock"/>
    <n v="4.2569999999999997"/>
    <n v="99"/>
    <x v="2"/>
    <x v="6"/>
  </r>
  <r>
    <n v="730"/>
    <s v="Carson PLC"/>
    <s v="Visionary system-worthy attitude"/>
    <n v="28800"/>
    <n v="118847"/>
    <x v="1"/>
    <n v="1071"/>
    <x v="3"/>
    <s v="CAD"/>
    <x v="128"/>
    <n v="1432357200"/>
    <n v="1432875600"/>
    <x v="129"/>
    <b v="0"/>
    <b v="0"/>
    <s v="technology/wearables"/>
    <n v="4.1266319444444441"/>
    <n v="110.96825396825396"/>
    <x v="7"/>
    <x v="16"/>
  </r>
  <r>
    <n v="911"/>
    <s v="Carter, Cole and Curtis"/>
    <s v="Cloned responsive standardization"/>
    <n v="5800"/>
    <n v="11539"/>
    <x v="1"/>
    <n v="462"/>
    <x v="0"/>
    <s v="USD"/>
    <x v="129"/>
    <n v="1568005200"/>
    <n v="1568178000"/>
    <x v="130"/>
    <b v="1"/>
    <b v="0"/>
    <s v="technology/web"/>
    <n v="1.9894827586206896"/>
    <n v="24.976190476190474"/>
    <x v="7"/>
    <x v="13"/>
  </r>
  <r>
    <n v="7"/>
    <s v="Carter-Guzman"/>
    <s v="Centralized cohesive challenge"/>
    <n v="4500"/>
    <n v="14741"/>
    <x v="1"/>
    <n v="227"/>
    <x v="2"/>
    <s v="DKK"/>
    <x v="130"/>
    <n v="1439442000"/>
    <n v="1439614800"/>
    <x v="131"/>
    <b v="0"/>
    <b v="0"/>
    <s v="theater/plays"/>
    <n v="3.2757777777777779"/>
    <n v="64.93832599118943"/>
    <x v="1"/>
    <x v="1"/>
  </r>
  <r>
    <n v="619"/>
    <s v="Case LLC"/>
    <s v="Ameliorated foreground methodology"/>
    <n v="195900"/>
    <n v="55757"/>
    <x v="0"/>
    <n v="648"/>
    <x v="0"/>
    <s v="USD"/>
    <x v="131"/>
    <n v="1304658000"/>
    <n v="1304744400"/>
    <x v="132"/>
    <b v="1"/>
    <b v="1"/>
    <s v="theater/plays"/>
    <n v="0.28461970393057684"/>
    <n v="86.044753086419746"/>
    <x v="1"/>
    <x v="1"/>
  </r>
  <r>
    <n v="49"/>
    <s v="Casey-Kelly"/>
    <s v="Sharable holistic interface"/>
    <n v="7200"/>
    <n v="13653"/>
    <x v="1"/>
    <n v="303"/>
    <x v="0"/>
    <s v="USD"/>
    <x v="132"/>
    <n v="1571547600"/>
    <n v="1575439200"/>
    <x v="133"/>
    <b v="0"/>
    <b v="0"/>
    <s v="music/rock"/>
    <n v="1.89625"/>
    <n v="45.059405940594061"/>
    <x v="2"/>
    <x v="6"/>
  </r>
  <r>
    <n v="110"/>
    <s v="Castillo-Carey"/>
    <s v="Cross-platform solution-oriented process improvement"/>
    <n v="142400"/>
    <n v="21307"/>
    <x v="0"/>
    <n v="296"/>
    <x v="0"/>
    <s v="USD"/>
    <x v="133"/>
    <n v="1536642000"/>
    <n v="1538283600"/>
    <x v="134"/>
    <b v="0"/>
    <b v="0"/>
    <s v="food/food trucks"/>
    <n v="0.14962780898876404"/>
    <n v="71.983108108108112"/>
    <x v="4"/>
    <x v="4"/>
  </r>
  <r>
    <n v="986"/>
    <s v="Chan, Washington and Callahan"/>
    <s v="Optional zero administration neural-net"/>
    <n v="7800"/>
    <n v="3144"/>
    <x v="0"/>
    <n v="92"/>
    <x v="0"/>
    <s v="USD"/>
    <x v="134"/>
    <n v="1301979600"/>
    <n v="1303189200"/>
    <x v="135"/>
    <b v="0"/>
    <b v="0"/>
    <s v="music/rock"/>
    <n v="0.40307692307692305"/>
    <n v="34.173913043478258"/>
    <x v="2"/>
    <x v="6"/>
  </r>
  <r>
    <n v="117"/>
    <s v="Chaney-Dennis"/>
    <s v="Business-focused 24hour groupware"/>
    <n v="4900"/>
    <n v="8523"/>
    <x v="1"/>
    <n v="275"/>
    <x v="0"/>
    <s v="USD"/>
    <x v="135"/>
    <n v="1316667600"/>
    <n v="1317186000"/>
    <x v="136"/>
    <b v="0"/>
    <b v="0"/>
    <s v="film &amp; video/television"/>
    <n v="1.7393877551020409"/>
    <n v="30.992727272727272"/>
    <x v="0"/>
    <x v="11"/>
  </r>
  <r>
    <n v="881"/>
    <s v="Charles Inc"/>
    <s v="Implemented object-oriented synergy"/>
    <n v="81300"/>
    <n v="31665"/>
    <x v="0"/>
    <n v="452"/>
    <x v="0"/>
    <s v="USD"/>
    <x v="136"/>
    <n v="1436418000"/>
    <n v="1438923600"/>
    <x v="137"/>
    <b v="0"/>
    <b v="1"/>
    <s v="theater/plays"/>
    <n v="0.38948339483394834"/>
    <n v="70.055309734513273"/>
    <x v="1"/>
    <x v="1"/>
  </r>
  <r>
    <n v="105"/>
    <s v="Charles-Johnson"/>
    <s v="Total fresh-thinking system engine"/>
    <n v="6800"/>
    <n v="9829"/>
    <x v="1"/>
    <n v="95"/>
    <x v="0"/>
    <s v="USD"/>
    <x v="137"/>
    <n v="1364878800"/>
    <n v="1366434000"/>
    <x v="138"/>
    <b v="0"/>
    <b v="0"/>
    <s v="technology/web"/>
    <n v="1.4454411764705883"/>
    <n v="103.46315789473684"/>
    <x v="7"/>
    <x v="13"/>
  </r>
  <r>
    <n v="298"/>
    <s v="Chase, Garcia and Johnson"/>
    <s v="Adaptive intangible database"/>
    <n v="3500"/>
    <n v="5037"/>
    <x v="1"/>
    <n v="72"/>
    <x v="0"/>
    <s v="USD"/>
    <x v="138"/>
    <n v="1456466400"/>
    <n v="1458018000"/>
    <x v="139"/>
    <b v="0"/>
    <b v="1"/>
    <s v="music/rock"/>
    <n v="1.4391428571428571"/>
    <n v="69.958333333333329"/>
    <x v="2"/>
    <x v="6"/>
  </r>
  <r>
    <n v="223"/>
    <s v="Chavez, Garcia and Cantu"/>
    <s v="Synergistic explicit capability"/>
    <n v="87300"/>
    <n v="81897"/>
    <x v="0"/>
    <n v="931"/>
    <x v="0"/>
    <s v="USD"/>
    <x v="139"/>
    <n v="1458104400"/>
    <n v="1459314000"/>
    <x v="140"/>
    <b v="0"/>
    <b v="0"/>
    <s v="theater/plays"/>
    <n v="0.93810996563573879"/>
    <n v="87.966702470461868"/>
    <x v="1"/>
    <x v="1"/>
  </r>
  <r>
    <n v="755"/>
    <s v="Chen, Pollard and Clarke"/>
    <s v="Stand-alone multi-state project"/>
    <n v="4500"/>
    <n v="7496"/>
    <x v="1"/>
    <n v="288"/>
    <x v="2"/>
    <s v="DKK"/>
    <x v="140"/>
    <n v="1514354400"/>
    <n v="1515391200"/>
    <x v="73"/>
    <b v="0"/>
    <b v="1"/>
    <s v="theater/plays"/>
    <n v="1.6657777777777778"/>
    <n v="26.027777777777779"/>
    <x v="1"/>
    <x v="1"/>
  </r>
  <r>
    <n v="890"/>
    <s v="Christian, Kim and Jimenez"/>
    <s v="Devolved foreground throughput"/>
    <n v="134400"/>
    <n v="155849"/>
    <x v="1"/>
    <n v="1470"/>
    <x v="0"/>
    <s v="USD"/>
    <x v="141"/>
    <n v="1561352400"/>
    <n v="1561438800"/>
    <x v="141"/>
    <b v="0"/>
    <b v="0"/>
    <s v="music/indie rock"/>
    <n v="1.1595907738095239"/>
    <n v="106.01972789115646"/>
    <x v="2"/>
    <x v="2"/>
  </r>
  <r>
    <n v="603"/>
    <s v="Christian, Yates and Greer"/>
    <s v="Vision-oriented 5thgeneration array"/>
    <n v="5300"/>
    <n v="6342"/>
    <x v="1"/>
    <n v="102"/>
    <x v="0"/>
    <s v="USD"/>
    <x v="142"/>
    <n v="1555563600"/>
    <n v="1557896400"/>
    <x v="142"/>
    <b v="0"/>
    <b v="0"/>
    <s v="theater/plays"/>
    <n v="1.1966037735849056"/>
    <n v="62.176470588235297"/>
    <x v="1"/>
    <x v="1"/>
  </r>
  <r>
    <n v="874"/>
    <s v="Chung-Nguyen"/>
    <s v="Managed discrete parallelism"/>
    <n v="40200"/>
    <n v="139468"/>
    <x v="1"/>
    <n v="4358"/>
    <x v="0"/>
    <s v="USD"/>
    <x v="143"/>
    <n v="1271998800"/>
    <n v="1275282000"/>
    <x v="143"/>
    <b v="0"/>
    <b v="1"/>
    <s v="photography/photography books"/>
    <n v="3.4693532338308457"/>
    <n v="32.002753556677376"/>
    <x v="3"/>
    <x v="3"/>
  </r>
  <r>
    <n v="652"/>
    <s v="Cisneros Ltd"/>
    <s v="Vision-oriented regional hub"/>
    <n v="10000"/>
    <n v="12684"/>
    <x v="1"/>
    <n v="409"/>
    <x v="0"/>
    <s v="USD"/>
    <x v="144"/>
    <n v="1470373200"/>
    <n v="1474088400"/>
    <x v="144"/>
    <b v="0"/>
    <b v="0"/>
    <s v="technology/web"/>
    <n v="1.2684"/>
    <n v="31.012224938875306"/>
    <x v="7"/>
    <x v="13"/>
  </r>
  <r>
    <n v="84"/>
    <s v="Cisneros-Burton"/>
    <s v="Public-key zero tolerance orchestration"/>
    <n v="31400"/>
    <n v="41564"/>
    <x v="1"/>
    <n v="374"/>
    <x v="0"/>
    <s v="USD"/>
    <x v="145"/>
    <n v="1343451600"/>
    <n v="1344315600"/>
    <x v="145"/>
    <b v="0"/>
    <b v="0"/>
    <s v="technology/wearables"/>
    <n v="1.3236942675159236"/>
    <n v="111.1336898395722"/>
    <x v="7"/>
    <x v="16"/>
  </r>
  <r>
    <n v="119"/>
    <s v="Clark and Sons"/>
    <s v="Reverse-engineered full-range Internet solution"/>
    <n v="5000"/>
    <n v="10748"/>
    <x v="1"/>
    <n v="154"/>
    <x v="0"/>
    <s v="USD"/>
    <x v="146"/>
    <n v="1402894800"/>
    <n v="1404363600"/>
    <x v="146"/>
    <b v="0"/>
    <b v="1"/>
    <s v="film &amp; video/documentary"/>
    <n v="2.1496"/>
    <n v="69.79220779220779"/>
    <x v="0"/>
    <x v="7"/>
  </r>
  <r>
    <n v="88"/>
    <s v="Clark Group"/>
    <s v="Grass-roots fault-tolerant policy"/>
    <n v="4800"/>
    <n v="12516"/>
    <x v="1"/>
    <n v="113"/>
    <x v="0"/>
    <s v="USD"/>
    <x v="147"/>
    <n v="1429160400"/>
    <n v="1431061200"/>
    <x v="147"/>
    <b v="0"/>
    <b v="0"/>
    <s v="publishing/translations"/>
    <n v="2.6074999999999999"/>
    <n v="110.76106194690266"/>
    <x v="5"/>
    <x v="9"/>
  </r>
  <r>
    <n v="489"/>
    <s v="Clark Inc"/>
    <s v="Down-sized mobile time-frame"/>
    <n v="9200"/>
    <n v="9339"/>
    <x v="1"/>
    <n v="85"/>
    <x v="4"/>
    <s v="EUR"/>
    <x v="148"/>
    <n v="1281934800"/>
    <n v="1282366800"/>
    <x v="148"/>
    <b v="0"/>
    <b v="0"/>
    <s v="technology/wearables"/>
    <n v="1.015108695652174"/>
    <n v="109.87058823529412"/>
    <x v="7"/>
    <x v="16"/>
  </r>
  <r>
    <n v="534"/>
    <s v="Clark, Mccormick and Mendoza"/>
    <s v="Self-enabling didactic orchestration"/>
    <n v="89100"/>
    <n v="13385"/>
    <x v="0"/>
    <n v="243"/>
    <x v="0"/>
    <s v="USD"/>
    <x v="149"/>
    <n v="1534482000"/>
    <n v="1534568400"/>
    <x v="149"/>
    <b v="0"/>
    <b v="1"/>
    <s v="film &amp; video/drama"/>
    <n v="0.15022446689113356"/>
    <n v="55.08230452674897"/>
    <x v="0"/>
    <x v="12"/>
  </r>
  <r>
    <n v="443"/>
    <s v="Clark-Bowman"/>
    <s v="Stand-alone user-facing service-desk"/>
    <n v="9300"/>
    <n v="3232"/>
    <x v="2"/>
    <n v="90"/>
    <x v="0"/>
    <s v="USD"/>
    <x v="150"/>
    <n v="1285822800"/>
    <n v="1287464400"/>
    <x v="150"/>
    <b v="0"/>
    <b v="0"/>
    <s v="theater/plays"/>
    <n v="0.34752688172043006"/>
    <n v="35.911111111111111"/>
    <x v="1"/>
    <x v="1"/>
  </r>
  <r>
    <n v="743"/>
    <s v="Clark-Conrad"/>
    <s v="Exclusive bandwidth-monitored orchestration"/>
    <n v="3900"/>
    <n v="504"/>
    <x v="0"/>
    <n v="17"/>
    <x v="0"/>
    <s v="USD"/>
    <x v="151"/>
    <n v="1445403600"/>
    <n v="1445922000"/>
    <x v="151"/>
    <b v="0"/>
    <b v="1"/>
    <s v="theater/plays"/>
    <n v="0.12923076923076923"/>
    <n v="29.647058823529413"/>
    <x v="1"/>
    <x v="1"/>
  </r>
  <r>
    <n v="30"/>
    <s v="Clark-Cooke"/>
    <s v="Down-sized analyzing challenge"/>
    <n v="9000"/>
    <n v="14455"/>
    <x v="1"/>
    <n v="129"/>
    <x v="0"/>
    <s v="USD"/>
    <x v="152"/>
    <n v="1558674000"/>
    <n v="1559106000"/>
    <x v="152"/>
    <b v="0"/>
    <b v="0"/>
    <s v="film &amp; video/animation"/>
    <n v="1.606111111111111"/>
    <n v="112.05426356589147"/>
    <x v="0"/>
    <x v="0"/>
  </r>
  <r>
    <n v="159"/>
    <s v="Clarke, Anderson and Lee"/>
    <s v="Robust explicit hardware"/>
    <n v="191200"/>
    <n v="191222"/>
    <x v="1"/>
    <n v="1821"/>
    <x v="0"/>
    <s v="USD"/>
    <x v="153"/>
    <n v="1553662800"/>
    <n v="1555218000"/>
    <x v="153"/>
    <b v="0"/>
    <b v="1"/>
    <s v="theater/plays"/>
    <n v="1.0001150627615063"/>
    <n v="105.00933552992861"/>
    <x v="1"/>
    <x v="1"/>
  </r>
  <r>
    <n v="572"/>
    <s v="Clements Group"/>
    <s v="Assimilated actuating policy"/>
    <n v="9000"/>
    <n v="4896"/>
    <x v="2"/>
    <n v="94"/>
    <x v="0"/>
    <s v="USD"/>
    <x v="154"/>
    <n v="1443416400"/>
    <n v="1444798800"/>
    <x v="154"/>
    <b v="0"/>
    <b v="1"/>
    <s v="music/rock"/>
    <n v="0.54400000000000004"/>
    <n v="52.085106382978722"/>
    <x v="2"/>
    <x v="6"/>
  </r>
  <r>
    <n v="916"/>
    <s v="Clements Ltd"/>
    <s v="Persistent bandwidth-monitored framework"/>
    <n v="3700"/>
    <n v="1343"/>
    <x v="0"/>
    <n v="52"/>
    <x v="0"/>
    <s v="USD"/>
    <x v="155"/>
    <n v="1418882400"/>
    <n v="1419660000"/>
    <x v="155"/>
    <b v="0"/>
    <b v="0"/>
    <s v="photography/photography books"/>
    <n v="0.36297297297297298"/>
    <n v="25.826923076923077"/>
    <x v="3"/>
    <x v="3"/>
  </r>
  <r>
    <n v="522"/>
    <s v="Cline, Peterson and Lowery"/>
    <s v="Innovative static budgetary management"/>
    <n v="50500"/>
    <n v="16389"/>
    <x v="0"/>
    <n v="191"/>
    <x v="0"/>
    <s v="USD"/>
    <x v="156"/>
    <n v="1341291600"/>
    <n v="1342328400"/>
    <x v="156"/>
    <b v="0"/>
    <b v="0"/>
    <s v="film &amp; video/shorts"/>
    <n v="0.32453465346534655"/>
    <n v="85.806282722513089"/>
    <x v="0"/>
    <x v="18"/>
  </r>
  <r>
    <n v="430"/>
    <s v="Cochran Ltd"/>
    <s v="Re-engineered attitude-oriented frame"/>
    <n v="8100"/>
    <n v="5487"/>
    <x v="0"/>
    <n v="84"/>
    <x v="0"/>
    <s v="USD"/>
    <x v="157"/>
    <n v="1569733200"/>
    <n v="1572670800"/>
    <x v="157"/>
    <b v="0"/>
    <b v="0"/>
    <s v="theater/plays"/>
    <n v="0.67740740740740746"/>
    <n v="65.321428571428569"/>
    <x v="1"/>
    <x v="1"/>
  </r>
  <r>
    <n v="17"/>
    <s v="Cochran-Nguyen"/>
    <s v="Seamless 4thgeneration methodology"/>
    <n v="84600"/>
    <n v="134845"/>
    <x v="1"/>
    <n v="1249"/>
    <x v="0"/>
    <s v="USD"/>
    <x v="158"/>
    <n v="1294812000"/>
    <n v="1294898400"/>
    <x v="158"/>
    <b v="0"/>
    <b v="0"/>
    <s v="film &amp; video/animation"/>
    <n v="1.5939125295508274"/>
    <n v="107.96236989591674"/>
    <x v="0"/>
    <x v="0"/>
  </r>
  <r>
    <n v="266"/>
    <s v="Cole LLC"/>
    <s v="Proactive responsive emulation"/>
    <n v="111900"/>
    <n v="85902"/>
    <x v="0"/>
    <n v="3182"/>
    <x v="4"/>
    <s v="EUR"/>
    <x v="159"/>
    <n v="1415340000"/>
    <n v="1418191200"/>
    <x v="159"/>
    <b v="0"/>
    <b v="1"/>
    <s v="music/jazz"/>
    <n v="0.7676675603217159"/>
    <n v="26.996228786926462"/>
    <x v="2"/>
    <x v="14"/>
  </r>
  <r>
    <n v="604"/>
    <s v="Cole, Hernandez and Rodriguez"/>
    <s v="Cross-platform logistical circuit"/>
    <n v="88700"/>
    <n v="151438"/>
    <x v="1"/>
    <n v="2857"/>
    <x v="0"/>
    <s v="USD"/>
    <x v="160"/>
    <n v="1295676000"/>
    <n v="1297490400"/>
    <x v="160"/>
    <b v="0"/>
    <b v="0"/>
    <s v="theater/plays"/>
    <n v="1.7073055242390078"/>
    <n v="53.005950297514879"/>
    <x v="1"/>
    <x v="1"/>
  </r>
  <r>
    <n v="700"/>
    <s v="Cole, Petty and Cameron"/>
    <s v="Realigned zero administration paradigm"/>
    <n v="100"/>
    <n v="3"/>
    <x v="0"/>
    <n v="1"/>
    <x v="0"/>
    <s v="USD"/>
    <x v="161"/>
    <n v="1264399200"/>
    <n v="1265695200"/>
    <x v="161"/>
    <b v="0"/>
    <b v="0"/>
    <s v="technology/wearables"/>
    <n v="0.03"/>
    <n v="3"/>
    <x v="7"/>
    <x v="16"/>
  </r>
  <r>
    <n v="848"/>
    <s v="Cole, Salazar and Moreno"/>
    <s v="Robust motivating orchestration"/>
    <n v="3200"/>
    <n v="10831"/>
    <x v="1"/>
    <n v="172"/>
    <x v="0"/>
    <s v="USD"/>
    <x v="162"/>
    <n v="1276318800"/>
    <n v="1277096400"/>
    <x v="162"/>
    <b v="0"/>
    <b v="0"/>
    <s v="film &amp; video/drama"/>
    <n v="3.3846875000000001"/>
    <n v="62.970930232558139"/>
    <x v="0"/>
    <x v="12"/>
  </r>
  <r>
    <n v="323"/>
    <s v="Cole, Smith and Wood"/>
    <s v="Integrated zero-defect help-desk"/>
    <n v="8900"/>
    <n v="2148"/>
    <x v="0"/>
    <n v="26"/>
    <x v="5"/>
    <s v="GBP"/>
    <x v="163"/>
    <n v="1395896400"/>
    <n v="1396069200"/>
    <x v="163"/>
    <b v="0"/>
    <b v="0"/>
    <s v="film &amp; video/documentary"/>
    <n v="0.24134831460674155"/>
    <n v="82.615384615384613"/>
    <x v="0"/>
    <x v="7"/>
  </r>
  <r>
    <n v="22"/>
    <s v="Collier Inc"/>
    <s v="Enhanced dynamic definition"/>
    <n v="59100"/>
    <n v="75690"/>
    <x v="1"/>
    <n v="890"/>
    <x v="0"/>
    <s v="USD"/>
    <x v="164"/>
    <n v="1522731600"/>
    <n v="1524027600"/>
    <x v="164"/>
    <b v="0"/>
    <b v="0"/>
    <s v="theater/plays"/>
    <n v="1.2807106598984772"/>
    <n v="85.044943820224717"/>
    <x v="1"/>
    <x v="1"/>
  </r>
  <r>
    <n v="853"/>
    <s v="Collier LLC"/>
    <s v="Secured well-modulated projection"/>
    <n v="17100"/>
    <n v="111502"/>
    <x v="1"/>
    <n v="1467"/>
    <x v="3"/>
    <s v="CAD"/>
    <x v="165"/>
    <n v="1308546000"/>
    <n v="1308978000"/>
    <x v="165"/>
    <b v="0"/>
    <b v="1"/>
    <s v="music/indie rock"/>
    <n v="6.5205847953216365"/>
    <n v="76.006816632583508"/>
    <x v="2"/>
    <x v="2"/>
  </r>
  <r>
    <n v="503"/>
    <s v="Collins LLC"/>
    <s v="Decentralized 4thgeneration time-frame"/>
    <n v="25500"/>
    <n v="45983"/>
    <x v="1"/>
    <n v="460"/>
    <x v="0"/>
    <s v="USD"/>
    <x v="166"/>
    <n v="1435726800"/>
    <n v="1437454800"/>
    <x v="166"/>
    <b v="0"/>
    <b v="0"/>
    <s v="film &amp; video/drama"/>
    <n v="1.8032549019607844"/>
    <n v="99.963043478260872"/>
    <x v="0"/>
    <x v="12"/>
  </r>
  <r>
    <n v="73"/>
    <s v="Collins-Goodman"/>
    <s v="Cross-platform even-keeled initiative"/>
    <n v="1400"/>
    <n v="9253"/>
    <x v="1"/>
    <n v="88"/>
    <x v="0"/>
    <s v="USD"/>
    <x v="167"/>
    <n v="1480226400"/>
    <n v="1480485600"/>
    <x v="167"/>
    <b v="0"/>
    <b v="0"/>
    <s v="music/jazz"/>
    <n v="6.6092857142857149"/>
    <n v="105.14772727272727"/>
    <x v="2"/>
    <x v="14"/>
  </r>
  <r>
    <n v="893"/>
    <s v="Collins-Martinez"/>
    <s v="Progressive grid-enabled website"/>
    <n v="8400"/>
    <n v="10770"/>
    <x v="1"/>
    <n v="199"/>
    <x v="4"/>
    <s v="EUR"/>
    <x v="168"/>
    <n v="1434344400"/>
    <n v="1434690000"/>
    <x v="168"/>
    <b v="0"/>
    <b v="1"/>
    <s v="film &amp; video/documentary"/>
    <n v="1.2821428571428573"/>
    <n v="54.120603015075375"/>
    <x v="0"/>
    <x v="7"/>
  </r>
  <r>
    <n v="190"/>
    <s v="Cook LLC"/>
    <s v="Up-sized dynamic throughput"/>
    <n v="3700"/>
    <n v="2538"/>
    <x v="0"/>
    <n v="24"/>
    <x v="0"/>
    <s v="USD"/>
    <x v="169"/>
    <n v="1370322000"/>
    <n v="1370408400"/>
    <x v="169"/>
    <b v="0"/>
    <b v="1"/>
    <s v="theater/plays"/>
    <n v="0.68594594594594593"/>
    <n v="105.75"/>
    <x v="1"/>
    <x v="1"/>
  </r>
  <r>
    <n v="300"/>
    <s v="Cooke PLC"/>
    <s v="Focused executive core"/>
    <n v="100"/>
    <n v="5"/>
    <x v="0"/>
    <n v="1"/>
    <x v="2"/>
    <s v="DKK"/>
    <x v="170"/>
    <n v="1504069200"/>
    <n v="1504155600"/>
    <x v="170"/>
    <b v="0"/>
    <b v="1"/>
    <s v="publishing/nonfiction"/>
    <n v="0.05"/>
    <n v="5"/>
    <x v="5"/>
    <x v="8"/>
  </r>
  <r>
    <n v="837"/>
    <s v="Cook-Ortiz"/>
    <s v="Right-sized dedicated standardization"/>
    <n v="17700"/>
    <n v="150960"/>
    <x v="1"/>
    <n v="1797"/>
    <x v="0"/>
    <s v="USD"/>
    <x v="171"/>
    <n v="1301202000"/>
    <n v="1305867600"/>
    <x v="171"/>
    <b v="0"/>
    <b v="0"/>
    <s v="music/jazz"/>
    <n v="8.5288135593220336"/>
    <n v="84.00667779632721"/>
    <x v="2"/>
    <x v="14"/>
  </r>
  <r>
    <n v="917"/>
    <s v="Cooper Inc"/>
    <s v="Polarized discrete product"/>
    <n v="3600"/>
    <n v="2097"/>
    <x v="3"/>
    <n v="27"/>
    <x v="5"/>
    <s v="GBP"/>
    <x v="172"/>
    <n v="1309237200"/>
    <n v="1311310800"/>
    <x v="172"/>
    <b v="0"/>
    <b v="1"/>
    <s v="film &amp; video/shorts"/>
    <n v="0.58250000000000002"/>
    <n v="77.666666666666671"/>
    <x v="0"/>
    <x v="18"/>
  </r>
  <r>
    <n v="887"/>
    <s v="Cooper LLC"/>
    <s v="Multi-layered systematic knowledgebase"/>
    <n v="7800"/>
    <n v="2289"/>
    <x v="0"/>
    <n v="31"/>
    <x v="0"/>
    <s v="USD"/>
    <x v="173"/>
    <n v="1437109200"/>
    <n v="1441170000"/>
    <x v="173"/>
    <b v="0"/>
    <b v="1"/>
    <s v="theater/plays"/>
    <n v="0.29346153846153844"/>
    <n v="73.838709677419359"/>
    <x v="1"/>
    <x v="1"/>
  </r>
  <r>
    <n v="846"/>
    <s v="Cooper, Stanley and Bryant"/>
    <s v="Phased empowering success"/>
    <n v="1000"/>
    <n v="5085"/>
    <x v="1"/>
    <n v="48"/>
    <x v="0"/>
    <s v="USD"/>
    <x v="174"/>
    <n v="1532149200"/>
    <n v="1535259600"/>
    <x v="174"/>
    <b v="1"/>
    <b v="1"/>
    <s v="technology/web"/>
    <n v="5.085"/>
    <n v="105.9375"/>
    <x v="7"/>
    <x v="13"/>
  </r>
  <r>
    <n v="165"/>
    <s v="Cordova Ltd"/>
    <s v="Synergized radical product"/>
    <n v="90400"/>
    <n v="110279"/>
    <x v="1"/>
    <n v="2506"/>
    <x v="0"/>
    <s v="USD"/>
    <x v="175"/>
    <n v="1501563600"/>
    <n v="1504328400"/>
    <x v="175"/>
    <b v="0"/>
    <b v="0"/>
    <s v="technology/web"/>
    <n v="1.2199004424778761"/>
    <n v="44.005985634477256"/>
    <x v="7"/>
    <x v="13"/>
  </r>
  <r>
    <n v="488"/>
    <s v="Cordova, Shaw and Wang"/>
    <s v="Virtual secondary open architecture"/>
    <n v="5300"/>
    <n v="11663"/>
    <x v="1"/>
    <n v="115"/>
    <x v="0"/>
    <s v="USD"/>
    <x v="176"/>
    <n v="1454479200"/>
    <n v="1455948000"/>
    <x v="176"/>
    <b v="0"/>
    <b v="0"/>
    <s v="theater/plays"/>
    <n v="2.2005660377358489"/>
    <n v="101.41739130434783"/>
    <x v="1"/>
    <x v="1"/>
  </r>
  <r>
    <n v="532"/>
    <s v="Cordova-Torres"/>
    <s v="Pre-emptive grid-enabled contingency"/>
    <n v="1600"/>
    <n v="8046"/>
    <x v="1"/>
    <n v="126"/>
    <x v="3"/>
    <s v="CAD"/>
    <x v="177"/>
    <n v="1516860000"/>
    <n v="1516946400"/>
    <x v="177"/>
    <b v="0"/>
    <b v="0"/>
    <s v="theater/plays"/>
    <n v="5.0287499999999996"/>
    <n v="63.857142857142854"/>
    <x v="1"/>
    <x v="1"/>
  </r>
  <r>
    <n v="590"/>
    <s v="Cox Group"/>
    <s v="Synergized analyzing process improvement"/>
    <n v="7100"/>
    <n v="5824"/>
    <x v="0"/>
    <n v="86"/>
    <x v="1"/>
    <s v="AUD"/>
    <x v="178"/>
    <n v="1419141600"/>
    <n v="1420092000"/>
    <x v="178"/>
    <b v="0"/>
    <b v="0"/>
    <s v="publishing/radio &amp; podcasts"/>
    <n v="0.82028169014084507"/>
    <n v="67.720930232558146"/>
    <x v="5"/>
    <x v="19"/>
  </r>
  <r>
    <n v="515"/>
    <s v="Cox LLC"/>
    <s v="Phased 24hour flexibility"/>
    <n v="8600"/>
    <n v="4797"/>
    <x v="0"/>
    <n v="133"/>
    <x v="3"/>
    <s v="CAD"/>
    <x v="179"/>
    <n v="1324620000"/>
    <n v="1324792800"/>
    <x v="179"/>
    <b v="0"/>
    <b v="1"/>
    <s v="theater/plays"/>
    <n v="0.55779069767441858"/>
    <n v="36.067669172932334"/>
    <x v="1"/>
    <x v="1"/>
  </r>
  <r>
    <n v="880"/>
    <s v="Craig, Ellis and Miller"/>
    <s v="Persevering 5thgeneration throughput"/>
    <n v="84500"/>
    <n v="193101"/>
    <x v="1"/>
    <n v="2414"/>
    <x v="0"/>
    <s v="USD"/>
    <x v="180"/>
    <n v="1563685200"/>
    <n v="1563858000"/>
    <x v="180"/>
    <b v="0"/>
    <b v="0"/>
    <s v="music/electric music"/>
    <n v="2.2852189349112426"/>
    <n v="79.992129246064621"/>
    <x v="2"/>
    <x v="17"/>
  </r>
  <r>
    <n v="60"/>
    <s v="Crawford-Peters"/>
    <s v="User-centric regional database"/>
    <n v="94200"/>
    <n v="135997"/>
    <x v="1"/>
    <n v="1600"/>
    <x v="3"/>
    <s v="CAD"/>
    <x v="181"/>
    <n v="1342501200"/>
    <n v="1342760400"/>
    <x v="181"/>
    <b v="0"/>
    <b v="0"/>
    <s v="theater/plays"/>
    <n v="1.4437048832271762"/>
    <n v="84.998125000000002"/>
    <x v="1"/>
    <x v="1"/>
  </r>
  <r>
    <n v="388"/>
    <s v="Cruz Ltd"/>
    <s v="Exclusive dynamic adapter"/>
    <n v="114800"/>
    <n v="12938"/>
    <x v="2"/>
    <n v="145"/>
    <x v="6"/>
    <s v="CHF"/>
    <x v="182"/>
    <n v="1325656800"/>
    <n v="1325829600"/>
    <x v="182"/>
    <b v="0"/>
    <b v="0"/>
    <s v="music/indie rock"/>
    <n v="0.11270034843205573"/>
    <n v="89.227586206896547"/>
    <x v="2"/>
    <x v="2"/>
  </r>
  <r>
    <n v="731"/>
    <s v="Cruz, Hall and Mason"/>
    <s v="Synergized content-based hierarchy"/>
    <n v="8000"/>
    <n v="7220"/>
    <x v="2"/>
    <n v="219"/>
    <x v="0"/>
    <s v="USD"/>
    <x v="183"/>
    <n v="1500786000"/>
    <n v="1500872400"/>
    <x v="183"/>
    <b v="0"/>
    <b v="0"/>
    <s v="technology/web"/>
    <n v="0.90249999999999997"/>
    <n v="32.968036529680369"/>
    <x v="7"/>
    <x v="13"/>
  </r>
  <r>
    <n v="167"/>
    <s v="Cruz-Ward"/>
    <s v="Robust content-based emulation"/>
    <n v="2600"/>
    <n v="10804"/>
    <x v="1"/>
    <n v="146"/>
    <x v="1"/>
    <s v="AUD"/>
    <x v="184"/>
    <n v="1370840400"/>
    <n v="1371704400"/>
    <x v="184"/>
    <b v="0"/>
    <b v="0"/>
    <s v="theater/plays"/>
    <n v="4.155384615384615"/>
    <n v="74"/>
    <x v="1"/>
    <x v="1"/>
  </r>
  <r>
    <n v="449"/>
    <s v="Cuevas-Morales"/>
    <s v="Public-key coherent ability"/>
    <n v="900"/>
    <n v="8703"/>
    <x v="1"/>
    <n v="86"/>
    <x v="2"/>
    <s v="DKK"/>
    <x v="185"/>
    <n v="1551852000"/>
    <n v="1553317200"/>
    <x v="185"/>
    <b v="0"/>
    <b v="0"/>
    <s v="games/video games"/>
    <n v="9.67"/>
    <n v="101.19767441860465"/>
    <x v="6"/>
    <x v="10"/>
  </r>
  <r>
    <n v="439"/>
    <s v="Cummings Inc"/>
    <s v="Digitized transitional monitoring"/>
    <n v="28400"/>
    <n v="100900"/>
    <x v="1"/>
    <n v="2293"/>
    <x v="0"/>
    <s v="USD"/>
    <x v="186"/>
    <n v="1478408400"/>
    <n v="1479016800"/>
    <x v="186"/>
    <b v="0"/>
    <b v="0"/>
    <s v="film &amp; video/science fiction"/>
    <n v="3.5528169014084505"/>
    <n v="44.003488879197555"/>
    <x v="0"/>
    <x v="15"/>
  </r>
  <r>
    <n v="952"/>
    <s v="Cummings-Hayes"/>
    <s v="Virtual multi-tasking core"/>
    <n v="145500"/>
    <n v="101987"/>
    <x v="2"/>
    <n v="2266"/>
    <x v="0"/>
    <s v="USD"/>
    <x v="187"/>
    <n v="1470718800"/>
    <n v="1471928400"/>
    <x v="187"/>
    <b v="0"/>
    <b v="0"/>
    <s v="film &amp; video/documentary"/>
    <n v="0.70094158075601376"/>
    <n v="45.007502206531335"/>
    <x v="0"/>
    <x v="7"/>
  </r>
  <r>
    <n v="157"/>
    <s v="Curtis-Curtis"/>
    <s v="User-friendly reciprocal initiative"/>
    <n v="4200"/>
    <n v="2212"/>
    <x v="0"/>
    <n v="30"/>
    <x v="1"/>
    <s v="AUD"/>
    <x v="188"/>
    <n v="1388383200"/>
    <n v="1389420000"/>
    <x v="188"/>
    <b v="0"/>
    <b v="0"/>
    <s v="photography/photography books"/>
    <n v="0.52666666666666662"/>
    <n v="73.733333333333334"/>
    <x v="3"/>
    <x v="3"/>
  </r>
  <r>
    <n v="204"/>
    <s v="Daniel-Luna"/>
    <s v="Mandatory multimedia leverage"/>
    <n v="75000"/>
    <n v="2529"/>
    <x v="0"/>
    <n v="40"/>
    <x v="0"/>
    <s v="USD"/>
    <x v="189"/>
    <n v="1301806800"/>
    <n v="1302670800"/>
    <x v="189"/>
    <b v="0"/>
    <b v="0"/>
    <s v="music/jazz"/>
    <n v="3.372E-2"/>
    <n v="63.225000000000001"/>
    <x v="2"/>
    <x v="14"/>
  </r>
  <r>
    <n v="181"/>
    <s v="Daniels, Rose and Tyler"/>
    <s v="Centralized global approach"/>
    <n v="8600"/>
    <n v="5315"/>
    <x v="0"/>
    <n v="136"/>
    <x v="0"/>
    <s v="USD"/>
    <x v="190"/>
    <n v="1507093200"/>
    <n v="1508648400"/>
    <x v="190"/>
    <b v="0"/>
    <b v="0"/>
    <s v="technology/web"/>
    <n v="0.61802325581395345"/>
    <n v="39.080882352941174"/>
    <x v="7"/>
    <x v="13"/>
  </r>
  <r>
    <n v="116"/>
    <s v="David-Clark"/>
    <s v="De-engineered motivating standardization"/>
    <n v="7200"/>
    <n v="6336"/>
    <x v="0"/>
    <n v="73"/>
    <x v="0"/>
    <s v="USD"/>
    <x v="191"/>
    <n v="1442552400"/>
    <n v="1442638800"/>
    <x v="191"/>
    <b v="0"/>
    <b v="0"/>
    <s v="theater/plays"/>
    <n v="0.88"/>
    <n v="86.794520547945211"/>
    <x v="1"/>
    <x v="1"/>
  </r>
  <r>
    <n v="380"/>
    <s v="Davidson, Wilcox and Lewis"/>
    <s v="Optional clear-thinking process improvement"/>
    <n v="2500"/>
    <n v="4008"/>
    <x v="1"/>
    <n v="84"/>
    <x v="0"/>
    <s v="USD"/>
    <x v="192"/>
    <n v="1371963600"/>
    <n v="1372395600"/>
    <x v="192"/>
    <b v="0"/>
    <b v="0"/>
    <s v="theater/plays"/>
    <n v="1.6032"/>
    <n v="47.714285714285715"/>
    <x v="1"/>
    <x v="1"/>
  </r>
  <r>
    <n v="414"/>
    <s v="Davis and Sons"/>
    <s v="Innovative human-resource migration"/>
    <n v="188200"/>
    <n v="159405"/>
    <x v="0"/>
    <n v="5497"/>
    <x v="0"/>
    <s v="USD"/>
    <x v="193"/>
    <n v="1271739600"/>
    <n v="1272430800"/>
    <x v="193"/>
    <b v="0"/>
    <b v="1"/>
    <s v="food/food trucks"/>
    <n v="0.84699787460148779"/>
    <n v="28.998544660724033"/>
    <x v="4"/>
    <x v="4"/>
  </r>
  <r>
    <n v="966"/>
    <s v="Davis and Sons"/>
    <s v="Seamless solution-oriented capacity"/>
    <n v="1700"/>
    <n v="13468"/>
    <x v="1"/>
    <n v="245"/>
    <x v="0"/>
    <s v="USD"/>
    <x v="194"/>
    <n v="1497502800"/>
    <n v="1497675600"/>
    <x v="194"/>
    <b v="0"/>
    <b v="0"/>
    <s v="theater/plays"/>
    <n v="7.922352941176471"/>
    <n v="54.971428571428568"/>
    <x v="1"/>
    <x v="1"/>
  </r>
  <r>
    <n v="872"/>
    <s v="Davis LLC"/>
    <s v="Compatible logistical paradigm"/>
    <n v="4700"/>
    <n v="7992"/>
    <x v="1"/>
    <n v="81"/>
    <x v="1"/>
    <s v="AUD"/>
    <x v="195"/>
    <n v="1535950800"/>
    <n v="1536382800"/>
    <x v="195"/>
    <b v="0"/>
    <b v="0"/>
    <s v="film &amp; video/science fiction"/>
    <n v="1.7004255319148935"/>
    <n v="98.666666666666671"/>
    <x v="0"/>
    <x v="15"/>
  </r>
  <r>
    <n v="308"/>
    <s v="Davis Ltd"/>
    <s v="Grass-roots optimizing projection"/>
    <n v="118200"/>
    <n v="87560"/>
    <x v="0"/>
    <n v="803"/>
    <x v="0"/>
    <s v="USD"/>
    <x v="196"/>
    <n v="1303102800"/>
    <n v="1303189200"/>
    <x v="135"/>
    <b v="0"/>
    <b v="0"/>
    <s v="theater/plays"/>
    <n v="0.74077834179357027"/>
    <n v="109.04109589041096"/>
    <x v="1"/>
    <x v="1"/>
  </r>
  <r>
    <n v="679"/>
    <s v="Davis Ltd"/>
    <s v="Synchronized motivating solution"/>
    <n v="1400"/>
    <n v="14511"/>
    <x v="1"/>
    <n v="363"/>
    <x v="0"/>
    <s v="USD"/>
    <x v="197"/>
    <n v="1571374800"/>
    <n v="1571806800"/>
    <x v="196"/>
    <b v="0"/>
    <b v="1"/>
    <s v="food/food trucks"/>
    <n v="10.365"/>
    <n v="39.97520661157025"/>
    <x v="4"/>
    <x v="4"/>
  </r>
  <r>
    <n v="762"/>
    <s v="Davis Ltd"/>
    <s v="Upgradable uniform service-desk"/>
    <n v="3500"/>
    <n v="6204"/>
    <x v="1"/>
    <n v="100"/>
    <x v="1"/>
    <s v="AUD"/>
    <x v="198"/>
    <n v="1354082400"/>
    <n v="1355032800"/>
    <x v="108"/>
    <b v="0"/>
    <b v="0"/>
    <s v="music/jazz"/>
    <n v="1.7725714285714285"/>
    <n v="62.04"/>
    <x v="2"/>
    <x v="14"/>
  </r>
  <r>
    <n v="486"/>
    <s v="Davis, Cox and Fox"/>
    <s v="Compatible exuding Graphical User Interface"/>
    <n v="5200"/>
    <n v="702"/>
    <x v="0"/>
    <n v="21"/>
    <x v="5"/>
    <s v="GBP"/>
    <x v="199"/>
    <n v="1520575200"/>
    <n v="1521867600"/>
    <x v="197"/>
    <b v="0"/>
    <b v="1"/>
    <s v="publishing/translations"/>
    <n v="0.13500000000000001"/>
    <n v="33.428571428571431"/>
    <x v="5"/>
    <x v="9"/>
  </r>
  <r>
    <n v="934"/>
    <s v="Davis, Crawford and Lopez"/>
    <s v="Reactive radical framework"/>
    <n v="6200"/>
    <n v="11280"/>
    <x v="1"/>
    <n v="105"/>
    <x v="0"/>
    <s v="USD"/>
    <x v="200"/>
    <n v="1456120800"/>
    <n v="1456639200"/>
    <x v="198"/>
    <b v="0"/>
    <b v="0"/>
    <s v="theater/plays"/>
    <n v="1.8193548387096774"/>
    <n v="107.42857142857143"/>
    <x v="1"/>
    <x v="1"/>
  </r>
  <r>
    <n v="390"/>
    <s v="Davis-Allen"/>
    <s v="Digitized eco-centric core"/>
    <n v="2400"/>
    <n v="4477"/>
    <x v="1"/>
    <n v="50"/>
    <x v="0"/>
    <s v="USD"/>
    <x v="201"/>
    <n v="1379048400"/>
    <n v="1380344400"/>
    <x v="199"/>
    <b v="0"/>
    <b v="0"/>
    <s v="photography/photography books"/>
    <n v="1.8654166666666669"/>
    <n v="89.54"/>
    <x v="3"/>
    <x v="3"/>
  </r>
  <r>
    <n v="927"/>
    <s v="Davis-Gardner"/>
    <s v="Synergistic dynamic utilization"/>
    <n v="7200"/>
    <n v="3301"/>
    <x v="0"/>
    <n v="37"/>
    <x v="0"/>
    <s v="USD"/>
    <x v="202"/>
    <n v="1342069200"/>
    <n v="1344574800"/>
    <x v="200"/>
    <b v="0"/>
    <b v="0"/>
    <s v="theater/plays"/>
    <n v="0.45847222222222223"/>
    <n v="89.21621621621621"/>
    <x v="1"/>
    <x v="1"/>
  </r>
  <r>
    <n v="898"/>
    <s v="Davis-Gonzalez"/>
    <s v="Balanced regional flexibility"/>
    <n v="179100"/>
    <n v="93991"/>
    <x v="0"/>
    <n v="1221"/>
    <x v="0"/>
    <s v="USD"/>
    <x v="203"/>
    <n v="1576476000"/>
    <n v="1576994400"/>
    <x v="201"/>
    <b v="0"/>
    <b v="0"/>
    <s v="film &amp; video/documentary"/>
    <n v="0.52479620323841425"/>
    <n v="76.978705978705975"/>
    <x v="0"/>
    <x v="7"/>
  </r>
  <r>
    <n v="863"/>
    <s v="Davis-Johnson"/>
    <s v="Automated reciprocal protocol"/>
    <n v="1400"/>
    <n v="5415"/>
    <x v="1"/>
    <n v="217"/>
    <x v="0"/>
    <s v="USD"/>
    <x v="204"/>
    <n v="1434517200"/>
    <n v="1436504400"/>
    <x v="202"/>
    <b v="0"/>
    <b v="1"/>
    <s v="film &amp; video/television"/>
    <n v="3.8678571428571429"/>
    <n v="24.953917050691246"/>
    <x v="0"/>
    <x v="11"/>
  </r>
  <r>
    <n v="74"/>
    <s v="Davis-Michael"/>
    <s v="Progressive tertiary framework"/>
    <n v="3900"/>
    <n v="4776"/>
    <x v="1"/>
    <n v="85"/>
    <x v="5"/>
    <s v="GBP"/>
    <x v="205"/>
    <n v="1459054800"/>
    <n v="1459141200"/>
    <x v="203"/>
    <b v="0"/>
    <b v="0"/>
    <s v="music/metal"/>
    <n v="1.2246153846153847"/>
    <n v="56.188235294117646"/>
    <x v="2"/>
    <x v="20"/>
  </r>
  <r>
    <n v="232"/>
    <s v="Davis-Rodriguez"/>
    <s v="Progressive secondary portal"/>
    <n v="3400"/>
    <n v="5823"/>
    <x v="1"/>
    <n v="92"/>
    <x v="0"/>
    <s v="USD"/>
    <x v="206"/>
    <n v="1469422800"/>
    <n v="1469509200"/>
    <x v="204"/>
    <b v="0"/>
    <b v="0"/>
    <s v="theater/plays"/>
    <n v="1.7126470588235292"/>
    <n v="63.293478260869563"/>
    <x v="1"/>
    <x v="1"/>
  </r>
  <r>
    <n v="86"/>
    <s v="Davis-Smith"/>
    <s v="Organic motivating firmware"/>
    <n v="7400"/>
    <n v="12405"/>
    <x v="1"/>
    <n v="203"/>
    <x v="0"/>
    <s v="USD"/>
    <x v="207"/>
    <n v="1430715600"/>
    <n v="1431838800"/>
    <x v="205"/>
    <b v="1"/>
    <b v="0"/>
    <s v="theater/plays"/>
    <n v="1.6763513513513513"/>
    <n v="61.108374384236456"/>
    <x v="1"/>
    <x v="1"/>
  </r>
  <r>
    <n v="928"/>
    <s v="Dawson Group"/>
    <s v="Triple-buffered bi-directional model"/>
    <n v="167400"/>
    <n v="196386"/>
    <x v="1"/>
    <n v="3777"/>
    <x v="4"/>
    <s v="EUR"/>
    <x v="208"/>
    <n v="1388296800"/>
    <n v="1389074400"/>
    <x v="26"/>
    <b v="0"/>
    <b v="0"/>
    <s v="technology/web"/>
    <n v="1.1731541218637993"/>
    <n v="51.995234312946785"/>
    <x v="7"/>
    <x v="13"/>
  </r>
  <r>
    <n v="285"/>
    <s v="Dawson, Brady and Gilbert"/>
    <s v="Front-line optimizing emulation"/>
    <n v="900"/>
    <n v="6357"/>
    <x v="1"/>
    <n v="254"/>
    <x v="0"/>
    <s v="USD"/>
    <x v="209"/>
    <n v="1473483600"/>
    <n v="1476766800"/>
    <x v="206"/>
    <b v="0"/>
    <b v="0"/>
    <s v="theater/plays"/>
    <n v="7.0633333333333335"/>
    <n v="25.027559055118111"/>
    <x v="1"/>
    <x v="1"/>
  </r>
  <r>
    <n v="725"/>
    <s v="Dawson-Tyler"/>
    <s v="Optional 6thgeneration access"/>
    <n v="193200"/>
    <n v="97369"/>
    <x v="0"/>
    <n v="1596"/>
    <x v="0"/>
    <s v="USD"/>
    <x v="210"/>
    <n v="1416031200"/>
    <n v="1416204000"/>
    <x v="207"/>
    <b v="0"/>
    <b v="0"/>
    <s v="games/mobile games"/>
    <n v="0.50398033126293995"/>
    <n v="61.008145363408524"/>
    <x v="6"/>
    <x v="21"/>
  </r>
  <r>
    <n v="621"/>
    <s v="Dean, Fox and Phillips"/>
    <s v="Extended context-sensitive forecast"/>
    <n v="25600"/>
    <n v="158669"/>
    <x v="1"/>
    <n v="2144"/>
    <x v="0"/>
    <s v="USD"/>
    <x v="211"/>
    <n v="1473742800"/>
    <n v="1474174800"/>
    <x v="208"/>
    <b v="0"/>
    <b v="0"/>
    <s v="theater/plays"/>
    <n v="6.1980078125000002"/>
    <n v="74.006063432835816"/>
    <x v="1"/>
    <x v="1"/>
  </r>
  <r>
    <n v="108"/>
    <s v="Decker Inc"/>
    <s v="Universal encompassing implementation"/>
    <n v="1500"/>
    <n v="8929"/>
    <x v="1"/>
    <n v="83"/>
    <x v="0"/>
    <s v="USD"/>
    <x v="212"/>
    <n v="1333688400"/>
    <n v="1336885200"/>
    <x v="107"/>
    <b v="0"/>
    <b v="0"/>
    <s v="film &amp; video/documentary"/>
    <n v="5.9526666666666666"/>
    <n v="107.57831325301204"/>
    <x v="0"/>
    <x v="7"/>
  </r>
  <r>
    <n v="545"/>
    <s v="Deleon and Sons"/>
    <s v="Organized value-added access"/>
    <n v="184800"/>
    <n v="164109"/>
    <x v="0"/>
    <n v="2690"/>
    <x v="0"/>
    <s v="USD"/>
    <x v="213"/>
    <n v="1577253600"/>
    <n v="1578981600"/>
    <x v="209"/>
    <b v="0"/>
    <b v="0"/>
    <s v="theater/plays"/>
    <n v="0.88803571428571426"/>
    <n v="61.007063197026021"/>
    <x v="1"/>
    <x v="1"/>
  </r>
  <r>
    <n v="450"/>
    <s v="Delgado-Hatfield"/>
    <s v="Up-sized composite success"/>
    <n v="100"/>
    <n v="4"/>
    <x v="0"/>
    <n v="1"/>
    <x v="3"/>
    <s v="CAD"/>
    <x v="214"/>
    <n v="1540098000"/>
    <n v="1542088800"/>
    <x v="210"/>
    <b v="0"/>
    <b v="0"/>
    <s v="film &amp; video/animation"/>
    <n v="0.04"/>
    <n v="4"/>
    <x v="0"/>
    <x v="0"/>
  </r>
  <r>
    <n v="358"/>
    <s v="Diaz-Garcia"/>
    <s v="Profit-focused 3rdgeneration circuit"/>
    <n v="9700"/>
    <n v="1146"/>
    <x v="0"/>
    <n v="23"/>
    <x v="3"/>
    <s v="CAD"/>
    <x v="215"/>
    <n v="1533877200"/>
    <n v="1534136400"/>
    <x v="211"/>
    <b v="1"/>
    <b v="0"/>
    <s v="photography/photography books"/>
    <n v="0.11814432989690722"/>
    <n v="49.826086956521742"/>
    <x v="3"/>
    <x v="3"/>
  </r>
  <r>
    <n v="981"/>
    <s v="Diaz-Little"/>
    <s v="Grass-roots executive synergy"/>
    <n v="6700"/>
    <n v="11941"/>
    <x v="1"/>
    <n v="323"/>
    <x v="0"/>
    <s v="USD"/>
    <x v="216"/>
    <n v="1514181600"/>
    <n v="1517032800"/>
    <x v="212"/>
    <b v="0"/>
    <b v="0"/>
    <s v="technology/web"/>
    <n v="1.7822388059701493"/>
    <n v="36.969040247678016"/>
    <x v="7"/>
    <x v="13"/>
  </r>
  <r>
    <n v="876"/>
    <s v="Dixon, Perez and Banks"/>
    <s v="Re-engineered encompassing definition"/>
    <n v="8300"/>
    <n v="2111"/>
    <x v="0"/>
    <n v="57"/>
    <x v="3"/>
    <s v="CAD"/>
    <x v="217"/>
    <n v="1559970000"/>
    <n v="1562043600"/>
    <x v="213"/>
    <b v="0"/>
    <b v="0"/>
    <s v="photography/photography books"/>
    <n v="0.25433734939759034"/>
    <n v="37.035087719298247"/>
    <x v="3"/>
    <x v="3"/>
  </r>
  <r>
    <n v="721"/>
    <s v="Dominguez-Owens"/>
    <s v="Open-architected systematic intranet"/>
    <n v="123600"/>
    <n v="5429"/>
    <x v="2"/>
    <n v="60"/>
    <x v="0"/>
    <s v="USD"/>
    <x v="218"/>
    <n v="1522818000"/>
    <n v="1523336400"/>
    <x v="214"/>
    <b v="0"/>
    <b v="0"/>
    <s v="music/rock"/>
    <n v="4.3923948220064728E-2"/>
    <n v="90.483333333333334"/>
    <x v="2"/>
    <x v="6"/>
  </r>
  <r>
    <n v="553"/>
    <s v="Dougherty, Austin and Mills"/>
    <s v="De-engineered 5thgeneration contingency"/>
    <n v="170600"/>
    <n v="75022"/>
    <x v="0"/>
    <n v="1028"/>
    <x v="0"/>
    <s v="USD"/>
    <x v="219"/>
    <n v="1293948000"/>
    <n v="1294034400"/>
    <x v="215"/>
    <b v="0"/>
    <b v="0"/>
    <s v="music/rock"/>
    <n v="0.43975381008206332"/>
    <n v="72.978599221789878"/>
    <x v="2"/>
    <x v="6"/>
  </r>
  <r>
    <n v="101"/>
    <s v="Douglas LLC"/>
    <s v="Reduced heuristic moratorium"/>
    <n v="900"/>
    <n v="9193"/>
    <x v="1"/>
    <n v="164"/>
    <x v="0"/>
    <s v="USD"/>
    <x v="220"/>
    <n v="1424498400"/>
    <n v="1425103200"/>
    <x v="216"/>
    <b v="0"/>
    <b v="1"/>
    <s v="music/electric music"/>
    <n v="10.214444444444444"/>
    <n v="56.054878048780488"/>
    <x v="2"/>
    <x v="17"/>
  </r>
  <r>
    <n v="281"/>
    <s v="Drake PLC"/>
    <s v="Profound object-oriented paradigm"/>
    <n v="164500"/>
    <n v="150552"/>
    <x v="0"/>
    <n v="2062"/>
    <x v="0"/>
    <s v="USD"/>
    <x v="221"/>
    <n v="1331445600"/>
    <n v="1333256400"/>
    <x v="217"/>
    <b v="0"/>
    <b v="1"/>
    <s v="theater/plays"/>
    <n v="0.91520972644376897"/>
    <n v="73.012609117361791"/>
    <x v="1"/>
    <x v="1"/>
  </r>
  <r>
    <n v="258"/>
    <s v="Duncan, Mcdonald and Miller"/>
    <s v="Assimilated coherent hardware"/>
    <n v="5000"/>
    <n v="13424"/>
    <x v="1"/>
    <n v="186"/>
    <x v="0"/>
    <s v="USD"/>
    <x v="222"/>
    <n v="1481176800"/>
    <n v="1482904800"/>
    <x v="218"/>
    <b v="0"/>
    <b v="1"/>
    <s v="theater/plays"/>
    <n v="2.6848000000000001"/>
    <n v="72.172043010752688"/>
    <x v="1"/>
    <x v="1"/>
  </r>
  <r>
    <n v="628"/>
    <s v="Dunn, Moreno and Green"/>
    <s v="Intuitive object-oriented task-force"/>
    <n v="1900"/>
    <n v="2884"/>
    <x v="1"/>
    <n v="96"/>
    <x v="0"/>
    <s v="USD"/>
    <x v="223"/>
    <n v="1286168400"/>
    <n v="1286427600"/>
    <x v="219"/>
    <b v="0"/>
    <b v="0"/>
    <s v="music/indie rock"/>
    <n v="1.5178947368421052"/>
    <n v="30.041666666666668"/>
    <x v="2"/>
    <x v="2"/>
  </r>
  <r>
    <n v="823"/>
    <s v="Dyer Inc"/>
    <s v="Secured well-modulated system engine"/>
    <n v="4100"/>
    <n v="14640"/>
    <x v="1"/>
    <n v="252"/>
    <x v="0"/>
    <s v="USD"/>
    <x v="224"/>
    <n v="1410325200"/>
    <n v="1412485200"/>
    <x v="220"/>
    <b v="1"/>
    <b v="1"/>
    <s v="music/rock"/>
    <n v="3.5707317073170732"/>
    <n v="58.095238095238095"/>
    <x v="2"/>
    <x v="6"/>
  </r>
  <r>
    <n v="746"/>
    <s v="Edwards LLC"/>
    <s v="Automated system-worthy structure"/>
    <n v="55800"/>
    <n v="118580"/>
    <x v="1"/>
    <n v="3388"/>
    <x v="0"/>
    <s v="USD"/>
    <x v="225"/>
    <n v="1318136400"/>
    <n v="1318568400"/>
    <x v="221"/>
    <b v="0"/>
    <b v="0"/>
    <s v="technology/web"/>
    <n v="2.1250896057347672"/>
    <n v="35"/>
    <x v="7"/>
    <x v="13"/>
  </r>
  <r>
    <n v="426"/>
    <s v="Edwards-Kane"/>
    <s v="Virtual leadingedge framework"/>
    <n v="1800"/>
    <n v="10313"/>
    <x v="1"/>
    <n v="219"/>
    <x v="0"/>
    <s v="USD"/>
    <x v="226"/>
    <n v="1361944800"/>
    <n v="1362549600"/>
    <x v="222"/>
    <b v="0"/>
    <b v="0"/>
    <s v="theater/plays"/>
    <n v="5.7294444444444448"/>
    <n v="47.091324200913242"/>
    <x v="1"/>
    <x v="1"/>
  </r>
  <r>
    <n v="123"/>
    <s v="Edwards-Lewis"/>
    <s v="Enhanced scalable concept"/>
    <n v="177700"/>
    <n v="33092"/>
    <x v="0"/>
    <n v="662"/>
    <x v="3"/>
    <s v="CAD"/>
    <x v="227"/>
    <n v="1448344800"/>
    <n v="1448604000"/>
    <x v="223"/>
    <b v="1"/>
    <b v="0"/>
    <s v="theater/plays"/>
    <n v="0.18622397298818233"/>
    <n v="49.987915407854985"/>
    <x v="1"/>
    <x v="1"/>
  </r>
  <r>
    <n v="865"/>
    <s v="Ellis, Smith and Armstrong"/>
    <s v="Horizontal attitude-oriented help-desk"/>
    <n v="81000"/>
    <n v="150515"/>
    <x v="1"/>
    <n v="3272"/>
    <x v="0"/>
    <s v="USD"/>
    <x v="228"/>
    <n v="1410757200"/>
    <n v="1411534800"/>
    <x v="224"/>
    <b v="0"/>
    <b v="0"/>
    <s v="theater/plays"/>
    <n v="1.8582098765432098"/>
    <n v="46.000916870415651"/>
    <x v="1"/>
    <x v="1"/>
  </r>
  <r>
    <n v="237"/>
    <s v="Ellison PLC"/>
    <s v="Re-contextualized tangible open architecture"/>
    <n v="9300"/>
    <n v="14822"/>
    <x v="1"/>
    <n v="329"/>
    <x v="0"/>
    <s v="USD"/>
    <x v="229"/>
    <n v="1398402000"/>
    <n v="1398574800"/>
    <x v="225"/>
    <b v="0"/>
    <b v="0"/>
    <s v="film &amp; video/animation"/>
    <n v="1.593763440860215"/>
    <n v="45.051671732522799"/>
    <x v="0"/>
    <x v="0"/>
  </r>
  <r>
    <n v="804"/>
    <s v="English-Mccullough"/>
    <s v="Business-focused discrete software"/>
    <n v="2600"/>
    <n v="6987"/>
    <x v="1"/>
    <n v="218"/>
    <x v="0"/>
    <s v="USD"/>
    <x v="230"/>
    <n v="1514872800"/>
    <n v="1516600800"/>
    <x v="226"/>
    <b v="0"/>
    <b v="0"/>
    <s v="music/rock"/>
    <n v="2.6873076923076922"/>
    <n v="32.050458715596328"/>
    <x v="2"/>
    <x v="6"/>
  </r>
  <r>
    <n v="993"/>
    <s v="Erickson-Rogers"/>
    <s v="De-engineered even-keeled definition"/>
    <n v="9800"/>
    <n v="7608"/>
    <x v="2"/>
    <n v="75"/>
    <x v="4"/>
    <s v="EUR"/>
    <x v="231"/>
    <n v="1450936800"/>
    <n v="1452405600"/>
    <x v="227"/>
    <b v="0"/>
    <b v="1"/>
    <s v="photography/photography books"/>
    <n v="0.77632653061224488"/>
    <n v="101.44"/>
    <x v="3"/>
    <x v="3"/>
  </r>
  <r>
    <n v="933"/>
    <s v="Espinoza Group"/>
    <s v="Implemented tangible support"/>
    <n v="73000"/>
    <n v="175015"/>
    <x v="1"/>
    <n v="1902"/>
    <x v="0"/>
    <s v="USD"/>
    <x v="232"/>
    <n v="1365397200"/>
    <n v="1366520400"/>
    <x v="228"/>
    <b v="0"/>
    <b v="0"/>
    <s v="theater/plays"/>
    <n v="2.3974657534246577"/>
    <n v="92.016298633017882"/>
    <x v="1"/>
    <x v="1"/>
  </r>
  <r>
    <n v="877"/>
    <s v="Estrada Group"/>
    <s v="Multi-lateral uniform collaboration"/>
    <n v="163600"/>
    <n v="126628"/>
    <x v="0"/>
    <n v="1229"/>
    <x v="0"/>
    <s v="USD"/>
    <x v="233"/>
    <n v="1469509200"/>
    <n v="1469595600"/>
    <x v="229"/>
    <b v="0"/>
    <b v="0"/>
    <s v="food/food trucks"/>
    <n v="0.77400977995110021"/>
    <n v="103.033360455655"/>
    <x v="4"/>
    <x v="4"/>
  </r>
  <r>
    <n v="160"/>
    <s v="Evans Group"/>
    <s v="Stand-alone actuating support"/>
    <n v="8000"/>
    <n v="12985"/>
    <x v="1"/>
    <n v="164"/>
    <x v="0"/>
    <s v="USD"/>
    <x v="234"/>
    <n v="1556341200"/>
    <n v="1557723600"/>
    <x v="230"/>
    <b v="0"/>
    <b v="0"/>
    <s v="technology/wearables"/>
    <n v="1.6231249999999999"/>
    <n v="79.176829268292678"/>
    <x v="7"/>
    <x v="16"/>
  </r>
  <r>
    <n v="714"/>
    <s v="Evans-Jones"/>
    <s v="Switchable methodical superstructure"/>
    <n v="38500"/>
    <n v="182036"/>
    <x v="1"/>
    <n v="1785"/>
    <x v="0"/>
    <s v="USD"/>
    <x v="235"/>
    <n v="1408424400"/>
    <n v="1408510800"/>
    <x v="231"/>
    <b v="0"/>
    <b v="0"/>
    <s v="music/rock"/>
    <n v="4.7282077922077921"/>
    <n v="101.98095238095237"/>
    <x v="2"/>
    <x v="6"/>
  </r>
  <r>
    <n v="663"/>
    <s v="Everett-Wolfe"/>
    <s v="Total optimizing software"/>
    <n v="10000"/>
    <n v="7724"/>
    <x v="0"/>
    <n v="87"/>
    <x v="0"/>
    <s v="USD"/>
    <x v="236"/>
    <n v="1286427600"/>
    <n v="1288414800"/>
    <x v="232"/>
    <b v="0"/>
    <b v="0"/>
    <s v="theater/plays"/>
    <n v="0.77239999999999998"/>
    <n v="88.781609195402297"/>
    <x v="1"/>
    <x v="1"/>
  </r>
  <r>
    <n v="87"/>
    <s v="Farrell and Sons"/>
    <s v="Synergized 4thgeneration conglomeration"/>
    <n v="198500"/>
    <n v="123040"/>
    <x v="0"/>
    <n v="1482"/>
    <x v="1"/>
    <s v="AUD"/>
    <x v="237"/>
    <n v="1299564000"/>
    <n v="1300510800"/>
    <x v="233"/>
    <b v="0"/>
    <b v="1"/>
    <s v="music/rock"/>
    <n v="0.6198488664987406"/>
    <n v="83.022941970310384"/>
    <x v="2"/>
    <x v="6"/>
  </r>
  <r>
    <n v="287"/>
    <s v="Ferguson PLC"/>
    <s v="Public-key intangible superstructure"/>
    <n v="6300"/>
    <n v="13213"/>
    <x v="1"/>
    <n v="176"/>
    <x v="0"/>
    <s v="USD"/>
    <x v="238"/>
    <n v="1430197200"/>
    <n v="1430197200"/>
    <x v="234"/>
    <b v="0"/>
    <b v="0"/>
    <s v="music/electric music"/>
    <n v="2.0973015873015872"/>
    <n v="75.07386363636364"/>
    <x v="2"/>
    <x v="17"/>
  </r>
  <r>
    <n v="302"/>
    <s v="Ferguson, Collins and Mata"/>
    <s v="Customizable bi-directional hardware"/>
    <n v="76100"/>
    <n v="24234"/>
    <x v="0"/>
    <n v="245"/>
    <x v="0"/>
    <s v="USD"/>
    <x v="239"/>
    <n v="1535864400"/>
    <n v="1537074000"/>
    <x v="235"/>
    <b v="0"/>
    <b v="0"/>
    <s v="theater/plays"/>
    <n v="0.31844940867279897"/>
    <n v="98.914285714285711"/>
    <x v="1"/>
    <x v="1"/>
  </r>
  <r>
    <n v="645"/>
    <s v="Ferguson, Murphy and Bright"/>
    <s v="Multi-lateral heuristic throughput"/>
    <n v="192100"/>
    <n v="178483"/>
    <x v="0"/>
    <n v="4697"/>
    <x v="0"/>
    <s v="USD"/>
    <x v="240"/>
    <n v="1537938000"/>
    <n v="1539752400"/>
    <x v="236"/>
    <b v="0"/>
    <b v="1"/>
    <s v="music/rock"/>
    <n v="0.92911504424778757"/>
    <n v="37.999361294443261"/>
    <x v="2"/>
    <x v="6"/>
  </r>
  <r>
    <n v="276"/>
    <s v="Fields Ltd"/>
    <s v="Front-line foreground project"/>
    <n v="5500"/>
    <n v="5324"/>
    <x v="0"/>
    <n v="133"/>
    <x v="0"/>
    <s v="USD"/>
    <x v="241"/>
    <n v="1334811600"/>
    <n v="1335243600"/>
    <x v="237"/>
    <b v="0"/>
    <b v="1"/>
    <s v="games/video games"/>
    <n v="0.96799999999999997"/>
    <n v="40.030075187969928"/>
    <x v="6"/>
    <x v="10"/>
  </r>
  <r>
    <n v="145"/>
    <s v="Fields-Moore"/>
    <s v="Secured reciprocal array"/>
    <n v="25000"/>
    <n v="59128"/>
    <x v="1"/>
    <n v="768"/>
    <x v="6"/>
    <s v="CHF"/>
    <x v="242"/>
    <n v="1410066000"/>
    <n v="1410498000"/>
    <x v="238"/>
    <b v="0"/>
    <b v="0"/>
    <s v="technology/wearables"/>
    <n v="2.3651200000000001"/>
    <n v="76.989583333333329"/>
    <x v="7"/>
    <x v="16"/>
  </r>
  <r>
    <n v="142"/>
    <s v="Figueroa Ltd"/>
    <s v="Expanded solution-oriented benchmark"/>
    <n v="5000"/>
    <n v="11502"/>
    <x v="1"/>
    <n v="117"/>
    <x v="0"/>
    <s v="USD"/>
    <x v="212"/>
    <n v="1333688400"/>
    <n v="1337230800"/>
    <x v="239"/>
    <b v="0"/>
    <b v="0"/>
    <s v="technology/web"/>
    <n v="2.3003999999999998"/>
    <n v="98.307692307692307"/>
    <x v="7"/>
    <x v="13"/>
  </r>
  <r>
    <n v="569"/>
    <s v="Fischer, Fowler and Arnold"/>
    <s v="Extended multi-tasking definition"/>
    <n v="20100"/>
    <n v="47705"/>
    <x v="1"/>
    <n v="589"/>
    <x v="4"/>
    <s v="EUR"/>
    <x v="243"/>
    <n v="1294725600"/>
    <n v="1295762400"/>
    <x v="240"/>
    <b v="0"/>
    <b v="0"/>
    <s v="film &amp; video/animation"/>
    <n v="2.3733830845771142"/>
    <n v="80.993208828522924"/>
    <x v="0"/>
    <x v="0"/>
  </r>
  <r>
    <n v="715"/>
    <s v="Fischer, Torres and Walker"/>
    <s v="Expanded even-keeled portal"/>
    <n v="118000"/>
    <n v="28870"/>
    <x v="0"/>
    <n v="656"/>
    <x v="0"/>
    <s v="USD"/>
    <x v="244"/>
    <n v="1281157200"/>
    <n v="1281589200"/>
    <x v="241"/>
    <b v="0"/>
    <b v="0"/>
    <s v="games/mobile games"/>
    <n v="0.24466101694915252"/>
    <n v="44.009146341463413"/>
    <x v="6"/>
    <x v="21"/>
  </r>
  <r>
    <n v="744"/>
    <s v="Fitzgerald Group"/>
    <s v="Intuitive exuding initiative"/>
    <n v="2000"/>
    <n v="14240"/>
    <x v="1"/>
    <n v="140"/>
    <x v="0"/>
    <s v="USD"/>
    <x v="215"/>
    <n v="1533877200"/>
    <n v="1534050000"/>
    <x v="242"/>
    <b v="0"/>
    <b v="1"/>
    <s v="theater/plays"/>
    <n v="7.12"/>
    <n v="101.71428571428571"/>
    <x v="1"/>
    <x v="1"/>
  </r>
  <r>
    <n v="83"/>
    <s v="Fitzgerald PLC"/>
    <s v="Realigned user-facing concept"/>
    <n v="106400"/>
    <n v="39996"/>
    <x v="0"/>
    <n v="1000"/>
    <x v="0"/>
    <s v="USD"/>
    <x v="245"/>
    <n v="1469682000"/>
    <n v="1471582800"/>
    <x v="243"/>
    <b v="0"/>
    <b v="0"/>
    <s v="music/electric music"/>
    <n v="0.37590225563909774"/>
    <n v="39.996000000000002"/>
    <x v="2"/>
    <x v="17"/>
  </r>
  <r>
    <n v="131"/>
    <s v="Fleming, Zhang and Henderson"/>
    <s v="Distributed 5thgeneration implementation"/>
    <n v="164700"/>
    <n v="166116"/>
    <x v="1"/>
    <n v="2443"/>
    <x v="5"/>
    <s v="GBP"/>
    <x v="246"/>
    <n v="1385704800"/>
    <n v="1386828000"/>
    <x v="244"/>
    <b v="0"/>
    <b v="0"/>
    <s v="technology/web"/>
    <n v="1.0085974499089254"/>
    <n v="67.996725337699544"/>
    <x v="7"/>
    <x v="13"/>
  </r>
  <r>
    <n v="378"/>
    <s v="Fleming-Oliver"/>
    <s v="Managed stable function"/>
    <n v="178200"/>
    <n v="24882"/>
    <x v="0"/>
    <n v="355"/>
    <x v="0"/>
    <s v="USD"/>
    <x v="247"/>
    <n v="1526878800"/>
    <n v="1530162000"/>
    <x v="245"/>
    <b v="0"/>
    <b v="0"/>
    <s v="film &amp; video/documentary"/>
    <n v="0.13962962962962963"/>
    <n v="70.090140845070422"/>
    <x v="0"/>
    <x v="7"/>
  </r>
  <r>
    <n v="311"/>
    <s v="Flores PLC"/>
    <s v="Focused real-time help-desk"/>
    <n v="6300"/>
    <n v="12812"/>
    <x v="1"/>
    <n v="121"/>
    <x v="0"/>
    <s v="USD"/>
    <x v="248"/>
    <n v="1297836000"/>
    <n v="1298872800"/>
    <x v="246"/>
    <b v="0"/>
    <b v="0"/>
    <s v="theater/plays"/>
    <n v="2.0336507936507937"/>
    <n v="105.88429752066116"/>
    <x v="1"/>
    <x v="1"/>
  </r>
  <r>
    <n v="56"/>
    <s v="Flores, Miller and Johnson"/>
    <s v="Horizontal context-sensitive knowledge user"/>
    <n v="8000"/>
    <n v="11493"/>
    <x v="1"/>
    <n v="164"/>
    <x v="0"/>
    <s v="USD"/>
    <x v="249"/>
    <n v="1420869600"/>
    <n v="1421474400"/>
    <x v="247"/>
    <b v="0"/>
    <b v="0"/>
    <s v="technology/wearables"/>
    <n v="1.436625"/>
    <n v="70.079268292682926"/>
    <x v="7"/>
    <x v="16"/>
  </r>
  <r>
    <n v="387"/>
    <s v="Flores-Lambert"/>
    <s v="Triple-buffered logistical frame"/>
    <n v="109000"/>
    <n v="42795"/>
    <x v="0"/>
    <n v="424"/>
    <x v="0"/>
    <s v="USD"/>
    <x v="250"/>
    <n v="1339477200"/>
    <n v="1339909200"/>
    <x v="248"/>
    <b v="0"/>
    <b v="0"/>
    <s v="technology/wearables"/>
    <n v="0.39261467889908258"/>
    <n v="100.93160377358491"/>
    <x v="7"/>
    <x v="16"/>
  </r>
  <r>
    <n v="132"/>
    <s v="Flowers and Sons"/>
    <s v="Virtual static core"/>
    <n v="3300"/>
    <n v="3834"/>
    <x v="1"/>
    <n v="89"/>
    <x v="0"/>
    <s v="USD"/>
    <x v="251"/>
    <n v="1515736800"/>
    <n v="1517119200"/>
    <x v="249"/>
    <b v="0"/>
    <b v="1"/>
    <s v="theater/plays"/>
    <n v="1.1618181818181819"/>
    <n v="43.078651685393261"/>
    <x v="1"/>
    <x v="1"/>
  </r>
  <r>
    <n v="434"/>
    <s v="Floyd-Sims"/>
    <s v="Cloned transitional hierarchy"/>
    <n v="5400"/>
    <n v="903"/>
    <x v="2"/>
    <n v="10"/>
    <x v="3"/>
    <s v="CAD"/>
    <x v="252"/>
    <n v="1480572000"/>
    <n v="1481781600"/>
    <x v="250"/>
    <b v="1"/>
    <b v="0"/>
    <s v="theater/plays"/>
    <n v="0.16722222222222222"/>
    <n v="90.3"/>
    <x v="1"/>
    <x v="1"/>
  </r>
  <r>
    <n v="271"/>
    <s v="Foley-Cox"/>
    <s v="Progressive zero administration leverage"/>
    <n v="153700"/>
    <n v="1953"/>
    <x v="3"/>
    <n v="61"/>
    <x v="0"/>
    <s v="USD"/>
    <x v="253"/>
    <n v="1449468000"/>
    <n v="1452146400"/>
    <x v="29"/>
    <b v="0"/>
    <b v="0"/>
    <s v="photography/photography books"/>
    <n v="1.2706571242680547E-2"/>
    <n v="32.016393442622949"/>
    <x v="3"/>
    <x v="3"/>
  </r>
  <r>
    <n v="705"/>
    <s v="Ford LLC"/>
    <s v="Centralized tangible success"/>
    <n v="169700"/>
    <n v="168048"/>
    <x v="0"/>
    <n v="2025"/>
    <x v="5"/>
    <s v="GBP"/>
    <x v="254"/>
    <n v="1386741600"/>
    <n v="1387087200"/>
    <x v="251"/>
    <b v="0"/>
    <b v="0"/>
    <s v="publishing/nonfiction"/>
    <n v="0.99026517383618151"/>
    <n v="82.986666666666665"/>
    <x v="5"/>
    <x v="8"/>
  </r>
  <r>
    <n v="561"/>
    <s v="Fowler-Smith"/>
    <s v="Down-sized logistical adapter"/>
    <n v="3000"/>
    <n v="11091"/>
    <x v="1"/>
    <n v="198"/>
    <x v="6"/>
    <s v="CHF"/>
    <x v="255"/>
    <n v="1318827600"/>
    <n v="1319000400"/>
    <x v="57"/>
    <b v="0"/>
    <b v="0"/>
    <s v="theater/plays"/>
    <n v="3.6970000000000001"/>
    <n v="56.015151515151516"/>
    <x v="1"/>
    <x v="1"/>
  </r>
  <r>
    <n v="187"/>
    <s v="Fox Group"/>
    <s v="Horizontal transitional paradigm"/>
    <n v="60200"/>
    <n v="138384"/>
    <x v="1"/>
    <n v="1442"/>
    <x v="3"/>
    <s v="CAD"/>
    <x v="256"/>
    <n v="1361599200"/>
    <n v="1364014800"/>
    <x v="252"/>
    <b v="0"/>
    <b v="1"/>
    <s v="film &amp; video/shorts"/>
    <n v="2.2987375415282392"/>
    <n v="95.966712898751737"/>
    <x v="0"/>
    <x v="18"/>
  </r>
  <r>
    <n v="919"/>
    <s v="Fox Ltd"/>
    <s v="Extended multimedia firmware"/>
    <n v="35600"/>
    <n v="20915"/>
    <x v="0"/>
    <n v="225"/>
    <x v="1"/>
    <s v="AUD"/>
    <x v="257"/>
    <n v="1507957200"/>
    <n v="1510725600"/>
    <x v="253"/>
    <b v="0"/>
    <b v="1"/>
    <s v="theater/plays"/>
    <n v="0.58750000000000002"/>
    <n v="92.955555555555549"/>
    <x v="1"/>
    <x v="1"/>
  </r>
  <r>
    <n v="225"/>
    <s v="Fox-Quinn"/>
    <s v="Enterprise-wide reciprocal success"/>
    <n v="67800"/>
    <n v="176398"/>
    <x v="1"/>
    <n v="5880"/>
    <x v="0"/>
    <s v="USD"/>
    <x v="258"/>
    <n v="1399093200"/>
    <n v="1399093200"/>
    <x v="15"/>
    <b v="1"/>
    <b v="0"/>
    <s v="music/rock"/>
    <n v="2.6017404129793511"/>
    <n v="29.999659863945578"/>
    <x v="2"/>
    <x v="6"/>
  </r>
  <r>
    <n v="697"/>
    <s v="Fox-Williams"/>
    <s v="Profound system-worthy functionalities"/>
    <n v="128900"/>
    <n v="196960"/>
    <x v="1"/>
    <n v="7295"/>
    <x v="0"/>
    <s v="USD"/>
    <x v="259"/>
    <n v="1522472400"/>
    <n v="1522645200"/>
    <x v="254"/>
    <b v="0"/>
    <b v="0"/>
    <s v="music/electric music"/>
    <n v="1.5280062063615205"/>
    <n v="26.999314599040439"/>
    <x v="2"/>
    <x v="17"/>
  </r>
  <r>
    <n v="579"/>
    <s v="Franklin Inc"/>
    <s v="Focused multimedia knowledgebase"/>
    <n v="6200"/>
    <n v="6269"/>
    <x v="1"/>
    <n v="87"/>
    <x v="0"/>
    <s v="USD"/>
    <x v="260"/>
    <n v="1312693200"/>
    <n v="1313730000"/>
    <x v="255"/>
    <b v="0"/>
    <b v="0"/>
    <s v="music/jazz"/>
    <n v="1.0111290322580646"/>
    <n v="72.05747126436782"/>
    <x v="2"/>
    <x v="14"/>
  </r>
  <r>
    <n v="91"/>
    <s v="Frazier, Patrick and Smith"/>
    <s v="Enhanced systemic analyzer"/>
    <n v="154300"/>
    <n v="74688"/>
    <x v="0"/>
    <n v="679"/>
    <x v="4"/>
    <s v="EUR"/>
    <x v="261"/>
    <n v="1470459600"/>
    <n v="1472878800"/>
    <x v="256"/>
    <b v="0"/>
    <b v="0"/>
    <s v="publishing/translations"/>
    <n v="0.48404406999351912"/>
    <n v="109.99705449189985"/>
    <x v="5"/>
    <x v="9"/>
  </r>
  <r>
    <n v="520"/>
    <s v="Frederick, Jenkins and Collins"/>
    <s v="Organic radical collaboration"/>
    <n v="800"/>
    <n v="3406"/>
    <x v="1"/>
    <n v="32"/>
    <x v="0"/>
    <s v="USD"/>
    <x v="262"/>
    <n v="1555650000"/>
    <n v="1555909200"/>
    <x v="257"/>
    <b v="0"/>
    <b v="0"/>
    <s v="theater/plays"/>
    <n v="4.2575000000000003"/>
    <n v="106.4375"/>
    <x v="1"/>
    <x v="1"/>
  </r>
  <r>
    <n v="796"/>
    <s v="Freeman-Ferguson"/>
    <s v="Profound full-range open system"/>
    <n v="7800"/>
    <n v="4275"/>
    <x v="0"/>
    <n v="78"/>
    <x v="0"/>
    <s v="USD"/>
    <x v="263"/>
    <n v="1407474000"/>
    <n v="1408078800"/>
    <x v="258"/>
    <b v="0"/>
    <b v="1"/>
    <s v="games/mobile games"/>
    <n v="0.54807692307692313"/>
    <n v="54.807692307692307"/>
    <x v="6"/>
    <x v="21"/>
  </r>
  <r>
    <n v="982"/>
    <s v="Freeman-French"/>
    <s v="Multi-layered optimal application"/>
    <n v="7200"/>
    <n v="6115"/>
    <x v="0"/>
    <n v="75"/>
    <x v="0"/>
    <s v="USD"/>
    <x v="264"/>
    <n v="1311051600"/>
    <n v="1311224400"/>
    <x v="259"/>
    <b v="0"/>
    <b v="1"/>
    <s v="film &amp; video/documentary"/>
    <n v="0.84930555555555554"/>
    <n v="81.533333333333331"/>
    <x v="0"/>
    <x v="7"/>
  </r>
  <r>
    <n v="103"/>
    <s v="Frye, Hunt and Powell"/>
    <s v="Polarized incremental emulation"/>
    <n v="10000"/>
    <n v="2461"/>
    <x v="0"/>
    <n v="37"/>
    <x v="4"/>
    <s v="EUR"/>
    <x v="265"/>
    <n v="1287896400"/>
    <n v="1288674000"/>
    <x v="260"/>
    <b v="0"/>
    <b v="0"/>
    <s v="music/electric music"/>
    <n v="0.24610000000000004"/>
    <n v="66.513513513513516"/>
    <x v="2"/>
    <x v="17"/>
  </r>
  <r>
    <n v="575"/>
    <s v="Fuentes LLC"/>
    <s v="Universal zero-defect concept"/>
    <n v="83300"/>
    <n v="52421"/>
    <x v="0"/>
    <n v="558"/>
    <x v="0"/>
    <s v="USD"/>
    <x v="266"/>
    <n v="1400562000"/>
    <n v="1400821200"/>
    <x v="261"/>
    <b v="0"/>
    <b v="1"/>
    <s v="theater/plays"/>
    <n v="0.62930372148859548"/>
    <n v="93.944444444444443"/>
    <x v="1"/>
    <x v="1"/>
  </r>
  <r>
    <n v="529"/>
    <s v="Gallegos Inc"/>
    <s v="Seamless logistical encryption"/>
    <n v="5100"/>
    <n v="574"/>
    <x v="0"/>
    <n v="9"/>
    <x v="0"/>
    <s v="USD"/>
    <x v="267"/>
    <n v="1399698000"/>
    <n v="1402117200"/>
    <x v="262"/>
    <b v="0"/>
    <b v="0"/>
    <s v="games/video games"/>
    <n v="0.11254901960784312"/>
    <n v="63.777777777777779"/>
    <x v="6"/>
    <x v="10"/>
  </r>
  <r>
    <n v="834"/>
    <s v="Gallegos, Wagner and Gaines"/>
    <s v="Expanded fault-tolerant emulation"/>
    <n v="7300"/>
    <n v="11228"/>
    <x v="1"/>
    <n v="119"/>
    <x v="0"/>
    <s v="USD"/>
    <x v="192"/>
    <n v="1371963600"/>
    <n v="1372482000"/>
    <x v="263"/>
    <b v="0"/>
    <b v="0"/>
    <s v="theater/plays"/>
    <n v="1.5380821917808221"/>
    <n v="94.352941176470594"/>
    <x v="1"/>
    <x v="1"/>
  </r>
  <r>
    <n v="236"/>
    <s v="Gallegos-Cobb"/>
    <s v="Object-based directional function"/>
    <n v="39500"/>
    <n v="4323"/>
    <x v="0"/>
    <n v="57"/>
    <x v="1"/>
    <s v="AUD"/>
    <x v="268"/>
    <n v="1561438800"/>
    <n v="1562043600"/>
    <x v="213"/>
    <b v="0"/>
    <b v="1"/>
    <s v="music/rock"/>
    <n v="0.10944303797468354"/>
    <n v="75.84210526315789"/>
    <x v="2"/>
    <x v="6"/>
  </r>
  <r>
    <n v="492"/>
    <s v="Garcia Group"/>
    <s v="Persevering interactive matrix"/>
    <n v="191000"/>
    <n v="45831"/>
    <x v="2"/>
    <n v="595"/>
    <x v="0"/>
    <s v="USD"/>
    <x v="269"/>
    <n v="1275886800"/>
    <n v="1278910800"/>
    <x v="264"/>
    <b v="1"/>
    <b v="1"/>
    <s v="film &amp; video/shorts"/>
    <n v="0.2399528795811518"/>
    <n v="77.026890756302521"/>
    <x v="0"/>
    <x v="18"/>
  </r>
  <r>
    <n v="738"/>
    <s v="Garcia Group"/>
    <s v="Extended zero administration software"/>
    <n v="74700"/>
    <n v="1557"/>
    <x v="0"/>
    <n v="15"/>
    <x v="0"/>
    <s v="USD"/>
    <x v="270"/>
    <n v="1416117600"/>
    <n v="1418018400"/>
    <x v="265"/>
    <b v="0"/>
    <b v="1"/>
    <s v="theater/plays"/>
    <n v="2.0843373493975904E-2"/>
    <n v="103.8"/>
    <x v="1"/>
    <x v="1"/>
  </r>
  <r>
    <n v="102"/>
    <s v="Garcia Inc"/>
    <s v="Front-line web-enabled model"/>
    <n v="3700"/>
    <n v="10422"/>
    <x v="1"/>
    <n v="336"/>
    <x v="0"/>
    <s v="USD"/>
    <x v="271"/>
    <n v="1526274000"/>
    <n v="1526878800"/>
    <x v="266"/>
    <b v="0"/>
    <b v="1"/>
    <s v="technology/wearables"/>
    <n v="2.8167567567567566"/>
    <n v="31.017857142857142"/>
    <x v="7"/>
    <x v="16"/>
  </r>
  <r>
    <n v="226"/>
    <s v="Garcia Inc"/>
    <s v="Progressive neutral middleware"/>
    <n v="3000"/>
    <n v="10999"/>
    <x v="1"/>
    <n v="112"/>
    <x v="0"/>
    <s v="USD"/>
    <x v="272"/>
    <n v="1270702800"/>
    <n v="1273899600"/>
    <x v="267"/>
    <b v="0"/>
    <b v="0"/>
    <s v="photography/photography books"/>
    <n v="3.6663333333333332"/>
    <n v="98.205357142857139"/>
    <x v="3"/>
    <x v="3"/>
  </r>
  <r>
    <n v="288"/>
    <s v="Garcia Ltd"/>
    <s v="Secured global success"/>
    <n v="5600"/>
    <n v="5476"/>
    <x v="0"/>
    <n v="137"/>
    <x v="2"/>
    <s v="DKK"/>
    <x v="273"/>
    <n v="1331701200"/>
    <n v="1331787600"/>
    <x v="268"/>
    <b v="0"/>
    <b v="1"/>
    <s v="music/metal"/>
    <n v="0.97785714285714287"/>
    <n v="39.970802919708028"/>
    <x v="2"/>
    <x v="20"/>
  </r>
  <r>
    <n v="741"/>
    <s v="Garcia Ltd"/>
    <s v="Balanced mobile alliance"/>
    <n v="1200"/>
    <n v="14150"/>
    <x v="1"/>
    <n v="130"/>
    <x v="0"/>
    <s v="USD"/>
    <x v="274"/>
    <n v="1274590800"/>
    <n v="1274677200"/>
    <x v="269"/>
    <b v="0"/>
    <b v="0"/>
    <s v="theater/plays"/>
    <n v="11.791666666666664"/>
    <n v="108.84615384615384"/>
    <x v="1"/>
    <x v="1"/>
  </r>
  <r>
    <n v="243"/>
    <s v="Garcia PLC"/>
    <s v="Customer-focused attitude-oriented function"/>
    <n v="2300"/>
    <n v="10240"/>
    <x v="1"/>
    <n v="238"/>
    <x v="0"/>
    <s v="USD"/>
    <x v="275"/>
    <n v="1520143200"/>
    <n v="1520402400"/>
    <x v="270"/>
    <b v="0"/>
    <b v="0"/>
    <s v="theater/plays"/>
    <n v="4.4521739130434783"/>
    <n v="43.025210084033617"/>
    <x v="1"/>
    <x v="1"/>
  </r>
  <r>
    <n v="841"/>
    <s v="Garcia, Dunn and Richardson"/>
    <s v="Automated even-keeled emulation"/>
    <n v="9100"/>
    <n v="12991"/>
    <x v="1"/>
    <n v="155"/>
    <x v="0"/>
    <s v="USD"/>
    <x v="276"/>
    <n v="1455861600"/>
    <n v="1457244000"/>
    <x v="271"/>
    <b v="0"/>
    <b v="0"/>
    <s v="technology/web"/>
    <n v="1.4275824175824174"/>
    <n v="83.812903225806451"/>
    <x v="7"/>
    <x v="13"/>
  </r>
  <r>
    <n v="40"/>
    <s v="Garcia, Garcia and Lopez"/>
    <s v="Reduced stable middleware"/>
    <n v="8800"/>
    <n v="14878"/>
    <x v="1"/>
    <n v="198"/>
    <x v="0"/>
    <s v="USD"/>
    <x v="277"/>
    <n v="1275714000"/>
    <n v="1277355600"/>
    <x v="272"/>
    <b v="0"/>
    <b v="1"/>
    <s v="technology/wearables"/>
    <n v="1.6906818181818182"/>
    <n v="75.141414141414145"/>
    <x v="7"/>
    <x v="16"/>
  </r>
  <r>
    <n v="386"/>
    <s v="Gardner Group"/>
    <s v="Progressive 5thgeneration customer loyalty"/>
    <n v="135500"/>
    <n v="103554"/>
    <x v="0"/>
    <n v="1068"/>
    <x v="0"/>
    <s v="USD"/>
    <x v="278"/>
    <n v="1277528400"/>
    <n v="1278565200"/>
    <x v="273"/>
    <b v="0"/>
    <b v="0"/>
    <s v="theater/plays"/>
    <n v="0.76423616236162362"/>
    <n v="96.960674157303373"/>
    <x v="1"/>
    <x v="1"/>
  </r>
  <r>
    <n v="737"/>
    <s v="Gardner Inc"/>
    <s v="Function-based systematic Graphical User Interface"/>
    <n v="3700"/>
    <n v="5028"/>
    <x v="1"/>
    <n v="180"/>
    <x v="0"/>
    <s v="USD"/>
    <x v="279"/>
    <n v="1478844000"/>
    <n v="1479880800"/>
    <x v="274"/>
    <b v="0"/>
    <b v="0"/>
    <s v="music/indie rock"/>
    <n v="1.358918918918919"/>
    <n v="27.933333333333334"/>
    <x v="2"/>
    <x v="2"/>
  </r>
  <r>
    <n v="988"/>
    <s v="Gardner, Ryan and Gutierrez"/>
    <s v="Triple-buffered multi-tasking matrices"/>
    <n v="9400"/>
    <n v="4899"/>
    <x v="0"/>
    <n v="64"/>
    <x v="0"/>
    <s v="USD"/>
    <x v="33"/>
    <n v="1478930400"/>
    <n v="1480744800"/>
    <x v="275"/>
    <b v="0"/>
    <b v="0"/>
    <s v="publishing/radio &amp; podcasts"/>
    <n v="0.52117021276595743"/>
    <n v="76.546875"/>
    <x v="5"/>
    <x v="19"/>
  </r>
  <r>
    <n v="971"/>
    <s v="Garner and Sons"/>
    <s v="Versatile neutral workforce"/>
    <n v="5100"/>
    <n v="1414"/>
    <x v="0"/>
    <n v="24"/>
    <x v="0"/>
    <s v="USD"/>
    <x v="280"/>
    <n v="1381208400"/>
    <n v="1381726800"/>
    <x v="276"/>
    <b v="0"/>
    <b v="0"/>
    <s v="film &amp; video/television"/>
    <n v="0.27725490196078434"/>
    <n v="58.916666666666664"/>
    <x v="0"/>
    <x v="11"/>
  </r>
  <r>
    <n v="535"/>
    <s v="Garrison LLC"/>
    <s v="Profit-focused 24/7 data-warehouse"/>
    <n v="2600"/>
    <n v="12533"/>
    <x v="1"/>
    <n v="202"/>
    <x v="4"/>
    <s v="EUR"/>
    <x v="281"/>
    <n v="1528434000"/>
    <n v="1528606800"/>
    <x v="277"/>
    <b v="0"/>
    <b v="1"/>
    <s v="theater/plays"/>
    <n v="4.820384615384615"/>
    <n v="62.044554455445542"/>
    <x v="1"/>
    <x v="1"/>
  </r>
  <r>
    <n v="712"/>
    <s v="Garza-Bryant"/>
    <s v="Programmable leadingedge contingency"/>
    <n v="800"/>
    <n v="14725"/>
    <x v="1"/>
    <n v="202"/>
    <x v="0"/>
    <s v="USD"/>
    <x v="282"/>
    <n v="1467954000"/>
    <n v="1471496400"/>
    <x v="278"/>
    <b v="0"/>
    <b v="0"/>
    <s v="theater/plays"/>
    <n v="18.40625"/>
    <n v="72.896039603960389"/>
    <x v="1"/>
    <x v="1"/>
  </r>
  <r>
    <n v="133"/>
    <s v="Gates PLC"/>
    <s v="Secured content-based product"/>
    <n v="4500"/>
    <n v="13985"/>
    <x v="1"/>
    <n v="159"/>
    <x v="0"/>
    <s v="USD"/>
    <x v="283"/>
    <n v="1313125200"/>
    <n v="1315026000"/>
    <x v="279"/>
    <b v="0"/>
    <b v="0"/>
    <s v="music/world music"/>
    <n v="3.1077777777777778"/>
    <n v="87.95597484276729"/>
    <x v="2"/>
    <x v="22"/>
  </r>
  <r>
    <n v="909"/>
    <s v="Gates, Li and Thompson"/>
    <s v="Synchronized attitude-oriented frame"/>
    <n v="1800"/>
    <n v="8621"/>
    <x v="1"/>
    <n v="80"/>
    <x v="3"/>
    <s v="CAD"/>
    <x v="284"/>
    <n v="1528088400"/>
    <n v="1530421200"/>
    <x v="280"/>
    <b v="0"/>
    <b v="1"/>
    <s v="theater/plays"/>
    <n v="4.7894444444444444"/>
    <n v="107.7625"/>
    <x v="1"/>
    <x v="1"/>
  </r>
  <r>
    <n v="342"/>
    <s v="Gibson-Hernandez"/>
    <s v="Visionary foreground middleware"/>
    <n v="47900"/>
    <n v="31864"/>
    <x v="0"/>
    <n v="328"/>
    <x v="0"/>
    <s v="USD"/>
    <x v="285"/>
    <n v="1374296400"/>
    <n v="1375333200"/>
    <x v="281"/>
    <b v="0"/>
    <b v="0"/>
    <s v="theater/plays"/>
    <n v="0.66521920668058454"/>
    <n v="97.146341463414629"/>
    <x v="1"/>
    <x v="1"/>
  </r>
  <r>
    <n v="675"/>
    <s v="Giles-Smith"/>
    <s v="Right-sized web-enabled intranet"/>
    <n v="9700"/>
    <n v="11929"/>
    <x v="1"/>
    <n v="331"/>
    <x v="0"/>
    <s v="USD"/>
    <x v="286"/>
    <n v="1568178000"/>
    <n v="1568782800"/>
    <x v="282"/>
    <b v="0"/>
    <b v="0"/>
    <s v="journalism/audio"/>
    <n v="1.2297938144329896"/>
    <n v="36.0392749244713"/>
    <x v="8"/>
    <x v="23"/>
  </r>
  <r>
    <n v="684"/>
    <s v="Gilmore LLC"/>
    <s v="Optimized systemic algorithm"/>
    <n v="1400"/>
    <n v="7600"/>
    <x v="1"/>
    <n v="110"/>
    <x v="3"/>
    <s v="CAD"/>
    <x v="287"/>
    <n v="1277787600"/>
    <n v="1279515600"/>
    <x v="283"/>
    <b v="0"/>
    <b v="0"/>
    <s v="publishing/nonfiction"/>
    <n v="5.4285714285714288"/>
    <n v="69.090909090909093"/>
    <x v="5"/>
    <x v="8"/>
  </r>
  <r>
    <n v="732"/>
    <s v="Glass, Baker and Jones"/>
    <s v="Business-focused 24hour access"/>
    <n v="117000"/>
    <n v="107622"/>
    <x v="0"/>
    <n v="1121"/>
    <x v="0"/>
    <s v="USD"/>
    <x v="288"/>
    <n v="1490158800"/>
    <n v="1492146000"/>
    <x v="284"/>
    <b v="0"/>
    <b v="1"/>
    <s v="music/rock"/>
    <n v="0.91984615384615376"/>
    <n v="96.005352363960753"/>
    <x v="2"/>
    <x v="6"/>
  </r>
  <r>
    <n v="356"/>
    <s v="Glass, Nunez and Mcdonald"/>
    <s v="Open-source systematic protocol"/>
    <n v="9300"/>
    <n v="3431"/>
    <x v="0"/>
    <n v="40"/>
    <x v="4"/>
    <s v="EUR"/>
    <x v="289"/>
    <n v="1326520800"/>
    <n v="1327298400"/>
    <x v="285"/>
    <b v="0"/>
    <b v="0"/>
    <s v="theater/plays"/>
    <n v="0.36892473118279567"/>
    <n v="85.775000000000006"/>
    <x v="1"/>
    <x v="1"/>
  </r>
  <r>
    <n v="970"/>
    <s v="Glover-Nelson"/>
    <s v="Inverse context-sensitive info-mediaries"/>
    <n v="94900"/>
    <n v="57659"/>
    <x v="0"/>
    <n v="594"/>
    <x v="0"/>
    <s v="USD"/>
    <x v="290"/>
    <n v="1304917200"/>
    <n v="1305003600"/>
    <x v="286"/>
    <b v="0"/>
    <b v="0"/>
    <s v="theater/plays"/>
    <n v="0.60757639620653314"/>
    <n v="97.069023569023571"/>
    <x v="1"/>
    <x v="1"/>
  </r>
  <r>
    <n v="464"/>
    <s v="Gomez LLC"/>
    <s v="Pre-emptive mission-critical hardware"/>
    <n v="71200"/>
    <n v="95020"/>
    <x v="1"/>
    <n v="2436"/>
    <x v="0"/>
    <s v="USD"/>
    <x v="291"/>
    <n v="1518328800"/>
    <n v="1519538400"/>
    <x v="287"/>
    <b v="0"/>
    <b v="0"/>
    <s v="theater/plays"/>
    <n v="1.3345505617977529"/>
    <n v="39.006568144499177"/>
    <x v="1"/>
    <x v="1"/>
  </r>
  <r>
    <n v="81"/>
    <s v="Gomez, Bailey and Flores"/>
    <s v="User-friendly static contingency"/>
    <n v="16800"/>
    <n v="37857"/>
    <x v="1"/>
    <n v="411"/>
    <x v="0"/>
    <s v="USD"/>
    <x v="292"/>
    <n v="1511416800"/>
    <n v="1513576800"/>
    <x v="288"/>
    <b v="0"/>
    <b v="0"/>
    <s v="music/rock"/>
    <n v="2.253392857142857"/>
    <n v="92.109489051094897"/>
    <x v="2"/>
    <x v="6"/>
  </r>
  <r>
    <n v="655"/>
    <s v="Gonzalez, Williams and Benson"/>
    <s v="Multi-layered bottom-line encryption"/>
    <n v="6900"/>
    <n v="13212"/>
    <x v="1"/>
    <n v="264"/>
    <x v="0"/>
    <s v="USD"/>
    <x v="293"/>
    <n v="1488434400"/>
    <n v="1489554000"/>
    <x v="289"/>
    <b v="1"/>
    <b v="0"/>
    <s v="photography/photography books"/>
    <n v="1.9147826086956521"/>
    <n v="50.045454545454547"/>
    <x v="3"/>
    <x v="3"/>
  </r>
  <r>
    <n v="338"/>
    <s v="Gonzalez-Burton"/>
    <s v="Decentralized intangible encoding"/>
    <n v="69800"/>
    <n v="125042"/>
    <x v="1"/>
    <n v="1690"/>
    <x v="0"/>
    <s v="USD"/>
    <x v="294"/>
    <n v="1317790800"/>
    <n v="1320382800"/>
    <x v="290"/>
    <b v="0"/>
    <b v="0"/>
    <s v="theater/plays"/>
    <n v="1.7914326647564467"/>
    <n v="73.989349112426041"/>
    <x v="1"/>
    <x v="1"/>
  </r>
  <r>
    <n v="241"/>
    <s v="Gonzalez-Martinez"/>
    <s v="Vision-oriented actuating open system"/>
    <n v="168500"/>
    <n v="171729"/>
    <x v="1"/>
    <n v="1684"/>
    <x v="1"/>
    <s v="AUD"/>
    <x v="295"/>
    <n v="1397365200"/>
    <n v="1398229200"/>
    <x v="291"/>
    <b v="0"/>
    <b v="1"/>
    <s v="publishing/nonfiction"/>
    <n v="1.0191632047477746"/>
    <n v="101.97684085510689"/>
    <x v="5"/>
    <x v="8"/>
  </r>
  <r>
    <n v="465"/>
    <s v="Gonzalez-Robbins"/>
    <s v="Up-sized responsive protocol"/>
    <n v="4700"/>
    <n v="8829"/>
    <x v="1"/>
    <n v="80"/>
    <x v="0"/>
    <s v="USD"/>
    <x v="296"/>
    <n v="1517032800"/>
    <n v="1517810400"/>
    <x v="292"/>
    <b v="0"/>
    <b v="0"/>
    <s v="publishing/translations"/>
    <n v="1.8785106382978722"/>
    <n v="110.3625"/>
    <x v="5"/>
    <x v="9"/>
  </r>
  <r>
    <n v="774"/>
    <s v="Gonzalez-Snow"/>
    <s v="Polarized user-facing interface"/>
    <n v="5000"/>
    <n v="6775"/>
    <x v="1"/>
    <n v="78"/>
    <x v="4"/>
    <s v="EUR"/>
    <x v="297"/>
    <n v="1463979600"/>
    <n v="1467522000"/>
    <x v="293"/>
    <b v="0"/>
    <b v="0"/>
    <s v="technology/web"/>
    <n v="1.355"/>
    <n v="86.858974358974365"/>
    <x v="7"/>
    <x v="13"/>
  </r>
  <r>
    <n v="968"/>
    <s v="Gonzalez-White"/>
    <s v="Open-architected disintermediate budgetary management"/>
    <n v="2400"/>
    <n v="8117"/>
    <x v="1"/>
    <n v="114"/>
    <x v="0"/>
    <s v="USD"/>
    <x v="298"/>
    <n v="1293861600"/>
    <n v="1295157600"/>
    <x v="294"/>
    <b v="0"/>
    <b v="0"/>
    <s v="food/food trucks"/>
    <n v="3.3820833333333336"/>
    <n v="71.201754385964918"/>
    <x v="4"/>
    <x v="4"/>
  </r>
  <r>
    <n v="264"/>
    <s v="Gordon PLC"/>
    <s v="Virtual reciprocal policy"/>
    <n v="45600"/>
    <n v="165375"/>
    <x v="1"/>
    <n v="5512"/>
    <x v="0"/>
    <s v="USD"/>
    <x v="299"/>
    <n v="1360648800"/>
    <n v="1362031200"/>
    <x v="295"/>
    <b v="0"/>
    <b v="0"/>
    <s v="theater/plays"/>
    <n v="3.6266447368421053"/>
    <n v="30.002721335268504"/>
    <x v="1"/>
    <x v="1"/>
  </r>
  <r>
    <n v="607"/>
    <s v="Gordon, Mendez and Johnson"/>
    <s v="Fundamental needs-based frame"/>
    <n v="137600"/>
    <n v="180667"/>
    <x v="1"/>
    <n v="2230"/>
    <x v="0"/>
    <s v="USD"/>
    <x v="300"/>
    <n v="1395550800"/>
    <n v="1395723600"/>
    <x v="296"/>
    <b v="0"/>
    <b v="0"/>
    <s v="food/food trucks"/>
    <n v="1.3129869186046512"/>
    <n v="81.016591928251117"/>
    <x v="4"/>
    <x v="4"/>
  </r>
  <r>
    <n v="363"/>
    <s v="Gray-Davis"/>
    <s v="Re-contextualized local initiative"/>
    <n v="5200"/>
    <n v="8330"/>
    <x v="1"/>
    <n v="139"/>
    <x v="0"/>
    <s v="USD"/>
    <x v="301"/>
    <n v="1324965600"/>
    <n v="1325052000"/>
    <x v="297"/>
    <b v="0"/>
    <b v="0"/>
    <s v="music/rock"/>
    <n v="1.601923076923077"/>
    <n v="59.928057553956833"/>
    <x v="2"/>
    <x v="6"/>
  </r>
  <r>
    <n v="23"/>
    <s v="Gray-Jenkins"/>
    <s v="Devolved next generation adapter"/>
    <n v="4500"/>
    <n v="14942"/>
    <x v="1"/>
    <n v="142"/>
    <x v="5"/>
    <s v="GBP"/>
    <x v="302"/>
    <n v="1550124000"/>
    <n v="1554699600"/>
    <x v="298"/>
    <b v="0"/>
    <b v="0"/>
    <s v="film &amp; video/documentary"/>
    <n v="3.320444444444445"/>
    <n v="105.22535211267606"/>
    <x v="0"/>
    <x v="7"/>
  </r>
  <r>
    <n v="10"/>
    <s v="Green Ltd"/>
    <s v="Monitored empowering installation"/>
    <n v="5200"/>
    <n v="13838"/>
    <x v="1"/>
    <n v="220"/>
    <x v="0"/>
    <s v="USD"/>
    <x v="303"/>
    <n v="1281762000"/>
    <n v="1285909200"/>
    <x v="299"/>
    <b v="0"/>
    <b v="0"/>
    <s v="film &amp; video/drama"/>
    <n v="2.6611538461538462"/>
    <n v="62.9"/>
    <x v="0"/>
    <x v="12"/>
  </r>
  <r>
    <n v="920"/>
    <s v="Green, Murphy and Webb"/>
    <s v="Versatile directional project"/>
    <n v="5300"/>
    <n v="9676"/>
    <x v="1"/>
    <n v="255"/>
    <x v="0"/>
    <s v="USD"/>
    <x v="304"/>
    <n v="1549519200"/>
    <n v="1551247200"/>
    <x v="300"/>
    <b v="1"/>
    <b v="0"/>
    <s v="film &amp; video/animation"/>
    <n v="1.8256603773584905"/>
    <n v="37.945098039215686"/>
    <x v="0"/>
    <x v="0"/>
  </r>
  <r>
    <n v="958"/>
    <s v="Green, Robinson and Ho"/>
    <s v="De-engineered zero-defect open system"/>
    <n v="1100"/>
    <n v="8081"/>
    <x v="1"/>
    <n v="112"/>
    <x v="0"/>
    <s v="USD"/>
    <x v="104"/>
    <n v="1277096400"/>
    <n v="1278997200"/>
    <x v="301"/>
    <b v="0"/>
    <b v="0"/>
    <s v="film &amp; video/animation"/>
    <n v="7.3463636363636367"/>
    <n v="72.151785714285708"/>
    <x v="0"/>
    <x v="0"/>
  </r>
  <r>
    <n v="372"/>
    <s v="Green-Carr"/>
    <s v="Pre-emptive bifurcated artificial intelligence"/>
    <n v="900"/>
    <n v="14324"/>
    <x v="1"/>
    <n v="169"/>
    <x v="0"/>
    <s v="USD"/>
    <x v="305"/>
    <n v="1420696800"/>
    <n v="1422424800"/>
    <x v="302"/>
    <b v="0"/>
    <b v="1"/>
    <s v="film &amp; video/documentary"/>
    <n v="15.915555555555555"/>
    <n v="84.757396449704146"/>
    <x v="0"/>
    <x v="7"/>
  </r>
  <r>
    <n v="525"/>
    <s v="Greene, Lloyd and Sims"/>
    <s v="Balanced leadingedge data-warehouse"/>
    <n v="2100"/>
    <n v="1768"/>
    <x v="0"/>
    <n v="63"/>
    <x v="0"/>
    <s v="USD"/>
    <x v="306"/>
    <n v="1290492000"/>
    <n v="1290837600"/>
    <x v="303"/>
    <b v="0"/>
    <b v="0"/>
    <s v="technology/wearables"/>
    <n v="0.84190476190476193"/>
    <n v="28.063492063492063"/>
    <x v="7"/>
    <x v="16"/>
  </r>
  <r>
    <n v="747"/>
    <s v="Greer and Sons"/>
    <s v="Secured clear-thinking intranet"/>
    <n v="4900"/>
    <n v="11214"/>
    <x v="1"/>
    <n v="280"/>
    <x v="0"/>
    <s v="USD"/>
    <x v="307"/>
    <n v="1283403600"/>
    <n v="1284354000"/>
    <x v="304"/>
    <b v="0"/>
    <b v="0"/>
    <s v="theater/plays"/>
    <n v="2.2885714285714287"/>
    <n v="40.049999999999997"/>
    <x v="1"/>
    <x v="1"/>
  </r>
  <r>
    <n v="470"/>
    <s v="Grimes, Holland and Sloan"/>
    <s v="Extended dedicated archive"/>
    <n v="3600"/>
    <n v="10289"/>
    <x v="1"/>
    <n v="381"/>
    <x v="0"/>
    <s v="USD"/>
    <x v="308"/>
    <n v="1481522400"/>
    <n v="1482127200"/>
    <x v="305"/>
    <b v="0"/>
    <b v="0"/>
    <s v="technology/wearables"/>
    <n v="2.8580555555555556"/>
    <n v="27.00524934383202"/>
    <x v="7"/>
    <x v="16"/>
  </r>
  <r>
    <n v="126"/>
    <s v="Gross PLC"/>
    <s v="Proactive methodical benchmark"/>
    <n v="180200"/>
    <n v="69617"/>
    <x v="0"/>
    <n v="774"/>
    <x v="0"/>
    <s v="USD"/>
    <x v="309"/>
    <n v="1471150800"/>
    <n v="1473570000"/>
    <x v="306"/>
    <b v="0"/>
    <b v="1"/>
    <s v="theater/plays"/>
    <n v="0.38633185349611543"/>
    <n v="89.944444444444443"/>
    <x v="1"/>
    <x v="1"/>
  </r>
  <r>
    <n v="303"/>
    <s v="Guerrero, Flores and Jenkins"/>
    <s v="Networked optimal architecture"/>
    <n v="3400"/>
    <n v="2809"/>
    <x v="0"/>
    <n v="32"/>
    <x v="0"/>
    <s v="USD"/>
    <x v="310"/>
    <n v="1452146400"/>
    <n v="1452578400"/>
    <x v="307"/>
    <b v="0"/>
    <b v="0"/>
    <s v="music/indie rock"/>
    <n v="0.8261764705882354"/>
    <n v="87.78125"/>
    <x v="2"/>
    <x v="2"/>
  </r>
  <r>
    <n v="753"/>
    <s v="Guerrero-Griffin"/>
    <s v="Networked web-enabled product"/>
    <n v="4700"/>
    <n v="12065"/>
    <x v="1"/>
    <n v="137"/>
    <x v="0"/>
    <s v="USD"/>
    <x v="274"/>
    <n v="1274590800"/>
    <n v="1275886800"/>
    <x v="308"/>
    <b v="0"/>
    <b v="0"/>
    <s v="photography/photography books"/>
    <n v="2.5670212765957445"/>
    <n v="88.065693430656935"/>
    <x v="3"/>
    <x v="3"/>
  </r>
  <r>
    <n v="341"/>
    <s v="Guzman Group"/>
    <s v="Ameliorated disintermediate utilization"/>
    <n v="114300"/>
    <n v="96777"/>
    <x v="0"/>
    <n v="1257"/>
    <x v="0"/>
    <s v="USD"/>
    <x v="311"/>
    <n v="1440738000"/>
    <n v="1441342800"/>
    <x v="309"/>
    <b v="0"/>
    <b v="0"/>
    <s v="music/indie rock"/>
    <n v="0.84669291338582686"/>
    <n v="76.990453460620529"/>
    <x v="2"/>
    <x v="2"/>
  </r>
  <r>
    <n v="767"/>
    <s v="Hale, Pearson and Jenkins"/>
    <s v="Upgradable attitude-oriented project"/>
    <n v="97200"/>
    <n v="55372"/>
    <x v="0"/>
    <n v="513"/>
    <x v="0"/>
    <s v="USD"/>
    <x v="312"/>
    <n v="1444107600"/>
    <n v="1447999200"/>
    <x v="310"/>
    <b v="0"/>
    <b v="0"/>
    <s v="publishing/translations"/>
    <n v="0.56967078189300413"/>
    <n v="107.93762183235867"/>
    <x v="5"/>
    <x v="9"/>
  </r>
  <r>
    <n v="593"/>
    <s v="Hale-Hayes"/>
    <s v="Ameliorated client-driven open system"/>
    <n v="121600"/>
    <n v="188288"/>
    <x v="1"/>
    <n v="4006"/>
    <x v="0"/>
    <s v="USD"/>
    <x v="313"/>
    <n v="1395810000"/>
    <n v="1396933200"/>
    <x v="311"/>
    <b v="0"/>
    <b v="0"/>
    <s v="film &amp; video/animation"/>
    <n v="1.5484210526315789"/>
    <n v="47.001497753369947"/>
    <x v="0"/>
    <x v="0"/>
  </r>
  <r>
    <n v="93"/>
    <s v="Hall and Sons"/>
    <s v="Pre-emptive radical architecture"/>
    <n v="108800"/>
    <n v="65877"/>
    <x v="2"/>
    <n v="610"/>
    <x v="0"/>
    <s v="USD"/>
    <x v="314"/>
    <n v="1350709200"/>
    <n v="1351054800"/>
    <x v="312"/>
    <b v="0"/>
    <b v="1"/>
    <s v="theater/plays"/>
    <n v="0.60548713235294116"/>
    <n v="107.99508196721311"/>
    <x v="1"/>
    <x v="1"/>
  </r>
  <r>
    <n v="930"/>
    <s v="Hall, Buchanan and Benton"/>
    <s v="Configurable fault-tolerant structure"/>
    <n v="3500"/>
    <n v="3930"/>
    <x v="1"/>
    <n v="85"/>
    <x v="0"/>
    <s v="USD"/>
    <x v="315"/>
    <n v="1424844000"/>
    <n v="1425448800"/>
    <x v="313"/>
    <b v="0"/>
    <b v="1"/>
    <s v="theater/plays"/>
    <n v="1.1228571428571428"/>
    <n v="46.235294117647058"/>
    <x v="1"/>
    <x v="1"/>
  </r>
  <r>
    <n v="946"/>
    <s v="Hall, Holmes and Walker"/>
    <s v="Public-key bandwidth-monitored intranet"/>
    <n v="153700"/>
    <n v="15238"/>
    <x v="0"/>
    <n v="181"/>
    <x v="0"/>
    <s v="USD"/>
    <x v="316"/>
    <n v="1308200400"/>
    <n v="1308373200"/>
    <x v="314"/>
    <b v="0"/>
    <b v="0"/>
    <s v="theater/plays"/>
    <n v="9.9141184124918666E-2"/>
    <n v="84.187845303867405"/>
    <x v="1"/>
    <x v="1"/>
  </r>
  <r>
    <n v="155"/>
    <s v="Hall-Schaefer"/>
    <s v="Distributed eco-centric methodology"/>
    <n v="139500"/>
    <n v="90706"/>
    <x v="0"/>
    <n v="1194"/>
    <x v="0"/>
    <s v="USD"/>
    <x v="52"/>
    <n v="1269493200"/>
    <n v="1270789200"/>
    <x v="315"/>
    <b v="0"/>
    <b v="0"/>
    <s v="theater/plays"/>
    <n v="0.65022222222222226"/>
    <n v="75.968174204355108"/>
    <x v="1"/>
    <x v="1"/>
  </r>
  <r>
    <n v="139"/>
    <s v="Hamilton, Wright and Chavez"/>
    <s v="Down-sized empowering protocol"/>
    <n v="92100"/>
    <n v="19246"/>
    <x v="0"/>
    <n v="326"/>
    <x v="0"/>
    <s v="USD"/>
    <x v="317"/>
    <n v="1429592400"/>
    <n v="1430974800"/>
    <x v="316"/>
    <b v="0"/>
    <b v="1"/>
    <s v="technology/wearables"/>
    <n v="0.20896851248642778"/>
    <n v="59.036809815950917"/>
    <x v="7"/>
    <x v="16"/>
  </r>
  <r>
    <n v="72"/>
    <s v="Hampton, Lewis and Ray"/>
    <s v="Seamless coherent parallelism"/>
    <n v="600"/>
    <n v="4022"/>
    <x v="1"/>
    <n v="54"/>
    <x v="0"/>
    <s v="USD"/>
    <x v="166"/>
    <n v="1435726800"/>
    <n v="1438837200"/>
    <x v="317"/>
    <b v="0"/>
    <b v="0"/>
    <s v="film &amp; video/animation"/>
    <n v="6.7033333333333323"/>
    <n v="74.481481481481481"/>
    <x v="0"/>
    <x v="0"/>
  </r>
  <r>
    <n v="437"/>
    <s v="Hansen Group"/>
    <s v="Centralized regional interface"/>
    <n v="8100"/>
    <n v="9969"/>
    <x v="1"/>
    <n v="192"/>
    <x v="0"/>
    <s v="USD"/>
    <x v="318"/>
    <n v="1442120400"/>
    <n v="1442379600"/>
    <x v="318"/>
    <b v="0"/>
    <b v="1"/>
    <s v="film &amp; video/animation"/>
    <n v="1.2307407407407407"/>
    <n v="51.921875"/>
    <x v="0"/>
    <x v="0"/>
  </r>
  <r>
    <n v="870"/>
    <s v="Hansen-Austin"/>
    <s v="Adaptive demand-driven encryption"/>
    <n v="7700"/>
    <n v="6920"/>
    <x v="0"/>
    <n v="121"/>
    <x v="0"/>
    <s v="USD"/>
    <x v="319"/>
    <n v="1440392400"/>
    <n v="1442552400"/>
    <x v="319"/>
    <b v="0"/>
    <b v="0"/>
    <s v="theater/plays"/>
    <n v="0.89870129870129878"/>
    <n v="57.190082644628099"/>
    <x v="1"/>
    <x v="1"/>
  </r>
  <r>
    <n v="94"/>
    <s v="Hanson Inc"/>
    <s v="Grass-roots web-enabled contingency"/>
    <n v="2900"/>
    <n v="8807"/>
    <x v="1"/>
    <n v="180"/>
    <x v="5"/>
    <s v="GBP"/>
    <x v="320"/>
    <n v="1554613200"/>
    <n v="1555563600"/>
    <x v="320"/>
    <b v="0"/>
    <b v="0"/>
    <s v="technology/web"/>
    <n v="3.036896551724138"/>
    <n v="48.927777777777777"/>
    <x v="7"/>
    <x v="13"/>
  </r>
  <r>
    <n v="547"/>
    <s v="Hardin-Dixon"/>
    <s v="Focused solution-oriented matrix"/>
    <n v="1300"/>
    <n v="12597"/>
    <x v="1"/>
    <n v="156"/>
    <x v="0"/>
    <s v="USD"/>
    <x v="321"/>
    <n v="1422165600"/>
    <n v="1423202400"/>
    <x v="321"/>
    <b v="0"/>
    <b v="0"/>
    <s v="film &amp; video/drama"/>
    <n v="9.69"/>
    <n v="80.75"/>
    <x v="0"/>
    <x v="12"/>
  </r>
  <r>
    <n v="568"/>
    <s v="Hardin-Foley"/>
    <s v="Synergized zero tolerance help-desk"/>
    <n v="72400"/>
    <n v="134688"/>
    <x v="1"/>
    <n v="5180"/>
    <x v="0"/>
    <s v="USD"/>
    <x v="322"/>
    <n v="1279170000"/>
    <n v="1283058000"/>
    <x v="322"/>
    <b v="0"/>
    <b v="0"/>
    <s v="theater/plays"/>
    <n v="1.8603314917127072"/>
    <n v="26.0015444015444"/>
    <x v="1"/>
    <x v="1"/>
  </r>
  <r>
    <n v="806"/>
    <s v="Harmon-Madden"/>
    <s v="Adaptive holistic hub"/>
    <n v="700"/>
    <n v="8262"/>
    <x v="1"/>
    <n v="76"/>
    <x v="0"/>
    <s v="USD"/>
    <x v="323"/>
    <n v="1330927200"/>
    <n v="1332997200"/>
    <x v="323"/>
    <b v="0"/>
    <b v="1"/>
    <s v="film &amp; video/drama"/>
    <n v="11.802857142857142"/>
    <n v="108.71052631578948"/>
    <x v="0"/>
    <x v="12"/>
  </r>
  <r>
    <n v="432"/>
    <s v="Harper-Bryan"/>
    <s v="Re-contextualized dedicated hardware"/>
    <n v="7700"/>
    <n v="6369"/>
    <x v="0"/>
    <n v="91"/>
    <x v="0"/>
    <s v="USD"/>
    <x v="324"/>
    <n v="1399006800"/>
    <n v="1400734800"/>
    <x v="324"/>
    <b v="0"/>
    <b v="0"/>
    <s v="theater/plays"/>
    <n v="0.82714285714285718"/>
    <n v="69.989010989010993"/>
    <x v="1"/>
    <x v="1"/>
  </r>
  <r>
    <n v="114"/>
    <s v="Harper-Davis"/>
    <s v="Robust heuristic encoding"/>
    <n v="1900"/>
    <n v="13816"/>
    <x v="1"/>
    <n v="126"/>
    <x v="0"/>
    <s v="USD"/>
    <x v="325"/>
    <n v="1554786000"/>
    <n v="1554872400"/>
    <x v="325"/>
    <b v="0"/>
    <b v="1"/>
    <s v="technology/wearables"/>
    <n v="7.2715789473684209"/>
    <n v="109.65079365079364"/>
    <x v="7"/>
    <x v="16"/>
  </r>
  <r>
    <n v="447"/>
    <s v="Harrington-Harper"/>
    <s v="Self-enabling next generation algorithm"/>
    <n v="155200"/>
    <n v="37754"/>
    <x v="2"/>
    <n v="439"/>
    <x v="5"/>
    <s v="GBP"/>
    <x v="326"/>
    <n v="1513663200"/>
    <n v="1515045600"/>
    <x v="326"/>
    <b v="0"/>
    <b v="0"/>
    <s v="film &amp; video/television"/>
    <n v="0.24326030927835052"/>
    <n v="86"/>
    <x v="0"/>
    <x v="11"/>
  </r>
  <r>
    <n v="5"/>
    <s v="Harris Group"/>
    <s v="Open-source optimizing database"/>
    <n v="7600"/>
    <n v="13195"/>
    <x v="1"/>
    <n v="174"/>
    <x v="2"/>
    <s v="DKK"/>
    <x v="327"/>
    <n v="1346130000"/>
    <n v="1347080400"/>
    <x v="327"/>
    <b v="0"/>
    <b v="0"/>
    <s v="theater/plays"/>
    <n v="1.7361842105263159"/>
    <n v="75.833333333333329"/>
    <x v="1"/>
    <x v="1"/>
  </r>
  <r>
    <n v="643"/>
    <s v="Harris Inc"/>
    <s v="Future-proofed modular groupware"/>
    <n v="14900"/>
    <n v="32986"/>
    <x v="1"/>
    <n v="375"/>
    <x v="0"/>
    <s v="USD"/>
    <x v="328"/>
    <n v="1488348000"/>
    <n v="1489899600"/>
    <x v="328"/>
    <b v="0"/>
    <b v="0"/>
    <s v="theater/plays"/>
    <n v="2.2138255033557046"/>
    <n v="87.962666666666664"/>
    <x v="1"/>
    <x v="1"/>
  </r>
  <r>
    <n v="324"/>
    <s v="Harris, Hall and Harris"/>
    <s v="Inverse analyzing matrices"/>
    <n v="7100"/>
    <n v="11648"/>
    <x v="1"/>
    <n v="307"/>
    <x v="0"/>
    <s v="USD"/>
    <x v="329"/>
    <n v="1434862800"/>
    <n v="1435899600"/>
    <x v="329"/>
    <b v="0"/>
    <b v="1"/>
    <s v="theater/plays"/>
    <n v="1.6405633802816901"/>
    <n v="37.941368078175898"/>
    <x v="1"/>
    <x v="1"/>
  </r>
  <r>
    <n v="808"/>
    <s v="Harris, Medina and Mitchell"/>
    <s v="Enhanced regional flexibility"/>
    <n v="5200"/>
    <n v="1583"/>
    <x v="0"/>
    <n v="19"/>
    <x v="0"/>
    <s v="USD"/>
    <x v="330"/>
    <n v="1463461200"/>
    <n v="1464930000"/>
    <x v="330"/>
    <b v="0"/>
    <b v="0"/>
    <s v="food/food trucks"/>
    <n v="0.30442307692307691"/>
    <n v="83.315789473684205"/>
    <x v="4"/>
    <x v="4"/>
  </r>
  <r>
    <n v="962"/>
    <s v="Harris, Russell and Mitchell"/>
    <s v="User-centric cohesive policy"/>
    <n v="3600"/>
    <n v="10657"/>
    <x v="1"/>
    <n v="266"/>
    <x v="0"/>
    <s v="USD"/>
    <x v="331"/>
    <n v="1384408800"/>
    <n v="1386223200"/>
    <x v="331"/>
    <b v="0"/>
    <b v="0"/>
    <s v="food/food trucks"/>
    <n v="2.9602777777777778"/>
    <n v="40.063909774436091"/>
    <x v="4"/>
    <x v="4"/>
  </r>
  <r>
    <n v="146"/>
    <s v="Harris-Golden"/>
    <s v="Optional bandwidth-monitored middleware"/>
    <n v="8800"/>
    <n v="1518"/>
    <x v="2"/>
    <n v="51"/>
    <x v="0"/>
    <s v="USD"/>
    <x v="332"/>
    <n v="1320732000"/>
    <n v="1322460000"/>
    <x v="332"/>
    <b v="0"/>
    <b v="0"/>
    <s v="theater/plays"/>
    <n v="0.17249999999999999"/>
    <n v="29.764705882352942"/>
    <x v="1"/>
    <x v="1"/>
  </r>
  <r>
    <n v="595"/>
    <s v="Harris-Jennings"/>
    <s v="Customizable intermediate data-warehouse"/>
    <n v="70300"/>
    <n v="146595"/>
    <x v="1"/>
    <n v="1629"/>
    <x v="0"/>
    <s v="USD"/>
    <x v="333"/>
    <n v="1268715600"/>
    <n v="1270530000"/>
    <x v="333"/>
    <b v="0"/>
    <b v="1"/>
    <s v="theater/plays"/>
    <n v="2.0852773826458035"/>
    <n v="89.99079189686924"/>
    <x v="1"/>
    <x v="1"/>
  </r>
  <r>
    <n v="513"/>
    <s v="Harrison, Blackwell and Mendez"/>
    <s v="Synchronized 6thgeneration adapter"/>
    <n v="8300"/>
    <n v="3260"/>
    <x v="2"/>
    <n v="35"/>
    <x v="0"/>
    <s v="USD"/>
    <x v="334"/>
    <n v="1284008400"/>
    <n v="1284181200"/>
    <x v="334"/>
    <b v="0"/>
    <b v="0"/>
    <s v="film &amp; video/television"/>
    <n v="0.39277108433734947"/>
    <n v="93.142857142857139"/>
    <x v="0"/>
    <x v="11"/>
  </r>
  <r>
    <n v="542"/>
    <s v="Harrison-Bridges"/>
    <s v="Profit-focused exuding moderator"/>
    <n v="77000"/>
    <n v="1930"/>
    <x v="0"/>
    <n v="49"/>
    <x v="5"/>
    <s v="GBP"/>
    <x v="335"/>
    <n v="1453442400"/>
    <n v="1456034400"/>
    <x v="335"/>
    <b v="0"/>
    <b v="0"/>
    <s v="music/indie rock"/>
    <n v="2.5064935064935064E-2"/>
    <n v="39.387755102040813"/>
    <x v="2"/>
    <x v="2"/>
  </r>
  <r>
    <n v="309"/>
    <s v="Harris-Perry"/>
    <s v="User-centric 6thgeneration attitude"/>
    <n v="4100"/>
    <n v="3087"/>
    <x v="2"/>
    <n v="75"/>
    <x v="0"/>
    <s v="USD"/>
    <x v="336"/>
    <n v="1316581200"/>
    <n v="1318309200"/>
    <x v="336"/>
    <b v="0"/>
    <b v="1"/>
    <s v="music/indie rock"/>
    <n v="0.75292682926829269"/>
    <n v="41.16"/>
    <x v="2"/>
    <x v="2"/>
  </r>
  <r>
    <n v="111"/>
    <s v="Hart-Briggs"/>
    <s v="Re-engineered user-facing approach"/>
    <n v="61400"/>
    <n v="73653"/>
    <x v="1"/>
    <n v="676"/>
    <x v="0"/>
    <s v="USD"/>
    <x v="337"/>
    <n v="1348290000"/>
    <n v="1348808400"/>
    <x v="337"/>
    <b v="0"/>
    <b v="0"/>
    <s v="publishing/radio &amp; podcasts"/>
    <n v="1.1995602605863191"/>
    <n v="108.95414201183432"/>
    <x v="5"/>
    <x v="19"/>
  </r>
  <r>
    <n v="337"/>
    <s v="Hayden Ltd"/>
    <s v="Innovative didactic analyzer"/>
    <n v="94500"/>
    <n v="116064"/>
    <x v="1"/>
    <n v="1095"/>
    <x v="0"/>
    <s v="USD"/>
    <x v="338"/>
    <n v="1573452000"/>
    <n v="1573538400"/>
    <x v="338"/>
    <b v="0"/>
    <b v="0"/>
    <s v="theater/plays"/>
    <n v="1.2281904761904763"/>
    <n v="105.9945205479452"/>
    <x v="1"/>
    <x v="1"/>
  </r>
  <r>
    <n v="203"/>
    <s v="Hayden, Shannon and Stein"/>
    <s v="Customer-focused client-server service-desk"/>
    <n v="143900"/>
    <n v="193413"/>
    <x v="1"/>
    <n v="4498"/>
    <x v="1"/>
    <s v="AUD"/>
    <x v="339"/>
    <n v="1484632800"/>
    <n v="1484805600"/>
    <x v="339"/>
    <b v="0"/>
    <b v="0"/>
    <s v="theater/plays"/>
    <n v="1.3440792216817234"/>
    <n v="42.999777678968428"/>
    <x v="1"/>
    <x v="1"/>
  </r>
  <r>
    <n v="906"/>
    <s v="Hayes Group"/>
    <s v="Implemented even-keeled standardization"/>
    <n v="5500"/>
    <n v="8964"/>
    <x v="1"/>
    <n v="191"/>
    <x v="0"/>
    <s v="USD"/>
    <x v="340"/>
    <n v="1494651600"/>
    <n v="1497762000"/>
    <x v="340"/>
    <b v="1"/>
    <b v="1"/>
    <s v="film &amp; video/documentary"/>
    <n v="1.6298181818181816"/>
    <n v="46.931937172774866"/>
    <x v="0"/>
    <x v="7"/>
  </r>
  <r>
    <n v="905"/>
    <s v="Haynes PLC"/>
    <s v="Re-engineered clear-thinking project"/>
    <n v="7900"/>
    <n v="12955"/>
    <x v="1"/>
    <n v="236"/>
    <x v="0"/>
    <s v="USD"/>
    <x v="341"/>
    <n v="1379566800"/>
    <n v="1379826000"/>
    <x v="341"/>
    <b v="0"/>
    <b v="0"/>
    <s v="theater/plays"/>
    <n v="1.6398734177215188"/>
    <n v="54.894067796610166"/>
    <x v="1"/>
    <x v="1"/>
  </r>
  <r>
    <n v="704"/>
    <s v="Haynes-Williams"/>
    <s v="Seamless clear-thinking artificial intelligence"/>
    <n v="8700"/>
    <n v="10682"/>
    <x v="1"/>
    <n v="116"/>
    <x v="0"/>
    <s v="USD"/>
    <x v="342"/>
    <n v="1467608400"/>
    <n v="1468904400"/>
    <x v="342"/>
    <b v="0"/>
    <b v="0"/>
    <s v="film &amp; video/animation"/>
    <n v="1.2278160919540231"/>
    <n v="92.08620689655173"/>
    <x v="0"/>
    <x v="0"/>
  </r>
  <r>
    <n v="322"/>
    <s v="Hebert Group"/>
    <s v="Visionary asymmetric Graphical User Interface"/>
    <n v="117900"/>
    <n v="196377"/>
    <x v="1"/>
    <n v="5168"/>
    <x v="0"/>
    <s v="USD"/>
    <x v="343"/>
    <n v="1290664800"/>
    <n v="1291788000"/>
    <x v="343"/>
    <b v="0"/>
    <b v="0"/>
    <s v="theater/plays"/>
    <n v="1.6656234096692115"/>
    <n v="37.998645510835914"/>
    <x v="1"/>
    <x v="1"/>
  </r>
  <r>
    <n v="777"/>
    <s v="Henderson Ltd"/>
    <s v="Open-architected stable algorithm"/>
    <n v="93800"/>
    <n v="45987"/>
    <x v="0"/>
    <n v="676"/>
    <x v="0"/>
    <s v="USD"/>
    <x v="344"/>
    <n v="1316754000"/>
    <n v="1319259600"/>
    <x v="344"/>
    <b v="0"/>
    <b v="0"/>
    <s v="theater/plays"/>
    <n v="0.49026652452025588"/>
    <n v="68.028106508875737"/>
    <x v="1"/>
    <x v="1"/>
  </r>
  <r>
    <n v="954"/>
    <s v="Henderson, Parker and Diaz"/>
    <s v="Enterprise-wide client-driven policy"/>
    <n v="42600"/>
    <n v="156384"/>
    <x v="1"/>
    <n v="1548"/>
    <x v="1"/>
    <s v="AUD"/>
    <x v="337"/>
    <n v="1348290000"/>
    <n v="1350363600"/>
    <x v="345"/>
    <b v="0"/>
    <b v="0"/>
    <s v="technology/web"/>
    <n v="3.6709859154929578"/>
    <n v="101.02325581395348"/>
    <x v="7"/>
    <x v="13"/>
  </r>
  <r>
    <n v="348"/>
    <s v="Hensley Ltd"/>
    <s v="Versatile cohesive open system"/>
    <n v="199000"/>
    <n v="142823"/>
    <x v="0"/>
    <n v="3483"/>
    <x v="0"/>
    <s v="USD"/>
    <x v="345"/>
    <n v="1487224800"/>
    <n v="1488348000"/>
    <x v="346"/>
    <b v="0"/>
    <b v="0"/>
    <s v="food/food trucks"/>
    <n v="0.7177035175879396"/>
    <n v="41.005742176284812"/>
    <x v="4"/>
    <x v="4"/>
  </r>
  <r>
    <n v="444"/>
    <s v="Hensley Ltd"/>
    <s v="Versatile global attitude"/>
    <n v="6200"/>
    <n v="10938"/>
    <x v="1"/>
    <n v="296"/>
    <x v="0"/>
    <s v="USD"/>
    <x v="346"/>
    <n v="1311483600"/>
    <n v="1311656400"/>
    <x v="81"/>
    <b v="0"/>
    <b v="1"/>
    <s v="music/indie rock"/>
    <n v="1.7641935483870967"/>
    <n v="36.952702702702702"/>
    <x v="2"/>
    <x v="2"/>
  </r>
  <r>
    <n v="491"/>
    <s v="Henson PLC"/>
    <s v="Universal contextually-based knowledgebase"/>
    <n v="56800"/>
    <n v="173437"/>
    <x v="1"/>
    <n v="2443"/>
    <x v="0"/>
    <s v="USD"/>
    <x v="347"/>
    <n v="1372654800"/>
    <n v="1374901200"/>
    <x v="347"/>
    <b v="0"/>
    <b v="1"/>
    <s v="food/food trucks"/>
    <n v="3.0534683098591544"/>
    <n v="70.993450675399103"/>
    <x v="4"/>
    <x v="4"/>
  </r>
  <r>
    <n v="168"/>
    <s v="Hernandez Group"/>
    <s v="Ergonomic uniform open system"/>
    <n v="128100"/>
    <n v="40107"/>
    <x v="0"/>
    <n v="955"/>
    <x v="2"/>
    <s v="DKK"/>
    <x v="348"/>
    <n v="1550815200"/>
    <n v="1552798800"/>
    <x v="348"/>
    <b v="0"/>
    <b v="1"/>
    <s v="music/indie rock"/>
    <n v="0.3130913348946136"/>
    <n v="41.996858638743454"/>
    <x v="2"/>
    <x v="2"/>
  </r>
  <r>
    <n v="989"/>
    <s v="Hernandez Inc"/>
    <s v="Versatile dedicated migration"/>
    <n v="2400"/>
    <n v="11990"/>
    <x v="1"/>
    <n v="226"/>
    <x v="0"/>
    <s v="USD"/>
    <x v="349"/>
    <n v="1555390800"/>
    <n v="1555822800"/>
    <x v="349"/>
    <b v="0"/>
    <b v="0"/>
    <s v="publishing/translations"/>
    <n v="4.9958333333333336"/>
    <n v="53.053097345132741"/>
    <x v="5"/>
    <x v="9"/>
  </r>
  <r>
    <n v="999"/>
    <s v="Hernandez, Norton and Kelley"/>
    <s v="Expanded eco-centric policy"/>
    <n v="111100"/>
    <n v="62819"/>
    <x v="2"/>
    <n v="1122"/>
    <x v="0"/>
    <s v="USD"/>
    <x v="350"/>
    <n v="1467176400"/>
    <n v="1467781200"/>
    <x v="350"/>
    <b v="0"/>
    <b v="0"/>
    <s v="food/food trucks"/>
    <n v="0.56542754275427543"/>
    <n v="55.98841354723708"/>
    <x v="4"/>
    <x v="4"/>
  </r>
  <r>
    <n v="52"/>
    <s v="Hernandez, Rodriguez and Clark"/>
    <s v="Organic foreground leverage"/>
    <n v="7200"/>
    <n v="2459"/>
    <x v="0"/>
    <n v="75"/>
    <x v="0"/>
    <s v="USD"/>
    <x v="351"/>
    <n v="1284526800"/>
    <n v="1284872400"/>
    <x v="351"/>
    <b v="0"/>
    <b v="0"/>
    <s v="theater/plays"/>
    <n v="0.34152777777777776"/>
    <n v="32.786666666666669"/>
    <x v="1"/>
    <x v="1"/>
  </r>
  <r>
    <n v="392"/>
    <s v="Hernandez-Grimes"/>
    <s v="Profit-focused zero administration forecast"/>
    <n v="102900"/>
    <n v="67546"/>
    <x v="0"/>
    <n v="1608"/>
    <x v="0"/>
    <s v="USD"/>
    <x v="352"/>
    <n v="1294293600"/>
    <n v="1294466400"/>
    <x v="352"/>
    <b v="0"/>
    <b v="0"/>
    <s v="technology/wearables"/>
    <n v="0.65642371234207952"/>
    <n v="42.006218905472636"/>
    <x v="7"/>
    <x v="16"/>
  </r>
  <r>
    <n v="564"/>
    <s v="Hernandez-Macdonald"/>
    <s v="Organic high-level implementation"/>
    <n v="168700"/>
    <n v="141393"/>
    <x v="0"/>
    <n v="1790"/>
    <x v="0"/>
    <s v="USD"/>
    <x v="353"/>
    <n v="1426395600"/>
    <n v="1427086800"/>
    <x v="353"/>
    <b v="0"/>
    <b v="0"/>
    <s v="theater/plays"/>
    <n v="0.83813278008298753"/>
    <n v="78.990502793296088"/>
    <x v="1"/>
    <x v="1"/>
  </r>
  <r>
    <n v="973"/>
    <s v="Herrera, Bennett and Silva"/>
    <s v="Programmable multi-state algorithm"/>
    <n v="121100"/>
    <n v="26176"/>
    <x v="0"/>
    <n v="252"/>
    <x v="0"/>
    <s v="USD"/>
    <x v="354"/>
    <n v="1291960800"/>
    <n v="1292133600"/>
    <x v="354"/>
    <b v="0"/>
    <b v="1"/>
    <s v="theater/plays"/>
    <n v="0.21615194054500414"/>
    <n v="103.87301587301587"/>
    <x v="1"/>
    <x v="1"/>
  </r>
  <r>
    <n v="407"/>
    <s v="Herrera-Wilson"/>
    <s v="Organized bandwidth-monitored core"/>
    <n v="3400"/>
    <n v="12100"/>
    <x v="1"/>
    <n v="484"/>
    <x v="2"/>
    <s v="DKK"/>
    <x v="355"/>
    <n v="1570942800"/>
    <n v="1571547600"/>
    <x v="355"/>
    <b v="0"/>
    <b v="0"/>
    <s v="theater/plays"/>
    <n v="3.5588235294117645"/>
    <n v="25"/>
    <x v="1"/>
    <x v="1"/>
  </r>
  <r>
    <n v="244"/>
    <s v="Herring-Bailey"/>
    <s v="Reverse-engineered system-worthy extranet"/>
    <n v="700"/>
    <n v="3988"/>
    <x v="1"/>
    <n v="53"/>
    <x v="0"/>
    <s v="USD"/>
    <x v="356"/>
    <n v="1405314000"/>
    <n v="1409806800"/>
    <x v="356"/>
    <b v="0"/>
    <b v="0"/>
    <s v="theater/plays"/>
    <n v="5.6971428571428575"/>
    <n v="75.245283018867923"/>
    <x v="1"/>
    <x v="1"/>
  </r>
  <r>
    <n v="427"/>
    <s v="Hicks, Wall and Webb"/>
    <s v="Managed discrete framework"/>
    <n v="174500"/>
    <n v="197018"/>
    <x v="1"/>
    <n v="2526"/>
    <x v="0"/>
    <s v="USD"/>
    <x v="357"/>
    <n v="1410584400"/>
    <n v="1413349200"/>
    <x v="357"/>
    <b v="0"/>
    <b v="1"/>
    <s v="theater/plays"/>
    <n v="1.1290429799426933"/>
    <n v="77.996041171813147"/>
    <x v="1"/>
    <x v="1"/>
  </r>
  <r>
    <n v="278"/>
    <s v="Higgins, Davis and Salazar"/>
    <s v="Distributed multi-tasking strategy"/>
    <n v="2700"/>
    <n v="8799"/>
    <x v="1"/>
    <n v="91"/>
    <x v="0"/>
    <s v="USD"/>
    <x v="358"/>
    <n v="1353909600"/>
    <n v="1356069600"/>
    <x v="358"/>
    <b v="0"/>
    <b v="0"/>
    <s v="technology/web"/>
    <n v="3.2588888888888889"/>
    <n v="96.692307692307693"/>
    <x v="7"/>
    <x v="13"/>
  </r>
  <r>
    <n v="85"/>
    <s v="Hill, Lawson and Wilkinson"/>
    <s v="Multi-tiered eco-centric architecture"/>
    <n v="4900"/>
    <n v="6430"/>
    <x v="1"/>
    <n v="71"/>
    <x v="1"/>
    <s v="AUD"/>
    <x v="359"/>
    <n v="1315717200"/>
    <n v="1316408400"/>
    <x v="359"/>
    <b v="0"/>
    <b v="0"/>
    <s v="music/indie rock"/>
    <n v="1.3122448979591836"/>
    <n v="90.563380281690144"/>
    <x v="2"/>
    <x v="2"/>
  </r>
  <r>
    <n v="242"/>
    <s v="Hill, Martin and Garcia"/>
    <s v="Sharable scalable core"/>
    <n v="8400"/>
    <n v="10729"/>
    <x v="1"/>
    <n v="250"/>
    <x v="0"/>
    <s v="USD"/>
    <x v="360"/>
    <n v="1494392400"/>
    <n v="1495256400"/>
    <x v="360"/>
    <b v="0"/>
    <b v="1"/>
    <s v="music/rock"/>
    <n v="1.2772619047619047"/>
    <n v="42.915999999999997"/>
    <x v="2"/>
    <x v="6"/>
  </r>
  <r>
    <n v="745"/>
    <s v="Hill, Mccann and Moore"/>
    <s v="Streamlined needs-based knowledge user"/>
    <n v="6900"/>
    <n v="2091"/>
    <x v="0"/>
    <n v="34"/>
    <x v="0"/>
    <s v="USD"/>
    <x v="361"/>
    <n v="1275195600"/>
    <n v="1277528400"/>
    <x v="361"/>
    <b v="0"/>
    <b v="0"/>
    <s v="technology/wearables"/>
    <n v="0.30304347826086958"/>
    <n v="61.5"/>
    <x v="7"/>
    <x v="16"/>
  </r>
  <r>
    <n v="16"/>
    <s v="Hines Inc"/>
    <s v="Cross-platform systemic adapter"/>
    <n v="1700"/>
    <n v="11041"/>
    <x v="1"/>
    <n v="100"/>
    <x v="0"/>
    <s v="USD"/>
    <x v="362"/>
    <n v="1390370400"/>
    <n v="1392271200"/>
    <x v="362"/>
    <b v="0"/>
    <b v="0"/>
    <s v="publishing/nonfiction"/>
    <n v="6.4947058823529416"/>
    <n v="110.41"/>
    <x v="5"/>
    <x v="8"/>
  </r>
  <r>
    <n v="558"/>
    <s v="Ho Ltd"/>
    <s v="Enhanced client-driven capacity"/>
    <n v="5800"/>
    <n v="7966"/>
    <x v="1"/>
    <n v="126"/>
    <x v="0"/>
    <s v="USD"/>
    <x v="363"/>
    <n v="1456293600"/>
    <n v="1460005200"/>
    <x v="363"/>
    <b v="0"/>
    <b v="0"/>
    <s v="theater/plays"/>
    <n v="1.373448275862069"/>
    <n v="63.222222222222221"/>
    <x v="1"/>
    <x v="1"/>
  </r>
  <r>
    <n v="656"/>
    <s v="Hobbs, Brown and Lee"/>
    <s v="Vision-oriented systematic Graphical User Interface"/>
    <n v="118400"/>
    <n v="49879"/>
    <x v="0"/>
    <n v="504"/>
    <x v="1"/>
    <s v="AUD"/>
    <x v="364"/>
    <n v="1514440800"/>
    <n v="1514872800"/>
    <x v="364"/>
    <b v="0"/>
    <b v="0"/>
    <s v="food/food trucks"/>
    <n v="0.42127533783783783"/>
    <n v="98.966269841269835"/>
    <x v="4"/>
    <x v="4"/>
  </r>
  <r>
    <n v="835"/>
    <s v="Hodges, Smith and Kelly"/>
    <s v="Future-proofed 24hour model"/>
    <n v="86200"/>
    <n v="77355"/>
    <x v="0"/>
    <n v="1758"/>
    <x v="0"/>
    <s v="USD"/>
    <x v="365"/>
    <n v="1425103200"/>
    <n v="1425621600"/>
    <x v="365"/>
    <b v="0"/>
    <b v="0"/>
    <s v="technology/web"/>
    <n v="0.89738979118329465"/>
    <n v="44.001706484641637"/>
    <x v="7"/>
    <x v="13"/>
  </r>
  <r>
    <n v="229"/>
    <s v="Hoffman-Howard"/>
    <s v="Extended encompassing application"/>
    <n v="85600"/>
    <n v="165798"/>
    <x v="1"/>
    <n v="2551"/>
    <x v="0"/>
    <s v="USD"/>
    <x v="366"/>
    <n v="1496293200"/>
    <n v="1500440400"/>
    <x v="366"/>
    <b v="0"/>
    <b v="1"/>
    <s v="games/mobile games"/>
    <n v="1.9368925233644858"/>
    <n v="64.99333594668758"/>
    <x v="6"/>
    <x v="21"/>
  </r>
  <r>
    <n v="901"/>
    <s v="Hogan Group"/>
    <s v="Versatile bottom-line definition"/>
    <n v="5600"/>
    <n v="8746"/>
    <x v="1"/>
    <n v="159"/>
    <x v="0"/>
    <s v="USD"/>
    <x v="367"/>
    <n v="1531803600"/>
    <n v="1534654800"/>
    <x v="367"/>
    <b v="0"/>
    <b v="1"/>
    <s v="music/rock"/>
    <n v="1.5617857142857146"/>
    <n v="55.0062893081761"/>
    <x v="2"/>
    <x v="6"/>
  </r>
  <r>
    <n v="138"/>
    <s v="Hogan Ltd"/>
    <s v="Stand-alone mission-critical moratorium"/>
    <n v="9600"/>
    <n v="9216"/>
    <x v="0"/>
    <n v="115"/>
    <x v="0"/>
    <s v="USD"/>
    <x v="11"/>
    <n v="1348808400"/>
    <n v="1349326800"/>
    <x v="368"/>
    <b v="0"/>
    <b v="0"/>
    <s v="games/mobile games"/>
    <n v="0.96"/>
    <n v="80.139130434782615"/>
    <x v="6"/>
    <x v="21"/>
  </r>
  <r>
    <n v="477"/>
    <s v="Hogan, Porter and Rivera"/>
    <s v="Organic object-oriented core"/>
    <n v="8500"/>
    <n v="4613"/>
    <x v="0"/>
    <n v="113"/>
    <x v="0"/>
    <s v="USD"/>
    <x v="368"/>
    <n v="1309064400"/>
    <n v="1311397200"/>
    <x v="369"/>
    <b v="0"/>
    <b v="0"/>
    <s v="film &amp; video/science fiction"/>
    <n v="0.54270588235294115"/>
    <n v="40.823008849557525"/>
    <x v="0"/>
    <x v="15"/>
  </r>
  <r>
    <n v="292"/>
    <s v="Ho-Harris"/>
    <s v="Versatile cohesive encoding"/>
    <n v="7300"/>
    <n v="717"/>
    <x v="0"/>
    <n v="10"/>
    <x v="0"/>
    <s v="USD"/>
    <x v="369"/>
    <n v="1331874000"/>
    <n v="1333429200"/>
    <x v="370"/>
    <b v="0"/>
    <b v="0"/>
    <s v="food/food trucks"/>
    <n v="9.8219178082191771E-2"/>
    <n v="71.7"/>
    <x v="4"/>
    <x v="4"/>
  </r>
  <r>
    <n v="541"/>
    <s v="Holder, Caldwell and Vance"/>
    <s v="Polarized systemic Internet solution"/>
    <n v="178000"/>
    <n v="43086"/>
    <x v="0"/>
    <n v="395"/>
    <x v="4"/>
    <s v="EUR"/>
    <x v="370"/>
    <n v="1433912400"/>
    <n v="1436158800"/>
    <x v="371"/>
    <b v="0"/>
    <b v="0"/>
    <s v="games/mobile games"/>
    <n v="0.24205617977528088"/>
    <n v="109.07848101265823"/>
    <x v="6"/>
    <x v="21"/>
  </r>
  <r>
    <n v="396"/>
    <s v="Holmes PLC"/>
    <s v="Digitized local info-mediaries"/>
    <n v="46100"/>
    <n v="77012"/>
    <x v="1"/>
    <n v="1604"/>
    <x v="1"/>
    <s v="AUD"/>
    <x v="371"/>
    <n v="1538715600"/>
    <n v="1539406800"/>
    <x v="372"/>
    <b v="0"/>
    <b v="0"/>
    <s v="film &amp; video/drama"/>
    <n v="1.6705422993492407"/>
    <n v="48.012468827930178"/>
    <x v="0"/>
    <x v="12"/>
  </r>
  <r>
    <n v="533"/>
    <s v="Holt, Bernard and Johnson"/>
    <s v="Multi-lateral didactic encoding"/>
    <n v="115600"/>
    <n v="184086"/>
    <x v="1"/>
    <n v="2218"/>
    <x v="5"/>
    <s v="GBP"/>
    <x v="372"/>
    <n v="1374642000"/>
    <n v="1377752400"/>
    <x v="373"/>
    <b v="0"/>
    <b v="0"/>
    <s v="music/indie rock"/>
    <n v="1.5924394463667817"/>
    <n v="82.996393146979258"/>
    <x v="2"/>
    <x v="2"/>
  </r>
  <r>
    <n v="850"/>
    <s v="Hood, Perez and Meadows"/>
    <s v="Cross-group upward-trending hierarchy"/>
    <n v="100"/>
    <n v="1"/>
    <x v="0"/>
    <n v="1"/>
    <x v="0"/>
    <s v="USD"/>
    <x v="373"/>
    <n v="1321682400"/>
    <n v="1322978400"/>
    <x v="374"/>
    <b v="1"/>
    <b v="0"/>
    <s v="music/rock"/>
    <n v="0.01"/>
    <n v="1"/>
    <x v="2"/>
    <x v="6"/>
  </r>
  <r>
    <n v="494"/>
    <s v="Hopkins-Browning"/>
    <s v="Balanced upward-trending productivity"/>
    <n v="2500"/>
    <n v="13684"/>
    <x v="1"/>
    <n v="268"/>
    <x v="0"/>
    <s v="USD"/>
    <x v="374"/>
    <n v="1332392400"/>
    <n v="1332478800"/>
    <x v="375"/>
    <b v="0"/>
    <b v="0"/>
    <s v="technology/wearables"/>
    <n v="5.4736000000000002"/>
    <n v="51.059701492537314"/>
    <x v="7"/>
    <x v="16"/>
  </r>
  <r>
    <n v="272"/>
    <s v="Horton, Morrison and Clark"/>
    <s v="Networked radical neural-net"/>
    <n v="51100"/>
    <n v="155349"/>
    <x v="1"/>
    <n v="1894"/>
    <x v="0"/>
    <s v="USD"/>
    <x v="375"/>
    <n v="1562734800"/>
    <n v="1564894800"/>
    <x v="376"/>
    <b v="0"/>
    <b v="1"/>
    <s v="theater/plays"/>
    <n v="3.0400978473581208"/>
    <n v="82.021647307286173"/>
    <x v="1"/>
    <x v="1"/>
  </r>
  <r>
    <n v="797"/>
    <s v="Houston, Moore and Rogers"/>
    <s v="Optional tangible utilization"/>
    <n v="7600"/>
    <n v="8332"/>
    <x v="1"/>
    <n v="185"/>
    <x v="0"/>
    <s v="USD"/>
    <x v="376"/>
    <n v="1546149600"/>
    <n v="1548136800"/>
    <x v="377"/>
    <b v="0"/>
    <b v="0"/>
    <s v="technology/web"/>
    <n v="1.0963157894736841"/>
    <n v="45.037837837837834"/>
    <x v="7"/>
    <x v="13"/>
  </r>
  <r>
    <n v="96"/>
    <s v="Howard Ltd"/>
    <s v="Down-sized systematic policy"/>
    <n v="69700"/>
    <n v="151513"/>
    <x v="1"/>
    <n v="2331"/>
    <x v="0"/>
    <s v="USD"/>
    <x v="377"/>
    <n v="1299736800"/>
    <n v="1300856400"/>
    <x v="378"/>
    <b v="0"/>
    <b v="0"/>
    <s v="theater/plays"/>
    <n v="2.1737876614060259"/>
    <n v="64.999141999141997"/>
    <x v="1"/>
    <x v="1"/>
  </r>
  <r>
    <n v="184"/>
    <s v="Howard, Carter and Griffith"/>
    <s v="Adaptive asynchronous emulation"/>
    <n v="3600"/>
    <n v="10550"/>
    <x v="1"/>
    <n v="340"/>
    <x v="0"/>
    <s v="USD"/>
    <x v="378"/>
    <n v="1556859600"/>
    <n v="1556946000"/>
    <x v="379"/>
    <b v="0"/>
    <b v="0"/>
    <s v="theater/plays"/>
    <n v="2.9305555555555554"/>
    <n v="31.029411764705884"/>
    <x v="1"/>
    <x v="1"/>
  </r>
  <r>
    <n v="967"/>
    <s v="Howard-Douglas"/>
    <s v="Organized human-resource attitude"/>
    <n v="88400"/>
    <n v="121138"/>
    <x v="1"/>
    <n v="1573"/>
    <x v="0"/>
    <s v="USD"/>
    <x v="212"/>
    <n v="1333688400"/>
    <n v="1336885200"/>
    <x v="107"/>
    <b v="0"/>
    <b v="0"/>
    <s v="music/world music"/>
    <n v="1.3703393665158372"/>
    <n v="77.010807374443743"/>
    <x v="2"/>
    <x v="22"/>
  </r>
  <r>
    <n v="840"/>
    <s v="Howell and Sons"/>
    <s v="Enhanced regional moderator"/>
    <n v="116300"/>
    <n v="116583"/>
    <x v="1"/>
    <n v="3533"/>
    <x v="0"/>
    <s v="USD"/>
    <x v="379"/>
    <n v="1405486800"/>
    <n v="1405659600"/>
    <x v="380"/>
    <b v="0"/>
    <b v="1"/>
    <s v="theater/plays"/>
    <n v="1.0024333619948409"/>
    <n v="32.998301726577978"/>
    <x v="1"/>
    <x v="1"/>
  </r>
  <r>
    <n v="658"/>
    <s v="Howell, Myers and Olson"/>
    <s v="Self-enabling mission-critical success"/>
    <n v="52600"/>
    <n v="31594"/>
    <x v="2"/>
    <n v="390"/>
    <x v="0"/>
    <s v="USD"/>
    <x v="380"/>
    <n v="1440910800"/>
    <n v="1442898000"/>
    <x v="381"/>
    <b v="0"/>
    <b v="0"/>
    <s v="music/rock"/>
    <n v="0.60064638783269964"/>
    <n v="81.010256410256417"/>
    <x v="2"/>
    <x v="6"/>
  </r>
  <r>
    <n v="219"/>
    <s v="Huang-Henderson"/>
    <s v="Stand-alone mobile customer loyalty"/>
    <n v="41700"/>
    <n v="138497"/>
    <x v="1"/>
    <n v="1539"/>
    <x v="0"/>
    <s v="USD"/>
    <x v="381"/>
    <n v="1345093200"/>
    <n v="1346130000"/>
    <x v="382"/>
    <b v="0"/>
    <b v="0"/>
    <s v="film &amp; video/animation"/>
    <n v="3.3212709832134291"/>
    <n v="89.991552956465242"/>
    <x v="0"/>
    <x v="0"/>
  </r>
  <r>
    <n v="137"/>
    <s v="Hudson-Nguyen"/>
    <s v="Down-sized disintermediate support"/>
    <n v="1800"/>
    <n v="4712"/>
    <x v="1"/>
    <n v="50"/>
    <x v="0"/>
    <s v="USD"/>
    <x v="382"/>
    <n v="1286341200"/>
    <n v="1286859600"/>
    <x v="383"/>
    <b v="0"/>
    <b v="0"/>
    <s v="publishing/nonfiction"/>
    <n v="2.6177777777777775"/>
    <n v="94.24"/>
    <x v="5"/>
    <x v="8"/>
  </r>
  <r>
    <n v="976"/>
    <s v="Huerta, Roberts and Dickerson"/>
    <s v="Self-enabling value-added artificial intelligence"/>
    <n v="4000"/>
    <n v="12886"/>
    <x v="1"/>
    <n v="140"/>
    <x v="0"/>
    <s v="USD"/>
    <x v="383"/>
    <n v="1296194400"/>
    <n v="1296712800"/>
    <x v="61"/>
    <b v="0"/>
    <b v="1"/>
    <s v="theater/plays"/>
    <n v="3.2214999999999998"/>
    <n v="92.042857142857144"/>
    <x v="1"/>
    <x v="1"/>
  </r>
  <r>
    <n v="221"/>
    <s v="Huff LLC"/>
    <s v="Face-to-face clear-thinking Local Area Network"/>
    <n v="121500"/>
    <n v="119830"/>
    <x v="0"/>
    <n v="2179"/>
    <x v="0"/>
    <s v="USD"/>
    <x v="384"/>
    <n v="1340254800"/>
    <n v="1340427600"/>
    <x v="384"/>
    <b v="1"/>
    <b v="0"/>
    <s v="food/food trucks"/>
    <n v="0.98625514403292192"/>
    <n v="54.993116108306566"/>
    <x v="4"/>
    <x v="4"/>
  </r>
  <r>
    <n v="980"/>
    <s v="Huff-Johnson"/>
    <s v="Universal fault-tolerant orchestration"/>
    <n v="195200"/>
    <n v="78630"/>
    <x v="0"/>
    <n v="742"/>
    <x v="0"/>
    <s v="USD"/>
    <x v="385"/>
    <n v="1446181200"/>
    <n v="1446616800"/>
    <x v="385"/>
    <b v="1"/>
    <b v="0"/>
    <s v="publishing/nonfiction"/>
    <n v="0.40281762295081969"/>
    <n v="105.97035040431267"/>
    <x v="5"/>
    <x v="8"/>
  </r>
  <r>
    <n v="468"/>
    <s v="Hughes Inc"/>
    <s v="Streamlined neutral analyzer"/>
    <n v="4000"/>
    <n v="1620"/>
    <x v="0"/>
    <n v="16"/>
    <x v="0"/>
    <s v="USD"/>
    <x v="386"/>
    <n v="1555218000"/>
    <n v="1556600400"/>
    <x v="62"/>
    <b v="0"/>
    <b v="0"/>
    <s v="theater/plays"/>
    <n v="0.40500000000000003"/>
    <n v="101.25"/>
    <x v="1"/>
    <x v="1"/>
  </r>
  <r>
    <n v="610"/>
    <s v="Hughes, Mendez and Patterson"/>
    <s v="Stand-alone multi-state data-warehouse"/>
    <n v="42800"/>
    <n v="179356"/>
    <x v="1"/>
    <n v="6406"/>
    <x v="0"/>
    <s v="USD"/>
    <x v="387"/>
    <n v="1355637600"/>
    <n v="1356847200"/>
    <x v="386"/>
    <b v="0"/>
    <b v="0"/>
    <s v="theater/plays"/>
    <n v="4.1905607476635511"/>
    <n v="27.998126756166094"/>
    <x v="1"/>
    <x v="1"/>
  </r>
  <r>
    <n v="199"/>
    <s v="Hull, Baker and Martinez"/>
    <s v="Digitized reciprocal infrastructure"/>
    <n v="1800"/>
    <n v="968"/>
    <x v="0"/>
    <n v="13"/>
    <x v="0"/>
    <s v="USD"/>
    <x v="388"/>
    <n v="1436245200"/>
    <n v="1436590800"/>
    <x v="387"/>
    <b v="0"/>
    <b v="0"/>
    <s v="music/rock"/>
    <n v="0.5377777777777778"/>
    <n v="74.461538461538467"/>
    <x v="2"/>
    <x v="6"/>
  </r>
  <r>
    <n v="499"/>
    <s v="Hunt Group"/>
    <s v="Reverse-engineered executive emulation"/>
    <n v="163800"/>
    <n v="78743"/>
    <x v="0"/>
    <n v="2072"/>
    <x v="0"/>
    <s v="USD"/>
    <x v="389"/>
    <n v="1458018000"/>
    <n v="1458450000"/>
    <x v="388"/>
    <b v="0"/>
    <b v="1"/>
    <s v="film &amp; video/documentary"/>
    <n v="0.48072649572649573"/>
    <n v="38.003378378378379"/>
    <x v="0"/>
    <x v="7"/>
  </r>
  <r>
    <n v="560"/>
    <s v="Hunt LLC"/>
    <s v="Re-engineered radical policy"/>
    <n v="20000"/>
    <n v="158832"/>
    <x v="1"/>
    <n v="3177"/>
    <x v="0"/>
    <s v="USD"/>
    <x v="390"/>
    <n v="1321596000"/>
    <n v="1325052000"/>
    <x v="297"/>
    <b v="0"/>
    <b v="0"/>
    <s v="film &amp; video/animation"/>
    <n v="7.9415999999999993"/>
    <n v="49.994334277620396"/>
    <x v="0"/>
    <x v="0"/>
  </r>
  <r>
    <n v="641"/>
    <s v="Hunt, Barker and Baker"/>
    <s v="Business-focused leadingedge instruction set"/>
    <n v="9400"/>
    <n v="11277"/>
    <x v="1"/>
    <n v="194"/>
    <x v="6"/>
    <s v="CHF"/>
    <x v="391"/>
    <n v="1487570400"/>
    <n v="1489986000"/>
    <x v="389"/>
    <b v="0"/>
    <b v="0"/>
    <s v="theater/plays"/>
    <n v="1.1996808510638297"/>
    <n v="58.128865979381445"/>
    <x v="1"/>
    <x v="1"/>
  </r>
  <r>
    <n v="749"/>
    <s v="Hunter-Logan"/>
    <s v="Down-sized needs-based task-force"/>
    <n v="8600"/>
    <n v="13527"/>
    <x v="1"/>
    <n v="366"/>
    <x v="4"/>
    <s v="EUR"/>
    <x v="392"/>
    <n v="1412744400"/>
    <n v="1413781200"/>
    <x v="390"/>
    <b v="0"/>
    <b v="1"/>
    <s v="technology/wearables"/>
    <n v="1.5729069767441863"/>
    <n v="36.959016393442624"/>
    <x v="7"/>
    <x v="16"/>
  </r>
  <r>
    <n v="710"/>
    <s v="Huynh, Gallegos and Mills"/>
    <s v="Reduced next generation info-mediaries"/>
    <n v="4300"/>
    <n v="6358"/>
    <x v="1"/>
    <n v="125"/>
    <x v="0"/>
    <s v="USD"/>
    <x v="393"/>
    <n v="1531544400"/>
    <n v="1532149200"/>
    <x v="391"/>
    <b v="0"/>
    <b v="1"/>
    <s v="theater/plays"/>
    <n v="1.4786046511627908"/>
    <n v="50.863999999999997"/>
    <x v="1"/>
    <x v="1"/>
  </r>
  <r>
    <n v="208"/>
    <s v="Jackson Inc"/>
    <s v="Mandatory multi-tasking encryption"/>
    <n v="196900"/>
    <n v="199110"/>
    <x v="1"/>
    <n v="2053"/>
    <x v="0"/>
    <s v="USD"/>
    <x v="394"/>
    <n v="1510207200"/>
    <n v="1512280800"/>
    <x v="392"/>
    <b v="0"/>
    <b v="0"/>
    <s v="film &amp; video/documentary"/>
    <n v="1.0112239715591671"/>
    <n v="96.984900146127615"/>
    <x v="0"/>
    <x v="7"/>
  </r>
  <r>
    <n v="141"/>
    <s v="Jackson LLC"/>
    <s v="Distributed motivating algorithm"/>
    <n v="64300"/>
    <n v="65323"/>
    <x v="1"/>
    <n v="1071"/>
    <x v="0"/>
    <s v="USD"/>
    <x v="395"/>
    <n v="1434085200"/>
    <n v="1434603600"/>
    <x v="393"/>
    <b v="0"/>
    <b v="0"/>
    <s v="technology/web"/>
    <n v="1.0159097978227061"/>
    <n v="60.992530345471522"/>
    <x v="7"/>
    <x v="13"/>
  </r>
  <r>
    <n v="32"/>
    <s v="Jackson PLC"/>
    <s v="Ergonomic 6thgeneration success"/>
    <n v="101000"/>
    <n v="87676"/>
    <x v="0"/>
    <n v="2307"/>
    <x v="4"/>
    <s v="EUR"/>
    <x v="396"/>
    <n v="1515564000"/>
    <n v="1517896800"/>
    <x v="394"/>
    <b v="0"/>
    <b v="0"/>
    <s v="film &amp; video/documentary"/>
    <n v="0.86807920792079196"/>
    <n v="38.004334633723452"/>
    <x v="0"/>
    <x v="7"/>
  </r>
  <r>
    <n v="418"/>
    <s v="Jackson PLC"/>
    <s v="Quality-focused client-server core"/>
    <n v="163700"/>
    <n v="93963"/>
    <x v="0"/>
    <n v="1999"/>
    <x v="3"/>
    <s v="CAD"/>
    <x v="397"/>
    <n v="1336280400"/>
    <n v="1336366800"/>
    <x v="395"/>
    <b v="0"/>
    <b v="0"/>
    <s v="film &amp; video/documentary"/>
    <n v="0.57399511301160655"/>
    <n v="47.005002501250623"/>
    <x v="0"/>
    <x v="7"/>
  </r>
  <r>
    <n v="629"/>
    <s v="Jackson, Martinez and Ray"/>
    <s v="Multi-tiered executive toolset"/>
    <n v="85900"/>
    <n v="55476"/>
    <x v="0"/>
    <n v="750"/>
    <x v="0"/>
    <s v="USD"/>
    <x v="398"/>
    <n v="1467781200"/>
    <n v="1467954000"/>
    <x v="396"/>
    <b v="0"/>
    <b v="1"/>
    <s v="theater/plays"/>
    <n v="0.64582072176949945"/>
    <n v="73.968000000000004"/>
    <x v="1"/>
    <x v="1"/>
  </r>
  <r>
    <n v="866"/>
    <s v="Jackson-Brown"/>
    <s v="Versatile 5thgeneration matrices"/>
    <n v="182800"/>
    <n v="79045"/>
    <x v="2"/>
    <n v="898"/>
    <x v="0"/>
    <s v="USD"/>
    <x v="399"/>
    <n v="1304830800"/>
    <n v="1304917200"/>
    <x v="397"/>
    <b v="0"/>
    <b v="0"/>
    <s v="photography/photography books"/>
    <n v="0.43241247264770238"/>
    <n v="88.023385300668153"/>
    <x v="3"/>
    <x v="3"/>
  </r>
  <r>
    <n v="36"/>
    <s v="Jackson-Lewis"/>
    <s v="Monitored multi-state encryption"/>
    <n v="700"/>
    <n v="1101"/>
    <x v="1"/>
    <n v="16"/>
    <x v="0"/>
    <s v="USD"/>
    <x v="400"/>
    <n v="1298700000"/>
    <n v="1300856400"/>
    <x v="378"/>
    <b v="0"/>
    <b v="0"/>
    <s v="theater/plays"/>
    <n v="1.572857142857143"/>
    <n v="68.8125"/>
    <x v="1"/>
    <x v="1"/>
  </r>
  <r>
    <n v="549"/>
    <s v="Jarvis and Sons"/>
    <s v="Business-focused intermediate system engine"/>
    <n v="29500"/>
    <n v="83843"/>
    <x v="1"/>
    <n v="762"/>
    <x v="0"/>
    <s v="USD"/>
    <x v="401"/>
    <n v="1369717200"/>
    <n v="1370494800"/>
    <x v="398"/>
    <b v="0"/>
    <b v="0"/>
    <s v="technology/wearables"/>
    <n v="2.8421355932203394"/>
    <n v="110.03018372703411"/>
    <x v="7"/>
    <x v="16"/>
  </r>
  <r>
    <n v="591"/>
    <s v="Jensen LLC"/>
    <s v="Realigned dedicated system engine"/>
    <n v="600"/>
    <n v="6226"/>
    <x v="1"/>
    <n v="102"/>
    <x v="0"/>
    <s v="USD"/>
    <x v="402"/>
    <n v="1279083600"/>
    <n v="1279947600"/>
    <x v="399"/>
    <b v="0"/>
    <b v="0"/>
    <s v="games/video games"/>
    <n v="10.376666666666667"/>
    <n v="61.03921568627451"/>
    <x v="6"/>
    <x v="10"/>
  </r>
  <r>
    <n v="660"/>
    <s v="Jensen-Brown"/>
    <s v="Fundamental disintermediate matrix"/>
    <n v="9100"/>
    <n v="7438"/>
    <x v="0"/>
    <n v="77"/>
    <x v="0"/>
    <s v="USD"/>
    <x v="403"/>
    <n v="1440133200"/>
    <n v="1440910800"/>
    <x v="400"/>
    <b v="1"/>
    <b v="0"/>
    <s v="theater/plays"/>
    <n v="0.81736263736263737"/>
    <n v="96.597402597402592"/>
    <x v="1"/>
    <x v="1"/>
  </r>
  <r>
    <n v="505"/>
    <s v="Jensen-Vargas"/>
    <s v="Ameliorated explicit parallelism"/>
    <n v="89900"/>
    <n v="12497"/>
    <x v="0"/>
    <n v="347"/>
    <x v="0"/>
    <s v="USD"/>
    <x v="404"/>
    <n v="1362722400"/>
    <n v="1366347600"/>
    <x v="401"/>
    <b v="0"/>
    <b v="1"/>
    <s v="publishing/radio &amp; podcasts"/>
    <n v="0.13901001112347053"/>
    <n v="36.014409221902014"/>
    <x v="5"/>
    <x v="19"/>
  </r>
  <r>
    <n v="567"/>
    <s v="Johns PLC"/>
    <s v="Distributed high-level open architecture"/>
    <n v="6800"/>
    <n v="14865"/>
    <x v="1"/>
    <n v="244"/>
    <x v="0"/>
    <s v="USD"/>
    <x v="405"/>
    <n v="1404968400"/>
    <n v="1405141200"/>
    <x v="402"/>
    <b v="0"/>
    <b v="0"/>
    <s v="music/rock"/>
    <n v="2.1860294117647059"/>
    <n v="60.922131147540981"/>
    <x v="2"/>
    <x v="6"/>
  </r>
  <r>
    <n v="608"/>
    <s v="Johnson Group"/>
    <s v="Compatible full-range leverage"/>
    <n v="3900"/>
    <n v="11075"/>
    <x v="1"/>
    <n v="316"/>
    <x v="0"/>
    <s v="USD"/>
    <x v="185"/>
    <n v="1551852000"/>
    <n v="1552197600"/>
    <x v="403"/>
    <b v="0"/>
    <b v="1"/>
    <s v="music/jazz"/>
    <n v="2.8397435897435899"/>
    <n v="35.047468354430379"/>
    <x v="2"/>
    <x v="14"/>
  </r>
  <r>
    <n v="977"/>
    <s v="Johnson Group"/>
    <s v="Vision-oriented interactive solution"/>
    <n v="7000"/>
    <n v="5177"/>
    <x v="0"/>
    <n v="67"/>
    <x v="0"/>
    <s v="USD"/>
    <x v="406"/>
    <n v="1517983200"/>
    <n v="1520748000"/>
    <x v="404"/>
    <b v="0"/>
    <b v="0"/>
    <s v="food/food trucks"/>
    <n v="0.73957142857142855"/>
    <n v="77.268656716417908"/>
    <x v="4"/>
    <x v="4"/>
  </r>
  <r>
    <n v="212"/>
    <s v="Johnson Inc"/>
    <s v="Profound next generation infrastructure"/>
    <n v="8100"/>
    <n v="12300"/>
    <x v="1"/>
    <n v="168"/>
    <x v="0"/>
    <s v="USD"/>
    <x v="407"/>
    <n v="1576389600"/>
    <n v="1580364000"/>
    <x v="405"/>
    <b v="0"/>
    <b v="0"/>
    <s v="theater/plays"/>
    <n v="1.5185185185185184"/>
    <n v="73.214285714285708"/>
    <x v="1"/>
    <x v="1"/>
  </r>
  <r>
    <n v="502"/>
    <s v="Johnson Inc"/>
    <s v="Reduced context-sensitive complexity"/>
    <n v="1300"/>
    <n v="6889"/>
    <x v="1"/>
    <n v="186"/>
    <x v="1"/>
    <s v="AUD"/>
    <x v="408"/>
    <n v="1343365200"/>
    <n v="1345870800"/>
    <x v="406"/>
    <b v="0"/>
    <b v="1"/>
    <s v="games/video games"/>
    <n v="5.2992307692307694"/>
    <n v="37.037634408602152"/>
    <x v="6"/>
    <x v="10"/>
  </r>
  <r>
    <n v="222"/>
    <s v="Johnson LLC"/>
    <s v="Cross-group cohesive circuit"/>
    <n v="4800"/>
    <n v="6623"/>
    <x v="1"/>
    <n v="138"/>
    <x v="0"/>
    <s v="USD"/>
    <x v="409"/>
    <n v="1412226000"/>
    <n v="1412312400"/>
    <x v="407"/>
    <b v="0"/>
    <b v="0"/>
    <s v="photography/photography books"/>
    <n v="1.3797916666666667"/>
    <n v="47.992753623188406"/>
    <x v="3"/>
    <x v="3"/>
  </r>
  <r>
    <n v="216"/>
    <s v="Johnson, Dixon and Zimmerman"/>
    <s v="Organic dynamic algorithm"/>
    <n v="121700"/>
    <n v="188721"/>
    <x v="1"/>
    <n v="1815"/>
    <x v="0"/>
    <s v="USD"/>
    <x v="410"/>
    <n v="1321941600"/>
    <n v="1322114400"/>
    <x v="408"/>
    <b v="0"/>
    <b v="0"/>
    <s v="theater/plays"/>
    <n v="1.5507066557107643"/>
    <n v="103.97851239669421"/>
    <x v="1"/>
    <x v="1"/>
  </r>
  <r>
    <n v="543"/>
    <s v="Johnson, Murphy and Peterson"/>
    <s v="Cross-group high-level moderator"/>
    <n v="84900"/>
    <n v="13864"/>
    <x v="0"/>
    <n v="180"/>
    <x v="0"/>
    <s v="USD"/>
    <x v="411"/>
    <n v="1378875600"/>
    <n v="1380171600"/>
    <x v="409"/>
    <b v="0"/>
    <b v="0"/>
    <s v="games/video games"/>
    <n v="0.16329799764428737"/>
    <n v="77.022222222222226"/>
    <x v="6"/>
    <x v="10"/>
  </r>
  <r>
    <n v="29"/>
    <s v="Johnson, Parker and Haynes"/>
    <s v="Focused 6thgeneration forecast"/>
    <n v="45900"/>
    <n v="150965"/>
    <x v="1"/>
    <n v="1606"/>
    <x v="6"/>
    <s v="CHF"/>
    <x v="412"/>
    <n v="1532062800"/>
    <n v="1535518800"/>
    <x v="410"/>
    <b v="0"/>
    <b v="0"/>
    <s v="film &amp; video/shorts"/>
    <n v="3.2889978213507631"/>
    <n v="94.000622665006233"/>
    <x v="0"/>
    <x v="18"/>
  </r>
  <r>
    <n v="247"/>
    <s v="Johnson, Patterson and Montoya"/>
    <s v="Triple-buffered fresh-thinking frame"/>
    <n v="19800"/>
    <n v="184658"/>
    <x v="1"/>
    <n v="1884"/>
    <x v="0"/>
    <s v="USD"/>
    <x v="413"/>
    <n v="1482386400"/>
    <n v="1483682400"/>
    <x v="411"/>
    <b v="0"/>
    <b v="1"/>
    <s v="publishing/fiction"/>
    <n v="9.3261616161616168"/>
    <n v="98.013800424628457"/>
    <x v="5"/>
    <x v="5"/>
  </r>
  <r>
    <n v="830"/>
    <s v="Johnson, Turner and Carroll"/>
    <s v="Persevering zero administration knowledge user"/>
    <n v="121600"/>
    <n v="1424"/>
    <x v="0"/>
    <n v="22"/>
    <x v="0"/>
    <s v="USD"/>
    <x v="414"/>
    <n v="1514959200"/>
    <n v="1520056800"/>
    <x v="60"/>
    <b v="0"/>
    <b v="0"/>
    <s v="theater/plays"/>
    <n v="1.1710526315789473E-2"/>
    <n v="64.727272727272734"/>
    <x v="1"/>
    <x v="1"/>
  </r>
  <r>
    <n v="524"/>
    <s v="Johnson-Contreras"/>
    <s v="Diverse scalable superstructure"/>
    <n v="96700"/>
    <n v="81136"/>
    <x v="0"/>
    <n v="1979"/>
    <x v="0"/>
    <s v="USD"/>
    <x v="415"/>
    <n v="1272258000"/>
    <n v="1273381200"/>
    <x v="412"/>
    <b v="0"/>
    <b v="0"/>
    <s v="theater/plays"/>
    <n v="0.83904860392967928"/>
    <n v="40.998484082870135"/>
    <x v="1"/>
    <x v="1"/>
  </r>
  <r>
    <n v="18"/>
    <s v="Johnson-Gould"/>
    <s v="Exclusive needs-based adapter"/>
    <n v="9100"/>
    <n v="6089"/>
    <x v="2"/>
    <n v="135"/>
    <x v="0"/>
    <s v="USD"/>
    <x v="416"/>
    <n v="1536382800"/>
    <n v="1537074000"/>
    <x v="235"/>
    <b v="0"/>
    <b v="0"/>
    <s v="theater/plays"/>
    <n v="0.66912087912087914"/>
    <n v="45.103703703703701"/>
    <x v="1"/>
    <x v="1"/>
  </r>
  <r>
    <n v="227"/>
    <s v="Johnson-Lee"/>
    <s v="Intuitive exuding process improvement"/>
    <n v="60900"/>
    <n v="102751"/>
    <x v="1"/>
    <n v="943"/>
    <x v="0"/>
    <s v="USD"/>
    <x v="417"/>
    <n v="1431666000"/>
    <n v="1432184400"/>
    <x v="413"/>
    <b v="0"/>
    <b v="0"/>
    <s v="games/mobile games"/>
    <n v="1.687208538587849"/>
    <n v="108.96182396606575"/>
    <x v="6"/>
    <x v="21"/>
  </r>
  <r>
    <n v="769"/>
    <s v="Johnson-Morales"/>
    <s v="Devolved 24hour forecast"/>
    <n v="125600"/>
    <n v="109106"/>
    <x v="0"/>
    <n v="3410"/>
    <x v="0"/>
    <s v="USD"/>
    <x v="418"/>
    <n v="1376542800"/>
    <n v="1378789200"/>
    <x v="90"/>
    <b v="0"/>
    <b v="0"/>
    <s v="games/video games"/>
    <n v="0.86867834394904464"/>
    <n v="31.995894428152493"/>
    <x v="6"/>
    <x v="10"/>
  </r>
  <r>
    <n v="772"/>
    <s v="Johnson-Pace"/>
    <s v="Persistent 3rdgeneration moratorium"/>
    <n v="149600"/>
    <n v="169586"/>
    <x v="1"/>
    <n v="5139"/>
    <x v="0"/>
    <s v="USD"/>
    <x v="419"/>
    <n v="1549692000"/>
    <n v="1550037600"/>
    <x v="414"/>
    <b v="0"/>
    <b v="0"/>
    <s v="music/indie rock"/>
    <n v="1.1335962566844919"/>
    <n v="32.999805409612762"/>
    <x v="2"/>
    <x v="2"/>
  </r>
  <r>
    <n v="726"/>
    <s v="Johns-Thomas"/>
    <s v="Realigned web-enabled functionalities"/>
    <n v="54300"/>
    <n v="48227"/>
    <x v="2"/>
    <n v="524"/>
    <x v="0"/>
    <s v="USD"/>
    <x v="420"/>
    <n v="1287982800"/>
    <n v="1288501200"/>
    <x v="415"/>
    <b v="0"/>
    <b v="1"/>
    <s v="theater/plays"/>
    <n v="0.88815837937384901"/>
    <n v="92.036259541984734"/>
    <x v="1"/>
    <x v="1"/>
  </r>
  <r>
    <n v="683"/>
    <s v="Jones PLC"/>
    <s v="Virtual systemic intranet"/>
    <n v="2300"/>
    <n v="8244"/>
    <x v="1"/>
    <n v="147"/>
    <x v="0"/>
    <s v="USD"/>
    <x v="421"/>
    <n v="1537074000"/>
    <n v="1537246800"/>
    <x v="416"/>
    <b v="0"/>
    <b v="0"/>
    <s v="theater/plays"/>
    <n v="3.5843478260869563"/>
    <n v="56.081632653061227"/>
    <x v="1"/>
    <x v="1"/>
  </r>
  <r>
    <n v="816"/>
    <s v="Jones, Casey and Jones"/>
    <s v="Ergonomic mission-critical moratorium"/>
    <n v="2300"/>
    <n v="14150"/>
    <x v="1"/>
    <n v="133"/>
    <x v="0"/>
    <s v="USD"/>
    <x v="422"/>
    <n v="1392012000"/>
    <n v="1392184800"/>
    <x v="417"/>
    <b v="1"/>
    <b v="1"/>
    <s v="theater/plays"/>
    <n v="6.1521739130434785"/>
    <n v="106.39097744360902"/>
    <x v="1"/>
    <x v="1"/>
  </r>
  <r>
    <n v="175"/>
    <s v="Jones, Contreras and Burnett"/>
    <s v="Sharable intangible migration"/>
    <n v="181200"/>
    <n v="47459"/>
    <x v="0"/>
    <n v="1130"/>
    <x v="0"/>
    <s v="USD"/>
    <x v="423"/>
    <n v="1472619600"/>
    <n v="1474261200"/>
    <x v="418"/>
    <b v="0"/>
    <b v="0"/>
    <s v="theater/plays"/>
    <n v="0.26191501103752757"/>
    <n v="41.999115044247787"/>
    <x v="1"/>
    <x v="1"/>
  </r>
  <r>
    <n v="50"/>
    <s v="Jones, Taylor and Moore"/>
    <s v="Down-sized system-worthy secured line"/>
    <n v="100"/>
    <n v="2"/>
    <x v="0"/>
    <n v="1"/>
    <x v="4"/>
    <s v="EUR"/>
    <x v="424"/>
    <n v="1375333200"/>
    <n v="1377752400"/>
    <x v="373"/>
    <b v="0"/>
    <b v="0"/>
    <s v="music/metal"/>
    <n v="0.02"/>
    <n v="2"/>
    <x v="2"/>
    <x v="20"/>
  </r>
  <r>
    <n v="686"/>
    <s v="Jones, Wiley and Robbins"/>
    <s v="Front-line cohesive extranet"/>
    <n v="7500"/>
    <n v="14381"/>
    <x v="1"/>
    <n v="134"/>
    <x v="0"/>
    <s v="USD"/>
    <x v="425"/>
    <n v="1522126800"/>
    <n v="1523077200"/>
    <x v="419"/>
    <b v="0"/>
    <b v="0"/>
    <s v="technology/wearables"/>
    <n v="1.9174666666666667"/>
    <n v="107.32089552238806"/>
    <x v="7"/>
    <x v="16"/>
  </r>
  <r>
    <n v="918"/>
    <s v="Jones-Gonzalez"/>
    <s v="Seamless dynamic website"/>
    <n v="3800"/>
    <n v="9021"/>
    <x v="1"/>
    <n v="156"/>
    <x v="6"/>
    <s v="CHF"/>
    <x v="408"/>
    <n v="1343365200"/>
    <n v="1344315600"/>
    <x v="145"/>
    <b v="0"/>
    <b v="0"/>
    <s v="publishing/radio &amp; podcasts"/>
    <n v="2.3739473684210526"/>
    <n v="57.82692307692308"/>
    <x v="5"/>
    <x v="19"/>
  </r>
  <r>
    <n v="397"/>
    <s v="Jones-Martin"/>
    <s v="Virtual systematic monitoring"/>
    <n v="8100"/>
    <n v="14083"/>
    <x v="1"/>
    <n v="454"/>
    <x v="0"/>
    <s v="USD"/>
    <x v="426"/>
    <n v="1369285200"/>
    <n v="1369803600"/>
    <x v="420"/>
    <b v="0"/>
    <b v="0"/>
    <s v="music/rock"/>
    <n v="1.738641975308642"/>
    <n v="31.019823788546255"/>
    <x v="2"/>
    <x v="6"/>
  </r>
  <r>
    <n v="112"/>
    <s v="Jones-Meyer"/>
    <s v="Re-engineered client-driven hub"/>
    <n v="4700"/>
    <n v="12635"/>
    <x v="1"/>
    <n v="361"/>
    <x v="1"/>
    <s v="AUD"/>
    <x v="427"/>
    <n v="1408856400"/>
    <n v="1410152400"/>
    <x v="421"/>
    <b v="0"/>
    <b v="0"/>
    <s v="technology/web"/>
    <n v="2.6882978723404256"/>
    <n v="35"/>
    <x v="7"/>
    <x v="13"/>
  </r>
  <r>
    <n v="423"/>
    <s v="Jones-Riddle"/>
    <s v="Self-enabling real-time definition"/>
    <n v="147800"/>
    <n v="15723"/>
    <x v="0"/>
    <n v="162"/>
    <x v="0"/>
    <s v="USD"/>
    <x v="135"/>
    <n v="1316667600"/>
    <n v="1316840400"/>
    <x v="422"/>
    <b v="0"/>
    <b v="1"/>
    <s v="food/food trucks"/>
    <n v="0.10638024357239512"/>
    <n v="97.055555555555557"/>
    <x v="4"/>
    <x v="4"/>
  </r>
  <r>
    <n v="849"/>
    <s v="Jones-Ryan"/>
    <s v="Vision-oriented uniform instruction set"/>
    <n v="6700"/>
    <n v="8917"/>
    <x v="1"/>
    <n v="307"/>
    <x v="0"/>
    <s v="USD"/>
    <x v="428"/>
    <n v="1328767200"/>
    <n v="1329026400"/>
    <x v="423"/>
    <b v="0"/>
    <b v="1"/>
    <s v="music/indie rock"/>
    <n v="1.3308955223880596"/>
    <n v="29.045602605863191"/>
    <x v="2"/>
    <x v="2"/>
  </r>
  <r>
    <n v="69"/>
    <s v="Jones-Watson"/>
    <s v="Switchable disintermediate moderator"/>
    <n v="7900"/>
    <n v="1901"/>
    <x v="2"/>
    <n v="17"/>
    <x v="0"/>
    <s v="USD"/>
    <x v="429"/>
    <n v="1292738400"/>
    <n v="1295676000"/>
    <x v="424"/>
    <b v="0"/>
    <b v="0"/>
    <s v="theater/plays"/>
    <n v="0.24063291139240506"/>
    <n v="111.82352941176471"/>
    <x v="1"/>
    <x v="1"/>
  </r>
  <r>
    <n v="792"/>
    <s v="Jordan, Schneider and Hall"/>
    <s v="Reduced 6thgeneration intranet"/>
    <n v="2000"/>
    <n v="680"/>
    <x v="0"/>
    <n v="7"/>
    <x v="0"/>
    <s v="USD"/>
    <x v="430"/>
    <n v="1372222800"/>
    <n v="1374642000"/>
    <x v="425"/>
    <b v="0"/>
    <b v="1"/>
    <s v="theater/plays"/>
    <n v="0.34"/>
    <n v="97.142857142857139"/>
    <x v="1"/>
    <x v="1"/>
  </r>
  <r>
    <n v="335"/>
    <s v="Jordan-Acosta"/>
    <s v="Operative uniform hub"/>
    <n v="173800"/>
    <n v="198628"/>
    <x v="1"/>
    <n v="2283"/>
    <x v="0"/>
    <s v="USD"/>
    <x v="431"/>
    <n v="1573797600"/>
    <n v="1574920800"/>
    <x v="426"/>
    <b v="0"/>
    <b v="0"/>
    <s v="music/rock"/>
    <n v="1.1428538550057536"/>
    <n v="87.003066141042481"/>
    <x v="2"/>
    <x v="6"/>
  </r>
  <r>
    <n v="838"/>
    <s v="Jordan-Fischer"/>
    <s v="Vision-oriented high-level extranet"/>
    <n v="6400"/>
    <n v="8890"/>
    <x v="1"/>
    <n v="261"/>
    <x v="0"/>
    <s v="USD"/>
    <x v="432"/>
    <n v="1538024400"/>
    <n v="1538802000"/>
    <x v="427"/>
    <b v="0"/>
    <b v="0"/>
    <s v="theater/plays"/>
    <n v="1.3890625000000001"/>
    <n v="34.061302681992338"/>
    <x v="1"/>
    <x v="1"/>
  </r>
  <r>
    <n v="647"/>
    <s v="Jordan-Wolfe"/>
    <s v="Inverse multimedia Graphic Interface"/>
    <n v="4500"/>
    <n v="1863"/>
    <x v="0"/>
    <n v="18"/>
    <x v="0"/>
    <s v="USD"/>
    <x v="433"/>
    <n v="1523250000"/>
    <n v="1525323600"/>
    <x v="428"/>
    <b v="0"/>
    <b v="0"/>
    <s v="publishing/translations"/>
    <n v="0.41399999999999998"/>
    <n v="103.5"/>
    <x v="5"/>
    <x v="9"/>
  </r>
  <r>
    <n v="565"/>
    <s v="Joseph LLC"/>
    <s v="Decentralized logistical collaboration"/>
    <n v="94900"/>
    <n v="194166"/>
    <x v="1"/>
    <n v="3596"/>
    <x v="0"/>
    <s v="USD"/>
    <x v="434"/>
    <n v="1321336800"/>
    <n v="1323064800"/>
    <x v="429"/>
    <b v="0"/>
    <b v="0"/>
    <s v="theater/plays"/>
    <n v="2.0460063224446787"/>
    <n v="53.99499443826474"/>
    <x v="1"/>
    <x v="1"/>
  </r>
  <r>
    <n v="788"/>
    <s v="Joyce PLC"/>
    <s v="Synchronized directional capability"/>
    <n v="3600"/>
    <n v="3174"/>
    <x v="3"/>
    <n v="31"/>
    <x v="0"/>
    <s v="USD"/>
    <x v="314"/>
    <n v="1350709200"/>
    <n v="1352527200"/>
    <x v="430"/>
    <b v="0"/>
    <b v="0"/>
    <s v="film &amp; video/animation"/>
    <n v="0.88166666666666671"/>
    <n v="102.38709677419355"/>
    <x v="0"/>
    <x v="0"/>
  </r>
  <r>
    <n v="867"/>
    <s v="Kane, Pruitt and Rivera"/>
    <s v="Cross-platform next generation service-desk"/>
    <n v="4800"/>
    <n v="7797"/>
    <x v="1"/>
    <n v="300"/>
    <x v="0"/>
    <s v="USD"/>
    <x v="435"/>
    <n v="1539061200"/>
    <n v="1539579600"/>
    <x v="431"/>
    <b v="0"/>
    <b v="0"/>
    <s v="food/food trucks"/>
    <n v="1.6243749999999999"/>
    <n v="25.99"/>
    <x v="4"/>
    <x v="4"/>
  </r>
  <r>
    <n v="162"/>
    <s v="Keith, Alvarez and Potter"/>
    <s v="Extended bottom-line open architecture"/>
    <n v="6100"/>
    <n v="9134"/>
    <x v="1"/>
    <n v="157"/>
    <x v="6"/>
    <s v="CHF"/>
    <x v="436"/>
    <n v="1544248800"/>
    <n v="1546840800"/>
    <x v="432"/>
    <b v="0"/>
    <b v="0"/>
    <s v="music/rock"/>
    <n v="1.497377049180328"/>
    <n v="58.178343949044589"/>
    <x v="2"/>
    <x v="6"/>
  </r>
  <r>
    <n v="563"/>
    <s v="Kelley, Stanton and Sanchez"/>
    <s v="Optional tangible pricing structure"/>
    <n v="3700"/>
    <n v="5107"/>
    <x v="1"/>
    <n v="85"/>
    <x v="1"/>
    <s v="AUD"/>
    <x v="437"/>
    <n v="1542088800"/>
    <n v="1543816800"/>
    <x v="433"/>
    <b v="0"/>
    <b v="0"/>
    <s v="film &amp; video/documentary"/>
    <n v="1.3802702702702703"/>
    <n v="60.082352941176474"/>
    <x v="0"/>
    <x v="7"/>
  </r>
  <r>
    <n v="681"/>
    <s v="Kelly PLC"/>
    <s v="Decentralized context-sensitive superstructure"/>
    <n v="184100"/>
    <n v="159037"/>
    <x v="0"/>
    <n v="1657"/>
    <x v="0"/>
    <s v="USD"/>
    <x v="438"/>
    <n v="1324447200"/>
    <n v="1324965600"/>
    <x v="434"/>
    <b v="0"/>
    <b v="0"/>
    <s v="theater/plays"/>
    <n v="0.86386203150461716"/>
    <n v="95.978877489438744"/>
    <x v="1"/>
    <x v="1"/>
  </r>
  <r>
    <n v="672"/>
    <s v="Kelly-Colon"/>
    <s v="Stand-alone grid-enabled leverage"/>
    <n v="197900"/>
    <n v="110689"/>
    <x v="0"/>
    <n v="4428"/>
    <x v="1"/>
    <s v="AUD"/>
    <x v="439"/>
    <n v="1521608400"/>
    <n v="1522472400"/>
    <x v="435"/>
    <b v="0"/>
    <b v="0"/>
    <s v="theater/plays"/>
    <n v="0.55931783729156137"/>
    <n v="24.997515808491418"/>
    <x v="1"/>
    <x v="1"/>
  </r>
  <r>
    <n v="789"/>
    <s v="Kennedy-Miller"/>
    <s v="Cross-platform composite migration"/>
    <n v="9000"/>
    <n v="3351"/>
    <x v="0"/>
    <n v="45"/>
    <x v="0"/>
    <s v="USD"/>
    <x v="440"/>
    <n v="1401166800"/>
    <n v="1404363600"/>
    <x v="146"/>
    <b v="0"/>
    <b v="0"/>
    <s v="theater/plays"/>
    <n v="0.37233333333333335"/>
    <n v="74.466666666666669"/>
    <x v="1"/>
    <x v="1"/>
  </r>
  <r>
    <n v="12"/>
    <s v="Kim Ltd"/>
    <s v="Assimilated hybrid intranet"/>
    <n v="6300"/>
    <n v="5629"/>
    <x v="0"/>
    <n v="55"/>
    <x v="0"/>
    <s v="USD"/>
    <x v="441"/>
    <n v="1571720400"/>
    <n v="1572411600"/>
    <x v="436"/>
    <b v="0"/>
    <b v="0"/>
    <s v="film &amp; video/drama"/>
    <n v="0.89349206349206345"/>
    <n v="102.34545454545454"/>
    <x v="0"/>
    <x v="12"/>
  </r>
  <r>
    <n v="39"/>
    <s v="Kim-Rice"/>
    <s v="Organized bi-directional function"/>
    <n v="9900"/>
    <n v="5027"/>
    <x v="0"/>
    <n v="88"/>
    <x v="2"/>
    <s v="DKK"/>
    <x v="442"/>
    <n v="1361772000"/>
    <n v="1362978000"/>
    <x v="437"/>
    <b v="0"/>
    <b v="0"/>
    <s v="theater/plays"/>
    <n v="0.50777777777777777"/>
    <n v="57.125"/>
    <x v="1"/>
    <x v="1"/>
  </r>
  <r>
    <n v="196"/>
    <s v="King Inc"/>
    <s v="Organic bandwidth-monitored frame"/>
    <n v="8200"/>
    <n v="5178"/>
    <x v="0"/>
    <n v="100"/>
    <x v="2"/>
    <s v="DKK"/>
    <x v="443"/>
    <n v="1472878800"/>
    <n v="1474520400"/>
    <x v="438"/>
    <b v="0"/>
    <b v="0"/>
    <s v="technology/wearables"/>
    <n v="0.63146341463414635"/>
    <n v="51.78"/>
    <x v="7"/>
    <x v="16"/>
  </r>
  <r>
    <n v="699"/>
    <s v="King Inc"/>
    <s v="Ergonomic dedicated focus group"/>
    <n v="7400"/>
    <n v="6245"/>
    <x v="0"/>
    <n v="56"/>
    <x v="0"/>
    <s v="USD"/>
    <x v="268"/>
    <n v="1561438800"/>
    <n v="1561525200"/>
    <x v="439"/>
    <b v="0"/>
    <b v="0"/>
    <s v="film &amp; video/drama"/>
    <n v="0.8439189189189189"/>
    <n v="111.51785714285714"/>
    <x v="0"/>
    <x v="12"/>
  </r>
  <r>
    <n v="617"/>
    <s v="King LLC"/>
    <s v="Multi-channeled local intranet"/>
    <n v="1400"/>
    <n v="3496"/>
    <x v="1"/>
    <n v="55"/>
    <x v="0"/>
    <s v="USD"/>
    <x v="444"/>
    <n v="1401858000"/>
    <n v="1402722000"/>
    <x v="56"/>
    <b v="0"/>
    <b v="0"/>
    <s v="theater/plays"/>
    <n v="2.4971428571428573"/>
    <n v="63.563636363636363"/>
    <x v="1"/>
    <x v="1"/>
  </r>
  <r>
    <n v="382"/>
    <s v="King Ltd"/>
    <s v="Visionary systemic process improvement"/>
    <n v="9100"/>
    <n v="5803"/>
    <x v="0"/>
    <n v="67"/>
    <x v="0"/>
    <s v="USD"/>
    <x v="445"/>
    <n v="1508130000"/>
    <n v="1509771600"/>
    <x v="440"/>
    <b v="0"/>
    <b v="0"/>
    <s v="photography/photography books"/>
    <n v="0.63769230769230767"/>
    <n v="86.611940298507463"/>
    <x v="3"/>
    <x v="3"/>
  </r>
  <r>
    <n v="910"/>
    <s v="King-Morris"/>
    <s v="Proactive incremental architecture"/>
    <n v="154500"/>
    <n v="30215"/>
    <x v="2"/>
    <n v="296"/>
    <x v="0"/>
    <s v="USD"/>
    <x v="446"/>
    <n v="1421906400"/>
    <n v="1421992800"/>
    <x v="441"/>
    <b v="0"/>
    <b v="0"/>
    <s v="theater/plays"/>
    <n v="0.19556634304207121"/>
    <n v="102.07770270270271"/>
    <x v="1"/>
    <x v="1"/>
  </r>
  <r>
    <n v="436"/>
    <s v="King-Nguyen"/>
    <s v="Open-source incremental throughput"/>
    <n v="1300"/>
    <n v="13678"/>
    <x v="1"/>
    <n v="249"/>
    <x v="0"/>
    <s v="USD"/>
    <x v="447"/>
    <n v="1555736400"/>
    <n v="1555822800"/>
    <x v="349"/>
    <b v="0"/>
    <b v="0"/>
    <s v="music/jazz"/>
    <n v="10.521538461538462"/>
    <n v="54.931726907630519"/>
    <x v="2"/>
    <x v="14"/>
  </r>
  <r>
    <n v="377"/>
    <s v="Klein, Stark and Livingston"/>
    <s v="Phased methodical initiative"/>
    <n v="49700"/>
    <n v="5098"/>
    <x v="0"/>
    <n v="127"/>
    <x v="0"/>
    <s v="USD"/>
    <x v="441"/>
    <n v="1571720400"/>
    <n v="1572933600"/>
    <x v="442"/>
    <b v="0"/>
    <b v="0"/>
    <s v="theater/plays"/>
    <n v="0.10257545271629778"/>
    <n v="40.14173228346457"/>
    <x v="1"/>
    <x v="1"/>
  </r>
  <r>
    <n v="389"/>
    <s v="Knox-Garner"/>
    <s v="Automated systemic hierarchy"/>
    <n v="83000"/>
    <n v="101352"/>
    <x v="1"/>
    <n v="1152"/>
    <x v="0"/>
    <s v="USD"/>
    <x v="448"/>
    <n v="1288242000"/>
    <n v="1290578400"/>
    <x v="443"/>
    <b v="0"/>
    <b v="0"/>
    <s v="theater/plays"/>
    <n v="1.2211084337349398"/>
    <n v="87.979166666666671"/>
    <x v="1"/>
    <x v="1"/>
  </r>
  <r>
    <n v="90"/>
    <s v="Kramer Group"/>
    <s v="Synergistic explicit parallelism"/>
    <n v="7800"/>
    <n v="6132"/>
    <x v="0"/>
    <n v="106"/>
    <x v="0"/>
    <s v="USD"/>
    <x v="449"/>
    <n v="1456380000"/>
    <n v="1456380000"/>
    <x v="444"/>
    <b v="0"/>
    <b v="1"/>
    <s v="theater/plays"/>
    <n v="0.78615384615384609"/>
    <n v="57.849056603773583"/>
    <x v="1"/>
    <x v="1"/>
  </r>
  <r>
    <n v="48"/>
    <s v="Lamb Inc"/>
    <s v="Optimized leadingedge concept"/>
    <n v="33300"/>
    <n v="128862"/>
    <x v="1"/>
    <n v="2431"/>
    <x v="0"/>
    <s v="USD"/>
    <x v="450"/>
    <n v="1435208400"/>
    <n v="1436245200"/>
    <x v="445"/>
    <b v="0"/>
    <b v="0"/>
    <s v="theater/plays"/>
    <n v="3.8697297297297295"/>
    <n v="53.007815713698065"/>
    <x v="1"/>
    <x v="1"/>
  </r>
  <r>
    <n v="636"/>
    <s v="Lamb-Sanders"/>
    <s v="Stand-alone reciprocal frame"/>
    <n v="197700"/>
    <n v="127591"/>
    <x v="0"/>
    <n v="2604"/>
    <x v="2"/>
    <s v="DKK"/>
    <x v="451"/>
    <n v="1326866400"/>
    <n v="1330754400"/>
    <x v="446"/>
    <b v="0"/>
    <b v="1"/>
    <s v="film &amp; video/animation"/>
    <n v="0.64537683358624176"/>
    <n v="48.998079877112133"/>
    <x v="0"/>
    <x v="0"/>
  </r>
  <r>
    <n v="557"/>
    <s v="Lam-Hamilton"/>
    <s v="Team-oriented global strategy"/>
    <n v="6000"/>
    <n v="11960"/>
    <x v="1"/>
    <n v="221"/>
    <x v="0"/>
    <s v="USD"/>
    <x v="452"/>
    <n v="1443762000"/>
    <n v="1444021200"/>
    <x v="447"/>
    <b v="0"/>
    <b v="1"/>
    <s v="film &amp; video/science fiction"/>
    <n v="1.9933333333333334"/>
    <n v="54.117647058823529"/>
    <x v="0"/>
    <x v="15"/>
  </r>
  <r>
    <n v="812"/>
    <s v="Landry Group"/>
    <s v="Expanded value-added hardware"/>
    <n v="59700"/>
    <n v="134640"/>
    <x v="1"/>
    <n v="2805"/>
    <x v="3"/>
    <s v="CAD"/>
    <x v="453"/>
    <n v="1523854800"/>
    <n v="1524286800"/>
    <x v="448"/>
    <b v="0"/>
    <b v="0"/>
    <s v="publishing/nonfiction"/>
    <n v="2.2552763819095478"/>
    <n v="48"/>
    <x v="5"/>
    <x v="8"/>
  </r>
  <r>
    <n v="484"/>
    <s v="Landry Inc"/>
    <s v="Synergistic cohesive adapter"/>
    <n v="29600"/>
    <n v="77021"/>
    <x v="1"/>
    <n v="1572"/>
    <x v="5"/>
    <s v="GBP"/>
    <x v="454"/>
    <n v="1407128400"/>
    <n v="1411362000"/>
    <x v="449"/>
    <b v="0"/>
    <b v="1"/>
    <s v="food/food trucks"/>
    <n v="2.6020608108108108"/>
    <n v="48.99554707379135"/>
    <x v="4"/>
    <x v="4"/>
  </r>
  <r>
    <n v="459"/>
    <s v="Lane, Ryan and Chapman"/>
    <s v="Switchable demand-driven help-desk"/>
    <n v="6300"/>
    <n v="5674"/>
    <x v="0"/>
    <n v="105"/>
    <x v="0"/>
    <s v="USD"/>
    <x v="455"/>
    <n v="1419746400"/>
    <n v="1421906400"/>
    <x v="450"/>
    <b v="0"/>
    <b v="0"/>
    <s v="film &amp; video/documentary"/>
    <n v="0.90063492063492068"/>
    <n v="54.038095238095238"/>
    <x v="0"/>
    <x v="7"/>
  </r>
  <r>
    <n v="751"/>
    <s v="Lane-Barber"/>
    <s v="Universal value-added moderator"/>
    <n v="3600"/>
    <n v="8363"/>
    <x v="1"/>
    <n v="270"/>
    <x v="0"/>
    <s v="USD"/>
    <x v="456"/>
    <n v="1458190800"/>
    <n v="1459486800"/>
    <x v="451"/>
    <b v="1"/>
    <b v="1"/>
    <s v="publishing/nonfiction"/>
    <n v="2.3230555555555554"/>
    <n v="30.974074074074075"/>
    <x v="5"/>
    <x v="8"/>
  </r>
  <r>
    <n v="360"/>
    <s v="Larsen-Chung"/>
    <s v="Right-sized zero tolerance migration"/>
    <n v="59700"/>
    <n v="135132"/>
    <x v="1"/>
    <n v="2875"/>
    <x v="5"/>
    <s v="GBP"/>
    <x v="298"/>
    <n v="1293861600"/>
    <n v="1295071200"/>
    <x v="452"/>
    <b v="0"/>
    <b v="1"/>
    <s v="theater/plays"/>
    <n v="2.2635175879396985"/>
    <n v="47.002434782608695"/>
    <x v="1"/>
    <x v="1"/>
  </r>
  <r>
    <n v="4"/>
    <s v="Larson-Little"/>
    <s v="Proactive foreground core"/>
    <n v="7600"/>
    <n v="5265"/>
    <x v="0"/>
    <n v="53"/>
    <x v="0"/>
    <s v="USD"/>
    <x v="457"/>
    <n v="1547964000"/>
    <n v="1548309600"/>
    <x v="453"/>
    <b v="0"/>
    <b v="0"/>
    <s v="theater/plays"/>
    <n v="0.69276315789473686"/>
    <n v="99.339622641509436"/>
    <x v="1"/>
    <x v="1"/>
  </r>
  <r>
    <n v="362"/>
    <s v="Lawrence Group"/>
    <s v="Automated actuating conglomeration"/>
    <n v="3700"/>
    <n v="13755"/>
    <x v="1"/>
    <n v="191"/>
    <x v="0"/>
    <s v="USD"/>
    <x v="31"/>
    <n v="1296108000"/>
    <n v="1299391200"/>
    <x v="454"/>
    <b v="0"/>
    <b v="0"/>
    <s v="music/rock"/>
    <n v="3.7175675675675679"/>
    <n v="72.015706806282722"/>
    <x v="2"/>
    <x v="6"/>
  </r>
  <r>
    <n v="842"/>
    <s v="Lawson and Sons"/>
    <s v="Reverse-engineered multi-tasking product"/>
    <n v="1500"/>
    <n v="8447"/>
    <x v="1"/>
    <n v="132"/>
    <x v="4"/>
    <s v="EUR"/>
    <x v="458"/>
    <n v="1529038800"/>
    <n v="1529298000"/>
    <x v="455"/>
    <b v="0"/>
    <b v="0"/>
    <s v="technology/wearables"/>
    <n v="5.6313333333333331"/>
    <n v="63.992424242424242"/>
    <x v="7"/>
    <x v="16"/>
  </r>
  <r>
    <n v="135"/>
    <s v="Le, Burton and Evans"/>
    <s v="Balanced zero-defect software"/>
    <n v="7700"/>
    <n v="5488"/>
    <x v="0"/>
    <n v="117"/>
    <x v="0"/>
    <s v="USD"/>
    <x v="459"/>
    <n v="1362636000"/>
    <n v="1363064400"/>
    <x v="456"/>
    <b v="0"/>
    <b v="1"/>
    <s v="theater/plays"/>
    <n v="0.71272727272727276"/>
    <n v="46.905982905982903"/>
    <x v="1"/>
    <x v="1"/>
  </r>
  <r>
    <n v="994"/>
    <s v="Leach, Rich and Price"/>
    <s v="Implemented bi-directional flexibility"/>
    <n v="141100"/>
    <n v="74073"/>
    <x v="0"/>
    <n v="842"/>
    <x v="0"/>
    <s v="USD"/>
    <x v="460"/>
    <n v="1413522000"/>
    <n v="1414040400"/>
    <x v="457"/>
    <b v="0"/>
    <b v="1"/>
    <s v="publishing/translations"/>
    <n v="0.52496810772501767"/>
    <n v="87.972684085510693"/>
    <x v="5"/>
    <x v="9"/>
  </r>
  <r>
    <n v="375"/>
    <s v="Leblanc-Pineda"/>
    <s v="Future-proofed upward-trending contingency"/>
    <n v="2700"/>
    <n v="1479"/>
    <x v="0"/>
    <n v="25"/>
    <x v="0"/>
    <s v="USD"/>
    <x v="461"/>
    <n v="1444971600"/>
    <n v="1449900000"/>
    <x v="458"/>
    <b v="0"/>
    <b v="0"/>
    <s v="music/indie rock"/>
    <n v="0.54777777777777781"/>
    <n v="59.16"/>
    <x v="2"/>
    <x v="2"/>
  </r>
  <r>
    <n v="265"/>
    <s v="Lee and Sons"/>
    <s v="Persevering interactive emulation"/>
    <n v="4900"/>
    <n v="6031"/>
    <x v="1"/>
    <n v="86"/>
    <x v="0"/>
    <s v="USD"/>
    <x v="462"/>
    <n v="1451800800"/>
    <n v="1455602400"/>
    <x v="459"/>
    <b v="0"/>
    <b v="0"/>
    <s v="theater/plays"/>
    <n v="1.2308163265306122"/>
    <n v="70.127906976744185"/>
    <x v="1"/>
    <x v="1"/>
  </r>
  <r>
    <n v="405"/>
    <s v="Lee LLC"/>
    <s v="Synchronized secondary analyzer"/>
    <n v="29600"/>
    <n v="26527"/>
    <x v="0"/>
    <n v="435"/>
    <x v="0"/>
    <s v="USD"/>
    <x v="284"/>
    <n v="1528088400"/>
    <n v="1532408400"/>
    <x v="460"/>
    <b v="0"/>
    <b v="0"/>
    <s v="theater/plays"/>
    <n v="0.89618243243243245"/>
    <n v="60.981609195402299"/>
    <x v="1"/>
    <x v="1"/>
  </r>
  <r>
    <n v="860"/>
    <s v="Lee PLC"/>
    <s v="Re-contextualized leadingedge firmware"/>
    <n v="2000"/>
    <n v="5033"/>
    <x v="1"/>
    <n v="65"/>
    <x v="0"/>
    <s v="USD"/>
    <x v="463"/>
    <n v="1550556000"/>
    <n v="1551420000"/>
    <x v="461"/>
    <b v="0"/>
    <b v="1"/>
    <s v="technology/wearables"/>
    <n v="2.5165000000000002"/>
    <n v="77.430769230769229"/>
    <x v="7"/>
    <x v="16"/>
  </r>
  <r>
    <n v="235"/>
    <s v="Lee, Ali and Guzman"/>
    <s v="Polarized upward-trending Local Area Network"/>
    <n v="8600"/>
    <n v="3589"/>
    <x v="0"/>
    <n v="92"/>
    <x v="0"/>
    <s v="USD"/>
    <x v="464"/>
    <n v="1486965600"/>
    <n v="1487397600"/>
    <x v="462"/>
    <b v="0"/>
    <b v="0"/>
    <s v="film &amp; video/animation"/>
    <n v="0.41732558139534881"/>
    <n v="39.010869565217391"/>
    <x v="0"/>
    <x v="0"/>
  </r>
  <r>
    <n v="177"/>
    <s v="Lee, Gibson and Morgan"/>
    <s v="Digitized solution-oriented product"/>
    <n v="38800"/>
    <n v="161593"/>
    <x v="1"/>
    <n v="2739"/>
    <x v="0"/>
    <s v="USD"/>
    <x v="465"/>
    <n v="1289800800"/>
    <n v="1291960800"/>
    <x v="463"/>
    <b v="0"/>
    <b v="0"/>
    <s v="theater/plays"/>
    <n v="4.1647680412371137"/>
    <n v="58.997079225994888"/>
    <x v="1"/>
    <x v="1"/>
  </r>
  <r>
    <n v="685"/>
    <s v="Lee-Cobb"/>
    <s v="Customizable homogeneous firmware"/>
    <n v="140000"/>
    <n v="94501"/>
    <x v="0"/>
    <n v="926"/>
    <x v="3"/>
    <s v="CAD"/>
    <x v="466"/>
    <n v="1440306000"/>
    <n v="1442379600"/>
    <x v="318"/>
    <b v="0"/>
    <b v="0"/>
    <s v="theater/plays"/>
    <n v="0.67500714285714281"/>
    <n v="102.05291576673866"/>
    <x v="1"/>
    <x v="1"/>
  </r>
  <r>
    <n v="403"/>
    <s v="Leonard-Mcclain"/>
    <s v="Virtual foreground throughput"/>
    <n v="195800"/>
    <n v="168820"/>
    <x v="0"/>
    <n v="3015"/>
    <x v="3"/>
    <s v="CAD"/>
    <x v="467"/>
    <n v="1273640400"/>
    <n v="1276750800"/>
    <x v="464"/>
    <b v="0"/>
    <b v="1"/>
    <s v="theater/plays"/>
    <n v="0.86220633299284988"/>
    <n v="55.99336650082919"/>
    <x v="1"/>
    <x v="1"/>
  </r>
  <r>
    <n v="224"/>
    <s v="Lester-Moore"/>
    <s v="Diverse analyzing definition"/>
    <n v="46300"/>
    <n v="186885"/>
    <x v="1"/>
    <n v="3594"/>
    <x v="0"/>
    <s v="USD"/>
    <x v="468"/>
    <n v="1411534800"/>
    <n v="1415426400"/>
    <x v="465"/>
    <b v="0"/>
    <b v="0"/>
    <s v="film &amp; video/science fiction"/>
    <n v="4.0363930885529156"/>
    <n v="51.999165275459099"/>
    <x v="0"/>
    <x v="15"/>
  </r>
  <r>
    <n v="833"/>
    <s v="Levine, Martin and Hernandez"/>
    <s v="Expanded asynchronous groupware"/>
    <n v="6800"/>
    <n v="10723"/>
    <x v="1"/>
    <n v="165"/>
    <x v="2"/>
    <s v="DKK"/>
    <x v="469"/>
    <n v="1297663200"/>
    <n v="1298613600"/>
    <x v="466"/>
    <b v="0"/>
    <b v="0"/>
    <s v="publishing/translations"/>
    <n v="1.5769117647058823"/>
    <n v="64.987878787878785"/>
    <x v="5"/>
    <x v="9"/>
  </r>
  <r>
    <n v="862"/>
    <s v="Lewis and Sons"/>
    <s v="Profound disintermediate open system"/>
    <n v="3500"/>
    <n v="6560"/>
    <x v="1"/>
    <n v="85"/>
    <x v="0"/>
    <s v="USD"/>
    <x v="470"/>
    <n v="1312174800"/>
    <n v="1312520400"/>
    <x v="467"/>
    <b v="0"/>
    <b v="0"/>
    <s v="theater/plays"/>
    <n v="1.8742857142857146"/>
    <n v="77.17647058823529"/>
    <x v="1"/>
    <x v="1"/>
  </r>
  <r>
    <n v="339"/>
    <s v="Lewis, Taylor and Rivers"/>
    <s v="Front-line transitional algorithm"/>
    <n v="136300"/>
    <n v="108974"/>
    <x v="2"/>
    <n v="1297"/>
    <x v="3"/>
    <s v="CAD"/>
    <x v="471"/>
    <n v="1501650000"/>
    <n v="1502859600"/>
    <x v="468"/>
    <b v="0"/>
    <b v="0"/>
    <s v="theater/plays"/>
    <n v="0.79951577402787966"/>
    <n v="84.02004626060139"/>
    <x v="1"/>
    <x v="1"/>
  </r>
  <r>
    <n v="984"/>
    <s v="Lewis-Jacobson"/>
    <s v="Exclusive system-worthy Graphic Interface"/>
    <n v="6500"/>
    <n v="9910"/>
    <x v="1"/>
    <n v="381"/>
    <x v="0"/>
    <s v="USD"/>
    <x v="82"/>
    <n v="1567918800"/>
    <n v="1570165200"/>
    <x v="469"/>
    <b v="0"/>
    <b v="0"/>
    <s v="theater/plays"/>
    <n v="1.5246153846153847"/>
    <n v="26.010498687664043"/>
    <x v="1"/>
    <x v="1"/>
  </r>
  <r>
    <n v="667"/>
    <s v="Little Ltd"/>
    <s v="Decentralized bandwidth-monitored ability"/>
    <n v="6900"/>
    <n v="12155"/>
    <x v="1"/>
    <n v="419"/>
    <x v="0"/>
    <s v="USD"/>
    <x v="224"/>
    <n v="1410325200"/>
    <n v="1411102800"/>
    <x v="470"/>
    <b v="0"/>
    <b v="0"/>
    <s v="journalism/audio"/>
    <n v="1.7615942028985507"/>
    <n v="29.009546539379475"/>
    <x v="8"/>
    <x v="23"/>
  </r>
  <r>
    <n v="346"/>
    <s v="Little-Marsh"/>
    <s v="Virtual attitude-oriented migration"/>
    <n v="8000"/>
    <n v="2758"/>
    <x v="0"/>
    <n v="25"/>
    <x v="0"/>
    <s v="USD"/>
    <x v="472"/>
    <n v="1503550800"/>
    <n v="1508302800"/>
    <x v="471"/>
    <b v="0"/>
    <b v="1"/>
    <s v="music/indie rock"/>
    <n v="0.34475"/>
    <n v="110.32"/>
    <x v="2"/>
    <x v="2"/>
  </r>
  <r>
    <n v="262"/>
    <s v="Lloyd, Kennedy and Davis"/>
    <s v="Compatible multimedia hub"/>
    <n v="1700"/>
    <n v="5328"/>
    <x v="1"/>
    <n v="107"/>
    <x v="0"/>
    <s v="USD"/>
    <x v="134"/>
    <n v="1301979600"/>
    <n v="1304226000"/>
    <x v="472"/>
    <b v="0"/>
    <b v="1"/>
    <s v="music/indie rock"/>
    <n v="3.1341176470588237"/>
    <n v="49.794392523364486"/>
    <x v="2"/>
    <x v="2"/>
  </r>
  <r>
    <n v="985"/>
    <s v="Logan-Curtis"/>
    <s v="Enhanced optimal ability"/>
    <n v="170600"/>
    <n v="114523"/>
    <x v="0"/>
    <n v="4405"/>
    <x v="0"/>
    <s v="USD"/>
    <x v="473"/>
    <n v="1386309600"/>
    <n v="1388556000"/>
    <x v="473"/>
    <b v="0"/>
    <b v="1"/>
    <s v="music/rock"/>
    <n v="0.67129542790152419"/>
    <n v="25.998410896708286"/>
    <x v="2"/>
    <x v="6"/>
  </r>
  <r>
    <n v="758"/>
    <s v="Logan-Miranda"/>
    <s v="Proactive systemic firmware"/>
    <n v="29600"/>
    <n v="167005"/>
    <x v="1"/>
    <n v="1518"/>
    <x v="3"/>
    <s v="CAD"/>
    <x v="474"/>
    <n v="1414126800"/>
    <n v="1414904400"/>
    <x v="474"/>
    <b v="0"/>
    <b v="0"/>
    <s v="music/rock"/>
    <n v="5.6420608108108112"/>
    <n v="110.01646903820817"/>
    <x v="2"/>
    <x v="6"/>
  </r>
  <r>
    <n v="192"/>
    <s v="Long, Morgan and Mitchell"/>
    <s v="Upgradable 4thgeneration productivity"/>
    <n v="42600"/>
    <n v="8517"/>
    <x v="0"/>
    <n v="243"/>
    <x v="0"/>
    <s v="USD"/>
    <x v="475"/>
    <n v="1403845200"/>
    <n v="1404190800"/>
    <x v="475"/>
    <b v="0"/>
    <b v="0"/>
    <s v="music/rock"/>
    <n v="0.19992957746478873"/>
    <n v="35.049382716049379"/>
    <x v="2"/>
    <x v="6"/>
  </r>
  <r>
    <n v="479"/>
    <s v="Long-Greene"/>
    <s v="Future-proofed heuristic encryption"/>
    <n v="2400"/>
    <n v="12310"/>
    <x v="1"/>
    <n v="173"/>
    <x v="5"/>
    <s v="GBP"/>
    <x v="476"/>
    <n v="1501304400"/>
    <n v="1501477200"/>
    <x v="476"/>
    <b v="0"/>
    <b v="0"/>
    <s v="food/food trucks"/>
    <n v="5.1291666666666664"/>
    <n v="71.156069364161851"/>
    <x v="4"/>
    <x v="4"/>
  </r>
  <r>
    <n v="164"/>
    <s v="Lopez and Sons"/>
    <s v="Polarized human-resource protocol"/>
    <n v="150500"/>
    <n v="150755"/>
    <x v="1"/>
    <n v="1396"/>
    <x v="0"/>
    <s v="USD"/>
    <x v="477"/>
    <n v="1507438800"/>
    <n v="1507525200"/>
    <x v="477"/>
    <b v="0"/>
    <b v="0"/>
    <s v="theater/plays"/>
    <n v="1.0016943521594683"/>
    <n v="107.99068767908309"/>
    <x v="1"/>
    <x v="1"/>
  </r>
  <r>
    <n v="67"/>
    <s v="Lopez Inc"/>
    <s v="Team-oriented 6thgeneration middleware"/>
    <n v="72600"/>
    <n v="117892"/>
    <x v="1"/>
    <n v="4065"/>
    <x v="5"/>
    <s v="GBP"/>
    <x v="161"/>
    <n v="1264399200"/>
    <n v="1264831200"/>
    <x v="478"/>
    <b v="0"/>
    <b v="1"/>
    <s v="technology/wearables"/>
    <n v="1.6238567493112948"/>
    <n v="29.001722017220171"/>
    <x v="7"/>
    <x v="16"/>
  </r>
  <r>
    <n v="315"/>
    <s v="Lopez, Adams and Johnson"/>
    <s v="Open-source interactive knowledge user"/>
    <n v="9500"/>
    <n v="3220"/>
    <x v="0"/>
    <n v="31"/>
    <x v="0"/>
    <s v="USD"/>
    <x v="478"/>
    <n v="1400907600"/>
    <n v="1403413200"/>
    <x v="479"/>
    <b v="0"/>
    <b v="0"/>
    <s v="theater/plays"/>
    <n v="0.33894736842105261"/>
    <n v="103.87096774193549"/>
    <x v="1"/>
    <x v="1"/>
  </r>
  <r>
    <n v="696"/>
    <s v="Lopez, Reid and Johnson"/>
    <s v="Total real-time hardware"/>
    <n v="164100"/>
    <n v="96888"/>
    <x v="0"/>
    <n v="889"/>
    <x v="0"/>
    <s v="USD"/>
    <x v="479"/>
    <n v="1429506000"/>
    <n v="1429592400"/>
    <x v="480"/>
    <b v="0"/>
    <b v="1"/>
    <s v="theater/plays"/>
    <n v="0.59042047531992692"/>
    <n v="108.98537682789652"/>
    <x v="1"/>
    <x v="1"/>
  </r>
  <r>
    <n v="969"/>
    <s v="Lopez-King"/>
    <s v="Multi-lateral radical solution"/>
    <n v="7900"/>
    <n v="8550"/>
    <x v="1"/>
    <n v="93"/>
    <x v="0"/>
    <s v="USD"/>
    <x v="480"/>
    <n v="1576994400"/>
    <n v="1577599200"/>
    <x v="481"/>
    <b v="0"/>
    <b v="0"/>
    <s v="theater/plays"/>
    <n v="1.0822784810126582"/>
    <n v="91.935483870967744"/>
    <x v="1"/>
    <x v="1"/>
  </r>
  <r>
    <n v="752"/>
    <s v="Lowery Group"/>
    <s v="Sharable motivating emulation"/>
    <n v="5800"/>
    <n v="5362"/>
    <x v="2"/>
    <n v="114"/>
    <x v="0"/>
    <s v="USD"/>
    <x v="481"/>
    <n v="1280984400"/>
    <n v="1282539600"/>
    <x v="482"/>
    <b v="0"/>
    <b v="1"/>
    <s v="theater/plays"/>
    <n v="0.92448275862068963"/>
    <n v="47.035087719298247"/>
    <x v="1"/>
    <x v="1"/>
  </r>
  <r>
    <n v="931"/>
    <s v="Lowery, Hayden and Cruz"/>
    <s v="Digitized 24/7 budgetary management"/>
    <n v="7900"/>
    <n v="5729"/>
    <x v="0"/>
    <n v="112"/>
    <x v="0"/>
    <s v="USD"/>
    <x v="482"/>
    <n v="1403931600"/>
    <n v="1404104400"/>
    <x v="483"/>
    <b v="0"/>
    <b v="1"/>
    <s v="theater/plays"/>
    <n v="0.72518987341772156"/>
    <n v="51.151785714285715"/>
    <x v="1"/>
    <x v="1"/>
  </r>
  <r>
    <n v="365"/>
    <s v="Lucas, Hall and Bonilla"/>
    <s v="Networked bottom-line initiative"/>
    <n v="1600"/>
    <n v="11735"/>
    <x v="1"/>
    <n v="112"/>
    <x v="1"/>
    <s v="AUD"/>
    <x v="483"/>
    <n v="1482991200"/>
    <n v="1485324000"/>
    <x v="484"/>
    <b v="0"/>
    <b v="0"/>
    <s v="theater/plays"/>
    <n v="7.3343749999999996"/>
    <n v="104.77678571428571"/>
    <x v="1"/>
    <x v="1"/>
  </r>
  <r>
    <n v="283"/>
    <s v="Lucas-Mullins"/>
    <s v="Business-focused dynamic instruction set"/>
    <n v="8100"/>
    <n v="1517"/>
    <x v="0"/>
    <n v="29"/>
    <x v="2"/>
    <s v="DKK"/>
    <x v="484"/>
    <n v="1464584400"/>
    <n v="1465016400"/>
    <x v="485"/>
    <b v="0"/>
    <b v="0"/>
    <s v="music/rock"/>
    <n v="0.18728395061728395"/>
    <n v="52.310344827586206"/>
    <x v="2"/>
    <x v="6"/>
  </r>
  <r>
    <n v="497"/>
    <s v="Lucero Group"/>
    <s v="Intuitive actuating benchmark"/>
    <n v="9800"/>
    <n v="3349"/>
    <x v="0"/>
    <n v="120"/>
    <x v="0"/>
    <s v="USD"/>
    <x v="485"/>
    <n v="1482213600"/>
    <n v="1482213600"/>
    <x v="486"/>
    <b v="0"/>
    <b v="1"/>
    <s v="technology/wearables"/>
    <n v="0.34173469387755095"/>
    <n v="27.908333333333335"/>
    <x v="7"/>
    <x v="16"/>
  </r>
  <r>
    <n v="130"/>
    <s v="Luna, Anderson and Fox"/>
    <s v="Secured directional encryption"/>
    <n v="9600"/>
    <n v="14925"/>
    <x v="1"/>
    <n v="533"/>
    <x v="2"/>
    <s v="DKK"/>
    <x v="486"/>
    <n v="1319605200"/>
    <n v="1320991200"/>
    <x v="487"/>
    <b v="0"/>
    <b v="0"/>
    <s v="film &amp; video/drama"/>
    <n v="1.5546875"/>
    <n v="28.001876172607879"/>
    <x v="0"/>
    <x v="12"/>
  </r>
  <r>
    <n v="941"/>
    <s v="Luna-Horne"/>
    <s v="Profound exuding pricing structure"/>
    <n v="43000"/>
    <n v="5615"/>
    <x v="0"/>
    <n v="78"/>
    <x v="0"/>
    <s v="USD"/>
    <x v="487"/>
    <n v="1294552800"/>
    <n v="1297576800"/>
    <x v="488"/>
    <b v="1"/>
    <b v="0"/>
    <s v="theater/plays"/>
    <n v="0.1305813953488372"/>
    <n v="71.987179487179489"/>
    <x v="1"/>
    <x v="1"/>
  </r>
  <r>
    <n v="878"/>
    <s v="Lutz Group"/>
    <s v="Enterprise-wide foreground paradigm"/>
    <n v="2700"/>
    <n v="1012"/>
    <x v="0"/>
    <n v="12"/>
    <x v="4"/>
    <s v="EUR"/>
    <x v="488"/>
    <n v="1579068000"/>
    <n v="1581141600"/>
    <x v="489"/>
    <b v="0"/>
    <b v="0"/>
    <s v="music/metal"/>
    <n v="0.37481481481481482"/>
    <n v="84.333333333333329"/>
    <x v="2"/>
    <x v="20"/>
  </r>
  <r>
    <n v="885"/>
    <s v="Lynch Ltd"/>
    <s v="Virtual analyzing collaboration"/>
    <n v="1800"/>
    <n v="2129"/>
    <x v="1"/>
    <n v="52"/>
    <x v="0"/>
    <s v="USD"/>
    <x v="489"/>
    <n v="1275800400"/>
    <n v="1279083600"/>
    <x v="490"/>
    <b v="0"/>
    <b v="0"/>
    <s v="theater/plays"/>
    <n v="1.1827777777777777"/>
    <n v="40.942307692307693"/>
    <x v="1"/>
    <x v="1"/>
  </r>
  <r>
    <n v="406"/>
    <s v="Lyons Inc"/>
    <s v="Balanced attitude-oriented parallelism"/>
    <n v="39300"/>
    <n v="71583"/>
    <x v="1"/>
    <n v="645"/>
    <x v="0"/>
    <s v="USD"/>
    <x v="490"/>
    <n v="1359525600"/>
    <n v="1360562400"/>
    <x v="491"/>
    <b v="1"/>
    <b v="0"/>
    <s v="film &amp; video/documentary"/>
    <n v="1.8214503816793894"/>
    <n v="110.98139534883721"/>
    <x v="0"/>
    <x v="7"/>
  </r>
  <r>
    <n v="478"/>
    <s v="Lyons LLC"/>
    <s v="Balanced impactful circuit"/>
    <n v="68800"/>
    <n v="162603"/>
    <x v="1"/>
    <n v="2756"/>
    <x v="0"/>
    <s v="USD"/>
    <x v="491"/>
    <n v="1425877200"/>
    <n v="1426914000"/>
    <x v="492"/>
    <b v="0"/>
    <b v="0"/>
    <s v="technology/wearables"/>
    <n v="2.3634156976744185"/>
    <n v="58.999637155297535"/>
    <x v="7"/>
    <x v="16"/>
  </r>
  <r>
    <n v="836"/>
    <s v="Macias Inc"/>
    <s v="Optimized didactic intranet"/>
    <n v="8100"/>
    <n v="6086"/>
    <x v="0"/>
    <n v="94"/>
    <x v="0"/>
    <s v="USD"/>
    <x v="492"/>
    <n v="1265349600"/>
    <n v="1266300000"/>
    <x v="493"/>
    <b v="0"/>
    <b v="0"/>
    <s v="music/indie rock"/>
    <n v="0.75135802469135793"/>
    <n v="64.744680851063833"/>
    <x v="2"/>
    <x v="2"/>
  </r>
  <r>
    <n v="635"/>
    <s v="Mack Ltd"/>
    <s v="Reactive regional access"/>
    <n v="139000"/>
    <n v="158590"/>
    <x v="1"/>
    <n v="2266"/>
    <x v="0"/>
    <s v="USD"/>
    <x v="493"/>
    <n v="1360389600"/>
    <n v="1363150800"/>
    <x v="494"/>
    <b v="0"/>
    <b v="0"/>
    <s v="film &amp; video/television"/>
    <n v="1.1409352517985611"/>
    <n v="69.986760812003524"/>
    <x v="0"/>
    <x v="11"/>
  </r>
  <r>
    <n v="408"/>
    <s v="Mahoney, Adams and Lucas"/>
    <s v="Cloned leadingedge utilization"/>
    <n v="9200"/>
    <n v="12129"/>
    <x v="1"/>
    <n v="154"/>
    <x v="3"/>
    <s v="CAD"/>
    <x v="494"/>
    <n v="1466398800"/>
    <n v="1468126800"/>
    <x v="495"/>
    <b v="0"/>
    <b v="0"/>
    <s v="film &amp; video/documentary"/>
    <n v="1.3183695652173912"/>
    <n v="78.759740259740255"/>
    <x v="0"/>
    <x v="7"/>
  </r>
  <r>
    <n v="34"/>
    <s v="Maldonado and Sons"/>
    <s v="Reverse-engineered asynchronous archive"/>
    <n v="9300"/>
    <n v="14025"/>
    <x v="1"/>
    <n v="165"/>
    <x v="0"/>
    <s v="USD"/>
    <x v="495"/>
    <n v="1490245200"/>
    <n v="1490677200"/>
    <x v="496"/>
    <b v="0"/>
    <b v="0"/>
    <s v="film &amp; video/documentary"/>
    <n v="1.5080645161290323"/>
    <n v="85"/>
    <x v="0"/>
    <x v="7"/>
  </r>
  <r>
    <n v="38"/>
    <s v="Maldonado-Gonzalez"/>
    <s v="Digitized client-driven database"/>
    <n v="3100"/>
    <n v="10085"/>
    <x v="1"/>
    <n v="134"/>
    <x v="0"/>
    <s v="USD"/>
    <x v="496"/>
    <n v="1287378000"/>
    <n v="1287810000"/>
    <x v="497"/>
    <b v="0"/>
    <b v="0"/>
    <s v="photography/photography books"/>
    <n v="3.2532258064516126"/>
    <n v="75.261194029850742"/>
    <x v="3"/>
    <x v="3"/>
  </r>
  <r>
    <n v="995"/>
    <s v="Manning-Hamilton"/>
    <s v="Vision-oriented scalable definition"/>
    <n v="97300"/>
    <n v="153216"/>
    <x v="1"/>
    <n v="2043"/>
    <x v="0"/>
    <s v="USD"/>
    <x v="497"/>
    <n v="1541307600"/>
    <n v="1543816800"/>
    <x v="433"/>
    <b v="0"/>
    <b v="1"/>
    <s v="food/food trucks"/>
    <n v="1.5746762589928058"/>
    <n v="74.995594713656388"/>
    <x v="4"/>
    <x v="4"/>
  </r>
  <r>
    <n v="179"/>
    <s v="Marks Ltd"/>
    <s v="Realigned human-resource orchestration"/>
    <n v="44500"/>
    <n v="159185"/>
    <x v="1"/>
    <n v="3537"/>
    <x v="3"/>
    <s v="CAD"/>
    <x v="498"/>
    <n v="1363496400"/>
    <n v="1363582800"/>
    <x v="498"/>
    <b v="0"/>
    <b v="1"/>
    <s v="theater/plays"/>
    <n v="3.5771910112359548"/>
    <n v="45.005654509471306"/>
    <x v="1"/>
    <x v="1"/>
  </r>
  <r>
    <n v="733"/>
    <s v="Marquez-Kerr"/>
    <s v="Automated hybrid orchestration"/>
    <n v="15800"/>
    <n v="83267"/>
    <x v="1"/>
    <n v="980"/>
    <x v="0"/>
    <s v="USD"/>
    <x v="499"/>
    <n v="1406178000"/>
    <n v="1407301200"/>
    <x v="499"/>
    <b v="0"/>
    <b v="0"/>
    <s v="music/metal"/>
    <n v="5.2700632911392402"/>
    <n v="84.96632653061225"/>
    <x v="2"/>
    <x v="20"/>
  </r>
  <r>
    <n v="374"/>
    <s v="Marshall Inc"/>
    <s v="Open-source multi-tasking data-warehouse"/>
    <n v="167400"/>
    <n v="22073"/>
    <x v="0"/>
    <n v="441"/>
    <x v="0"/>
    <s v="USD"/>
    <x v="500"/>
    <n v="1547186400"/>
    <n v="1547618400"/>
    <x v="500"/>
    <b v="0"/>
    <b v="1"/>
    <s v="film &amp; video/documentary"/>
    <n v="0.13185782556750297"/>
    <n v="50.05215419501134"/>
    <x v="0"/>
    <x v="7"/>
  </r>
  <r>
    <n v="519"/>
    <s v="Marsh-Coleman"/>
    <s v="Exclusive asymmetric analyzer"/>
    <n v="177700"/>
    <n v="180802"/>
    <x v="1"/>
    <n v="1773"/>
    <x v="0"/>
    <s v="USD"/>
    <x v="305"/>
    <n v="1420696800"/>
    <n v="1421906400"/>
    <x v="450"/>
    <b v="0"/>
    <b v="1"/>
    <s v="music/rock"/>
    <n v="1.0174563871693867"/>
    <n v="101.97518330513255"/>
    <x v="2"/>
    <x v="6"/>
  </r>
  <r>
    <n v="76"/>
    <s v="Martin, Conway and Larsen"/>
    <s v="Horizontal next generation function"/>
    <n v="122900"/>
    <n v="95993"/>
    <x v="0"/>
    <n v="1684"/>
    <x v="0"/>
    <s v="USD"/>
    <x v="501"/>
    <n v="1421992800"/>
    <n v="1426222800"/>
    <x v="501"/>
    <b v="1"/>
    <b v="1"/>
    <s v="theater/plays"/>
    <n v="0.78106590724165992"/>
    <n v="57.00296912114014"/>
    <x v="1"/>
    <x v="1"/>
  </r>
  <r>
    <n v="687"/>
    <s v="Martin, Gates and Holt"/>
    <s v="Distributed holistic neural-net"/>
    <n v="1500"/>
    <n v="13980"/>
    <x v="1"/>
    <n v="269"/>
    <x v="0"/>
    <s v="USD"/>
    <x v="502"/>
    <n v="1489298400"/>
    <n v="1489554000"/>
    <x v="289"/>
    <b v="0"/>
    <b v="0"/>
    <s v="theater/plays"/>
    <n v="9.32"/>
    <n v="51.970260223048328"/>
    <x v="1"/>
    <x v="1"/>
  </r>
  <r>
    <n v="627"/>
    <s v="Martin, Lee and Armstrong"/>
    <s v="Open-architected incremental ability"/>
    <n v="1600"/>
    <n v="11108"/>
    <x v="1"/>
    <n v="154"/>
    <x v="5"/>
    <s v="GBP"/>
    <x v="503"/>
    <n v="1276664400"/>
    <n v="1278738000"/>
    <x v="502"/>
    <b v="1"/>
    <b v="0"/>
    <s v="food/food trucks"/>
    <n v="6.9424999999999999"/>
    <n v="72.129870129870127"/>
    <x v="4"/>
    <x v="4"/>
  </r>
  <r>
    <n v="144"/>
    <s v="Martin, Lopez and Hunter"/>
    <s v="Multi-lateral actuating installation"/>
    <n v="9000"/>
    <n v="11619"/>
    <x v="1"/>
    <n v="135"/>
    <x v="0"/>
    <s v="USD"/>
    <x v="504"/>
    <n v="1560747600"/>
    <n v="1561438800"/>
    <x v="141"/>
    <b v="0"/>
    <b v="0"/>
    <s v="theater/plays"/>
    <n v="1.2909999999999999"/>
    <n v="86.066666666666663"/>
    <x v="1"/>
    <x v="1"/>
  </r>
  <r>
    <n v="446"/>
    <s v="Martin, Martin and Solis"/>
    <s v="Assimilated uniform methodology"/>
    <n v="6800"/>
    <n v="5579"/>
    <x v="0"/>
    <n v="186"/>
    <x v="0"/>
    <s v="USD"/>
    <x v="505"/>
    <n v="1355810400"/>
    <n v="1355983200"/>
    <x v="503"/>
    <b v="0"/>
    <b v="0"/>
    <s v="technology/wearables"/>
    <n v="0.82044117647058823"/>
    <n v="29.99462365591398"/>
    <x v="7"/>
    <x v="16"/>
  </r>
  <r>
    <n v="482"/>
    <s v="Martin, Russell and Baker"/>
    <s v="Focused solution-oriented instruction set"/>
    <n v="4200"/>
    <n v="689"/>
    <x v="0"/>
    <n v="9"/>
    <x v="0"/>
    <s v="USD"/>
    <x v="506"/>
    <n v="1330063200"/>
    <n v="1331013600"/>
    <x v="504"/>
    <b v="0"/>
    <b v="1"/>
    <s v="publishing/fiction"/>
    <n v="0.16404761904761905"/>
    <n v="76.555555555555557"/>
    <x v="5"/>
    <x v="5"/>
  </r>
  <r>
    <n v="625"/>
    <s v="Martinez Inc"/>
    <s v="Organic upward-trending Graphical User Interface"/>
    <n v="7500"/>
    <n v="5803"/>
    <x v="0"/>
    <n v="62"/>
    <x v="0"/>
    <s v="USD"/>
    <x v="507"/>
    <n v="1580104800"/>
    <n v="1581314400"/>
    <x v="505"/>
    <b v="0"/>
    <b v="0"/>
    <s v="theater/plays"/>
    <n v="0.77373333333333338"/>
    <n v="93.596774193548384"/>
    <x v="1"/>
    <x v="1"/>
  </r>
  <r>
    <n v="312"/>
    <s v="Martinez LLC"/>
    <s v="Robust impactful approach"/>
    <n v="59100"/>
    <n v="183345"/>
    <x v="1"/>
    <n v="3742"/>
    <x v="0"/>
    <s v="USD"/>
    <x v="508"/>
    <n v="1382677200"/>
    <n v="1383282000"/>
    <x v="506"/>
    <b v="0"/>
    <b v="0"/>
    <s v="theater/plays"/>
    <n v="3.1022842639593908"/>
    <n v="48.996525921966864"/>
    <x v="1"/>
    <x v="1"/>
  </r>
  <r>
    <n v="818"/>
    <s v="Martinez LLC"/>
    <s v="Automated local secured line"/>
    <n v="700"/>
    <n v="7664"/>
    <x v="1"/>
    <n v="69"/>
    <x v="0"/>
    <s v="USD"/>
    <x v="509"/>
    <n v="1548050400"/>
    <n v="1549173600"/>
    <x v="507"/>
    <b v="0"/>
    <b v="1"/>
    <s v="theater/plays"/>
    <n v="10.948571428571428"/>
    <n v="111.07246376811594"/>
    <x v="1"/>
    <x v="1"/>
  </r>
  <r>
    <n v="859"/>
    <s v="Martinez Ltd"/>
    <s v="Multi-layered upward-trending groupware"/>
    <n v="7300"/>
    <n v="2594"/>
    <x v="0"/>
    <n v="63"/>
    <x v="0"/>
    <s v="USD"/>
    <x v="510"/>
    <n v="1362117600"/>
    <n v="1363669200"/>
    <x v="508"/>
    <b v="0"/>
    <b v="1"/>
    <s v="theater/plays"/>
    <n v="0.35534246575342465"/>
    <n v="41.174603174603178"/>
    <x v="1"/>
    <x v="1"/>
  </r>
  <r>
    <n v="748"/>
    <s v="Martinez PLC"/>
    <s v="Cloned actuating architecture"/>
    <n v="194900"/>
    <n v="68137"/>
    <x v="2"/>
    <n v="614"/>
    <x v="0"/>
    <s v="USD"/>
    <x v="511"/>
    <n v="1267423200"/>
    <n v="1269579600"/>
    <x v="509"/>
    <b v="0"/>
    <b v="1"/>
    <s v="film &amp; video/animation"/>
    <n v="0.34959979476654696"/>
    <n v="110.97231270358306"/>
    <x v="0"/>
    <x v="0"/>
  </r>
  <r>
    <n v="598"/>
    <s v="Martinez, Garza and Young"/>
    <s v="Up-sized web-enabled info-mediaries"/>
    <n v="108500"/>
    <n v="175868"/>
    <x v="1"/>
    <n v="2409"/>
    <x v="4"/>
    <s v="EUR"/>
    <x v="512"/>
    <n v="1276578000"/>
    <n v="1279083600"/>
    <x v="490"/>
    <b v="0"/>
    <b v="0"/>
    <s v="music/rock"/>
    <n v="1.6209032258064517"/>
    <n v="73.004566210045667"/>
    <x v="2"/>
    <x v="6"/>
  </r>
  <r>
    <n v="127"/>
    <s v="Martinez, Gomez and Dalton"/>
    <s v="Team-oriented 6thgeneration matrix"/>
    <n v="103200"/>
    <n v="53067"/>
    <x v="0"/>
    <n v="672"/>
    <x v="3"/>
    <s v="CAD"/>
    <x v="467"/>
    <n v="1273640400"/>
    <n v="1273899600"/>
    <x v="267"/>
    <b v="0"/>
    <b v="0"/>
    <s v="theater/plays"/>
    <n v="0.51421511627906979"/>
    <n v="78.96875"/>
    <x v="1"/>
    <x v="1"/>
  </r>
  <r>
    <n v="578"/>
    <s v="Martinez-Johnson"/>
    <s v="Sharable radical toolset"/>
    <n v="96500"/>
    <n v="16168"/>
    <x v="0"/>
    <n v="245"/>
    <x v="0"/>
    <s v="USD"/>
    <x v="513"/>
    <n v="1322719200"/>
    <n v="1322978400"/>
    <x v="374"/>
    <b v="0"/>
    <b v="0"/>
    <s v="film &amp; video/science fiction"/>
    <n v="0.16754404145077723"/>
    <n v="65.991836734693877"/>
    <x v="0"/>
    <x v="15"/>
  </r>
  <r>
    <n v="570"/>
    <s v="Martinez-Juarez"/>
    <s v="Realigned uniform knowledge user"/>
    <n v="31200"/>
    <n v="95364"/>
    <x v="1"/>
    <n v="2725"/>
    <x v="0"/>
    <s v="USD"/>
    <x v="514"/>
    <n v="1419055200"/>
    <n v="1419573600"/>
    <x v="510"/>
    <b v="0"/>
    <b v="1"/>
    <s v="music/rock"/>
    <n v="3.0565384615384614"/>
    <n v="34.995963302752294"/>
    <x v="2"/>
    <x v="6"/>
  </r>
  <r>
    <n v="551"/>
    <s v="Martin-James"/>
    <s v="Streamlined upward-trending analyzer"/>
    <n v="180100"/>
    <n v="105598"/>
    <x v="0"/>
    <n v="2779"/>
    <x v="1"/>
    <s v="AUD"/>
    <x v="514"/>
    <n v="1419055200"/>
    <n v="1422511200"/>
    <x v="511"/>
    <b v="0"/>
    <b v="1"/>
    <s v="technology/web"/>
    <n v="0.58632981676846196"/>
    <n v="37.99856063332134"/>
    <x v="7"/>
    <x v="13"/>
  </r>
  <r>
    <n v="316"/>
    <s v="Martin-Marshall"/>
    <s v="Configurable demand-driven matrix"/>
    <n v="9600"/>
    <n v="6401"/>
    <x v="0"/>
    <n v="108"/>
    <x v="4"/>
    <s v="EUR"/>
    <x v="515"/>
    <n v="1574143200"/>
    <n v="1574229600"/>
    <x v="512"/>
    <b v="0"/>
    <b v="1"/>
    <s v="food/food trucks"/>
    <n v="0.66677083333333331"/>
    <n v="59.268518518518519"/>
    <x v="4"/>
    <x v="4"/>
  </r>
  <r>
    <n v="961"/>
    <s v="Mason, Case and May"/>
    <s v="Optimized content-based collaboration"/>
    <n v="5700"/>
    <n v="6800"/>
    <x v="1"/>
    <n v="155"/>
    <x v="0"/>
    <s v="USD"/>
    <x v="516"/>
    <n v="1297922400"/>
    <n v="1298268000"/>
    <x v="513"/>
    <b v="0"/>
    <b v="0"/>
    <s v="publishing/translations"/>
    <n v="1.1929824561403508"/>
    <n v="43.87096774193548"/>
    <x v="5"/>
    <x v="9"/>
  </r>
  <r>
    <n v="239"/>
    <s v="Mason-Sanders"/>
    <s v="Networked web-enabled instruction set"/>
    <n v="3200"/>
    <n v="3127"/>
    <x v="0"/>
    <n v="41"/>
    <x v="0"/>
    <s v="USD"/>
    <x v="517"/>
    <n v="1440824400"/>
    <n v="1441170000"/>
    <x v="173"/>
    <b v="0"/>
    <b v="0"/>
    <s v="technology/wearables"/>
    <n v="0.97718749999999999"/>
    <n v="76.268292682926827"/>
    <x v="7"/>
    <x v="16"/>
  </r>
  <r>
    <n v="261"/>
    <s v="Mason-Smith"/>
    <s v="Reverse-engineered cohesive migration"/>
    <n v="84300"/>
    <n v="26303"/>
    <x v="0"/>
    <n v="454"/>
    <x v="0"/>
    <s v="USD"/>
    <x v="518"/>
    <n v="1282712400"/>
    <n v="1283058000"/>
    <x v="322"/>
    <b v="0"/>
    <b v="1"/>
    <s v="music/rock"/>
    <n v="0.31201660735468567"/>
    <n v="57.936123348017624"/>
    <x v="2"/>
    <x v="6"/>
  </r>
  <r>
    <n v="438"/>
    <s v="Mathis, Hall and Hansen"/>
    <s v="Streamlined web-enabled knowledgebase"/>
    <n v="8300"/>
    <n v="14827"/>
    <x v="1"/>
    <n v="247"/>
    <x v="0"/>
    <s v="USD"/>
    <x v="519"/>
    <n v="1362376800"/>
    <n v="1364965200"/>
    <x v="514"/>
    <b v="0"/>
    <b v="0"/>
    <s v="theater/plays"/>
    <n v="1.7863855421686747"/>
    <n v="60.02834008097166"/>
    <x v="1"/>
    <x v="1"/>
  </r>
  <r>
    <n v="770"/>
    <s v="Mathis-Rodriguez"/>
    <s v="User-centric attitude-oriented intranet"/>
    <n v="4300"/>
    <n v="11642"/>
    <x v="1"/>
    <n v="216"/>
    <x v="4"/>
    <s v="EUR"/>
    <x v="520"/>
    <n v="1397451600"/>
    <n v="1398056400"/>
    <x v="515"/>
    <b v="0"/>
    <b v="1"/>
    <s v="theater/plays"/>
    <n v="2.7074418604651163"/>
    <n v="53.898148148148145"/>
    <x v="1"/>
    <x v="1"/>
  </r>
  <r>
    <n v="765"/>
    <s v="Matthews LLC"/>
    <s v="Advanced transitional help-desk"/>
    <n v="3900"/>
    <n v="8125"/>
    <x v="1"/>
    <n v="198"/>
    <x v="0"/>
    <s v="USD"/>
    <x v="521"/>
    <n v="1492232400"/>
    <n v="1494392400"/>
    <x v="516"/>
    <b v="1"/>
    <b v="1"/>
    <s v="music/indie rock"/>
    <n v="2.0833333333333335"/>
    <n v="41.035353535353536"/>
    <x v="2"/>
    <x v="2"/>
  </r>
  <r>
    <n v="428"/>
    <s v="Mayer-Richmond"/>
    <s v="Progressive zero-defect capability"/>
    <n v="101400"/>
    <n v="47037"/>
    <x v="0"/>
    <n v="747"/>
    <x v="0"/>
    <s v="USD"/>
    <x v="522"/>
    <n v="1297404000"/>
    <n v="1298008800"/>
    <x v="517"/>
    <b v="0"/>
    <b v="0"/>
    <s v="film &amp; video/animation"/>
    <n v="0.46387573964497042"/>
    <n v="62.967871485943775"/>
    <x v="0"/>
    <x v="0"/>
  </r>
  <r>
    <n v="713"/>
    <s v="Mays LLC"/>
    <s v="Multi-layered global groupware"/>
    <n v="6900"/>
    <n v="11174"/>
    <x v="1"/>
    <n v="103"/>
    <x v="0"/>
    <s v="USD"/>
    <x v="523"/>
    <n v="1471842000"/>
    <n v="1472878800"/>
    <x v="256"/>
    <b v="0"/>
    <b v="0"/>
    <s v="publishing/radio &amp; podcasts"/>
    <n v="1.6194202898550725"/>
    <n v="108.48543689320388"/>
    <x v="5"/>
    <x v="19"/>
  </r>
  <r>
    <n v="594"/>
    <s v="Mcbride PLC"/>
    <s v="Upgradable leadingedge Local Area Network"/>
    <n v="157300"/>
    <n v="11167"/>
    <x v="0"/>
    <n v="157"/>
    <x v="0"/>
    <s v="USD"/>
    <x v="524"/>
    <n v="1467003600"/>
    <n v="1467262800"/>
    <x v="518"/>
    <b v="0"/>
    <b v="1"/>
    <s v="theater/plays"/>
    <n v="7.0991735537190084E-2"/>
    <n v="71.127388535031841"/>
    <x v="1"/>
    <x v="1"/>
  </r>
  <r>
    <n v="501"/>
    <s v="Mccann-Le"/>
    <s v="Focused coherent methodology"/>
    <n v="153600"/>
    <n v="107743"/>
    <x v="0"/>
    <n v="1796"/>
    <x v="0"/>
    <s v="USD"/>
    <x v="525"/>
    <n v="1363064400"/>
    <n v="1363237200"/>
    <x v="519"/>
    <b v="0"/>
    <b v="0"/>
    <s v="film &amp; video/documentary"/>
    <n v="0.70145182291666652"/>
    <n v="59.990534521158132"/>
    <x v="0"/>
    <x v="7"/>
  </r>
  <r>
    <n v="701"/>
    <s v="Mcclain LLC"/>
    <s v="Open-source multi-tasking methodology"/>
    <n v="52000"/>
    <n v="91014"/>
    <x v="1"/>
    <n v="820"/>
    <x v="0"/>
    <s v="USD"/>
    <x v="171"/>
    <n v="1301202000"/>
    <n v="1301806800"/>
    <x v="520"/>
    <b v="1"/>
    <b v="0"/>
    <s v="theater/plays"/>
    <n v="1.7502692307692309"/>
    <n v="110.99268292682927"/>
    <x v="1"/>
    <x v="1"/>
  </r>
  <r>
    <n v="481"/>
    <s v="Mcclure LLC"/>
    <s v="Sharable discrete budgetary management"/>
    <n v="196600"/>
    <n v="159931"/>
    <x v="0"/>
    <n v="1538"/>
    <x v="0"/>
    <s v="USD"/>
    <x v="526"/>
    <n v="1412139600"/>
    <n v="1415772000"/>
    <x v="521"/>
    <b v="0"/>
    <b v="1"/>
    <s v="theater/plays"/>
    <n v="0.81348423194303154"/>
    <n v="103.98634590377114"/>
    <x v="1"/>
    <x v="1"/>
  </r>
  <r>
    <n v="724"/>
    <s v="Mccoy Ltd"/>
    <s v="Business-focused encompassing intranet"/>
    <n v="8400"/>
    <n v="11261"/>
    <x v="1"/>
    <n v="121"/>
    <x v="5"/>
    <s v="GBP"/>
    <x v="527"/>
    <n v="1413954000"/>
    <n v="1414126800"/>
    <x v="522"/>
    <b v="0"/>
    <b v="1"/>
    <s v="theater/plays"/>
    <n v="1.3405952380952382"/>
    <n v="93.066115702479337"/>
    <x v="1"/>
    <x v="1"/>
  </r>
  <r>
    <n v="3"/>
    <s v="Mcdonald, Gonzalez and Ross"/>
    <s v="Vision-oriented fresh-thinking conglomeration"/>
    <n v="4200"/>
    <n v="2477"/>
    <x v="0"/>
    <n v="24"/>
    <x v="0"/>
    <s v="USD"/>
    <x v="528"/>
    <n v="1565499600"/>
    <n v="1568955600"/>
    <x v="523"/>
    <b v="0"/>
    <b v="0"/>
    <s v="music/rock"/>
    <n v="0.58976190476190471"/>
    <n v="103.20833333333333"/>
    <x v="2"/>
    <x v="6"/>
  </r>
  <r>
    <n v="334"/>
    <s v="Mcgee Group"/>
    <s v="Assimilated discrete algorithm"/>
    <n v="66200"/>
    <n v="123538"/>
    <x v="1"/>
    <n v="1113"/>
    <x v="0"/>
    <s v="USD"/>
    <x v="396"/>
    <n v="1515564000"/>
    <n v="1516168800"/>
    <x v="524"/>
    <b v="0"/>
    <b v="0"/>
    <s v="music/rock"/>
    <n v="1.866132930513595"/>
    <n v="110.99550763701707"/>
    <x v="2"/>
    <x v="6"/>
  </r>
  <r>
    <n v="463"/>
    <s v="Mckee-Hill"/>
    <s v="Cross-platform upward-trending parallelism"/>
    <n v="134300"/>
    <n v="145265"/>
    <x v="1"/>
    <n v="2105"/>
    <x v="0"/>
    <s v="USD"/>
    <x v="529"/>
    <n v="1388469600"/>
    <n v="1388815200"/>
    <x v="525"/>
    <b v="0"/>
    <b v="0"/>
    <s v="film &amp; video/animation"/>
    <n v="1.0816455696202532"/>
    <n v="69.009501187648453"/>
    <x v="0"/>
    <x v="0"/>
  </r>
  <r>
    <n v="202"/>
    <s v="Mcknight-Freeman"/>
    <s v="Upgradable scalable methodology"/>
    <n v="8300"/>
    <n v="6543"/>
    <x v="2"/>
    <n v="82"/>
    <x v="0"/>
    <s v="USD"/>
    <x v="530"/>
    <n v="1317531600"/>
    <n v="1317877200"/>
    <x v="526"/>
    <b v="0"/>
    <b v="0"/>
    <s v="food/food trucks"/>
    <n v="0.78831325301204824"/>
    <n v="79.792682926829272"/>
    <x v="4"/>
    <x v="4"/>
  </r>
  <r>
    <n v="410"/>
    <s v="Mcmillan Group"/>
    <s v="Advanced cohesive Graphic Interface"/>
    <n v="153700"/>
    <n v="55536"/>
    <x v="3"/>
    <n v="1111"/>
    <x v="0"/>
    <s v="USD"/>
    <x v="238"/>
    <n v="1430197200"/>
    <n v="1430197200"/>
    <x v="234"/>
    <b v="0"/>
    <b v="0"/>
    <s v="games/mobile games"/>
    <n v="0.36132726089785294"/>
    <n v="49.987398739873989"/>
    <x v="6"/>
    <x v="21"/>
  </r>
  <r>
    <n v="2"/>
    <s v="Melton, Robinson and Fritz"/>
    <s v="Function-based leadingedge pricing structure"/>
    <n v="108400"/>
    <n v="142523"/>
    <x v="1"/>
    <n v="1425"/>
    <x v="1"/>
    <s v="AUD"/>
    <x v="531"/>
    <n v="1384668000"/>
    <n v="1384840800"/>
    <x v="527"/>
    <b v="0"/>
    <b v="0"/>
    <s v="technology/web"/>
    <n v="1.314787822878229"/>
    <n v="100.01614035087719"/>
    <x v="7"/>
    <x v="13"/>
  </r>
  <r>
    <n v="234"/>
    <s v="Mendoza-Parker"/>
    <s v="Enterprise-wide motivating matrices"/>
    <n v="7500"/>
    <n v="8181"/>
    <x v="1"/>
    <n v="149"/>
    <x v="4"/>
    <s v="EUR"/>
    <x v="532"/>
    <n v="1503378000"/>
    <n v="1503982800"/>
    <x v="528"/>
    <b v="0"/>
    <b v="1"/>
    <s v="games/video games"/>
    <n v="1.0908"/>
    <n v="54.906040268456373"/>
    <x v="6"/>
    <x v="10"/>
  </r>
  <r>
    <n v="552"/>
    <s v="Mercer, Solomon and Singleton"/>
    <s v="Distributed human-resource policy"/>
    <n v="9000"/>
    <n v="8866"/>
    <x v="0"/>
    <n v="92"/>
    <x v="0"/>
    <s v="USD"/>
    <x v="533"/>
    <n v="1480140000"/>
    <n v="1480312800"/>
    <x v="529"/>
    <b v="0"/>
    <b v="0"/>
    <s v="theater/plays"/>
    <n v="0.98511111111111116"/>
    <n v="96.369565217391298"/>
    <x v="1"/>
    <x v="1"/>
  </r>
  <r>
    <n v="739"/>
    <s v="Meyer-Avila"/>
    <s v="Multi-tiered discrete support"/>
    <n v="10000"/>
    <n v="6100"/>
    <x v="0"/>
    <n v="191"/>
    <x v="0"/>
    <s v="USD"/>
    <x v="534"/>
    <n v="1340946000"/>
    <n v="1341032400"/>
    <x v="530"/>
    <b v="0"/>
    <b v="0"/>
    <s v="music/indie rock"/>
    <n v="0.61"/>
    <n v="31.937172774869111"/>
    <x v="2"/>
    <x v="2"/>
  </r>
  <r>
    <n v="773"/>
    <s v="Meza, Kirby and Patel"/>
    <s v="Cross-platform empowering project"/>
    <n v="53100"/>
    <n v="101185"/>
    <x v="1"/>
    <n v="2353"/>
    <x v="0"/>
    <s v="USD"/>
    <x v="535"/>
    <n v="1492059600"/>
    <n v="1492923600"/>
    <x v="531"/>
    <b v="0"/>
    <b v="0"/>
    <s v="theater/plays"/>
    <n v="1.9055555555555554"/>
    <n v="43.00254993625159"/>
    <x v="1"/>
    <x v="1"/>
  </r>
  <r>
    <n v="156"/>
    <s v="Meza-Rogers"/>
    <s v="Streamlined encompassing encryption"/>
    <n v="36400"/>
    <n v="26914"/>
    <x v="2"/>
    <n v="379"/>
    <x v="1"/>
    <s v="AUD"/>
    <x v="536"/>
    <n v="1570251600"/>
    <n v="1572325200"/>
    <x v="532"/>
    <b v="0"/>
    <b v="0"/>
    <s v="music/rock"/>
    <n v="0.73939560439560437"/>
    <n v="71.013192612137203"/>
    <x v="2"/>
    <x v="6"/>
  </r>
  <r>
    <n v="381"/>
    <s v="Michael, Anderson and Vincent"/>
    <s v="Cross-group global moratorium"/>
    <n v="5300"/>
    <n v="9749"/>
    <x v="1"/>
    <n v="155"/>
    <x v="0"/>
    <s v="USD"/>
    <x v="537"/>
    <n v="1433739600"/>
    <n v="1437714000"/>
    <x v="533"/>
    <b v="0"/>
    <b v="0"/>
    <s v="theater/plays"/>
    <n v="1.8394339622641511"/>
    <n v="62.896774193548389"/>
    <x v="1"/>
    <x v="1"/>
  </r>
  <r>
    <n v="269"/>
    <s v="Miles and Sons"/>
    <s v="Persistent attitude-oriented approach"/>
    <n v="3500"/>
    <n v="8842"/>
    <x v="1"/>
    <n v="87"/>
    <x v="0"/>
    <s v="USD"/>
    <x v="538"/>
    <n v="1548914400"/>
    <n v="1550728800"/>
    <x v="534"/>
    <b v="0"/>
    <b v="0"/>
    <s v="film &amp; video/television"/>
    <n v="2.5262857142857142"/>
    <n v="101.63218390804597"/>
    <x v="0"/>
    <x v="11"/>
  </r>
  <r>
    <n v="618"/>
    <s v="Miller Ltd"/>
    <s v="Open-architected mobile emulation"/>
    <n v="198600"/>
    <n v="97037"/>
    <x v="0"/>
    <n v="1198"/>
    <x v="0"/>
    <s v="USD"/>
    <x v="539"/>
    <n v="1367470800"/>
    <n v="1369285200"/>
    <x v="535"/>
    <b v="0"/>
    <b v="0"/>
    <s v="publishing/nonfiction"/>
    <n v="0.48860523665659611"/>
    <n v="80.999165275459092"/>
    <x v="5"/>
    <x v="8"/>
  </r>
  <r>
    <n v="847"/>
    <s v="Miller, Glenn and Adams"/>
    <s v="Distributed actuating project"/>
    <n v="4700"/>
    <n v="11174"/>
    <x v="1"/>
    <n v="110"/>
    <x v="0"/>
    <s v="USD"/>
    <x v="540"/>
    <n v="1515304800"/>
    <n v="1515564000"/>
    <x v="536"/>
    <b v="0"/>
    <b v="0"/>
    <s v="food/food trucks"/>
    <n v="2.3774468085106384"/>
    <n v="101.58181818181818"/>
    <x v="4"/>
    <x v="4"/>
  </r>
  <r>
    <n v="826"/>
    <s v="Miller-Hubbard"/>
    <s v="Digitized 6thgeneration Local Area Network"/>
    <n v="2800"/>
    <n v="12797"/>
    <x v="1"/>
    <n v="194"/>
    <x v="0"/>
    <s v="USD"/>
    <x v="541"/>
    <n v="1292220000"/>
    <n v="1294639200"/>
    <x v="537"/>
    <b v="0"/>
    <b v="1"/>
    <s v="theater/plays"/>
    <n v="4.5703571428571426"/>
    <n v="65.963917525773198"/>
    <x v="1"/>
    <x v="1"/>
  </r>
  <r>
    <n v="313"/>
    <s v="Miller-Irwin"/>
    <s v="Secured maximized policy"/>
    <n v="2200"/>
    <n v="8697"/>
    <x v="1"/>
    <n v="223"/>
    <x v="0"/>
    <s v="USD"/>
    <x v="542"/>
    <n v="1330322400"/>
    <n v="1330495200"/>
    <x v="538"/>
    <b v="0"/>
    <b v="0"/>
    <s v="music/rock"/>
    <n v="3.9531818181818181"/>
    <n v="39"/>
    <x v="2"/>
    <x v="6"/>
  </r>
  <r>
    <n v="391"/>
    <s v="Miller-Patel"/>
    <s v="Mandatory uniform strategy"/>
    <n v="60400"/>
    <n v="4393"/>
    <x v="0"/>
    <n v="151"/>
    <x v="0"/>
    <s v="USD"/>
    <x v="96"/>
    <n v="1389679200"/>
    <n v="1389852000"/>
    <x v="539"/>
    <b v="0"/>
    <b v="0"/>
    <s v="publishing/nonfiction"/>
    <n v="7.27317880794702E-2"/>
    <n v="29.09271523178808"/>
    <x v="5"/>
    <x v="8"/>
  </r>
  <r>
    <n v="440"/>
    <s v="Miller-Poole"/>
    <s v="Networked optimal adapter"/>
    <n v="102500"/>
    <n v="165954"/>
    <x v="1"/>
    <n v="3131"/>
    <x v="0"/>
    <s v="USD"/>
    <x v="543"/>
    <n v="1498798800"/>
    <n v="1499662800"/>
    <x v="540"/>
    <b v="0"/>
    <b v="0"/>
    <s v="film &amp; video/television"/>
    <n v="1.6190634146341463"/>
    <n v="53.003513254551258"/>
    <x v="0"/>
    <x v="11"/>
  </r>
  <r>
    <n v="319"/>
    <s v="Mills Group"/>
    <s v="Advanced empowering matrix"/>
    <n v="8400"/>
    <n v="3251"/>
    <x v="2"/>
    <n v="64"/>
    <x v="0"/>
    <s v="USD"/>
    <x v="544"/>
    <n v="1281589200"/>
    <n v="1283662800"/>
    <x v="541"/>
    <b v="0"/>
    <b v="0"/>
    <s v="technology/web"/>
    <n v="0.38702380952380955"/>
    <n v="50.796875"/>
    <x v="7"/>
    <x v="13"/>
  </r>
  <r>
    <n v="321"/>
    <s v="Mills, Frazier and Perez"/>
    <s v="Proactive attitude-oriented knowledge user"/>
    <n v="170400"/>
    <n v="160422"/>
    <x v="0"/>
    <n v="2468"/>
    <x v="0"/>
    <s v="USD"/>
    <x v="545"/>
    <n v="1301634000"/>
    <n v="1302325200"/>
    <x v="542"/>
    <b v="0"/>
    <b v="0"/>
    <s v="film &amp; video/shorts"/>
    <n v="0.94144366197183094"/>
    <n v="65.000810372771468"/>
    <x v="0"/>
    <x v="18"/>
  </r>
  <r>
    <n v="353"/>
    <s v="Mills-Roy"/>
    <s v="Profit-focused multi-tasking access"/>
    <n v="33600"/>
    <n v="137961"/>
    <x v="1"/>
    <n v="1703"/>
    <x v="0"/>
    <s v="USD"/>
    <x v="546"/>
    <n v="1562302800"/>
    <n v="1562389200"/>
    <x v="543"/>
    <b v="0"/>
    <b v="0"/>
    <s v="theater/plays"/>
    <n v="4.105982142857143"/>
    <n v="81.010569583088667"/>
    <x v="1"/>
    <x v="1"/>
  </r>
  <r>
    <n v="857"/>
    <s v="Miranda, Gray and Hale"/>
    <s v="Programmable disintermediate matrices"/>
    <n v="5300"/>
    <n v="7413"/>
    <x v="1"/>
    <n v="225"/>
    <x v="6"/>
    <s v="CHF"/>
    <x v="547"/>
    <n v="1328421600"/>
    <n v="1330408800"/>
    <x v="544"/>
    <b v="1"/>
    <b v="0"/>
    <s v="film &amp; video/shorts"/>
    <n v="1.3986792452830188"/>
    <n v="32.946666666666665"/>
    <x v="0"/>
    <x v="18"/>
  </r>
  <r>
    <n v="230"/>
    <s v="Miranda, Hall and Mcgrath"/>
    <s v="Progressive value-added ability"/>
    <n v="2400"/>
    <n v="10084"/>
    <x v="1"/>
    <n v="101"/>
    <x v="0"/>
    <s v="USD"/>
    <x v="548"/>
    <n v="1575612000"/>
    <n v="1575612000"/>
    <x v="545"/>
    <b v="0"/>
    <b v="0"/>
    <s v="games/video games"/>
    <n v="4.2016666666666671"/>
    <n v="99.841584158415841"/>
    <x v="6"/>
    <x v="10"/>
  </r>
  <r>
    <n v="827"/>
    <s v="Miranda, Martinez and Lowery"/>
    <s v="Innovative actuating artificial intelligence"/>
    <n v="2300"/>
    <n v="6134"/>
    <x v="1"/>
    <n v="82"/>
    <x v="1"/>
    <s v="AUD"/>
    <x v="549"/>
    <n v="1304398800"/>
    <n v="1305435600"/>
    <x v="546"/>
    <b v="0"/>
    <b v="1"/>
    <s v="film &amp; video/drama"/>
    <n v="2.6669565217391304"/>
    <n v="74.804878048780495"/>
    <x v="0"/>
    <x v="12"/>
  </r>
  <r>
    <n v="35"/>
    <s v="Mitchell and Sons"/>
    <s v="Synergized intangible challenge"/>
    <n v="125500"/>
    <n v="188628"/>
    <x v="1"/>
    <n v="1965"/>
    <x v="2"/>
    <s v="DKK"/>
    <x v="550"/>
    <n v="1547877600"/>
    <n v="1551506400"/>
    <x v="547"/>
    <b v="0"/>
    <b v="1"/>
    <s v="film &amp; video/drama"/>
    <n v="1.5030119521912351"/>
    <n v="95.993893129770996"/>
    <x v="0"/>
    <x v="12"/>
  </r>
  <r>
    <n v="761"/>
    <s v="Mitchell-Lee"/>
    <s v="Customizable leadingedge model"/>
    <n v="2200"/>
    <n v="14420"/>
    <x v="1"/>
    <n v="166"/>
    <x v="0"/>
    <s v="USD"/>
    <x v="551"/>
    <n v="1500699600"/>
    <n v="1501131600"/>
    <x v="548"/>
    <b v="0"/>
    <b v="0"/>
    <s v="music/rock"/>
    <n v="6.5545454545454547"/>
    <n v="86.867469879518069"/>
    <x v="2"/>
    <x v="6"/>
  </r>
  <r>
    <n v="78"/>
    <s v="Montgomery, Larson and Spencer"/>
    <s v="User-centric bifurcated knowledge user"/>
    <n v="4500"/>
    <n v="13536"/>
    <x v="1"/>
    <n v="330"/>
    <x v="0"/>
    <s v="USD"/>
    <x v="453"/>
    <n v="1523854800"/>
    <n v="1523941200"/>
    <x v="549"/>
    <b v="0"/>
    <b v="0"/>
    <s v="publishing/translations"/>
    <n v="3.008"/>
    <n v="41.018181818181816"/>
    <x v="5"/>
    <x v="9"/>
  </r>
  <r>
    <n v="766"/>
    <s v="Montgomery-Castro"/>
    <s v="De-engineered disintermediate encryption"/>
    <n v="43800"/>
    <n v="13653"/>
    <x v="0"/>
    <n v="248"/>
    <x v="1"/>
    <s v="AUD"/>
    <x v="552"/>
    <n v="1537333200"/>
    <n v="1537419600"/>
    <x v="58"/>
    <b v="0"/>
    <b v="0"/>
    <s v="film &amp; video/science fiction"/>
    <n v="0.31171232876712329"/>
    <n v="55.052419354838712"/>
    <x v="0"/>
    <x v="15"/>
  </r>
  <r>
    <n v="729"/>
    <s v="Moore Group"/>
    <s v="Multi-lateral object-oriented open system"/>
    <n v="5600"/>
    <n v="10397"/>
    <x v="1"/>
    <n v="122"/>
    <x v="0"/>
    <s v="USD"/>
    <x v="553"/>
    <n v="1359957600"/>
    <n v="1360130400"/>
    <x v="550"/>
    <b v="0"/>
    <b v="0"/>
    <s v="film &amp; video/drama"/>
    <n v="1.8566071428571427"/>
    <n v="85.221311475409834"/>
    <x v="0"/>
    <x v="12"/>
  </r>
  <r>
    <n v="707"/>
    <s v="Moore, Cook and Wright"/>
    <s v="Visionary maximized Local Area Network"/>
    <n v="7300"/>
    <n v="11579"/>
    <x v="1"/>
    <n v="168"/>
    <x v="0"/>
    <s v="USD"/>
    <x v="436"/>
    <n v="1544248800"/>
    <n v="1547359200"/>
    <x v="551"/>
    <b v="0"/>
    <b v="0"/>
    <s v="film &amp; video/drama"/>
    <n v="1.5861643835616439"/>
    <n v="68.922619047619051"/>
    <x v="0"/>
    <x v="12"/>
  </r>
  <r>
    <n v="217"/>
    <s v="Moore, Dudley and Navarro"/>
    <s v="Organic multi-tasking focus group"/>
    <n v="129400"/>
    <n v="57911"/>
    <x v="0"/>
    <n v="934"/>
    <x v="0"/>
    <s v="USD"/>
    <x v="62"/>
    <n v="1556427600"/>
    <n v="1557205200"/>
    <x v="552"/>
    <b v="0"/>
    <b v="0"/>
    <s v="film &amp; video/science fiction"/>
    <n v="0.44753477588871715"/>
    <n v="62.003211991434689"/>
    <x v="0"/>
    <x v="15"/>
  </r>
  <r>
    <n v="932"/>
    <s v="Mora, Miller and Harper"/>
    <s v="Stand-alone zero tolerance algorithm"/>
    <n v="2300"/>
    <n v="4883"/>
    <x v="1"/>
    <n v="144"/>
    <x v="0"/>
    <s v="USD"/>
    <x v="554"/>
    <n v="1394514000"/>
    <n v="1394773200"/>
    <x v="553"/>
    <b v="0"/>
    <b v="0"/>
    <s v="music/rock"/>
    <n v="2.1230434782608696"/>
    <n v="33.909722222222221"/>
    <x v="2"/>
    <x v="6"/>
  </r>
  <r>
    <n v="694"/>
    <s v="Mora-Bradley"/>
    <s v="Programmable tangible ability"/>
    <n v="9100"/>
    <n v="7656"/>
    <x v="0"/>
    <n v="79"/>
    <x v="0"/>
    <s v="USD"/>
    <x v="555"/>
    <n v="1511762400"/>
    <n v="1514959200"/>
    <x v="554"/>
    <b v="0"/>
    <b v="0"/>
    <s v="theater/plays"/>
    <n v="0.84131868131868126"/>
    <n v="96.911392405063296"/>
    <x v="1"/>
    <x v="1"/>
  </r>
  <r>
    <n v="496"/>
    <s v="Morales Group"/>
    <s v="Optimized bi-directional extranet"/>
    <n v="183800"/>
    <n v="1667"/>
    <x v="0"/>
    <n v="54"/>
    <x v="0"/>
    <s v="USD"/>
    <x v="556"/>
    <n v="1495342800"/>
    <n v="1496811600"/>
    <x v="555"/>
    <b v="0"/>
    <b v="0"/>
    <s v="film &amp; video/animation"/>
    <n v="9.0696409140369975E-3"/>
    <n v="30.87037037037037"/>
    <x v="0"/>
    <x v="0"/>
  </r>
  <r>
    <n v="516"/>
    <s v="Morales-Odonnell"/>
    <s v="Exclusive 5thgeneration structure"/>
    <n v="125400"/>
    <n v="53324"/>
    <x v="0"/>
    <n v="846"/>
    <x v="0"/>
    <s v="USD"/>
    <x v="557"/>
    <n v="1281070800"/>
    <n v="1284354000"/>
    <x v="304"/>
    <b v="0"/>
    <b v="0"/>
    <s v="publishing/nonfiction"/>
    <n v="0.42523125996810207"/>
    <n v="63.030732860520096"/>
    <x v="5"/>
    <x v="8"/>
  </r>
  <r>
    <n v="576"/>
    <s v="Moran and Sons"/>
    <s v="Object-based bottom-line superstructure"/>
    <n v="9700"/>
    <n v="6298"/>
    <x v="0"/>
    <n v="64"/>
    <x v="0"/>
    <s v="USD"/>
    <x v="558"/>
    <n v="1509512400"/>
    <n v="1510984800"/>
    <x v="556"/>
    <b v="0"/>
    <b v="0"/>
    <s v="theater/plays"/>
    <n v="0.64927835051546401"/>
    <n v="98.40625"/>
    <x v="1"/>
    <x v="1"/>
  </r>
  <r>
    <n v="706"/>
    <s v="Moreno Ltd"/>
    <s v="Customer-focused multimedia methodology"/>
    <n v="108400"/>
    <n v="138586"/>
    <x v="1"/>
    <n v="1345"/>
    <x v="1"/>
    <s v="AUD"/>
    <x v="559"/>
    <n v="1546754400"/>
    <n v="1547445600"/>
    <x v="557"/>
    <b v="0"/>
    <b v="1"/>
    <s v="technology/web"/>
    <n v="1.278468634686347"/>
    <n v="103.03791821561339"/>
    <x v="7"/>
    <x v="13"/>
  </r>
  <r>
    <n v="68"/>
    <s v="Moreno-Turner"/>
    <s v="Inverse multi-tasking installation"/>
    <n v="5700"/>
    <n v="14508"/>
    <x v="1"/>
    <n v="246"/>
    <x v="4"/>
    <s v="EUR"/>
    <x v="560"/>
    <n v="1501131600"/>
    <n v="1505192400"/>
    <x v="558"/>
    <b v="0"/>
    <b v="1"/>
    <s v="theater/plays"/>
    <n v="2.5452631578947367"/>
    <n v="58.975609756097562"/>
    <x v="1"/>
    <x v="1"/>
  </r>
  <r>
    <n v="274"/>
    <s v="Morgan-Jenkins"/>
    <s v="Fully-configurable background algorithm"/>
    <n v="2400"/>
    <n v="773"/>
    <x v="0"/>
    <n v="15"/>
    <x v="0"/>
    <s v="USD"/>
    <x v="561"/>
    <n v="1509948000"/>
    <n v="1510380000"/>
    <x v="559"/>
    <b v="0"/>
    <b v="0"/>
    <s v="theater/plays"/>
    <n v="0.32208333333333333"/>
    <n v="51.533333333333331"/>
    <x v="1"/>
    <x v="1"/>
  </r>
  <r>
    <n v="129"/>
    <s v="Morgan-Martinez"/>
    <s v="Mandatory tertiary implementation"/>
    <n v="148500"/>
    <n v="4756"/>
    <x v="2"/>
    <n v="55"/>
    <x v="1"/>
    <s v="AUD"/>
    <x v="562"/>
    <n v="1422943200"/>
    <n v="1425103200"/>
    <x v="216"/>
    <b v="0"/>
    <b v="0"/>
    <s v="food/food trucks"/>
    <n v="3.2026936026936029E-2"/>
    <n v="86.472727272727269"/>
    <x v="4"/>
    <x v="4"/>
  </r>
  <r>
    <n v="213"/>
    <s v="Morgan-Warren"/>
    <s v="Face-to-face encompassing info-mediaries"/>
    <n v="87900"/>
    <n v="171549"/>
    <x v="1"/>
    <n v="4289"/>
    <x v="0"/>
    <s v="USD"/>
    <x v="563"/>
    <n v="1289019600"/>
    <n v="1289714400"/>
    <x v="560"/>
    <b v="0"/>
    <b v="1"/>
    <s v="music/indie rock"/>
    <n v="1.9516382252559727"/>
    <n v="39.997435299603637"/>
    <x v="2"/>
    <x v="2"/>
  </r>
  <r>
    <n v="452"/>
    <s v="Morris Group"/>
    <s v="Realigned impactful artificial intelligence"/>
    <n v="4800"/>
    <n v="3045"/>
    <x v="0"/>
    <n v="31"/>
    <x v="0"/>
    <s v="USD"/>
    <x v="564"/>
    <n v="1278392400"/>
    <n v="1278478800"/>
    <x v="561"/>
    <b v="0"/>
    <b v="0"/>
    <s v="film &amp; video/drama"/>
    <n v="0.63437500000000002"/>
    <n v="98.225806451612897"/>
    <x v="0"/>
    <x v="12"/>
  </r>
  <r>
    <n v="550"/>
    <s v="Morrison-Henderson"/>
    <s v="De-engineered disintermediate encoding"/>
    <n v="100"/>
    <n v="4"/>
    <x v="2"/>
    <n v="1"/>
    <x v="6"/>
    <s v="CHF"/>
    <x v="565"/>
    <n v="1330495200"/>
    <n v="1332306000"/>
    <x v="562"/>
    <b v="0"/>
    <b v="0"/>
    <s v="music/indie rock"/>
    <n v="0.04"/>
    <n v="4"/>
    <x v="2"/>
    <x v="2"/>
  </r>
  <r>
    <n v="992"/>
    <s v="Morrow Inc"/>
    <s v="Networked global migration"/>
    <n v="3100"/>
    <n v="13223"/>
    <x v="1"/>
    <n v="132"/>
    <x v="0"/>
    <s v="USD"/>
    <x v="566"/>
    <n v="1525669200"/>
    <n v="1526878800"/>
    <x v="266"/>
    <b v="0"/>
    <b v="1"/>
    <s v="film &amp; video/drama"/>
    <n v="4.2654838709677421"/>
    <n v="100.17424242424242"/>
    <x v="0"/>
    <x v="12"/>
  </r>
  <r>
    <n v="530"/>
    <s v="Morrow, Santiago and Soto"/>
    <s v="Stand-alone human-resource workforce"/>
    <n v="105000"/>
    <n v="96328"/>
    <x v="0"/>
    <n v="1784"/>
    <x v="0"/>
    <s v="USD"/>
    <x v="567"/>
    <n v="1283230800"/>
    <n v="1284440400"/>
    <x v="563"/>
    <b v="0"/>
    <b v="1"/>
    <s v="publishing/fiction"/>
    <n v="0.91740952380952379"/>
    <n v="53.995515695067262"/>
    <x v="5"/>
    <x v="5"/>
  </r>
  <r>
    <n v="855"/>
    <s v="Moses-Terry"/>
    <s v="Horizontal clear-thinking framework"/>
    <n v="23400"/>
    <n v="23956"/>
    <x v="1"/>
    <n v="452"/>
    <x v="1"/>
    <s v="AUD"/>
    <x v="568"/>
    <n v="1308373200"/>
    <n v="1311051600"/>
    <x v="564"/>
    <b v="0"/>
    <b v="0"/>
    <s v="theater/plays"/>
    <n v="1.0237606837606839"/>
    <n v="53"/>
    <x v="1"/>
    <x v="1"/>
  </r>
  <r>
    <n v="64"/>
    <s v="Mosley-Gilbert"/>
    <s v="Vision-oriented logistical intranet"/>
    <n v="2800"/>
    <n v="2734"/>
    <x v="0"/>
    <n v="38"/>
    <x v="0"/>
    <s v="USD"/>
    <x v="569"/>
    <n v="1530507600"/>
    <n v="1531803600"/>
    <x v="565"/>
    <b v="0"/>
    <b v="1"/>
    <s v="technology/web"/>
    <n v="0.97642857142857142"/>
    <n v="71.94736842105263"/>
    <x v="7"/>
    <x v="13"/>
  </r>
  <r>
    <n v="147"/>
    <s v="Moss, Norman and Dunlap"/>
    <s v="Upgradable upward-trending workforce"/>
    <n v="8300"/>
    <n v="9337"/>
    <x v="1"/>
    <n v="199"/>
    <x v="0"/>
    <s v="USD"/>
    <x v="570"/>
    <n v="1465794000"/>
    <n v="1466312400"/>
    <x v="566"/>
    <b v="0"/>
    <b v="1"/>
    <s v="theater/plays"/>
    <n v="1.1249397590361445"/>
    <n v="46.91959798994975"/>
    <x v="1"/>
    <x v="1"/>
  </r>
  <r>
    <n v="778"/>
    <s v="Moss-Guzman"/>
    <s v="Cross-platform optimizing website"/>
    <n v="1300"/>
    <n v="10243"/>
    <x v="1"/>
    <n v="174"/>
    <x v="6"/>
    <s v="CHF"/>
    <x v="571"/>
    <n v="1313211600"/>
    <n v="1313643600"/>
    <x v="567"/>
    <b v="0"/>
    <b v="0"/>
    <s v="film &amp; video/animation"/>
    <n v="7.8792307692307695"/>
    <n v="58.867816091954026"/>
    <x v="0"/>
    <x v="0"/>
  </r>
  <r>
    <n v="955"/>
    <s v="Moss-Obrien"/>
    <s v="Function-based next generation emulation"/>
    <n v="700"/>
    <n v="7763"/>
    <x v="1"/>
    <n v="80"/>
    <x v="0"/>
    <s v="USD"/>
    <x v="572"/>
    <n v="1353823200"/>
    <n v="1353996000"/>
    <x v="568"/>
    <b v="0"/>
    <b v="0"/>
    <s v="theater/plays"/>
    <n v="11.09"/>
    <n v="97.037499999999994"/>
    <x v="1"/>
    <x v="1"/>
  </r>
  <r>
    <n v="875"/>
    <s v="Mueller-Harmon"/>
    <s v="Implemented tangible approach"/>
    <n v="7900"/>
    <n v="5465"/>
    <x v="0"/>
    <n v="67"/>
    <x v="0"/>
    <s v="USD"/>
    <x v="573"/>
    <n v="1294898400"/>
    <n v="1294984800"/>
    <x v="569"/>
    <b v="0"/>
    <b v="0"/>
    <s v="music/rock"/>
    <n v="0.6917721518987342"/>
    <n v="81.567164179104481"/>
    <x v="2"/>
    <x v="6"/>
  </r>
  <r>
    <n v="828"/>
    <s v="Munoz, Cherry and Bell"/>
    <s v="Cross-platform reciprocal budgetary management"/>
    <n v="7100"/>
    <n v="4899"/>
    <x v="0"/>
    <n v="70"/>
    <x v="0"/>
    <s v="USD"/>
    <x v="127"/>
    <n v="1535432400"/>
    <n v="1537592400"/>
    <x v="570"/>
    <b v="0"/>
    <b v="0"/>
    <s v="theater/plays"/>
    <n v="0.69"/>
    <n v="69.98571428571428"/>
    <x v="1"/>
    <x v="1"/>
  </r>
  <r>
    <n v="537"/>
    <s v="Murillo-Mcfarland"/>
    <s v="Synchronized client-driven projection"/>
    <n v="84400"/>
    <n v="98935"/>
    <x v="1"/>
    <n v="1052"/>
    <x v="2"/>
    <s v="DKK"/>
    <x v="574"/>
    <n v="1535605200"/>
    <n v="1537592400"/>
    <x v="570"/>
    <b v="1"/>
    <b v="1"/>
    <s v="film &amp; video/documentary"/>
    <n v="1.1722156398104266"/>
    <n v="94.044676806083643"/>
    <x v="0"/>
    <x v="7"/>
  </r>
  <r>
    <n v="775"/>
    <s v="Murphy LLC"/>
    <s v="Customer-focused non-volatile framework"/>
    <n v="9400"/>
    <n v="968"/>
    <x v="0"/>
    <n v="10"/>
    <x v="0"/>
    <s v="USD"/>
    <x v="575"/>
    <n v="1415253600"/>
    <n v="1416117600"/>
    <x v="571"/>
    <b v="0"/>
    <b v="0"/>
    <s v="music/rock"/>
    <n v="0.10297872340425532"/>
    <n v="96.8"/>
    <x v="2"/>
    <x v="6"/>
  </r>
  <r>
    <n v="476"/>
    <s v="Murphy PLC"/>
    <s v="Optional solution-oriented instruction set"/>
    <n v="191500"/>
    <n v="57122"/>
    <x v="0"/>
    <n v="1120"/>
    <x v="0"/>
    <s v="USD"/>
    <x v="215"/>
    <n v="1533877200"/>
    <n v="1534395600"/>
    <x v="572"/>
    <b v="0"/>
    <b v="0"/>
    <s v="publishing/fiction"/>
    <n v="0.29828720626631855"/>
    <n v="51.001785714285717"/>
    <x v="5"/>
    <x v="5"/>
  </r>
  <r>
    <n v="662"/>
    <s v="Murphy-Farrell"/>
    <s v="Implemented exuding software"/>
    <n v="9100"/>
    <n v="8906"/>
    <x v="0"/>
    <n v="131"/>
    <x v="0"/>
    <s v="USD"/>
    <x v="576"/>
    <n v="1544335200"/>
    <n v="1544680800"/>
    <x v="573"/>
    <b v="0"/>
    <b v="0"/>
    <s v="theater/plays"/>
    <n v="0.97868131868131869"/>
    <n v="67.984732824427482"/>
    <x v="1"/>
    <x v="1"/>
  </r>
  <r>
    <n v="677"/>
    <s v="Murphy-Fox"/>
    <s v="Organic system-worthy orchestration"/>
    <n v="5300"/>
    <n v="4432"/>
    <x v="0"/>
    <n v="111"/>
    <x v="0"/>
    <s v="USD"/>
    <x v="577"/>
    <n v="1468126800"/>
    <n v="1472446800"/>
    <x v="574"/>
    <b v="0"/>
    <b v="0"/>
    <s v="publishing/fiction"/>
    <n v="0.83622641509433959"/>
    <n v="39.927927927927925"/>
    <x v="5"/>
    <x v="5"/>
  </r>
  <r>
    <n v="692"/>
    <s v="Murray Ltd"/>
    <s v="Decentralized 4thgeneration challenge"/>
    <n v="6000"/>
    <n v="5438"/>
    <x v="0"/>
    <n v="77"/>
    <x v="5"/>
    <s v="GBP"/>
    <x v="578"/>
    <n v="1562648400"/>
    <n v="1564203600"/>
    <x v="575"/>
    <b v="0"/>
    <b v="0"/>
    <s v="music/rock"/>
    <n v="0.90633333333333321"/>
    <n v="70.623376623376629"/>
    <x v="2"/>
    <x v="6"/>
  </r>
  <r>
    <n v="398"/>
    <s v="Myers LLC"/>
    <s v="Reactive bottom-line open architecture"/>
    <n v="1700"/>
    <n v="12202"/>
    <x v="1"/>
    <n v="123"/>
    <x v="4"/>
    <s v="EUR"/>
    <x v="579"/>
    <n v="1525755600"/>
    <n v="1525928400"/>
    <x v="576"/>
    <b v="0"/>
    <b v="1"/>
    <s v="film &amp; video/animation"/>
    <n v="7.1776470588235295"/>
    <n v="99.203252032520325"/>
    <x v="0"/>
    <x v="0"/>
  </r>
  <r>
    <n v="349"/>
    <s v="Navarro and Sons"/>
    <s v="Multi-layered bottom-line frame"/>
    <n v="180800"/>
    <n v="95958"/>
    <x v="0"/>
    <n v="923"/>
    <x v="0"/>
    <s v="USD"/>
    <x v="580"/>
    <n v="1500008400"/>
    <n v="1502600400"/>
    <x v="577"/>
    <b v="0"/>
    <b v="0"/>
    <s v="theater/plays"/>
    <n v="0.53074115044247783"/>
    <n v="103.96316359696641"/>
    <x v="1"/>
    <x v="1"/>
  </r>
  <r>
    <n v="740"/>
    <s v="Nelson, Smith and Graham"/>
    <s v="Phased system-worthy conglomeration"/>
    <n v="5300"/>
    <n v="1592"/>
    <x v="0"/>
    <n v="16"/>
    <x v="0"/>
    <s v="USD"/>
    <x v="581"/>
    <n v="1486101600"/>
    <n v="1486360800"/>
    <x v="578"/>
    <b v="0"/>
    <b v="0"/>
    <s v="theater/plays"/>
    <n v="0.30037735849056602"/>
    <n v="99.5"/>
    <x v="1"/>
    <x v="1"/>
  </r>
  <r>
    <n v="680"/>
    <s v="Nelson-Valdez"/>
    <s v="Open-source 4thgeneration open system"/>
    <n v="145600"/>
    <n v="141822"/>
    <x v="0"/>
    <n v="2955"/>
    <x v="0"/>
    <s v="USD"/>
    <x v="582"/>
    <n v="1576303200"/>
    <n v="1576476000"/>
    <x v="579"/>
    <b v="0"/>
    <b v="1"/>
    <s v="games/mobile games"/>
    <n v="0.97405219780219776"/>
    <n v="47.993908629441627"/>
    <x v="6"/>
    <x v="21"/>
  </r>
  <r>
    <n v="682"/>
    <s v="Nguyen and Sons"/>
    <s v="Compatible 5thgeneration concept"/>
    <n v="5400"/>
    <n v="8109"/>
    <x v="1"/>
    <n v="103"/>
    <x v="0"/>
    <s v="USD"/>
    <x v="254"/>
    <n v="1386741600"/>
    <n v="1387519200"/>
    <x v="580"/>
    <b v="0"/>
    <b v="0"/>
    <s v="theater/plays"/>
    <n v="1.5016666666666665"/>
    <n v="78.728155339805824"/>
    <x v="1"/>
    <x v="1"/>
  </r>
  <r>
    <n v="689"/>
    <s v="Nguyen Inc"/>
    <s v="Seamless directional capacity"/>
    <n v="7300"/>
    <n v="7348"/>
    <x v="1"/>
    <n v="69"/>
    <x v="0"/>
    <s v="USD"/>
    <x v="583"/>
    <n v="1383022800"/>
    <n v="1384063200"/>
    <x v="581"/>
    <b v="0"/>
    <b v="0"/>
    <s v="technology/web"/>
    <n v="1.0065753424657535"/>
    <n v="106.49275362318841"/>
    <x v="7"/>
    <x v="13"/>
  </r>
  <r>
    <n v="475"/>
    <s v="Nichols Ltd"/>
    <s v="Function-based attitude-oriented groupware"/>
    <n v="7400"/>
    <n v="8432"/>
    <x v="1"/>
    <n v="211"/>
    <x v="0"/>
    <s v="USD"/>
    <x v="584"/>
    <n v="1372136400"/>
    <n v="1372482000"/>
    <x v="263"/>
    <b v="0"/>
    <b v="1"/>
    <s v="publishing/translations"/>
    <n v="1.1394594594594594"/>
    <n v="39.962085308056871"/>
    <x v="5"/>
    <x v="9"/>
  </r>
  <r>
    <n v="172"/>
    <s v="Nixon Inc"/>
    <s v="Centralized national firmware"/>
    <n v="800"/>
    <n v="663"/>
    <x v="0"/>
    <n v="26"/>
    <x v="0"/>
    <s v="USD"/>
    <x v="585"/>
    <n v="1405746000"/>
    <n v="1407042000"/>
    <x v="582"/>
    <b v="0"/>
    <b v="1"/>
    <s v="film &amp; video/documentary"/>
    <n v="0.82874999999999999"/>
    <n v="25.5"/>
    <x v="0"/>
    <x v="7"/>
  </r>
  <r>
    <n v="394"/>
    <s v="Noble-Bailey"/>
    <s v="Customizable dynamic info-mediaries"/>
    <n v="800"/>
    <n v="3755"/>
    <x v="1"/>
    <n v="34"/>
    <x v="0"/>
    <s v="USD"/>
    <x v="586"/>
    <n v="1375074000"/>
    <n v="1375938000"/>
    <x v="583"/>
    <b v="0"/>
    <b v="1"/>
    <s v="film &amp; video/documentary"/>
    <n v="4.6937499999999996"/>
    <n v="110.44117647058823"/>
    <x v="0"/>
    <x v="7"/>
  </r>
  <r>
    <n v="371"/>
    <s v="Nolan, Smith and Sanchez"/>
    <s v="Multi-channeled logistical matrices"/>
    <n v="189200"/>
    <n v="128410"/>
    <x v="0"/>
    <n v="2176"/>
    <x v="0"/>
    <s v="USD"/>
    <x v="587"/>
    <n v="1423375200"/>
    <n v="1427778000"/>
    <x v="584"/>
    <b v="0"/>
    <b v="0"/>
    <s v="theater/plays"/>
    <n v="0.67869978858350943"/>
    <n v="59.011948529411768"/>
    <x v="1"/>
    <x v="1"/>
  </r>
  <r>
    <n v="336"/>
    <s v="Nunez Inc"/>
    <s v="Customizable intangible capability"/>
    <n v="70700"/>
    <n v="68602"/>
    <x v="0"/>
    <n v="1072"/>
    <x v="0"/>
    <s v="USD"/>
    <x v="588"/>
    <n v="1292392800"/>
    <n v="1292479200"/>
    <x v="585"/>
    <b v="0"/>
    <b v="1"/>
    <s v="music/rock"/>
    <n v="0.97032531824611046"/>
    <n v="63.994402985074629"/>
    <x v="2"/>
    <x v="6"/>
  </r>
  <r>
    <n v="965"/>
    <s v="Nunez-King"/>
    <s v="Phased clear-thinking policy"/>
    <n v="2200"/>
    <n v="8501"/>
    <x v="1"/>
    <n v="207"/>
    <x v="5"/>
    <s v="GBP"/>
    <x v="161"/>
    <n v="1264399200"/>
    <n v="1267855200"/>
    <x v="586"/>
    <b v="0"/>
    <b v="0"/>
    <s v="music/rock"/>
    <n v="3.8640909090909092"/>
    <n v="41.067632850241544"/>
    <x v="2"/>
    <x v="6"/>
  </r>
  <r>
    <n v="8"/>
    <s v="Nunez-Richards"/>
    <s v="Exclusive attitude-oriented intranet"/>
    <n v="110100"/>
    <n v="21946"/>
    <x v="3"/>
    <n v="708"/>
    <x v="2"/>
    <s v="DKK"/>
    <x v="589"/>
    <n v="1281330000"/>
    <n v="1281502800"/>
    <x v="587"/>
    <b v="0"/>
    <b v="0"/>
    <s v="theater/plays"/>
    <n v="0.19932788374205265"/>
    <n v="30.997175141242938"/>
    <x v="1"/>
    <x v="1"/>
  </r>
  <r>
    <n v="584"/>
    <s v="Nunez-Richards"/>
    <s v="De-engineered cohesive system engine"/>
    <n v="86400"/>
    <n v="103255"/>
    <x v="1"/>
    <n v="1613"/>
    <x v="0"/>
    <s v="USD"/>
    <x v="590"/>
    <n v="1335330000"/>
    <n v="1336539600"/>
    <x v="588"/>
    <b v="0"/>
    <b v="0"/>
    <s v="technology/web"/>
    <n v="1.1950810185185186"/>
    <n v="64.01425914445133"/>
    <x v="7"/>
    <x v="13"/>
  </r>
  <r>
    <n v="466"/>
    <s v="Obrien and Sons"/>
    <s v="Pre-emptive transitional frame"/>
    <n v="1200"/>
    <n v="3984"/>
    <x v="1"/>
    <n v="42"/>
    <x v="0"/>
    <s v="USD"/>
    <x v="591"/>
    <n v="1368594000"/>
    <n v="1370581200"/>
    <x v="589"/>
    <b v="0"/>
    <b v="1"/>
    <s v="technology/wearables"/>
    <n v="3.32"/>
    <n v="94.857142857142861"/>
    <x v="7"/>
    <x v="16"/>
  </r>
  <r>
    <n v="286"/>
    <s v="Obrien-Aguirre"/>
    <s v="Devolved uniform complexity"/>
    <n v="112100"/>
    <n v="19557"/>
    <x v="2"/>
    <n v="184"/>
    <x v="0"/>
    <s v="USD"/>
    <x v="592"/>
    <n v="1479880800"/>
    <n v="1480485600"/>
    <x v="167"/>
    <b v="0"/>
    <b v="0"/>
    <s v="theater/plays"/>
    <n v="0.17446030330062445"/>
    <n v="106.28804347826087"/>
    <x v="1"/>
    <x v="1"/>
  </r>
  <r>
    <n v="1"/>
    <s v="Odom Inc"/>
    <s v="Managed bottom-line architecture"/>
    <n v="1400"/>
    <n v="14560"/>
    <x v="1"/>
    <n v="158"/>
    <x v="0"/>
    <s v="USD"/>
    <x v="235"/>
    <n v="1408424400"/>
    <n v="1408597200"/>
    <x v="590"/>
    <b v="0"/>
    <b v="1"/>
    <s v="music/rock"/>
    <n v="10.4"/>
    <n v="92.151898734177209"/>
    <x v="2"/>
    <x v="6"/>
  </r>
  <r>
    <n v="180"/>
    <s v="Olsen, Edwards and Reid"/>
    <s v="Optional clear-thinking software"/>
    <n v="56000"/>
    <n v="172736"/>
    <x v="1"/>
    <n v="2107"/>
    <x v="1"/>
    <s v="AUD"/>
    <x v="593"/>
    <n v="1269234000"/>
    <n v="1269666000"/>
    <x v="591"/>
    <b v="0"/>
    <b v="0"/>
    <s v="technology/wearables"/>
    <n v="3.0845714285714285"/>
    <n v="81.98196487897485"/>
    <x v="7"/>
    <x v="16"/>
  </r>
  <r>
    <n v="469"/>
    <s v="Olsen-Ryan"/>
    <s v="Assimilated neutral utilization"/>
    <n v="5600"/>
    <n v="10328"/>
    <x v="1"/>
    <n v="159"/>
    <x v="0"/>
    <s v="USD"/>
    <x v="594"/>
    <n v="1431925200"/>
    <n v="1432098000"/>
    <x v="592"/>
    <b v="0"/>
    <b v="0"/>
    <s v="film &amp; video/drama"/>
    <n v="1.8442857142857145"/>
    <n v="64.95597484276729"/>
    <x v="0"/>
    <x v="12"/>
  </r>
  <r>
    <n v="801"/>
    <s v="Olson-Bishop"/>
    <s v="User-friendly high-level initiative"/>
    <n v="2300"/>
    <n v="4667"/>
    <x v="1"/>
    <n v="106"/>
    <x v="0"/>
    <s v="USD"/>
    <x v="595"/>
    <n v="1577772000"/>
    <n v="1579672800"/>
    <x v="593"/>
    <b v="0"/>
    <b v="1"/>
    <s v="photography/photography books"/>
    <n v="2.0291304347826089"/>
    <n v="44.028301886792455"/>
    <x v="3"/>
    <x v="3"/>
  </r>
  <r>
    <n v="708"/>
    <s v="Ortega LLC"/>
    <s v="Secured bifurcated intranet"/>
    <n v="1700"/>
    <n v="12020"/>
    <x v="1"/>
    <n v="137"/>
    <x v="6"/>
    <s v="CHF"/>
    <x v="596"/>
    <n v="1495429200"/>
    <n v="1496293200"/>
    <x v="594"/>
    <b v="0"/>
    <b v="0"/>
    <s v="theater/plays"/>
    <n v="7.0705882352941174"/>
    <n v="87.737226277372258"/>
    <x v="1"/>
    <x v="1"/>
  </r>
  <r>
    <n v="879"/>
    <s v="Ortiz Inc"/>
    <s v="Stand-alone incremental parallelism"/>
    <n v="1000"/>
    <n v="5438"/>
    <x v="1"/>
    <n v="53"/>
    <x v="0"/>
    <s v="USD"/>
    <x v="597"/>
    <n v="1487743200"/>
    <n v="1488520800"/>
    <x v="111"/>
    <b v="0"/>
    <b v="0"/>
    <s v="publishing/nonfiction"/>
    <n v="5.4379999999999997"/>
    <n v="102.60377358490567"/>
    <x v="5"/>
    <x v="8"/>
  </r>
  <r>
    <n v="6"/>
    <s v="Ortiz, Coleman and Mitchell"/>
    <s v="Operative upward-trending algorithm"/>
    <n v="5200"/>
    <n v="1090"/>
    <x v="0"/>
    <n v="18"/>
    <x v="5"/>
    <s v="GBP"/>
    <x v="598"/>
    <n v="1505278800"/>
    <n v="1505365200"/>
    <x v="595"/>
    <b v="0"/>
    <b v="0"/>
    <s v="film &amp; video/documentary"/>
    <n v="0.20961538461538465"/>
    <n v="60.555555555555557"/>
    <x v="0"/>
    <x v="7"/>
  </r>
  <r>
    <n v="605"/>
    <s v="Ortiz, Valenzuela and Collins"/>
    <s v="Profound solution-oriented matrix"/>
    <n v="3300"/>
    <n v="6178"/>
    <x v="1"/>
    <n v="107"/>
    <x v="0"/>
    <s v="USD"/>
    <x v="64"/>
    <n v="1443848400"/>
    <n v="1447394400"/>
    <x v="596"/>
    <b v="0"/>
    <b v="0"/>
    <s v="publishing/nonfiction"/>
    <n v="1.8721212121212121"/>
    <n v="57.738317757009348"/>
    <x v="5"/>
    <x v="8"/>
  </r>
  <r>
    <n v="990"/>
    <s v="Ortiz-Roberts"/>
    <s v="Devolved foreground customer loyalty"/>
    <n v="7800"/>
    <n v="6839"/>
    <x v="0"/>
    <n v="64"/>
    <x v="0"/>
    <s v="USD"/>
    <x v="599"/>
    <n v="1456984800"/>
    <n v="1458882000"/>
    <x v="597"/>
    <b v="0"/>
    <b v="1"/>
    <s v="film &amp; video/drama"/>
    <n v="0.87679487179487181"/>
    <n v="106.859375"/>
    <x v="0"/>
    <x v="12"/>
  </r>
  <r>
    <n v="201"/>
    <s v="Osborne, Perkins and Knox"/>
    <s v="Cross-platform bi-directional workforce"/>
    <n v="2100"/>
    <n v="14305"/>
    <x v="1"/>
    <n v="157"/>
    <x v="0"/>
    <s v="USD"/>
    <x v="600"/>
    <n v="1406264400"/>
    <n v="1407819600"/>
    <x v="598"/>
    <b v="0"/>
    <b v="0"/>
    <s v="technology/web"/>
    <n v="6.8119047619047617"/>
    <n v="91.114649681528661"/>
    <x v="7"/>
    <x v="13"/>
  </r>
  <r>
    <n v="393"/>
    <s v="Owens, Hall and Gonzalez"/>
    <s v="De-engineered static orchestration"/>
    <n v="62800"/>
    <n v="143788"/>
    <x v="1"/>
    <n v="3059"/>
    <x v="3"/>
    <s v="CAD"/>
    <x v="601"/>
    <n v="1500267600"/>
    <n v="1500354000"/>
    <x v="599"/>
    <b v="0"/>
    <b v="0"/>
    <s v="music/jazz"/>
    <n v="2.2896178343949045"/>
    <n v="47.004903563255965"/>
    <x v="2"/>
    <x v="14"/>
  </r>
  <r>
    <n v="220"/>
    <s v="Owens-Le"/>
    <s v="Focused composite approach"/>
    <n v="7900"/>
    <n v="667"/>
    <x v="0"/>
    <n v="17"/>
    <x v="0"/>
    <s v="USD"/>
    <x v="602"/>
    <n v="1309496400"/>
    <n v="1311051600"/>
    <x v="564"/>
    <b v="1"/>
    <b v="0"/>
    <s v="theater/plays"/>
    <n v="8.4430379746835454E-2"/>
    <n v="39.235294117647058"/>
    <x v="1"/>
    <x v="1"/>
  </r>
  <r>
    <n v="719"/>
    <s v="Pace, Simpson and Watkins"/>
    <s v="Down-sized uniform ability"/>
    <n v="6900"/>
    <n v="10557"/>
    <x v="1"/>
    <n v="123"/>
    <x v="0"/>
    <s v="USD"/>
    <x v="603"/>
    <n v="1338267600"/>
    <n v="1339218000"/>
    <x v="600"/>
    <b v="0"/>
    <b v="0"/>
    <s v="publishing/fiction"/>
    <n v="1.53"/>
    <n v="85.829268292682926"/>
    <x v="5"/>
    <x v="5"/>
  </r>
  <r>
    <n v="332"/>
    <s v="Pacheco, Johnson and Torres"/>
    <s v="Optional bandwidth-monitored definition"/>
    <n v="20700"/>
    <n v="41396"/>
    <x v="1"/>
    <n v="470"/>
    <x v="0"/>
    <s v="USD"/>
    <x v="604"/>
    <n v="1364446800"/>
    <n v="1364533200"/>
    <x v="601"/>
    <b v="0"/>
    <b v="0"/>
    <s v="technology/wearables"/>
    <n v="1.999806763285024"/>
    <n v="88.076595744680844"/>
    <x v="7"/>
    <x v="16"/>
  </r>
  <r>
    <n v="451"/>
    <s v="Padilla-Porter"/>
    <s v="Innovative exuding matrix"/>
    <n v="148400"/>
    <n v="182302"/>
    <x v="1"/>
    <n v="6286"/>
    <x v="0"/>
    <s v="USD"/>
    <x v="605"/>
    <n v="1500440400"/>
    <n v="1503118800"/>
    <x v="602"/>
    <b v="0"/>
    <b v="0"/>
    <s v="music/rock"/>
    <n v="1.2284501347708894"/>
    <n v="29.001272669424118"/>
    <x v="2"/>
    <x v="6"/>
  </r>
  <r>
    <n v="811"/>
    <s v="Page, Holt and Mack"/>
    <s v="Fundamental methodical emulation"/>
    <n v="92500"/>
    <n v="71320"/>
    <x v="0"/>
    <n v="679"/>
    <x v="0"/>
    <s v="USD"/>
    <x v="606"/>
    <n v="1452319200"/>
    <n v="1452492000"/>
    <x v="603"/>
    <b v="0"/>
    <b v="1"/>
    <s v="games/video games"/>
    <n v="0.77102702702702719"/>
    <n v="105.03681885125184"/>
    <x v="6"/>
    <x v="10"/>
  </r>
  <r>
    <n v="198"/>
    <s v="Palmer Inc"/>
    <s v="Universal multi-state capability"/>
    <n v="63200"/>
    <n v="6041"/>
    <x v="0"/>
    <n v="168"/>
    <x v="0"/>
    <s v="USD"/>
    <x v="557"/>
    <n v="1281070800"/>
    <n v="1283576400"/>
    <x v="604"/>
    <b v="0"/>
    <b v="0"/>
    <s v="music/electric music"/>
    <n v="9.5585443037974685E-2"/>
    <n v="35.958333333333336"/>
    <x v="2"/>
    <x v="17"/>
  </r>
  <r>
    <n v="888"/>
    <s v="Palmer Ltd"/>
    <s v="Reverse-engineered uniform knowledge user"/>
    <n v="5800"/>
    <n v="12174"/>
    <x v="1"/>
    <n v="290"/>
    <x v="0"/>
    <s v="USD"/>
    <x v="607"/>
    <n v="1491886800"/>
    <n v="1493528400"/>
    <x v="605"/>
    <b v="0"/>
    <b v="0"/>
    <s v="theater/plays"/>
    <n v="2.0989655172413793"/>
    <n v="41.979310344827589"/>
    <x v="1"/>
    <x v="1"/>
  </r>
  <r>
    <n v="186"/>
    <s v="Parker Group"/>
    <s v="Grass-roots foreground policy"/>
    <n v="88800"/>
    <n v="28358"/>
    <x v="0"/>
    <n v="886"/>
    <x v="0"/>
    <s v="USD"/>
    <x v="608"/>
    <n v="1400821200"/>
    <n v="1402117200"/>
    <x v="262"/>
    <b v="0"/>
    <b v="0"/>
    <s v="theater/plays"/>
    <n v="0.31934684684684683"/>
    <n v="32.006772009029348"/>
    <x v="1"/>
    <x v="1"/>
  </r>
  <r>
    <n v="151"/>
    <s v="Parker LLC"/>
    <s v="Customizable intermediate extranet"/>
    <n v="137200"/>
    <n v="88037"/>
    <x v="0"/>
    <n v="1467"/>
    <x v="0"/>
    <s v="USD"/>
    <x v="609"/>
    <n v="1402290000"/>
    <n v="1406696400"/>
    <x v="606"/>
    <b v="0"/>
    <b v="0"/>
    <s v="music/electric music"/>
    <n v="0.64166909620991253"/>
    <n v="60.011588275391958"/>
    <x v="2"/>
    <x v="17"/>
  </r>
  <r>
    <n v="632"/>
    <s v="Parker PLC"/>
    <s v="Reduced interactive matrix"/>
    <n v="72100"/>
    <n v="30902"/>
    <x v="3"/>
    <n v="278"/>
    <x v="0"/>
    <s v="USD"/>
    <x v="610"/>
    <n v="1414904400"/>
    <n v="1416463200"/>
    <x v="607"/>
    <b v="0"/>
    <b v="0"/>
    <s v="theater/plays"/>
    <n v="0.42859916782246882"/>
    <n v="111.15827338129496"/>
    <x v="1"/>
    <x v="1"/>
  </r>
  <r>
    <n v="574"/>
    <s v="Parker, Haley and Foster"/>
    <s v="Adaptive local task-force"/>
    <n v="2700"/>
    <n v="9967"/>
    <x v="1"/>
    <n v="144"/>
    <x v="0"/>
    <s v="USD"/>
    <x v="611"/>
    <n v="1575698400"/>
    <n v="1576562400"/>
    <x v="608"/>
    <b v="0"/>
    <b v="1"/>
    <s v="food/food trucks"/>
    <n v="3.6914814814814814"/>
    <n v="69.215277777777771"/>
    <x v="4"/>
    <x v="4"/>
  </r>
  <r>
    <n v="903"/>
    <s v="Parker-Morris"/>
    <s v="Assimilated next generation instruction set"/>
    <n v="41000"/>
    <n v="709"/>
    <x v="3"/>
    <n v="14"/>
    <x v="0"/>
    <s v="USD"/>
    <x v="612"/>
    <n v="1336194000"/>
    <n v="1337490000"/>
    <x v="609"/>
    <b v="0"/>
    <b v="1"/>
    <s v="publishing/nonfiction"/>
    <n v="1.729268292682927E-2"/>
    <n v="50.642857142857146"/>
    <x v="5"/>
    <x v="8"/>
  </r>
  <r>
    <n v="665"/>
    <s v="Park-Goodman"/>
    <s v="Customer-focused impactful extranet"/>
    <n v="5100"/>
    <n v="12219"/>
    <x v="1"/>
    <n v="272"/>
    <x v="0"/>
    <s v="USD"/>
    <x v="613"/>
    <n v="1310187600"/>
    <n v="1311397200"/>
    <x v="369"/>
    <b v="0"/>
    <b v="1"/>
    <s v="film &amp; video/documentary"/>
    <n v="2.3958823529411766"/>
    <n v="44.922794117647058"/>
    <x v="0"/>
    <x v="7"/>
  </r>
  <r>
    <n v="327"/>
    <s v="Patterson, Salinas and Lucas"/>
    <s v="Digitized 3rdgeneration encoding"/>
    <n v="2600"/>
    <n v="1002"/>
    <x v="0"/>
    <n v="33"/>
    <x v="0"/>
    <s v="USD"/>
    <x v="614"/>
    <n v="1566968400"/>
    <n v="1567314000"/>
    <x v="610"/>
    <b v="0"/>
    <b v="1"/>
    <s v="theater/plays"/>
    <n v="0.38538461538461538"/>
    <n v="30.363636363636363"/>
    <x v="1"/>
    <x v="1"/>
  </r>
  <r>
    <n v="630"/>
    <s v="Patterson-Johnson"/>
    <s v="Grass-roots directional workforce"/>
    <n v="9500"/>
    <n v="5973"/>
    <x v="2"/>
    <n v="87"/>
    <x v="0"/>
    <s v="USD"/>
    <x v="615"/>
    <n v="1556686800"/>
    <n v="1557637200"/>
    <x v="611"/>
    <b v="0"/>
    <b v="1"/>
    <s v="theater/plays"/>
    <n v="0.62873684210526315"/>
    <n v="68.65517241379311"/>
    <x v="1"/>
    <x v="1"/>
  </r>
  <r>
    <n v="669"/>
    <s v="Payne, Garrett and Thomas"/>
    <s v="Upgradable bi-directional concept"/>
    <n v="48800"/>
    <n v="175020"/>
    <x v="1"/>
    <n v="1621"/>
    <x v="4"/>
    <s v="EUR"/>
    <x v="616"/>
    <n v="1498453200"/>
    <n v="1499230800"/>
    <x v="612"/>
    <b v="0"/>
    <b v="0"/>
    <s v="theater/plays"/>
    <n v="3.5864754098360656"/>
    <n v="107.97038864898211"/>
    <x v="1"/>
    <x v="1"/>
  </r>
  <r>
    <n v="149"/>
    <s v="Payne, Oliver and Burch"/>
    <s v="Managed fresh-thinking flexibility"/>
    <n v="6200"/>
    <n v="13632"/>
    <x v="1"/>
    <n v="195"/>
    <x v="0"/>
    <s v="USD"/>
    <x v="617"/>
    <n v="1357020000"/>
    <n v="1361512800"/>
    <x v="613"/>
    <b v="0"/>
    <b v="0"/>
    <s v="music/indie rock"/>
    <n v="2.1987096774193549"/>
    <n v="69.907692307692301"/>
    <x v="2"/>
    <x v="2"/>
  </r>
  <r>
    <n v="964"/>
    <s v="Peck, Higgins and Smith"/>
    <s v="Devolved disintermediate encryption"/>
    <n v="3700"/>
    <n v="13164"/>
    <x v="1"/>
    <n v="155"/>
    <x v="0"/>
    <s v="USD"/>
    <x v="618"/>
    <n v="1431320400"/>
    <n v="1431752400"/>
    <x v="614"/>
    <b v="0"/>
    <b v="0"/>
    <s v="theater/plays"/>
    <n v="3.5578378378378379"/>
    <n v="84.92903225806451"/>
    <x v="1"/>
    <x v="1"/>
  </r>
  <r>
    <n v="703"/>
    <s v="Perez Group"/>
    <s v="Cross-platform tertiary hub"/>
    <n v="63400"/>
    <n v="197728"/>
    <x v="1"/>
    <n v="2038"/>
    <x v="0"/>
    <s v="USD"/>
    <x v="619"/>
    <n v="1334984400"/>
    <n v="1336453200"/>
    <x v="615"/>
    <b v="1"/>
    <b v="1"/>
    <s v="publishing/translations"/>
    <n v="3.1187381703470032"/>
    <n v="97.020608439646708"/>
    <x v="5"/>
    <x v="9"/>
  </r>
  <r>
    <n v="252"/>
    <s v="Perez PLC"/>
    <s v="Operative bandwidth-monitored interface"/>
    <n v="1000"/>
    <n v="6263"/>
    <x v="1"/>
    <n v="59"/>
    <x v="0"/>
    <s v="USD"/>
    <x v="508"/>
    <n v="1382677200"/>
    <n v="1383109200"/>
    <x v="616"/>
    <b v="0"/>
    <b v="0"/>
    <s v="theater/plays"/>
    <n v="6.2629999999999999"/>
    <n v="106.15254237288136"/>
    <x v="1"/>
    <x v="1"/>
  </r>
  <r>
    <n v="580"/>
    <s v="Perez PLC"/>
    <s v="Seamless 6thgeneration extranet"/>
    <n v="43800"/>
    <n v="149578"/>
    <x v="1"/>
    <n v="3116"/>
    <x v="0"/>
    <s v="USD"/>
    <x v="620"/>
    <n v="1393394400"/>
    <n v="1394085600"/>
    <x v="617"/>
    <b v="0"/>
    <b v="0"/>
    <s v="theater/plays"/>
    <n v="3.4150228310502282"/>
    <n v="48.003209242618745"/>
    <x v="1"/>
    <x v="1"/>
  </r>
  <r>
    <n v="803"/>
    <s v="Perez, Brown and Meyers"/>
    <s v="Stand-alone background customer loyalty"/>
    <n v="6100"/>
    <n v="6527"/>
    <x v="1"/>
    <n v="233"/>
    <x v="0"/>
    <s v="USD"/>
    <x v="621"/>
    <n v="1548568800"/>
    <n v="1551506400"/>
    <x v="547"/>
    <b v="0"/>
    <b v="0"/>
    <s v="theater/plays"/>
    <n v="1.07"/>
    <n v="28.012875536480685"/>
    <x v="1"/>
    <x v="1"/>
  </r>
  <r>
    <n v="357"/>
    <s v="Perez, Davis and Wilson"/>
    <s v="Implemented tangible algorithm"/>
    <n v="2300"/>
    <n v="4253"/>
    <x v="1"/>
    <n v="41"/>
    <x v="0"/>
    <s v="USD"/>
    <x v="622"/>
    <n v="1441256400"/>
    <n v="1443416400"/>
    <x v="618"/>
    <b v="0"/>
    <b v="0"/>
    <s v="games/video games"/>
    <n v="1.8491304347826087"/>
    <n v="103.73170731707317"/>
    <x v="6"/>
    <x v="10"/>
  </r>
  <r>
    <n v="11"/>
    <s v="Perez, Johnson and Gardner"/>
    <s v="Grass-roots zero administration system engine"/>
    <n v="6300"/>
    <n v="3030"/>
    <x v="0"/>
    <n v="27"/>
    <x v="0"/>
    <s v="USD"/>
    <x v="623"/>
    <n v="1285045200"/>
    <n v="1285563600"/>
    <x v="619"/>
    <b v="0"/>
    <b v="1"/>
    <s v="theater/plays"/>
    <n v="0.48095238095238096"/>
    <n v="112.22222222222223"/>
    <x v="1"/>
    <x v="1"/>
  </r>
  <r>
    <n v="754"/>
    <s v="Perez, Reed and Lee"/>
    <s v="Advanced dedicated encoding"/>
    <n v="70400"/>
    <n v="118603"/>
    <x v="1"/>
    <n v="3205"/>
    <x v="0"/>
    <s v="USD"/>
    <x v="624"/>
    <n v="1351400400"/>
    <n v="1355983200"/>
    <x v="503"/>
    <b v="0"/>
    <b v="0"/>
    <s v="theater/plays"/>
    <n v="1.6847017045454546"/>
    <n v="37.005616224648989"/>
    <x v="1"/>
    <x v="1"/>
  </r>
  <r>
    <n v="19"/>
    <s v="Perez-Hess"/>
    <s v="Down-sized cohesive archive"/>
    <n v="62500"/>
    <n v="30331"/>
    <x v="0"/>
    <n v="674"/>
    <x v="0"/>
    <s v="USD"/>
    <x v="625"/>
    <n v="1551679200"/>
    <n v="1553490000"/>
    <x v="620"/>
    <b v="0"/>
    <b v="1"/>
    <s v="theater/plays"/>
    <n v="0.48529600000000001"/>
    <n v="45.001483679525222"/>
    <x v="1"/>
    <x v="1"/>
  </r>
  <r>
    <n v="197"/>
    <s v="Perry and Sons"/>
    <s v="Business-focused logistical framework"/>
    <n v="54700"/>
    <n v="163118"/>
    <x v="1"/>
    <n v="1989"/>
    <x v="0"/>
    <s v="USD"/>
    <x v="626"/>
    <n v="1498194000"/>
    <n v="1499403600"/>
    <x v="621"/>
    <b v="0"/>
    <b v="0"/>
    <s v="film &amp; video/drama"/>
    <n v="2.9820475319926874"/>
    <n v="82.010055304172951"/>
    <x v="0"/>
    <x v="12"/>
  </r>
  <r>
    <n v="471"/>
    <s v="Perry and Sons"/>
    <s v="Configurable static help-desk"/>
    <n v="3100"/>
    <n v="9889"/>
    <x v="1"/>
    <n v="194"/>
    <x v="5"/>
    <s v="GBP"/>
    <x v="86"/>
    <n v="1335934800"/>
    <n v="1335934800"/>
    <x v="622"/>
    <b v="0"/>
    <b v="1"/>
    <s v="food/food trucks"/>
    <n v="3.19"/>
    <n v="50.97422680412371"/>
    <x v="4"/>
    <x v="4"/>
  </r>
  <r>
    <n v="376"/>
    <s v="Perry PLC"/>
    <s v="Mandatory uniform matrix"/>
    <n v="3400"/>
    <n v="12275"/>
    <x v="1"/>
    <n v="131"/>
    <x v="0"/>
    <s v="USD"/>
    <x v="627"/>
    <n v="1404622800"/>
    <n v="1405141200"/>
    <x v="402"/>
    <b v="0"/>
    <b v="0"/>
    <s v="music/rock"/>
    <n v="3.6102941176470593"/>
    <n v="93.702290076335885"/>
    <x v="2"/>
    <x v="6"/>
  </r>
  <r>
    <n v="347"/>
    <s v="Petersen and Sons"/>
    <s v="Open-source full-range portal"/>
    <n v="900"/>
    <n v="12607"/>
    <x v="1"/>
    <n v="191"/>
    <x v="0"/>
    <s v="USD"/>
    <x v="628"/>
    <n v="1423634400"/>
    <n v="1425708000"/>
    <x v="623"/>
    <b v="0"/>
    <b v="0"/>
    <s v="technology/web"/>
    <n v="14.007777777777779"/>
    <n v="66.005235602094245"/>
    <x v="7"/>
    <x v="13"/>
  </r>
  <r>
    <n v="615"/>
    <s v="Petersen-Rodriguez"/>
    <s v="Digitized clear-thinking installation"/>
    <n v="8500"/>
    <n v="14488"/>
    <x v="1"/>
    <n v="170"/>
    <x v="4"/>
    <s v="EUR"/>
    <x v="629"/>
    <n v="1461906000"/>
    <n v="1462770000"/>
    <x v="624"/>
    <b v="0"/>
    <b v="0"/>
    <s v="theater/plays"/>
    <n v="1.7044705882352944"/>
    <n v="85.223529411764702"/>
    <x v="1"/>
    <x v="1"/>
  </r>
  <r>
    <n v="644"/>
    <s v="Peters-Nelson"/>
    <s v="Distributed real-time algorithm"/>
    <n v="169400"/>
    <n v="81984"/>
    <x v="0"/>
    <n v="2928"/>
    <x v="3"/>
    <s v="CAD"/>
    <x v="630"/>
    <n v="1545112800"/>
    <n v="1546495200"/>
    <x v="625"/>
    <b v="0"/>
    <b v="0"/>
    <s v="theater/plays"/>
    <n v="0.48396694214876035"/>
    <n v="28"/>
    <x v="1"/>
    <x v="1"/>
  </r>
  <r>
    <n v="951"/>
    <s v="Peterson Ltd"/>
    <s v="Re-engineered 24hour matrix"/>
    <n v="14500"/>
    <n v="159056"/>
    <x v="1"/>
    <n v="1559"/>
    <x v="0"/>
    <s v="USD"/>
    <x v="631"/>
    <n v="1482732000"/>
    <n v="1482818400"/>
    <x v="626"/>
    <b v="0"/>
    <b v="1"/>
    <s v="music/rock"/>
    <n v="10.969379310344827"/>
    <n v="102.02437459910199"/>
    <x v="2"/>
    <x v="6"/>
  </r>
  <r>
    <n v="304"/>
    <s v="Peterson PLC"/>
    <s v="User-friendly discrete benchmark"/>
    <n v="2100"/>
    <n v="11469"/>
    <x v="1"/>
    <n v="142"/>
    <x v="0"/>
    <s v="USD"/>
    <x v="632"/>
    <n v="1470546000"/>
    <n v="1474088400"/>
    <x v="144"/>
    <b v="0"/>
    <b v="0"/>
    <s v="film &amp; video/documentary"/>
    <n v="5.4614285714285726"/>
    <n v="80.767605633802816"/>
    <x v="0"/>
    <x v="7"/>
  </r>
  <r>
    <n v="785"/>
    <s v="Peterson, Fletcher and Sanchez"/>
    <s v="Multi-channeled bi-directional moratorium"/>
    <n v="6700"/>
    <n v="12939"/>
    <x v="1"/>
    <n v="127"/>
    <x v="1"/>
    <s v="AUD"/>
    <x v="234"/>
    <n v="1556341200"/>
    <n v="1559278800"/>
    <x v="627"/>
    <b v="0"/>
    <b v="1"/>
    <s v="film &amp; video/animation"/>
    <n v="1.9311940298507464"/>
    <n v="101.88188976377953"/>
    <x v="0"/>
    <x v="0"/>
  </r>
  <r>
    <n v="943"/>
    <s v="Peterson, Gonzalez and Spencer"/>
    <s v="Synchronized fault-tolerant algorithm"/>
    <n v="7500"/>
    <n v="11969"/>
    <x v="1"/>
    <n v="114"/>
    <x v="0"/>
    <s v="USD"/>
    <x v="468"/>
    <n v="1411534800"/>
    <n v="1414558800"/>
    <x v="628"/>
    <b v="0"/>
    <b v="0"/>
    <s v="food/food trucks"/>
    <n v="1.5958666666666668"/>
    <n v="104.99122807017544"/>
    <x v="4"/>
    <x v="4"/>
  </r>
  <r>
    <n v="326"/>
    <s v="Pham, Avila and Nash"/>
    <s v="Multi-channeled next generation architecture"/>
    <n v="7200"/>
    <n v="3326"/>
    <x v="0"/>
    <n v="128"/>
    <x v="0"/>
    <s v="USD"/>
    <x v="633"/>
    <n v="1451109600"/>
    <n v="1451628000"/>
    <x v="629"/>
    <b v="0"/>
    <b v="0"/>
    <s v="film &amp; video/animation"/>
    <n v="0.46194444444444444"/>
    <n v="25.984375"/>
    <x v="0"/>
    <x v="0"/>
  </r>
  <r>
    <n v="839"/>
    <s v="Pierce-Ramirez"/>
    <s v="Organized scalable initiative"/>
    <n v="7700"/>
    <n v="14644"/>
    <x v="1"/>
    <n v="157"/>
    <x v="0"/>
    <s v="USD"/>
    <x v="634"/>
    <n v="1395032400"/>
    <n v="1398920400"/>
    <x v="630"/>
    <b v="0"/>
    <b v="1"/>
    <s v="film &amp; video/documentary"/>
    <n v="1.9018181818181819"/>
    <n v="93.273885350318466"/>
    <x v="0"/>
    <x v="7"/>
  </r>
  <r>
    <n v="228"/>
    <s v="Pineda Group"/>
    <s v="Exclusive real-time protocol"/>
    <n v="137900"/>
    <n v="165352"/>
    <x v="1"/>
    <n v="2468"/>
    <x v="0"/>
    <s v="USD"/>
    <x v="423"/>
    <n v="1472619600"/>
    <n v="1474779600"/>
    <x v="631"/>
    <b v="0"/>
    <b v="0"/>
    <s v="film &amp; video/animation"/>
    <n v="1.1990717911530093"/>
    <n v="66.998379254457049"/>
    <x v="0"/>
    <x v="0"/>
  </r>
  <r>
    <n v="582"/>
    <s v="Pineda Ltd"/>
    <s v="Cross-group global system engine"/>
    <n v="8700"/>
    <n v="4531"/>
    <x v="0"/>
    <n v="42"/>
    <x v="0"/>
    <s v="USD"/>
    <x v="370"/>
    <n v="1433912400"/>
    <n v="1434344400"/>
    <x v="632"/>
    <b v="0"/>
    <b v="1"/>
    <s v="games/video games"/>
    <n v="0.5208045977011494"/>
    <n v="107.88095238095238"/>
    <x v="6"/>
    <x v="10"/>
  </r>
  <r>
    <n v="240"/>
    <s v="Pitts-Reed"/>
    <s v="Vision-oriented dynamic service-desk"/>
    <n v="29400"/>
    <n v="123124"/>
    <x v="1"/>
    <n v="1784"/>
    <x v="0"/>
    <s v="USD"/>
    <x v="557"/>
    <n v="1281070800"/>
    <n v="1281157200"/>
    <x v="633"/>
    <b v="0"/>
    <b v="0"/>
    <s v="theater/plays"/>
    <n v="4.1878911564625847"/>
    <n v="69.015695067264573"/>
    <x v="1"/>
    <x v="1"/>
  </r>
  <r>
    <n v="82"/>
    <s v="Porter-George"/>
    <s v="Reactive content-based framework"/>
    <n v="1000"/>
    <n v="14973"/>
    <x v="1"/>
    <n v="180"/>
    <x v="5"/>
    <s v="GBP"/>
    <x v="635"/>
    <n v="1547704800"/>
    <n v="1548309600"/>
    <x v="453"/>
    <b v="0"/>
    <b v="1"/>
    <s v="games/video games"/>
    <n v="14.973000000000003"/>
    <n v="83.183333333333337"/>
    <x v="6"/>
    <x v="10"/>
  </r>
  <r>
    <n v="843"/>
    <s v="Porter-Hicks"/>
    <s v="De-engineered next generation parallelism"/>
    <n v="8800"/>
    <n v="2703"/>
    <x v="0"/>
    <n v="33"/>
    <x v="0"/>
    <s v="USD"/>
    <x v="636"/>
    <n v="1535259600"/>
    <n v="1535778000"/>
    <x v="634"/>
    <b v="0"/>
    <b v="0"/>
    <s v="photography/photography books"/>
    <n v="0.30715909090909088"/>
    <n v="81.909090909090907"/>
    <x v="3"/>
    <x v="3"/>
  </r>
  <r>
    <n v="433"/>
    <s v="Potter, Harper and Everett"/>
    <s v="Decentralized composite paradigm"/>
    <n v="121400"/>
    <n v="65755"/>
    <x v="0"/>
    <n v="792"/>
    <x v="0"/>
    <s v="USD"/>
    <x v="637"/>
    <n v="1385359200"/>
    <n v="1386741600"/>
    <x v="635"/>
    <b v="0"/>
    <b v="1"/>
    <s v="film &amp; video/documentary"/>
    <n v="0.54163920922570019"/>
    <n v="83.023989898989896"/>
    <x v="0"/>
    <x v="7"/>
  </r>
  <r>
    <n v="583"/>
    <s v="Powell and Sons"/>
    <s v="Centralized clear-thinking conglomeration"/>
    <n v="18900"/>
    <n v="60934"/>
    <x v="1"/>
    <n v="909"/>
    <x v="0"/>
    <s v="USD"/>
    <x v="638"/>
    <n v="1329717600"/>
    <n v="1331186400"/>
    <x v="636"/>
    <b v="0"/>
    <b v="0"/>
    <s v="film &amp; video/documentary"/>
    <n v="3.2240211640211642"/>
    <n v="67.034103410341032"/>
    <x v="0"/>
    <x v="7"/>
  </r>
  <r>
    <n v="900"/>
    <s v="Powers, Smith and Deleon"/>
    <s v="Enhanced uniform service-desk"/>
    <n v="100"/>
    <n v="2"/>
    <x v="0"/>
    <n v="1"/>
    <x v="0"/>
    <s v="USD"/>
    <x v="639"/>
    <n v="1411102800"/>
    <n v="1411189200"/>
    <x v="637"/>
    <b v="0"/>
    <b v="1"/>
    <s v="technology/web"/>
    <n v="0.02"/>
    <n v="2"/>
    <x v="7"/>
    <x v="13"/>
  </r>
  <r>
    <n v="125"/>
    <s v="Pratt LLC"/>
    <s v="Stand-alone web-enabled moderator"/>
    <n v="5300"/>
    <n v="8475"/>
    <x v="1"/>
    <n v="180"/>
    <x v="0"/>
    <s v="USD"/>
    <x v="552"/>
    <n v="1537333200"/>
    <n v="1537678800"/>
    <x v="638"/>
    <b v="0"/>
    <b v="0"/>
    <s v="theater/plays"/>
    <n v="1.5990566037735849"/>
    <n v="47.083333333333336"/>
    <x v="1"/>
    <x v="1"/>
  </r>
  <r>
    <n v="448"/>
    <s v="Price and Sons"/>
    <s v="Object-based demand-driven strategy"/>
    <n v="89900"/>
    <n v="45384"/>
    <x v="0"/>
    <n v="605"/>
    <x v="0"/>
    <s v="USD"/>
    <x v="640"/>
    <n v="1365915600"/>
    <n v="1366088400"/>
    <x v="639"/>
    <b v="0"/>
    <b v="1"/>
    <s v="games/video games"/>
    <n v="0.50482758620689661"/>
    <n v="75.014876033057845"/>
    <x v="6"/>
    <x v="10"/>
  </r>
  <r>
    <n v="218"/>
    <s v="Price-Rodriguez"/>
    <s v="Adaptive logistical initiative"/>
    <n v="5700"/>
    <n v="12309"/>
    <x v="1"/>
    <n v="397"/>
    <x v="5"/>
    <s v="GBP"/>
    <x v="641"/>
    <n v="1320991200"/>
    <n v="1323928800"/>
    <x v="640"/>
    <b v="0"/>
    <b v="1"/>
    <s v="film &amp; video/shorts"/>
    <n v="2.1594736842105262"/>
    <n v="31.005037783375315"/>
    <x v="0"/>
    <x v="18"/>
  </r>
  <r>
    <n v="585"/>
    <s v="Pugh LLC"/>
    <s v="Reactive analyzing function"/>
    <n v="8900"/>
    <n v="13065"/>
    <x v="1"/>
    <n v="136"/>
    <x v="0"/>
    <s v="USD"/>
    <x v="642"/>
    <n v="1268888400"/>
    <n v="1269752400"/>
    <x v="641"/>
    <b v="0"/>
    <b v="0"/>
    <s v="publishing/translations"/>
    <n v="1.4679775280898877"/>
    <n v="96.066176470588232"/>
    <x v="5"/>
    <x v="9"/>
  </r>
  <r>
    <n v="727"/>
    <s v="Quinn, Cruz and Schmidt"/>
    <s v="Enterprise-wide multimedia software"/>
    <n v="8900"/>
    <n v="14685"/>
    <x v="1"/>
    <n v="181"/>
    <x v="0"/>
    <s v="USD"/>
    <x v="457"/>
    <n v="1547964000"/>
    <n v="1552971600"/>
    <x v="642"/>
    <b v="0"/>
    <b v="0"/>
    <s v="technology/web"/>
    <n v="1.65"/>
    <n v="81.132596685082873"/>
    <x v="7"/>
    <x v="13"/>
  </r>
  <r>
    <n v="518"/>
    <s v="Ramirez Group"/>
    <s v="Open-architected uniform instruction set"/>
    <n v="8800"/>
    <n v="622"/>
    <x v="0"/>
    <n v="10"/>
    <x v="0"/>
    <s v="USD"/>
    <x v="643"/>
    <n v="1519365600"/>
    <n v="1519538400"/>
    <x v="287"/>
    <b v="0"/>
    <b v="1"/>
    <s v="film &amp; video/animation"/>
    <n v="7.0681818181818179E-2"/>
    <n v="62.2"/>
    <x v="0"/>
    <x v="0"/>
  </r>
  <r>
    <n v="517"/>
    <s v="Ramirez LLC"/>
    <s v="Multi-tiered maximized orchestration"/>
    <n v="5900"/>
    <n v="6608"/>
    <x v="1"/>
    <n v="78"/>
    <x v="0"/>
    <s v="USD"/>
    <x v="644"/>
    <n v="1493960400"/>
    <n v="1494392400"/>
    <x v="516"/>
    <b v="0"/>
    <b v="0"/>
    <s v="food/food trucks"/>
    <n v="1.1200000000000001"/>
    <n v="84.717948717948715"/>
    <x v="4"/>
    <x v="4"/>
  </r>
  <r>
    <n v="991"/>
    <s v="Ramirez LLC"/>
    <s v="Reduced reciprocal focus group"/>
    <n v="9800"/>
    <n v="11091"/>
    <x v="1"/>
    <n v="241"/>
    <x v="0"/>
    <s v="USD"/>
    <x v="645"/>
    <n v="1411621200"/>
    <n v="1411966800"/>
    <x v="643"/>
    <b v="0"/>
    <b v="1"/>
    <s v="music/rock"/>
    <n v="1.131734693877551"/>
    <n v="46.020746887966808"/>
    <x v="2"/>
    <x v="6"/>
  </r>
  <r>
    <n v="914"/>
    <s v="Ramirez, Padilla and Barrera"/>
    <s v="Diverse client-driven conglomeration"/>
    <n v="6400"/>
    <n v="3676"/>
    <x v="0"/>
    <n v="141"/>
    <x v="5"/>
    <s v="GBP"/>
    <x v="646"/>
    <n v="1375592400"/>
    <n v="1376629200"/>
    <x v="644"/>
    <b v="0"/>
    <b v="0"/>
    <s v="theater/plays"/>
    <n v="0.57437499999999997"/>
    <n v="26.070921985815602"/>
    <x v="1"/>
    <x v="1"/>
  </r>
  <r>
    <n v="768"/>
    <s v="Ramirez-Calderon"/>
    <s v="Fundamental zero tolerance alliance"/>
    <n v="4800"/>
    <n v="11088"/>
    <x v="1"/>
    <n v="150"/>
    <x v="0"/>
    <s v="USD"/>
    <x v="254"/>
    <n v="1386741600"/>
    <n v="1388037600"/>
    <x v="645"/>
    <b v="0"/>
    <b v="0"/>
    <s v="theater/plays"/>
    <n v="2.31"/>
    <n v="73.92"/>
    <x v="1"/>
    <x v="1"/>
  </r>
  <r>
    <n v="364"/>
    <s v="Ramirez-Myers"/>
    <s v="Switchable intangible definition"/>
    <n v="900"/>
    <n v="14547"/>
    <x v="1"/>
    <n v="186"/>
    <x v="0"/>
    <s v="USD"/>
    <x v="647"/>
    <n v="1520229600"/>
    <n v="1522818000"/>
    <x v="646"/>
    <b v="0"/>
    <b v="0"/>
    <s v="music/indie rock"/>
    <n v="16.163333333333334"/>
    <n v="78.209677419354833"/>
    <x v="2"/>
    <x v="2"/>
  </r>
  <r>
    <n v="750"/>
    <s v="Ramos and Sons"/>
    <s v="Extended responsive Internet solution"/>
    <n v="100"/>
    <n v="1"/>
    <x v="0"/>
    <n v="1"/>
    <x v="5"/>
    <s v="GBP"/>
    <x v="648"/>
    <n v="1277960400"/>
    <n v="1280120400"/>
    <x v="68"/>
    <b v="0"/>
    <b v="0"/>
    <s v="music/electric music"/>
    <n v="0.01"/>
    <n v="1"/>
    <x v="2"/>
    <x v="17"/>
  </r>
  <r>
    <n v="642"/>
    <s v="Ramos, Moreno and Lewis"/>
    <s v="Extended multi-state knowledge user"/>
    <n v="9200"/>
    <n v="13382"/>
    <x v="1"/>
    <n v="129"/>
    <x v="3"/>
    <s v="CAD"/>
    <x v="649"/>
    <n v="1545026400"/>
    <n v="1545804000"/>
    <x v="647"/>
    <b v="0"/>
    <b v="0"/>
    <s v="technology/wearables"/>
    <n v="1.4545652173913044"/>
    <n v="103.73643410852713"/>
    <x v="7"/>
    <x v="16"/>
  </r>
  <r>
    <n v="277"/>
    <s v="Ramos-Mitchell"/>
    <s v="Persevering system-worthy info-mediaries"/>
    <n v="700"/>
    <n v="7465"/>
    <x v="1"/>
    <n v="83"/>
    <x v="0"/>
    <s v="USD"/>
    <x v="650"/>
    <n v="1279515600"/>
    <n v="1279688400"/>
    <x v="18"/>
    <b v="0"/>
    <b v="0"/>
    <s v="theater/plays"/>
    <n v="10.664285714285716"/>
    <n v="89.939759036144579"/>
    <x v="1"/>
    <x v="1"/>
  </r>
  <r>
    <n v="299"/>
    <s v="Ramsey and Sons"/>
    <s v="Grass-roots contextually-based algorithm"/>
    <n v="3800"/>
    <n v="1954"/>
    <x v="0"/>
    <n v="49"/>
    <x v="0"/>
    <s v="USD"/>
    <x v="599"/>
    <n v="1456984800"/>
    <n v="1461819600"/>
    <x v="648"/>
    <b v="0"/>
    <b v="0"/>
    <s v="food/food trucks"/>
    <n v="0.51421052631578945"/>
    <n v="39.877551020408163"/>
    <x v="4"/>
    <x v="4"/>
  </r>
  <r>
    <n v="9"/>
    <s v="Rangel, Holt and Jones"/>
    <s v="Open-source fresh-thinking model"/>
    <n v="6200"/>
    <n v="3208"/>
    <x v="0"/>
    <n v="44"/>
    <x v="0"/>
    <s v="USD"/>
    <x v="341"/>
    <n v="1379566800"/>
    <n v="1383804000"/>
    <x v="649"/>
    <b v="0"/>
    <b v="0"/>
    <s v="music/electric music"/>
    <n v="0.51741935483870971"/>
    <n v="72.909090909090907"/>
    <x v="2"/>
    <x v="17"/>
  </r>
  <r>
    <n v="691"/>
    <s v="Ray, Li and Li"/>
    <s v="Front-line disintermediate hub"/>
    <n v="5000"/>
    <n v="7119"/>
    <x v="1"/>
    <n v="237"/>
    <x v="0"/>
    <s v="USD"/>
    <x v="651"/>
    <n v="1349240400"/>
    <n v="1350709200"/>
    <x v="650"/>
    <b v="1"/>
    <b v="1"/>
    <s v="film &amp; video/documentary"/>
    <n v="1.4238"/>
    <n v="30.037974683544302"/>
    <x v="0"/>
    <x v="7"/>
  </r>
  <r>
    <n v="20"/>
    <s v="Reeves, Thompson and Richardson"/>
    <s v="Proactive composite alliance"/>
    <n v="131800"/>
    <n v="147936"/>
    <x v="1"/>
    <n v="1396"/>
    <x v="0"/>
    <s v="USD"/>
    <x v="652"/>
    <n v="1406523600"/>
    <n v="1406523600"/>
    <x v="651"/>
    <b v="0"/>
    <b v="0"/>
    <s v="film &amp; video/drama"/>
    <n v="1.1224279210925645"/>
    <n v="105.97134670487107"/>
    <x v="0"/>
    <x v="12"/>
  </r>
  <r>
    <n v="233"/>
    <s v="Reid, Rivera and Perry"/>
    <s v="Multi-lateral national adapter"/>
    <n v="3800"/>
    <n v="6000"/>
    <x v="1"/>
    <n v="62"/>
    <x v="0"/>
    <s v="USD"/>
    <x v="653"/>
    <n v="1307854800"/>
    <n v="1309237200"/>
    <x v="652"/>
    <b v="0"/>
    <b v="0"/>
    <s v="film &amp; video/animation"/>
    <n v="1.5789473684210527"/>
    <n v="96.774193548387103"/>
    <x v="0"/>
    <x v="0"/>
  </r>
  <r>
    <n v="799"/>
    <s v="Reid-Day"/>
    <s v="Devolved tertiary time-frame"/>
    <n v="84500"/>
    <n v="73522"/>
    <x v="0"/>
    <n v="1225"/>
    <x v="5"/>
    <s v="GBP"/>
    <x v="654"/>
    <n v="1454133600"/>
    <n v="1454479200"/>
    <x v="653"/>
    <b v="0"/>
    <b v="0"/>
    <s v="theater/plays"/>
    <n v="0.87008284023668636"/>
    <n v="60.017959183673469"/>
    <x v="1"/>
    <x v="1"/>
  </r>
  <r>
    <n v="44"/>
    <s v="Reid-Mccullough"/>
    <s v="Visionary real-time groupware"/>
    <n v="1600"/>
    <n v="10541"/>
    <x v="1"/>
    <n v="98"/>
    <x v="2"/>
    <s v="DKK"/>
    <x v="655"/>
    <n v="1552798800"/>
    <n v="1552885200"/>
    <x v="654"/>
    <b v="0"/>
    <b v="0"/>
    <s v="publishing/fiction"/>
    <n v="6.5881249999999998"/>
    <n v="107.56122448979592"/>
    <x v="5"/>
    <x v="5"/>
  </r>
  <r>
    <n v="379"/>
    <s v="Reilly, Aguirre and Johnson"/>
    <s v="Realigned clear-thinking migration"/>
    <n v="7200"/>
    <n v="2912"/>
    <x v="0"/>
    <n v="44"/>
    <x v="5"/>
    <s v="GBP"/>
    <x v="656"/>
    <n v="1319691600"/>
    <n v="1320904800"/>
    <x v="655"/>
    <b v="0"/>
    <b v="0"/>
    <s v="theater/plays"/>
    <n v="0.40444444444444444"/>
    <n v="66.181818181818187"/>
    <x v="1"/>
    <x v="1"/>
  </r>
  <r>
    <n v="718"/>
    <s v="Reyes PLC"/>
    <s v="Expanded optimal pricing structure"/>
    <n v="8300"/>
    <n v="8317"/>
    <x v="1"/>
    <n v="297"/>
    <x v="0"/>
    <s v="USD"/>
    <x v="657"/>
    <n v="1371445200"/>
    <n v="1373691600"/>
    <x v="656"/>
    <b v="0"/>
    <b v="0"/>
    <s v="technology/wearables"/>
    <n v="1.0020481927710843"/>
    <n v="28.003367003367003"/>
    <x v="7"/>
    <x v="16"/>
  </r>
  <r>
    <n v="483"/>
    <s v="Rice-Parker"/>
    <s v="Down-sized actuating infrastructure"/>
    <n v="91400"/>
    <n v="48236"/>
    <x v="0"/>
    <n v="554"/>
    <x v="0"/>
    <s v="USD"/>
    <x v="658"/>
    <n v="1576130400"/>
    <n v="1576735200"/>
    <x v="657"/>
    <b v="0"/>
    <b v="0"/>
    <s v="theater/plays"/>
    <n v="0.52774617067833696"/>
    <n v="87.068592057761734"/>
    <x v="1"/>
    <x v="1"/>
  </r>
  <r>
    <n v="460"/>
    <s v="Rich, Alvarez and King"/>
    <s v="Business-focused static ability"/>
    <n v="2400"/>
    <n v="4119"/>
    <x v="1"/>
    <n v="50"/>
    <x v="0"/>
    <s v="USD"/>
    <x v="589"/>
    <n v="1281330000"/>
    <n v="1281589200"/>
    <x v="241"/>
    <b v="0"/>
    <b v="0"/>
    <s v="theater/plays"/>
    <n v="1.7162500000000001"/>
    <n v="82.38"/>
    <x v="1"/>
    <x v="1"/>
  </r>
  <r>
    <n v="935"/>
    <s v="Richards, Stevens and Fleming"/>
    <s v="Object-based full-range knowledge user"/>
    <n v="6100"/>
    <n v="10012"/>
    <x v="1"/>
    <n v="132"/>
    <x v="0"/>
    <s v="USD"/>
    <x v="659"/>
    <n v="1437714000"/>
    <n v="1438318800"/>
    <x v="23"/>
    <b v="0"/>
    <b v="0"/>
    <s v="theater/plays"/>
    <n v="1.6413114754098361"/>
    <n v="75.848484848484844"/>
    <x v="1"/>
    <x v="1"/>
  </r>
  <r>
    <n v="485"/>
    <s v="Richards-Davis"/>
    <s v="Quality-focused mission-critical structure"/>
    <n v="90600"/>
    <n v="27844"/>
    <x v="0"/>
    <n v="648"/>
    <x v="5"/>
    <s v="GBP"/>
    <x v="660"/>
    <n v="1560142800"/>
    <n v="1563685200"/>
    <x v="658"/>
    <b v="0"/>
    <b v="0"/>
    <s v="theater/plays"/>
    <n v="0.30732891832229581"/>
    <n v="42.969135802469133"/>
    <x v="1"/>
    <x v="1"/>
  </r>
  <r>
    <n v="473"/>
    <s v="Richardson Inc"/>
    <s v="Assimilated fault-tolerant capacity"/>
    <n v="5000"/>
    <n v="8907"/>
    <x v="1"/>
    <n v="106"/>
    <x v="0"/>
    <s v="USD"/>
    <x v="661"/>
    <n v="1529989200"/>
    <n v="1530075600"/>
    <x v="659"/>
    <b v="0"/>
    <b v="0"/>
    <s v="music/electric music"/>
    <n v="1.7814000000000001"/>
    <n v="84.028301886792448"/>
    <x v="2"/>
    <x v="17"/>
  </r>
  <r>
    <n v="640"/>
    <s v="Richardson, Woodward and Hansen"/>
    <s v="Pre-emptive context-sensitive support"/>
    <n v="119800"/>
    <n v="19769"/>
    <x v="0"/>
    <n v="257"/>
    <x v="0"/>
    <s v="USD"/>
    <x v="662"/>
    <n v="1453096800"/>
    <n v="1453356000"/>
    <x v="660"/>
    <b v="0"/>
    <b v="0"/>
    <s v="theater/plays"/>
    <n v="0.16501669449081802"/>
    <n v="76.922178988326849"/>
    <x v="1"/>
    <x v="1"/>
  </r>
  <r>
    <n v="915"/>
    <s v="Riggs Group"/>
    <s v="Configurable upward-trending solution"/>
    <n v="125900"/>
    <n v="195936"/>
    <x v="1"/>
    <n v="1866"/>
    <x v="5"/>
    <s v="GBP"/>
    <x v="663"/>
    <n v="1503982800"/>
    <n v="1504760400"/>
    <x v="661"/>
    <b v="0"/>
    <b v="0"/>
    <s v="film &amp; video/television"/>
    <n v="1.5562827640984909"/>
    <n v="105.0032154340836"/>
    <x v="0"/>
    <x v="11"/>
  </r>
  <r>
    <n v="957"/>
    <s v="Riley, Cohen and Goodman"/>
    <s v="Profound mission-critical function"/>
    <n v="9800"/>
    <n v="12434"/>
    <x v="1"/>
    <n v="131"/>
    <x v="0"/>
    <s v="USD"/>
    <x v="664"/>
    <n v="1329372000"/>
    <n v="1329631200"/>
    <x v="662"/>
    <b v="0"/>
    <b v="0"/>
    <s v="theater/plays"/>
    <n v="1.2687755102040816"/>
    <n v="94.916030534351151"/>
    <x v="1"/>
    <x v="1"/>
  </r>
  <r>
    <n v="554"/>
    <s v="Ritter PLC"/>
    <s v="Multi-channeled upward-trending application"/>
    <n v="9500"/>
    <n v="14408"/>
    <x v="1"/>
    <n v="554"/>
    <x v="3"/>
    <s v="CAD"/>
    <x v="665"/>
    <n v="1482127200"/>
    <n v="1482645600"/>
    <x v="663"/>
    <b v="0"/>
    <b v="0"/>
    <s v="music/indie rock"/>
    <n v="1.5166315789473683"/>
    <n v="26.007220216606498"/>
    <x v="2"/>
    <x v="2"/>
  </r>
  <r>
    <n v="913"/>
    <s v="Rivera-Pearson"/>
    <s v="Re-engineered asymmetric challenge"/>
    <n v="70200"/>
    <n v="35536"/>
    <x v="0"/>
    <n v="523"/>
    <x v="1"/>
    <s v="AUD"/>
    <x v="666"/>
    <n v="1557637200"/>
    <n v="1558760400"/>
    <x v="664"/>
    <b v="0"/>
    <b v="0"/>
    <s v="film &amp; video/drama"/>
    <n v="0.50621082621082625"/>
    <n v="67.946462715105156"/>
    <x v="0"/>
    <x v="12"/>
  </r>
  <r>
    <n v="250"/>
    <s v="Robbins and Sons"/>
    <s v="Future-proofed directional synergy"/>
    <n v="100"/>
    <n v="3"/>
    <x v="0"/>
    <n v="1"/>
    <x v="0"/>
    <s v="USD"/>
    <x v="161"/>
    <n v="1264399200"/>
    <n v="1267423200"/>
    <x v="665"/>
    <b v="0"/>
    <b v="0"/>
    <s v="music/rock"/>
    <n v="0.03"/>
    <n v="3"/>
    <x v="2"/>
    <x v="6"/>
  </r>
  <r>
    <n v="960"/>
    <s v="Robbins Group"/>
    <s v="Function-based interactive matrix"/>
    <n v="5500"/>
    <n v="4678"/>
    <x v="0"/>
    <n v="55"/>
    <x v="0"/>
    <s v="USD"/>
    <x v="667"/>
    <n v="1454911200"/>
    <n v="1458104400"/>
    <x v="666"/>
    <b v="0"/>
    <b v="0"/>
    <s v="technology/web"/>
    <n v="0.85054545454545449"/>
    <n v="85.054545454545448"/>
    <x v="7"/>
    <x v="13"/>
  </r>
  <r>
    <n v="248"/>
    <s v="Roberts and Sons"/>
    <s v="Streamlined holistic knowledgebase"/>
    <n v="6200"/>
    <n v="13103"/>
    <x v="1"/>
    <n v="218"/>
    <x v="1"/>
    <s v="AUD"/>
    <x v="668"/>
    <n v="1420005600"/>
    <n v="1420437600"/>
    <x v="667"/>
    <b v="0"/>
    <b v="0"/>
    <s v="games/mobile games"/>
    <n v="2.1133870967741935"/>
    <n v="60.105504587155963"/>
    <x v="6"/>
    <x v="21"/>
  </r>
  <r>
    <n v="508"/>
    <s v="Roberts Group"/>
    <s v="Up-sized radical pricing structure"/>
    <n v="172700"/>
    <n v="193820"/>
    <x v="1"/>
    <n v="3657"/>
    <x v="0"/>
    <s v="USD"/>
    <x v="669"/>
    <n v="1532840400"/>
    <n v="1534654800"/>
    <x v="367"/>
    <b v="0"/>
    <b v="0"/>
    <s v="theater/plays"/>
    <n v="1.1222929936305732"/>
    <n v="52.999726551818434"/>
    <x v="1"/>
    <x v="1"/>
  </r>
  <r>
    <n v="654"/>
    <s v="Roberts, Hinton and Williams"/>
    <s v="Programmable static middleware"/>
    <n v="35000"/>
    <n v="177936"/>
    <x v="1"/>
    <n v="3016"/>
    <x v="0"/>
    <s v="USD"/>
    <x v="319"/>
    <n v="1440392400"/>
    <n v="1440824400"/>
    <x v="668"/>
    <b v="0"/>
    <b v="0"/>
    <s v="music/metal"/>
    <n v="5.0838857142857146"/>
    <n v="58.9973474801061"/>
    <x v="2"/>
    <x v="20"/>
  </r>
  <r>
    <n v="646"/>
    <s v="Robinson Group"/>
    <s v="Switchable reciprocal middleware"/>
    <n v="98700"/>
    <n v="87448"/>
    <x v="0"/>
    <n v="2915"/>
    <x v="0"/>
    <s v="USD"/>
    <x v="670"/>
    <n v="1363150800"/>
    <n v="1364101200"/>
    <x v="669"/>
    <b v="0"/>
    <b v="0"/>
    <s v="games/video games"/>
    <n v="0.88599797365754829"/>
    <n v="29.999313893653515"/>
    <x v="6"/>
    <x v="10"/>
  </r>
  <r>
    <n v="670"/>
    <s v="Robinson Group"/>
    <s v="Re-contextualized homogeneous flexibility"/>
    <n v="16200"/>
    <n v="75955"/>
    <x v="1"/>
    <n v="1101"/>
    <x v="0"/>
    <s v="USD"/>
    <x v="449"/>
    <n v="1456380000"/>
    <n v="1457416800"/>
    <x v="670"/>
    <b v="0"/>
    <b v="0"/>
    <s v="music/indie rock"/>
    <n v="4.6885802469135802"/>
    <n v="68.987284287011803"/>
    <x v="2"/>
    <x v="2"/>
  </r>
  <r>
    <n v="118"/>
    <s v="Robinson, Lopez and Christensen"/>
    <s v="Organic next generation protocol"/>
    <n v="5400"/>
    <n v="6351"/>
    <x v="1"/>
    <n v="67"/>
    <x v="0"/>
    <s v="USD"/>
    <x v="671"/>
    <n v="1390716000"/>
    <n v="1391234400"/>
    <x v="671"/>
    <b v="0"/>
    <b v="0"/>
    <s v="photography/photography books"/>
    <n v="1.1761111111111111"/>
    <n v="94.791044776119406"/>
    <x v="3"/>
    <x v="3"/>
  </r>
  <r>
    <n v="671"/>
    <s v="Robinson-Kelly"/>
    <s v="Monitored bi-directional standardization"/>
    <n v="97600"/>
    <n v="119127"/>
    <x v="1"/>
    <n v="1073"/>
    <x v="0"/>
    <s v="USD"/>
    <x v="672"/>
    <n v="1280552400"/>
    <n v="1280898000"/>
    <x v="672"/>
    <b v="0"/>
    <b v="1"/>
    <s v="theater/plays"/>
    <n v="1.220563524590164"/>
    <n v="111.02236719478098"/>
    <x v="1"/>
    <x v="1"/>
  </r>
  <r>
    <n v="429"/>
    <s v="Robles Ltd"/>
    <s v="Right-sized demand-driven adapter"/>
    <n v="191000"/>
    <n v="173191"/>
    <x v="2"/>
    <n v="2138"/>
    <x v="0"/>
    <s v="USD"/>
    <x v="422"/>
    <n v="1392012000"/>
    <n v="1394427600"/>
    <x v="673"/>
    <b v="0"/>
    <b v="1"/>
    <s v="photography/photography books"/>
    <n v="0.90675916230366493"/>
    <n v="81.006080449017773"/>
    <x v="3"/>
    <x v="3"/>
  </r>
  <r>
    <n v="506"/>
    <s v="Robles, Bell and Gonzalez"/>
    <s v="Customizable background monitoring"/>
    <n v="18000"/>
    <n v="166874"/>
    <x v="1"/>
    <n v="2528"/>
    <x v="0"/>
    <s v="USD"/>
    <x v="292"/>
    <n v="1511416800"/>
    <n v="1512885600"/>
    <x v="674"/>
    <b v="0"/>
    <b v="1"/>
    <s v="theater/plays"/>
    <n v="9.2707777777777771"/>
    <n v="66.010284810126578"/>
    <x v="1"/>
    <x v="1"/>
  </r>
  <r>
    <n v="480"/>
    <s v="Robles-Hudson"/>
    <s v="Balanced bifurcated leverage"/>
    <n v="8600"/>
    <n v="8656"/>
    <x v="1"/>
    <n v="87"/>
    <x v="0"/>
    <s v="USD"/>
    <x v="673"/>
    <n v="1268287200"/>
    <n v="1269061200"/>
    <x v="675"/>
    <b v="0"/>
    <b v="1"/>
    <s v="photography/photography books"/>
    <n v="1.0065116279069768"/>
    <n v="99.494252873563212"/>
    <x v="3"/>
    <x v="3"/>
  </r>
  <r>
    <n v="759"/>
    <s v="Rodriguez PLC"/>
    <s v="Grass-roots upward-trending installation"/>
    <n v="167500"/>
    <n v="114615"/>
    <x v="0"/>
    <n v="1274"/>
    <x v="0"/>
    <s v="USD"/>
    <x v="674"/>
    <n v="1517810400"/>
    <n v="1520402400"/>
    <x v="270"/>
    <b v="0"/>
    <b v="0"/>
    <s v="music/electric music"/>
    <n v="0.6842686567164179"/>
    <n v="89.964678178963894"/>
    <x v="2"/>
    <x v="17"/>
  </r>
  <r>
    <n v="802"/>
    <s v="Rodriguez, Anderson and Porter"/>
    <s v="Reverse-engineered zero-defect infrastructure"/>
    <n v="6200"/>
    <n v="12216"/>
    <x v="1"/>
    <n v="142"/>
    <x v="0"/>
    <s v="USD"/>
    <x v="675"/>
    <n v="1562216400"/>
    <n v="1562389200"/>
    <x v="543"/>
    <b v="0"/>
    <b v="0"/>
    <s v="photography/photography books"/>
    <n v="1.9703225806451612"/>
    <n v="86.028169014084511"/>
    <x v="3"/>
    <x v="3"/>
  </r>
  <r>
    <n v="793"/>
    <s v="Rodriguez, Cox and Rodriguez"/>
    <s v="Networked disintermediate leverage"/>
    <n v="1100"/>
    <n v="13045"/>
    <x v="1"/>
    <n v="181"/>
    <x v="6"/>
    <s v="CHF"/>
    <x v="584"/>
    <n v="1372136400"/>
    <n v="1372482000"/>
    <x v="263"/>
    <b v="0"/>
    <b v="0"/>
    <s v="publishing/nonfiction"/>
    <n v="11.859090909090909"/>
    <n v="72.071823204419886"/>
    <x v="5"/>
    <x v="8"/>
  </r>
  <r>
    <n v="904"/>
    <s v="Rodriguez, Johnson and Jackson"/>
    <s v="Digitized foreground array"/>
    <n v="6500"/>
    <n v="795"/>
    <x v="0"/>
    <n v="16"/>
    <x v="0"/>
    <s v="USD"/>
    <x v="99"/>
    <n v="1349326800"/>
    <n v="1349672400"/>
    <x v="676"/>
    <b v="0"/>
    <b v="0"/>
    <s v="publishing/radio &amp; podcasts"/>
    <n v="0.12230769230769231"/>
    <n v="49.6875"/>
    <x v="5"/>
    <x v="19"/>
  </r>
  <r>
    <n v="14"/>
    <s v="Rodriguez, Rose and Stewart"/>
    <s v="Cloned directional synergy"/>
    <n v="28200"/>
    <n v="18829"/>
    <x v="0"/>
    <n v="200"/>
    <x v="0"/>
    <s v="USD"/>
    <x v="676"/>
    <n v="1331013600"/>
    <n v="1333342800"/>
    <x v="677"/>
    <b v="0"/>
    <b v="0"/>
    <s v="music/indie rock"/>
    <n v="0.66769503546099296"/>
    <n v="94.144999999999996"/>
    <x v="2"/>
    <x v="2"/>
  </r>
  <r>
    <n v="154"/>
    <s v="Rodriguez-Brown"/>
    <s v="Devolved foreground benchmark"/>
    <n v="171300"/>
    <n v="100650"/>
    <x v="0"/>
    <n v="1059"/>
    <x v="0"/>
    <s v="USD"/>
    <x v="100"/>
    <n v="1463029200"/>
    <n v="1465016400"/>
    <x v="485"/>
    <b v="0"/>
    <b v="1"/>
    <s v="music/indie rock"/>
    <n v="0.58756567425569173"/>
    <n v="95.042492917847028"/>
    <x v="2"/>
    <x v="2"/>
  </r>
  <r>
    <n v="844"/>
    <s v="Rodriguez-Hansen"/>
    <s v="Intuitive cohesive groupware"/>
    <n v="8800"/>
    <n v="8747"/>
    <x v="2"/>
    <n v="94"/>
    <x v="0"/>
    <s v="USD"/>
    <x v="677"/>
    <n v="1327212000"/>
    <n v="1327471200"/>
    <x v="678"/>
    <b v="0"/>
    <b v="0"/>
    <s v="film &amp; video/documentary"/>
    <n v="0.99397727272727276"/>
    <n v="93.053191489361708"/>
    <x v="0"/>
    <x v="7"/>
  </r>
  <r>
    <n v="678"/>
    <s v="Rodriguez-Patterson"/>
    <s v="Inverse static standardization"/>
    <n v="99500"/>
    <n v="17879"/>
    <x v="2"/>
    <n v="215"/>
    <x v="0"/>
    <s v="USD"/>
    <x v="550"/>
    <n v="1547877600"/>
    <n v="1548050400"/>
    <x v="679"/>
    <b v="0"/>
    <b v="0"/>
    <s v="film &amp; video/drama"/>
    <n v="0.17968844221105529"/>
    <n v="83.158139534883716"/>
    <x v="0"/>
    <x v="12"/>
  </r>
  <r>
    <n v="963"/>
    <s v="Rodriguez-Robinson"/>
    <s v="Ergonomic methodical hub"/>
    <n v="5900"/>
    <n v="4997"/>
    <x v="0"/>
    <n v="114"/>
    <x v="4"/>
    <s v="EUR"/>
    <x v="678"/>
    <n v="1299304800"/>
    <n v="1299823200"/>
    <x v="680"/>
    <b v="0"/>
    <b v="1"/>
    <s v="photography/photography books"/>
    <n v="0.84694915254237291"/>
    <n v="43.833333333333336"/>
    <x v="3"/>
    <x v="3"/>
  </r>
  <r>
    <n v="412"/>
    <s v="Rodriguez-Scott"/>
    <s v="Realigned zero tolerance software"/>
    <n v="2100"/>
    <n v="14046"/>
    <x v="1"/>
    <n v="134"/>
    <x v="0"/>
    <s v="USD"/>
    <x v="679"/>
    <n v="1388728800"/>
    <n v="1389592800"/>
    <x v="681"/>
    <b v="0"/>
    <b v="0"/>
    <s v="publishing/fiction"/>
    <n v="6.6885714285714286"/>
    <n v="104.82089552238806"/>
    <x v="5"/>
    <x v="5"/>
  </r>
  <r>
    <n v="441"/>
    <s v="Rodriguez-West"/>
    <s v="Automated optimal function"/>
    <n v="7000"/>
    <n v="1744"/>
    <x v="0"/>
    <n v="32"/>
    <x v="0"/>
    <s v="USD"/>
    <x v="680"/>
    <n v="1335416400"/>
    <n v="1337835600"/>
    <x v="682"/>
    <b v="0"/>
    <b v="0"/>
    <s v="technology/wearables"/>
    <n v="0.24914285714285714"/>
    <n v="54.5"/>
    <x v="7"/>
    <x v="16"/>
  </r>
  <r>
    <n v="183"/>
    <s v="Rogers, Huerta and Medina"/>
    <s v="Pre-emptive bandwidth-monitored instruction set"/>
    <n v="5100"/>
    <n v="3525"/>
    <x v="0"/>
    <n v="86"/>
    <x v="3"/>
    <s v="CAD"/>
    <x v="334"/>
    <n v="1284008400"/>
    <n v="1285131600"/>
    <x v="683"/>
    <b v="0"/>
    <b v="0"/>
    <s v="music/rock"/>
    <n v="0.69117647058823517"/>
    <n v="40.988372093023258"/>
    <x v="2"/>
    <x v="6"/>
  </r>
  <r>
    <n v="253"/>
    <s v="Rogers, Jacobs and Jackson"/>
    <s v="Upgradable multi-state instruction set"/>
    <n v="121500"/>
    <n v="108161"/>
    <x v="0"/>
    <n v="1335"/>
    <x v="3"/>
    <s v="CAD"/>
    <x v="681"/>
    <n v="1302238800"/>
    <n v="1303275600"/>
    <x v="684"/>
    <b v="0"/>
    <b v="0"/>
    <s v="film &amp; video/drama"/>
    <n v="0.8902139917695473"/>
    <n v="81.019475655430711"/>
    <x v="0"/>
    <x v="12"/>
  </r>
  <r>
    <n v="109"/>
    <s v="Romero and Sons"/>
    <s v="Object-based client-server application"/>
    <n v="5200"/>
    <n v="3079"/>
    <x v="0"/>
    <n v="60"/>
    <x v="0"/>
    <s v="USD"/>
    <x v="682"/>
    <n v="1389506400"/>
    <n v="1389679200"/>
    <x v="685"/>
    <b v="0"/>
    <b v="0"/>
    <s v="film &amp; video/television"/>
    <n v="0.5921153846153846"/>
    <n v="51.31666666666667"/>
    <x v="0"/>
    <x v="11"/>
  </r>
  <r>
    <n v="61"/>
    <s v="Romero-Hoffman"/>
    <s v="Open-source zero administration complexity"/>
    <n v="199200"/>
    <n v="184750"/>
    <x v="0"/>
    <n v="2253"/>
    <x v="3"/>
    <s v="CAD"/>
    <x v="683"/>
    <n v="1298268000"/>
    <n v="1301720400"/>
    <x v="686"/>
    <b v="0"/>
    <b v="0"/>
    <s v="theater/plays"/>
    <n v="0.92745983935742971"/>
    <n v="82.001775410563695"/>
    <x v="1"/>
    <x v="1"/>
  </r>
  <r>
    <n v="431"/>
    <s v="Rosales LLC"/>
    <s v="Compatible multimedia utilization"/>
    <n v="5100"/>
    <n v="9817"/>
    <x v="1"/>
    <n v="94"/>
    <x v="0"/>
    <s v="USD"/>
    <x v="684"/>
    <n v="1529643600"/>
    <n v="1531112400"/>
    <x v="687"/>
    <b v="1"/>
    <b v="0"/>
    <s v="theater/plays"/>
    <n v="1.9249019607843136"/>
    <n v="104.43617021276596"/>
    <x v="1"/>
    <x v="1"/>
  </r>
  <r>
    <n v="255"/>
    <s v="Rosales, Branch and Harmon"/>
    <s v="Upgradable grid-enabled superstructure"/>
    <n v="80500"/>
    <n v="96735"/>
    <x v="1"/>
    <n v="1697"/>
    <x v="0"/>
    <s v="USD"/>
    <x v="248"/>
    <n v="1297836000"/>
    <n v="1298268000"/>
    <x v="513"/>
    <b v="0"/>
    <b v="1"/>
    <s v="music/rock"/>
    <n v="1.2016770186335404"/>
    <n v="57.003535651149086"/>
    <x v="2"/>
    <x v="6"/>
  </r>
  <r>
    <n v="527"/>
    <s v="Rosario-Smith"/>
    <s v="Enterprise-wide intermediate portal"/>
    <n v="189200"/>
    <n v="188480"/>
    <x v="0"/>
    <n v="6080"/>
    <x v="3"/>
    <s v="CAD"/>
    <x v="685"/>
    <n v="1454652000"/>
    <n v="1457762400"/>
    <x v="52"/>
    <b v="0"/>
    <b v="0"/>
    <s v="film &amp; video/animation"/>
    <n v="0.99619450317124736"/>
    <n v="31"/>
    <x v="0"/>
    <x v="0"/>
  </r>
  <r>
    <n v="609"/>
    <s v="Rose-Fuller"/>
    <s v="Upgradable holistic system engine"/>
    <n v="10000"/>
    <n v="12042"/>
    <x v="1"/>
    <n v="117"/>
    <x v="0"/>
    <s v="USD"/>
    <x v="686"/>
    <n v="1547618400"/>
    <n v="1549087200"/>
    <x v="688"/>
    <b v="0"/>
    <b v="0"/>
    <s v="film &amp; video/science fiction"/>
    <n v="1.2041999999999999"/>
    <n v="102.92307692307692"/>
    <x v="0"/>
    <x v="15"/>
  </r>
  <r>
    <n v="331"/>
    <s v="Rose-Silva"/>
    <s v="Intuitive static portal"/>
    <n v="3300"/>
    <n v="14643"/>
    <x v="1"/>
    <n v="190"/>
    <x v="0"/>
    <s v="USD"/>
    <x v="687"/>
    <n v="1324274400"/>
    <n v="1324360800"/>
    <x v="689"/>
    <b v="0"/>
    <b v="0"/>
    <s v="food/food trucks"/>
    <n v="4.4372727272727275"/>
    <n v="77.068421052631578"/>
    <x v="4"/>
    <x v="4"/>
  </r>
  <r>
    <n v="293"/>
    <s v="Ross Group"/>
    <s v="Organized executive solution"/>
    <n v="6500"/>
    <n v="1065"/>
    <x v="2"/>
    <n v="32"/>
    <x v="4"/>
    <s v="EUR"/>
    <x v="688"/>
    <n v="1286254800"/>
    <n v="1287032400"/>
    <x v="690"/>
    <b v="0"/>
    <b v="0"/>
    <s v="theater/plays"/>
    <n v="0.16384615384615384"/>
    <n v="33.28125"/>
    <x v="1"/>
    <x v="1"/>
  </r>
  <r>
    <n v="282"/>
    <s v="Ross, Kelly and Brown"/>
    <s v="Virtual contextually-based circuit"/>
    <n v="8400"/>
    <n v="9076"/>
    <x v="1"/>
    <n v="133"/>
    <x v="0"/>
    <s v="USD"/>
    <x v="167"/>
    <n v="1480226400"/>
    <n v="1480744800"/>
    <x v="275"/>
    <b v="0"/>
    <b v="1"/>
    <s v="film &amp; video/television"/>
    <n v="1.0804761904761904"/>
    <n v="68.240601503759393"/>
    <x v="0"/>
    <x v="11"/>
  </r>
  <r>
    <n v="586"/>
    <s v="Rowe-Wong"/>
    <s v="Robust hybrid budgetary management"/>
    <n v="700"/>
    <n v="6654"/>
    <x v="1"/>
    <n v="130"/>
    <x v="0"/>
    <s v="USD"/>
    <x v="689"/>
    <n v="1289973600"/>
    <n v="1291615200"/>
    <x v="691"/>
    <b v="0"/>
    <b v="0"/>
    <s v="music/rock"/>
    <n v="9.5057142857142853"/>
    <n v="51.184615384615384"/>
    <x v="2"/>
    <x v="6"/>
  </r>
  <r>
    <n v="763"/>
    <s v="Rowland PLC"/>
    <s v="Inverse client-driven product"/>
    <n v="5600"/>
    <n v="6338"/>
    <x v="1"/>
    <n v="235"/>
    <x v="0"/>
    <s v="USD"/>
    <x v="690"/>
    <n v="1336453200"/>
    <n v="1339477200"/>
    <x v="692"/>
    <b v="0"/>
    <b v="1"/>
    <s v="theater/plays"/>
    <n v="1.1317857142857144"/>
    <n v="26.970212765957445"/>
    <x v="1"/>
    <x v="1"/>
  </r>
  <r>
    <n v="54"/>
    <s v="Roy PLC"/>
    <s v="Multi-channeled neutral customer loyalty"/>
    <n v="6000"/>
    <n v="5392"/>
    <x v="0"/>
    <n v="120"/>
    <x v="0"/>
    <s v="USD"/>
    <x v="691"/>
    <n v="1520748000"/>
    <n v="1521262800"/>
    <x v="693"/>
    <b v="0"/>
    <b v="0"/>
    <s v="technology/wearables"/>
    <n v="0.89866666666666661"/>
    <n v="44.93333333333333"/>
    <x v="7"/>
    <x v="16"/>
  </r>
  <r>
    <n v="402"/>
    <s v="Ruiz, Richardson and Cole"/>
    <s v="Team-oriented static interface"/>
    <n v="7300"/>
    <n v="2946"/>
    <x v="0"/>
    <n v="40"/>
    <x v="0"/>
    <s v="USD"/>
    <x v="692"/>
    <n v="1325829600"/>
    <n v="1329890400"/>
    <x v="694"/>
    <b v="0"/>
    <b v="1"/>
    <s v="film &amp; video/shorts"/>
    <n v="0.40356164383561643"/>
    <n v="73.650000000000006"/>
    <x v="0"/>
    <x v="18"/>
  </r>
  <r>
    <n v="306"/>
    <s v="Rush, Reed and Hall"/>
    <s v="Enterprise-wide 3rdgeneration knowledge user"/>
    <n v="6500"/>
    <n v="514"/>
    <x v="0"/>
    <n v="7"/>
    <x v="0"/>
    <s v="USD"/>
    <x v="580"/>
    <n v="1500008400"/>
    <n v="1500267600"/>
    <x v="695"/>
    <b v="0"/>
    <b v="1"/>
    <s v="theater/plays"/>
    <n v="7.9076923076923072E-2"/>
    <n v="73.428571428571431"/>
    <x v="1"/>
    <x v="1"/>
  </r>
  <r>
    <n v="413"/>
    <s v="Rush-Bowers"/>
    <s v="Persevering analyzing extranet"/>
    <n v="189500"/>
    <n v="117628"/>
    <x v="3"/>
    <n v="1089"/>
    <x v="0"/>
    <s v="USD"/>
    <x v="693"/>
    <n v="1543298400"/>
    <n v="1545631200"/>
    <x v="696"/>
    <b v="0"/>
    <b v="0"/>
    <s v="film &amp; video/animation"/>
    <n v="0.62072823218997364"/>
    <n v="108.01469237832875"/>
    <x v="0"/>
    <x v="0"/>
  </r>
  <r>
    <n v="245"/>
    <s v="Russell-Gardner"/>
    <s v="Re-engineered systematic monitoring"/>
    <n v="2900"/>
    <n v="14771"/>
    <x v="1"/>
    <n v="214"/>
    <x v="0"/>
    <s v="USD"/>
    <x v="694"/>
    <n v="1396846800"/>
    <n v="1396933200"/>
    <x v="311"/>
    <b v="0"/>
    <b v="0"/>
    <s v="theater/plays"/>
    <n v="5.0934482758620687"/>
    <n v="69.023364485981304"/>
    <x v="1"/>
    <x v="1"/>
  </r>
  <r>
    <n v="657"/>
    <s v="Russo, Kim and Mccoy"/>
    <s v="Balanced optimal hardware"/>
    <n v="10000"/>
    <n v="824"/>
    <x v="0"/>
    <n v="14"/>
    <x v="0"/>
    <s v="USD"/>
    <x v="140"/>
    <n v="1514354400"/>
    <n v="1515736800"/>
    <x v="697"/>
    <b v="0"/>
    <b v="0"/>
    <s v="film &amp; video/science fiction"/>
    <n v="8.2400000000000001E-2"/>
    <n v="58.857142857142854"/>
    <x v="0"/>
    <x v="15"/>
  </r>
  <r>
    <n v="307"/>
    <s v="Salazar-Dodson"/>
    <s v="Face-to-face zero tolerance moderator"/>
    <n v="32900"/>
    <n v="43473"/>
    <x v="1"/>
    <n v="659"/>
    <x v="2"/>
    <s v="DKK"/>
    <x v="695"/>
    <n v="1338958800"/>
    <n v="1340686800"/>
    <x v="698"/>
    <b v="0"/>
    <b v="1"/>
    <s v="publishing/fiction"/>
    <n v="1.3213677811550153"/>
    <n v="65.968133535660087"/>
    <x v="5"/>
    <x v="5"/>
  </r>
  <r>
    <n v="359"/>
    <s v="Salazar-Moon"/>
    <s v="Compatible needs-based architecture"/>
    <n v="4000"/>
    <n v="11948"/>
    <x v="1"/>
    <n v="187"/>
    <x v="0"/>
    <s v="USD"/>
    <x v="696"/>
    <n v="1314421200"/>
    <n v="1315026000"/>
    <x v="279"/>
    <b v="0"/>
    <b v="0"/>
    <s v="film &amp; video/animation"/>
    <n v="2.9870000000000001"/>
    <n v="63.893048128342244"/>
    <x v="0"/>
    <x v="0"/>
  </r>
  <r>
    <n v="95"/>
    <s v="Sanchez LLC"/>
    <s v="Stand-alone system-worthy standardization"/>
    <n v="900"/>
    <n v="1017"/>
    <x v="1"/>
    <n v="27"/>
    <x v="0"/>
    <s v="USD"/>
    <x v="697"/>
    <n v="1571029200"/>
    <n v="1571634000"/>
    <x v="699"/>
    <b v="0"/>
    <b v="0"/>
    <s v="film &amp; video/documentary"/>
    <n v="1.1299999999999999"/>
    <n v="37.666666666666664"/>
    <x v="0"/>
    <x v="7"/>
  </r>
  <r>
    <n v="674"/>
    <s v="Sanchez Ltd"/>
    <s v="Up-sized 24hour instruction set"/>
    <n v="170700"/>
    <n v="57250"/>
    <x v="2"/>
    <n v="1218"/>
    <x v="0"/>
    <s v="USD"/>
    <x v="698"/>
    <n v="1313730000"/>
    <n v="1317790800"/>
    <x v="700"/>
    <b v="0"/>
    <b v="0"/>
    <s v="photography/photography books"/>
    <n v="0.33538371411833628"/>
    <n v="47.003284072249592"/>
    <x v="3"/>
    <x v="3"/>
  </r>
  <r>
    <n v="514"/>
    <s v="Sanchez, Bradley and Flores"/>
    <s v="Centralized motivating capacity"/>
    <n v="138700"/>
    <n v="31123"/>
    <x v="2"/>
    <n v="528"/>
    <x v="6"/>
    <s v="CHF"/>
    <x v="473"/>
    <n v="1386309600"/>
    <n v="1386741600"/>
    <x v="635"/>
    <b v="0"/>
    <b v="1"/>
    <s v="music/rock"/>
    <n v="0.22439077144917088"/>
    <n v="58.945075757575758"/>
    <x v="2"/>
    <x v="6"/>
  </r>
  <r>
    <n v="581"/>
    <s v="Sanchez, Cross and Savage"/>
    <s v="Sharable mobile knowledgebase"/>
    <n v="6000"/>
    <n v="3841"/>
    <x v="0"/>
    <n v="71"/>
    <x v="0"/>
    <s v="USD"/>
    <x v="699"/>
    <n v="1304053200"/>
    <n v="1305349200"/>
    <x v="701"/>
    <b v="0"/>
    <b v="0"/>
    <s v="technology/web"/>
    <n v="0.64016666666666666"/>
    <n v="54.098591549295776"/>
    <x v="7"/>
    <x v="13"/>
  </r>
  <r>
    <n v="314"/>
    <s v="Sanchez-Morgan"/>
    <s v="Realigned upward-trending strategy"/>
    <n v="1400"/>
    <n v="4126"/>
    <x v="1"/>
    <n v="133"/>
    <x v="0"/>
    <s v="USD"/>
    <x v="69"/>
    <n v="1552366800"/>
    <n v="1552798800"/>
    <x v="348"/>
    <b v="0"/>
    <b v="1"/>
    <s v="film &amp; video/documentary"/>
    <n v="2.9471428571428571"/>
    <n v="31.022556390977442"/>
    <x v="0"/>
    <x v="7"/>
  </r>
  <r>
    <n v="912"/>
    <s v="Sanchez-Parsons"/>
    <s v="Reduced bifurcated pricing structure"/>
    <n v="1800"/>
    <n v="14310"/>
    <x v="1"/>
    <n v="179"/>
    <x v="0"/>
    <s v="USD"/>
    <x v="700"/>
    <n v="1346821200"/>
    <n v="1347944400"/>
    <x v="702"/>
    <b v="1"/>
    <b v="0"/>
    <s v="film &amp; video/drama"/>
    <n v="7.95"/>
    <n v="79.944134078212286"/>
    <x v="0"/>
    <x v="12"/>
  </r>
  <r>
    <n v="886"/>
    <s v="Sanders LLC"/>
    <s v="Multi-tiered explicit focus group"/>
    <n v="150600"/>
    <n v="127745"/>
    <x v="0"/>
    <n v="1825"/>
    <x v="0"/>
    <s v="USD"/>
    <x v="701"/>
    <n v="1282798800"/>
    <n v="1284354000"/>
    <x v="304"/>
    <b v="0"/>
    <b v="0"/>
    <s v="music/indie rock"/>
    <n v="0.84824037184594958"/>
    <n v="69.9972602739726"/>
    <x v="2"/>
    <x v="2"/>
  </r>
  <r>
    <n v="945"/>
    <s v="Sanders, Farley and Huffman"/>
    <s v="Cross-group clear-thinking task-force"/>
    <n v="172000"/>
    <n v="55805"/>
    <x v="0"/>
    <n v="1691"/>
    <x v="0"/>
    <s v="USD"/>
    <x v="702"/>
    <n v="1333602000"/>
    <n v="1334898000"/>
    <x v="703"/>
    <b v="1"/>
    <b v="0"/>
    <s v="photography/photography books"/>
    <n v="0.32444767441860461"/>
    <n v="33.001182732111175"/>
    <x v="3"/>
    <x v="3"/>
  </r>
  <r>
    <n v="66"/>
    <s v="Sanders-Allen"/>
    <s v="Grass-roots needs-based encryption"/>
    <n v="2900"/>
    <n v="1307"/>
    <x v="0"/>
    <n v="12"/>
    <x v="0"/>
    <s v="USD"/>
    <x v="703"/>
    <n v="1428469200"/>
    <n v="1428901200"/>
    <x v="704"/>
    <b v="0"/>
    <b v="1"/>
    <s v="theater/plays"/>
    <n v="0.45068965517241383"/>
    <n v="108.91666666666667"/>
    <x v="1"/>
    <x v="1"/>
  </r>
  <r>
    <n v="194"/>
    <s v="Sandoval Group"/>
    <s v="Assimilated multi-tasking archive"/>
    <n v="7100"/>
    <n v="8716"/>
    <x v="1"/>
    <n v="126"/>
    <x v="0"/>
    <s v="USD"/>
    <x v="704"/>
    <n v="1442206800"/>
    <n v="1443589200"/>
    <x v="705"/>
    <b v="0"/>
    <b v="0"/>
    <s v="music/metal"/>
    <n v="1.227605633802817"/>
    <n v="69.174603174603178"/>
    <x v="2"/>
    <x v="20"/>
  </r>
  <r>
    <n v="320"/>
    <s v="Sandoval-Powell"/>
    <s v="Phased holistic implementation"/>
    <n v="84400"/>
    <n v="8092"/>
    <x v="0"/>
    <n v="80"/>
    <x v="0"/>
    <s v="USD"/>
    <x v="705"/>
    <n v="1305003600"/>
    <n v="1305781200"/>
    <x v="706"/>
    <b v="0"/>
    <b v="0"/>
    <s v="publishing/fiction"/>
    <n v="9.5876777251184833E-2"/>
    <n v="101.15"/>
    <x v="5"/>
    <x v="5"/>
  </r>
  <r>
    <n v="871"/>
    <s v="Santana-George"/>
    <s v="Re-engineered client-driven knowledge user"/>
    <n v="71500"/>
    <n v="194912"/>
    <x v="1"/>
    <n v="2320"/>
    <x v="0"/>
    <s v="USD"/>
    <x v="558"/>
    <n v="1509512400"/>
    <n v="1511071200"/>
    <x v="707"/>
    <b v="0"/>
    <b v="1"/>
    <s v="theater/plays"/>
    <n v="2.7260419580419581"/>
    <n v="84.013793103448279"/>
    <x v="1"/>
    <x v="1"/>
  </r>
  <r>
    <n v="889"/>
    <s v="Santos Group"/>
    <s v="Secured dynamic capacity"/>
    <n v="5600"/>
    <n v="9508"/>
    <x v="1"/>
    <n v="122"/>
    <x v="0"/>
    <s v="USD"/>
    <x v="706"/>
    <n v="1394600400"/>
    <n v="1395205200"/>
    <x v="708"/>
    <b v="0"/>
    <b v="1"/>
    <s v="music/electric music"/>
    <n v="1.697857142857143"/>
    <n v="77.93442622950819"/>
    <x v="2"/>
    <x v="17"/>
  </r>
  <r>
    <n v="92"/>
    <s v="Santos, Bell and Lloyd"/>
    <s v="Object-based analyzing knowledge user"/>
    <n v="20000"/>
    <n v="51775"/>
    <x v="1"/>
    <n v="498"/>
    <x v="6"/>
    <s v="CHF"/>
    <x v="707"/>
    <n v="1277269200"/>
    <n v="1277355600"/>
    <x v="272"/>
    <b v="0"/>
    <b v="1"/>
    <s v="games/video games"/>
    <n v="2.5887500000000001"/>
    <n v="103.96586345381526"/>
    <x v="6"/>
    <x v="10"/>
  </r>
  <r>
    <n v="174"/>
    <s v="Santos, Black and Donovan"/>
    <s v="Pre-emptive scalable access"/>
    <n v="600"/>
    <n v="5368"/>
    <x v="1"/>
    <n v="48"/>
    <x v="0"/>
    <s v="USD"/>
    <x v="708"/>
    <n v="1444021200"/>
    <n v="1444107600"/>
    <x v="709"/>
    <b v="0"/>
    <b v="1"/>
    <s v="technology/wearables"/>
    <n v="8.9466666666666672"/>
    <n v="111.83333333333333"/>
    <x v="7"/>
    <x v="16"/>
  </r>
  <r>
    <n v="613"/>
    <s v="Santos, Williams and Brown"/>
    <s v="Reverse-engineered 24/7 methodology"/>
    <n v="1100"/>
    <n v="1914"/>
    <x v="1"/>
    <n v="26"/>
    <x v="3"/>
    <s v="CAD"/>
    <x v="709"/>
    <n v="1503723600"/>
    <n v="1504501200"/>
    <x v="710"/>
    <b v="0"/>
    <b v="0"/>
    <s v="theater/plays"/>
    <n v="1.74"/>
    <n v="73.615384615384613"/>
    <x v="1"/>
    <x v="1"/>
  </r>
  <r>
    <n v="474"/>
    <s v="Santos-Young"/>
    <s v="Enhanced neutral ability"/>
    <n v="4000"/>
    <n v="14606"/>
    <x v="1"/>
    <n v="142"/>
    <x v="0"/>
    <s v="USD"/>
    <x v="710"/>
    <n v="1418709600"/>
    <n v="1418796000"/>
    <x v="711"/>
    <b v="0"/>
    <b v="0"/>
    <s v="film &amp; video/television"/>
    <n v="3.6515"/>
    <n v="102.85915492957747"/>
    <x v="0"/>
    <x v="11"/>
  </r>
  <r>
    <n v="325"/>
    <s v="Saunders Group"/>
    <s v="Programmable systemic implementation"/>
    <n v="6500"/>
    <n v="5897"/>
    <x v="0"/>
    <n v="73"/>
    <x v="0"/>
    <s v="USD"/>
    <x v="711"/>
    <n v="1529125200"/>
    <n v="1531112400"/>
    <x v="687"/>
    <b v="0"/>
    <b v="1"/>
    <s v="theater/plays"/>
    <n v="0.90723076923076929"/>
    <n v="80.780821917808225"/>
    <x v="1"/>
    <x v="1"/>
  </r>
  <r>
    <n v="453"/>
    <s v="Saunders Ltd"/>
    <s v="Multi-layered multi-tasking secured line"/>
    <n v="182400"/>
    <n v="102749"/>
    <x v="0"/>
    <n v="1181"/>
    <x v="0"/>
    <s v="USD"/>
    <x v="252"/>
    <n v="1480572000"/>
    <n v="1484114400"/>
    <x v="712"/>
    <b v="0"/>
    <b v="0"/>
    <s v="film &amp; video/science fiction"/>
    <n v="0.56331688596491225"/>
    <n v="87.001693480101608"/>
    <x v="0"/>
    <x v="15"/>
  </r>
  <r>
    <n v="270"/>
    <s v="Sawyer, Horton and Williams"/>
    <s v="Triple-buffered 4thgeneration toolset"/>
    <n v="173900"/>
    <n v="47260"/>
    <x v="2"/>
    <n v="1890"/>
    <x v="0"/>
    <s v="USD"/>
    <x v="712"/>
    <n v="1291269600"/>
    <n v="1291442400"/>
    <x v="713"/>
    <b v="0"/>
    <b v="0"/>
    <s v="games/video games"/>
    <n v="0.27176538240368026"/>
    <n v="25.005291005291006"/>
    <x v="6"/>
    <x v="10"/>
  </r>
  <r>
    <n v="424"/>
    <s v="Schmidt-Gomez"/>
    <s v="User-centric impactful projection"/>
    <n v="5100"/>
    <n v="2064"/>
    <x v="0"/>
    <n v="83"/>
    <x v="0"/>
    <s v="USD"/>
    <x v="713"/>
    <n v="1524027600"/>
    <n v="1524546000"/>
    <x v="714"/>
    <b v="0"/>
    <b v="0"/>
    <s v="music/indie rock"/>
    <n v="0.40470588235294114"/>
    <n v="24.867469879518072"/>
    <x v="2"/>
    <x v="2"/>
  </r>
  <r>
    <n v="43"/>
    <s v="Schmitt-Mendoza"/>
    <s v="Profound explicit paradigm"/>
    <n v="90200"/>
    <n v="167717"/>
    <x v="1"/>
    <n v="6212"/>
    <x v="0"/>
    <s v="USD"/>
    <x v="499"/>
    <n v="1406178000"/>
    <n v="1407560400"/>
    <x v="715"/>
    <b v="0"/>
    <b v="0"/>
    <s v="publishing/radio &amp; podcasts"/>
    <n v="1.859390243902439"/>
    <n v="26.998873148744366"/>
    <x v="5"/>
    <x v="19"/>
  </r>
  <r>
    <n v="31"/>
    <s v="Schroeder Ltd"/>
    <s v="Progressive needs-based focus group"/>
    <n v="3500"/>
    <n v="10850"/>
    <x v="1"/>
    <n v="226"/>
    <x v="5"/>
    <s v="GBP"/>
    <x v="714"/>
    <n v="1451973600"/>
    <n v="1454392800"/>
    <x v="716"/>
    <b v="0"/>
    <b v="0"/>
    <s v="games/video games"/>
    <n v="3.1"/>
    <n v="48.008849557522126"/>
    <x v="6"/>
    <x v="10"/>
  </r>
  <r>
    <n v="210"/>
    <s v="Schultz Inc"/>
    <s v="Synergistic tertiary time-frame"/>
    <n v="9400"/>
    <n v="6338"/>
    <x v="0"/>
    <n v="226"/>
    <x v="2"/>
    <s v="DKK"/>
    <x v="715"/>
    <n v="1488520800"/>
    <n v="1490850000"/>
    <x v="717"/>
    <b v="0"/>
    <b v="0"/>
    <s v="film &amp; video/science fiction"/>
    <n v="0.67425531914893622"/>
    <n v="28.044247787610619"/>
    <x v="0"/>
    <x v="15"/>
  </r>
  <r>
    <n v="24"/>
    <s v="Scott, Wilson and Martin"/>
    <s v="Cross-platform intermediate frame"/>
    <n v="92400"/>
    <n v="104257"/>
    <x v="1"/>
    <n v="2673"/>
    <x v="0"/>
    <s v="USD"/>
    <x v="716"/>
    <n v="1403326800"/>
    <n v="1403499600"/>
    <x v="718"/>
    <b v="0"/>
    <b v="0"/>
    <s v="technology/wearables"/>
    <n v="1.1283225108225108"/>
    <n v="39.003741114852225"/>
    <x v="7"/>
    <x v="16"/>
  </r>
  <r>
    <n v="972"/>
    <s v="Sellers, Roach and Garrison"/>
    <s v="Multi-tiered systematic knowledge user"/>
    <n v="42700"/>
    <n v="97524"/>
    <x v="1"/>
    <n v="1681"/>
    <x v="0"/>
    <s v="USD"/>
    <x v="717"/>
    <n v="1401685200"/>
    <n v="1402462800"/>
    <x v="719"/>
    <b v="0"/>
    <b v="1"/>
    <s v="technology/web"/>
    <n v="2.283934426229508"/>
    <n v="58.015466983938133"/>
    <x v="7"/>
    <x v="13"/>
  </r>
  <r>
    <n v="756"/>
    <s v="Serrano, Gallagher and Griffith"/>
    <s v="Customizable bi-directional monitoring"/>
    <n v="1300"/>
    <n v="10037"/>
    <x v="1"/>
    <n v="148"/>
    <x v="0"/>
    <s v="USD"/>
    <x v="718"/>
    <n v="1421733600"/>
    <n v="1422252000"/>
    <x v="720"/>
    <b v="0"/>
    <b v="0"/>
    <s v="theater/plays"/>
    <n v="7.7207692307692311"/>
    <n v="67.817567567567565"/>
    <x v="1"/>
    <x v="1"/>
  </r>
  <r>
    <n v="764"/>
    <s v="Shaffer-Mason"/>
    <s v="Managed bandwidth-monitored system engine"/>
    <n v="1100"/>
    <n v="8010"/>
    <x v="1"/>
    <n v="148"/>
    <x v="0"/>
    <s v="USD"/>
    <x v="719"/>
    <n v="1305262800"/>
    <n v="1305954000"/>
    <x v="721"/>
    <b v="0"/>
    <b v="0"/>
    <s v="music/rock"/>
    <n v="7.2818181818181822"/>
    <n v="54.121621621621621"/>
    <x v="2"/>
    <x v="6"/>
  </r>
  <r>
    <n v="350"/>
    <s v="Shannon Ltd"/>
    <s v="Pre-emptive neutral capacity"/>
    <n v="100"/>
    <n v="5"/>
    <x v="0"/>
    <n v="1"/>
    <x v="0"/>
    <s v="USD"/>
    <x v="720"/>
    <n v="1432098000"/>
    <n v="1433653200"/>
    <x v="722"/>
    <b v="0"/>
    <b v="1"/>
    <s v="music/jazz"/>
    <n v="0.05"/>
    <n v="5"/>
    <x v="2"/>
    <x v="14"/>
  </r>
  <r>
    <n v="536"/>
    <s v="Shannon-Olson"/>
    <s v="Enhanced methodical middleware"/>
    <n v="9800"/>
    <n v="14697"/>
    <x v="1"/>
    <n v="140"/>
    <x v="4"/>
    <s v="EUR"/>
    <x v="721"/>
    <n v="1282626000"/>
    <n v="1284872400"/>
    <x v="351"/>
    <b v="0"/>
    <b v="0"/>
    <s v="publishing/fiction"/>
    <n v="1.4996938775510205"/>
    <n v="104.97857142857143"/>
    <x v="5"/>
    <x v="5"/>
  </r>
  <r>
    <n v="467"/>
    <s v="Shaw Ltd"/>
    <s v="Profit-focused content-based application"/>
    <n v="1400"/>
    <n v="8053"/>
    <x v="1"/>
    <n v="139"/>
    <x v="3"/>
    <s v="CAD"/>
    <x v="722"/>
    <n v="1448258400"/>
    <n v="1448863200"/>
    <x v="124"/>
    <b v="0"/>
    <b v="1"/>
    <s v="technology/web"/>
    <n v="5.7521428571428581"/>
    <n v="57.935251798561154"/>
    <x v="7"/>
    <x v="13"/>
  </r>
  <r>
    <n v="457"/>
    <s v="Sheppard, Smith and Spence"/>
    <s v="Cloned asymmetric functionalities"/>
    <n v="5000"/>
    <n v="1332"/>
    <x v="0"/>
    <n v="46"/>
    <x v="0"/>
    <s v="USD"/>
    <x v="723"/>
    <n v="1476421200"/>
    <n v="1476594000"/>
    <x v="723"/>
    <b v="0"/>
    <b v="0"/>
    <s v="theater/plays"/>
    <n v="0.26640000000000003"/>
    <n v="28.956521739130434"/>
    <x v="1"/>
    <x v="1"/>
  </r>
  <r>
    <n v="709"/>
    <s v="Silva, Walker and Martin"/>
    <s v="Grass-roots 4thgeneration product"/>
    <n v="9800"/>
    <n v="13954"/>
    <x v="1"/>
    <n v="186"/>
    <x v="4"/>
    <s v="EUR"/>
    <x v="241"/>
    <n v="1334811600"/>
    <n v="1335416400"/>
    <x v="724"/>
    <b v="0"/>
    <b v="0"/>
    <s v="theater/plays"/>
    <n v="1.423877551020408"/>
    <n v="75.021505376344081"/>
    <x v="1"/>
    <x v="1"/>
  </r>
  <r>
    <n v="736"/>
    <s v="Silva-Hawkins"/>
    <s v="Proactive heuristic orchestration"/>
    <n v="7700"/>
    <n v="2533"/>
    <x v="2"/>
    <n v="29"/>
    <x v="0"/>
    <s v="USD"/>
    <x v="724"/>
    <n v="1424412000"/>
    <n v="1424757600"/>
    <x v="725"/>
    <b v="0"/>
    <b v="0"/>
    <s v="publishing/nonfiction"/>
    <n v="0.32896103896103895"/>
    <n v="87.34482758620689"/>
    <x v="5"/>
    <x v="8"/>
  </r>
  <r>
    <n v="21"/>
    <s v="Simmons-Reynolds"/>
    <s v="Re-engineered intangible definition"/>
    <n v="94000"/>
    <n v="38533"/>
    <x v="0"/>
    <n v="558"/>
    <x v="0"/>
    <s v="USD"/>
    <x v="725"/>
    <n v="1313384400"/>
    <n v="1316322000"/>
    <x v="726"/>
    <b v="0"/>
    <b v="0"/>
    <s v="theater/plays"/>
    <n v="0.40992553191489361"/>
    <n v="69.055555555555557"/>
    <x v="1"/>
    <x v="1"/>
  </r>
  <r>
    <n v="883"/>
    <s v="Simmons-Villarreal"/>
    <s v="Customer-focused mobile Graphic Interface"/>
    <n v="3400"/>
    <n v="8089"/>
    <x v="1"/>
    <n v="193"/>
    <x v="0"/>
    <s v="USD"/>
    <x v="726"/>
    <n v="1274763600"/>
    <n v="1277874000"/>
    <x v="727"/>
    <b v="0"/>
    <b v="0"/>
    <s v="film &amp; video/shorts"/>
    <n v="2.3791176470588233"/>
    <n v="41.911917098445599"/>
    <x v="0"/>
    <x v="18"/>
  </r>
  <r>
    <n v="702"/>
    <s v="Sims-Gross"/>
    <s v="Object-based attitude-oriented analyzer"/>
    <n v="8700"/>
    <n v="4710"/>
    <x v="0"/>
    <n v="83"/>
    <x v="0"/>
    <s v="USD"/>
    <x v="727"/>
    <n v="1374469200"/>
    <n v="1374901200"/>
    <x v="347"/>
    <b v="0"/>
    <b v="0"/>
    <s v="technology/wearables"/>
    <n v="0.54137931034482756"/>
    <n v="56.746987951807228"/>
    <x v="7"/>
    <x v="16"/>
  </r>
  <r>
    <n v="251"/>
    <s v="Singleton Ltd"/>
    <s v="Enhanced user-facing function"/>
    <n v="7100"/>
    <n v="3840"/>
    <x v="0"/>
    <n v="101"/>
    <x v="0"/>
    <s v="USD"/>
    <x v="728"/>
    <n v="1355032800"/>
    <n v="1355205600"/>
    <x v="728"/>
    <b v="0"/>
    <b v="0"/>
    <s v="theater/plays"/>
    <n v="0.54084507042253516"/>
    <n v="38.019801980198018"/>
    <x v="1"/>
    <x v="1"/>
  </r>
  <r>
    <n v="370"/>
    <s v="Skinner PLC"/>
    <s v="Intuitive well-modulated middleware"/>
    <n v="112300"/>
    <n v="178965"/>
    <x v="1"/>
    <n v="5966"/>
    <x v="0"/>
    <s v="USD"/>
    <x v="729"/>
    <n v="1555304400"/>
    <n v="1555822800"/>
    <x v="349"/>
    <b v="0"/>
    <b v="0"/>
    <s v="theater/plays"/>
    <n v="1.5936331255565448"/>
    <n v="29.997485752598056"/>
    <x v="1"/>
    <x v="1"/>
  </r>
  <r>
    <n v="798"/>
    <s v="Small-Fuentes"/>
    <s v="Seamless maximized product"/>
    <n v="3400"/>
    <n v="6408"/>
    <x v="1"/>
    <n v="121"/>
    <x v="0"/>
    <s v="USD"/>
    <x v="730"/>
    <n v="1338440400"/>
    <n v="1340859600"/>
    <x v="729"/>
    <b v="0"/>
    <b v="1"/>
    <s v="theater/plays"/>
    <n v="1.8847058823529412"/>
    <n v="52.958677685950413"/>
    <x v="1"/>
    <x v="1"/>
  </r>
  <r>
    <n v="195"/>
    <s v="Smith and Sons"/>
    <s v="Upgradable high-level solution"/>
    <n v="15800"/>
    <n v="57157"/>
    <x v="1"/>
    <n v="524"/>
    <x v="0"/>
    <s v="USD"/>
    <x v="669"/>
    <n v="1532840400"/>
    <n v="1533445200"/>
    <x v="730"/>
    <b v="0"/>
    <b v="0"/>
    <s v="music/electric music"/>
    <n v="3.61753164556962"/>
    <n v="109.07824427480917"/>
    <x v="2"/>
    <x v="17"/>
  </r>
  <r>
    <n v="556"/>
    <s v="Smith and Sons"/>
    <s v="Grass-roots 24/7 attitude"/>
    <n v="5200"/>
    <n v="12467"/>
    <x v="1"/>
    <n v="122"/>
    <x v="0"/>
    <s v="USD"/>
    <x v="731"/>
    <n v="1315285200"/>
    <n v="1315890000"/>
    <x v="731"/>
    <b v="0"/>
    <b v="1"/>
    <s v="publishing/translations"/>
    <n v="2.3975"/>
    <n v="102.18852459016394"/>
    <x v="5"/>
    <x v="9"/>
  </r>
  <r>
    <n v="661"/>
    <s v="Smith Group"/>
    <s v="Right-sized secondary challenge"/>
    <n v="106800"/>
    <n v="57872"/>
    <x v="0"/>
    <n v="752"/>
    <x v="2"/>
    <s v="DKK"/>
    <x v="732"/>
    <n v="1332910800"/>
    <n v="1335502800"/>
    <x v="732"/>
    <b v="0"/>
    <b v="0"/>
    <s v="music/jazz"/>
    <n v="0.54187265917603"/>
    <n v="76.957446808510639"/>
    <x v="2"/>
    <x v="14"/>
  </r>
  <r>
    <n v="498"/>
    <s v="Smith, Brown and Davis"/>
    <s v="Devolved background project"/>
    <n v="193400"/>
    <n v="46317"/>
    <x v="0"/>
    <n v="579"/>
    <x v="2"/>
    <s v="DKK"/>
    <x v="733"/>
    <n v="1420092000"/>
    <n v="1420264800"/>
    <x v="733"/>
    <b v="0"/>
    <b v="0"/>
    <s v="technology/web"/>
    <n v="0.23948810754912098"/>
    <n v="79.994818652849744"/>
    <x v="7"/>
    <x v="13"/>
  </r>
  <r>
    <n v="295"/>
    <s v="Smith, Jackson and Herrera"/>
    <s v="Enterprise-wide intermediate middleware"/>
    <n v="192900"/>
    <n v="68769"/>
    <x v="0"/>
    <n v="1910"/>
    <x v="6"/>
    <s v="CHF"/>
    <x v="734"/>
    <n v="1381813200"/>
    <n v="1383976800"/>
    <x v="734"/>
    <b v="0"/>
    <b v="0"/>
    <s v="theater/plays"/>
    <n v="0.35650077760497667"/>
    <n v="36.004712041884815"/>
    <x v="1"/>
    <x v="1"/>
  </r>
  <r>
    <n v="289"/>
    <s v="Smith, Love and Smith"/>
    <s v="Grass-roots mission-critical capability"/>
    <n v="800"/>
    <n v="13474"/>
    <x v="1"/>
    <n v="337"/>
    <x v="3"/>
    <s v="CAD"/>
    <x v="735"/>
    <n v="1438578000"/>
    <n v="1438837200"/>
    <x v="317"/>
    <b v="0"/>
    <b v="0"/>
    <s v="theater/plays"/>
    <n v="16.842500000000001"/>
    <n v="39.982195845697326"/>
    <x v="1"/>
    <x v="1"/>
  </r>
  <r>
    <n v="771"/>
    <s v="Smith, Mack and Williams"/>
    <s v="Self-enabling 5thgeneration paradigm"/>
    <n v="5600"/>
    <n v="2769"/>
    <x v="2"/>
    <n v="26"/>
    <x v="0"/>
    <s v="USD"/>
    <x v="736"/>
    <n v="1548482400"/>
    <n v="1550815200"/>
    <x v="735"/>
    <b v="0"/>
    <b v="0"/>
    <s v="theater/plays"/>
    <n v="0.49446428571428569"/>
    <n v="106.5"/>
    <x v="1"/>
    <x v="1"/>
  </r>
  <r>
    <n v="623"/>
    <s v="Smith, Scott and Rodriguez"/>
    <s v="Organic actuating protocol"/>
    <n v="94300"/>
    <n v="150806"/>
    <x v="1"/>
    <n v="2693"/>
    <x v="5"/>
    <s v="GBP"/>
    <x v="737"/>
    <n v="1437022800"/>
    <n v="1437454800"/>
    <x v="166"/>
    <b v="0"/>
    <b v="0"/>
    <s v="theater/plays"/>
    <n v="1.599215270413574"/>
    <n v="55.999257333828446"/>
    <x v="1"/>
    <x v="1"/>
  </r>
  <r>
    <n v="104"/>
    <s v="Smith, Wells and Nguyen"/>
    <s v="Self-enabling grid-enabled initiative"/>
    <n v="119200"/>
    <n v="170623"/>
    <x v="1"/>
    <n v="1917"/>
    <x v="0"/>
    <s v="USD"/>
    <x v="738"/>
    <n v="1495515600"/>
    <n v="1495602000"/>
    <x v="736"/>
    <b v="0"/>
    <b v="0"/>
    <s v="music/indie rock"/>
    <n v="1.4314010067114094"/>
    <n v="89.005216484089729"/>
    <x v="2"/>
    <x v="2"/>
  </r>
  <r>
    <n v="786"/>
    <s v="Smith-Brown"/>
    <s v="Object-based content-based ability"/>
    <n v="1500"/>
    <n v="10946"/>
    <x v="1"/>
    <n v="207"/>
    <x v="4"/>
    <s v="EUR"/>
    <x v="425"/>
    <n v="1522126800"/>
    <n v="1522731600"/>
    <x v="737"/>
    <b v="0"/>
    <b v="1"/>
    <s v="music/jazz"/>
    <n v="7.2973333333333334"/>
    <n v="52.879227053140099"/>
    <x v="2"/>
    <x v="14"/>
  </r>
  <r>
    <n v="369"/>
    <s v="Smith-Gonzalez"/>
    <s v="Polarized needs-based approach"/>
    <n v="5400"/>
    <n v="14743"/>
    <x v="1"/>
    <n v="154"/>
    <x v="0"/>
    <s v="USD"/>
    <x v="739"/>
    <n v="1359871200"/>
    <n v="1363237200"/>
    <x v="519"/>
    <b v="0"/>
    <b v="1"/>
    <s v="film &amp; video/television"/>
    <n v="2.7301851851851846"/>
    <n v="95.733766233766232"/>
    <x v="0"/>
    <x v="11"/>
  </r>
  <r>
    <n v="296"/>
    <s v="Smith-Hess"/>
    <s v="Grass-roots real-time Local Area Network"/>
    <n v="6100"/>
    <n v="3352"/>
    <x v="0"/>
    <n v="38"/>
    <x v="1"/>
    <s v="AUD"/>
    <x v="740"/>
    <n v="1548655200"/>
    <n v="1550556000"/>
    <x v="34"/>
    <b v="0"/>
    <b v="0"/>
    <s v="theater/plays"/>
    <n v="0.54950819672131146"/>
    <n v="88.21052631578948"/>
    <x v="1"/>
    <x v="1"/>
  </r>
  <r>
    <n v="948"/>
    <s v="Smith-Hill"/>
    <s v="Integrated holistic paradigm"/>
    <n v="9400"/>
    <n v="5918"/>
    <x v="2"/>
    <n v="160"/>
    <x v="0"/>
    <s v="USD"/>
    <x v="741"/>
    <n v="1418364000"/>
    <n v="1419228000"/>
    <x v="738"/>
    <b v="1"/>
    <b v="1"/>
    <s v="film &amp; video/documentary"/>
    <n v="0.62957446808510642"/>
    <n v="36.987499999999997"/>
    <x v="0"/>
    <x v="7"/>
  </r>
  <r>
    <n v="279"/>
    <s v="Smith-Jenkins"/>
    <s v="Vision-oriented methodical application"/>
    <n v="8000"/>
    <n v="13656"/>
    <x v="1"/>
    <n v="546"/>
    <x v="0"/>
    <s v="USD"/>
    <x v="195"/>
    <n v="1535950800"/>
    <n v="1536210000"/>
    <x v="739"/>
    <b v="0"/>
    <b v="0"/>
    <s v="theater/plays"/>
    <n v="1.7070000000000001"/>
    <n v="25.010989010989011"/>
    <x v="1"/>
    <x v="1"/>
  </r>
  <r>
    <n v="53"/>
    <s v="Smith-Jones"/>
    <s v="Reverse-engineered static concept"/>
    <n v="8800"/>
    <n v="12356"/>
    <x v="1"/>
    <n v="209"/>
    <x v="0"/>
    <s v="USD"/>
    <x v="266"/>
    <n v="1400562000"/>
    <n v="1403931600"/>
    <x v="740"/>
    <b v="0"/>
    <b v="0"/>
    <s v="film &amp; video/drama"/>
    <n v="1.4040909090909091"/>
    <n v="59.119617224880386"/>
    <x v="0"/>
    <x v="12"/>
  </r>
  <r>
    <n v="760"/>
    <s v="Smith-Kennedy"/>
    <s v="Virtual heuristic hub"/>
    <n v="48300"/>
    <n v="16592"/>
    <x v="0"/>
    <n v="210"/>
    <x v="4"/>
    <s v="EUR"/>
    <x v="742"/>
    <n v="1564635600"/>
    <n v="1567141200"/>
    <x v="741"/>
    <b v="0"/>
    <b v="1"/>
    <s v="games/video games"/>
    <n v="0.34351966873706002"/>
    <n v="79.009523809523813"/>
    <x v="6"/>
    <x v="10"/>
  </r>
  <r>
    <n v="504"/>
    <s v="Smith-Miller"/>
    <s v="De-engineered cohesive moderator"/>
    <n v="7500"/>
    <n v="6924"/>
    <x v="0"/>
    <n v="62"/>
    <x v="4"/>
    <s v="EUR"/>
    <x v="594"/>
    <n v="1431925200"/>
    <n v="1432011600"/>
    <x v="742"/>
    <b v="0"/>
    <b v="0"/>
    <s v="music/rock"/>
    <n v="0.92320000000000002"/>
    <n v="111.6774193548387"/>
    <x v="2"/>
    <x v="6"/>
  </r>
  <r>
    <n v="511"/>
    <s v="Smith-Mullins"/>
    <s v="User-centric intangible neural-net"/>
    <n v="147800"/>
    <n v="35498"/>
    <x v="0"/>
    <n v="362"/>
    <x v="0"/>
    <s v="USD"/>
    <x v="743"/>
    <n v="1564030800"/>
    <n v="1564894800"/>
    <x v="376"/>
    <b v="0"/>
    <b v="0"/>
    <s v="theater/plays"/>
    <n v="0.24017591339648173"/>
    <n v="98.060773480662988"/>
    <x v="1"/>
    <x v="1"/>
  </r>
  <r>
    <n v="805"/>
    <s v="Smith-Nguyen"/>
    <s v="Advanced intermediate Graphic Interface"/>
    <n v="9700"/>
    <n v="4932"/>
    <x v="0"/>
    <n v="67"/>
    <x v="1"/>
    <s v="AUD"/>
    <x v="210"/>
    <n v="1416031200"/>
    <n v="1420437600"/>
    <x v="667"/>
    <b v="0"/>
    <b v="0"/>
    <s v="film &amp; video/documentary"/>
    <n v="0.50845360824742269"/>
    <n v="73.611940298507463"/>
    <x v="0"/>
    <x v="7"/>
  </r>
  <r>
    <n v="947"/>
    <s v="Smith-Powell"/>
    <s v="Upgradable clear-thinking hardware"/>
    <n v="3600"/>
    <n v="961"/>
    <x v="0"/>
    <n v="13"/>
    <x v="0"/>
    <s v="USD"/>
    <x v="744"/>
    <n v="1411707600"/>
    <n v="1412312400"/>
    <x v="407"/>
    <b v="0"/>
    <b v="0"/>
    <s v="theater/plays"/>
    <n v="0.26694444444444443"/>
    <n v="73.92307692307692"/>
    <x v="1"/>
    <x v="1"/>
  </r>
  <r>
    <n v="599"/>
    <s v="Smith-Ramos"/>
    <s v="Persevering optimizing Graphical User Interface"/>
    <n v="140300"/>
    <n v="5112"/>
    <x v="0"/>
    <n v="82"/>
    <x v="2"/>
    <s v="DKK"/>
    <x v="745"/>
    <n v="1423720800"/>
    <n v="1424412000"/>
    <x v="743"/>
    <b v="0"/>
    <b v="0"/>
    <s v="film &amp; video/documentary"/>
    <n v="3.6436208125445471E-2"/>
    <n v="62.341463414634148"/>
    <x v="0"/>
    <x v="7"/>
  </r>
  <r>
    <n v="256"/>
    <s v="Smith-Reid"/>
    <s v="Optimized actuating toolset"/>
    <n v="4100"/>
    <n v="959"/>
    <x v="0"/>
    <n v="15"/>
    <x v="5"/>
    <s v="GBP"/>
    <x v="16"/>
    <n v="1453615200"/>
    <n v="1456812000"/>
    <x v="744"/>
    <b v="0"/>
    <b v="0"/>
    <s v="music/rock"/>
    <n v="0.23390243902439026"/>
    <n v="63.93333333333333"/>
    <x v="2"/>
    <x v="6"/>
  </r>
  <r>
    <n v="401"/>
    <s v="Smith-Schmidt"/>
    <s v="Inverse radical hierarchy"/>
    <n v="900"/>
    <n v="13772"/>
    <x v="1"/>
    <n v="299"/>
    <x v="0"/>
    <s v="USD"/>
    <x v="746"/>
    <n v="1572152400"/>
    <n v="1572152400"/>
    <x v="745"/>
    <b v="0"/>
    <b v="0"/>
    <s v="theater/plays"/>
    <n v="15.302222222222222"/>
    <n v="46.060200668896321"/>
    <x v="1"/>
    <x v="1"/>
  </r>
  <r>
    <n v="622"/>
    <s v="Smith-Smith"/>
    <s v="Total leadingedge neural-net"/>
    <n v="189000"/>
    <n v="5916"/>
    <x v="0"/>
    <n v="64"/>
    <x v="0"/>
    <s v="USD"/>
    <x v="747"/>
    <n v="1523768400"/>
    <n v="1526014800"/>
    <x v="746"/>
    <b v="0"/>
    <b v="0"/>
    <s v="music/indie rock"/>
    <n v="3.1301587301587303E-2"/>
    <n v="92.4375"/>
    <x v="2"/>
    <x v="2"/>
  </r>
  <r>
    <n v="526"/>
    <s v="Smith-Sparks"/>
    <s v="Digitized bandwidth-monitored open architecture"/>
    <n v="8300"/>
    <n v="12944"/>
    <x v="1"/>
    <n v="147"/>
    <x v="0"/>
    <s v="USD"/>
    <x v="633"/>
    <n v="1451109600"/>
    <n v="1454306400"/>
    <x v="747"/>
    <b v="0"/>
    <b v="1"/>
    <s v="theater/plays"/>
    <n v="1.5595180722891566"/>
    <n v="88.054421768707485"/>
    <x v="1"/>
    <x v="1"/>
  </r>
  <r>
    <n v="487"/>
    <s v="Smith-Wallace"/>
    <s v="Monitored 24/7 time-frame"/>
    <n v="110300"/>
    <n v="197024"/>
    <x v="1"/>
    <n v="2346"/>
    <x v="0"/>
    <s v="USD"/>
    <x v="748"/>
    <n v="1492664400"/>
    <n v="1495515600"/>
    <x v="748"/>
    <b v="0"/>
    <b v="0"/>
    <s v="theater/plays"/>
    <n v="1.7862556663644604"/>
    <n v="83.982949701619773"/>
    <x v="1"/>
    <x v="1"/>
  </r>
  <r>
    <n v="825"/>
    <s v="Solomon PLC"/>
    <s v="Open-architected 24/7 infrastructure"/>
    <n v="3600"/>
    <n v="13950"/>
    <x v="1"/>
    <n v="157"/>
    <x v="5"/>
    <s v="GBP"/>
    <x v="749"/>
    <n v="1500958800"/>
    <n v="1501995600"/>
    <x v="749"/>
    <b v="0"/>
    <b v="0"/>
    <s v="film &amp; video/shorts"/>
    <n v="3.875"/>
    <n v="88.853503184713375"/>
    <x v="0"/>
    <x v="18"/>
  </r>
  <r>
    <n v="79"/>
    <s v="Soto LLC"/>
    <s v="Triple-buffered reciprocal project"/>
    <n v="57800"/>
    <n v="40228"/>
    <x v="0"/>
    <n v="838"/>
    <x v="0"/>
    <s v="USD"/>
    <x v="711"/>
    <n v="1529125200"/>
    <n v="1529557200"/>
    <x v="750"/>
    <b v="0"/>
    <b v="0"/>
    <s v="theater/plays"/>
    <n v="0.69598615916955031"/>
    <n v="48.004773269689736"/>
    <x v="1"/>
    <x v="1"/>
  </r>
  <r>
    <n v="922"/>
    <s v="Soto-Anthony"/>
    <s v="Ameliorated logistical capability"/>
    <n v="51400"/>
    <n v="90440"/>
    <x v="1"/>
    <n v="2261"/>
    <x v="0"/>
    <s v="USD"/>
    <x v="576"/>
    <n v="1544335200"/>
    <n v="1545112800"/>
    <x v="126"/>
    <b v="0"/>
    <b v="1"/>
    <s v="music/world music"/>
    <n v="1.7595330739299611"/>
    <n v="40"/>
    <x v="2"/>
    <x v="22"/>
  </r>
  <r>
    <n v="62"/>
    <s v="Sparks-West"/>
    <s v="Organized incremental standardization"/>
    <n v="2000"/>
    <n v="14452"/>
    <x v="1"/>
    <n v="249"/>
    <x v="0"/>
    <s v="USD"/>
    <x v="92"/>
    <n v="1433480400"/>
    <n v="1433566800"/>
    <x v="751"/>
    <b v="0"/>
    <b v="0"/>
    <s v="technology/web"/>
    <n v="7.226"/>
    <n v="58.040160642570278"/>
    <x v="7"/>
    <x v="13"/>
  </r>
  <r>
    <n v="435"/>
    <s v="Spence, Jackson and Kelly"/>
    <s v="Advanced discrete leverage"/>
    <n v="152400"/>
    <n v="178120"/>
    <x v="1"/>
    <n v="1713"/>
    <x v="4"/>
    <s v="EUR"/>
    <x v="750"/>
    <n v="1418623200"/>
    <n v="1419660000"/>
    <x v="155"/>
    <b v="0"/>
    <b v="1"/>
    <s v="theater/plays"/>
    <n v="1.168766404199475"/>
    <n v="103.98131932282546"/>
    <x v="1"/>
    <x v="1"/>
  </r>
  <r>
    <n v="26"/>
    <s v="Spencer-Bates"/>
    <s v="Optional responsive customer loyalty"/>
    <n v="107500"/>
    <n v="51814"/>
    <x v="2"/>
    <n v="1480"/>
    <x v="0"/>
    <s v="USD"/>
    <x v="751"/>
    <n v="1533013200"/>
    <n v="1535346000"/>
    <x v="752"/>
    <b v="0"/>
    <b v="0"/>
    <s v="theater/plays"/>
    <n v="0.4819906976744186"/>
    <n v="35.009459459459457"/>
    <x v="1"/>
    <x v="1"/>
  </r>
  <r>
    <n v="343"/>
    <s v="Spencer-Weber"/>
    <s v="Optional zero-defect task-force"/>
    <n v="9000"/>
    <n v="4853"/>
    <x v="0"/>
    <n v="147"/>
    <x v="0"/>
    <s v="USD"/>
    <x v="752"/>
    <n v="1384840800"/>
    <n v="1389420000"/>
    <x v="188"/>
    <b v="0"/>
    <b v="0"/>
    <s v="theater/plays"/>
    <n v="0.53922222222222227"/>
    <n v="33.013605442176868"/>
    <x v="1"/>
    <x v="1"/>
  </r>
  <r>
    <n v="791"/>
    <s v="Stafford, Hess and Raymond"/>
    <s v="Optional web-enabled extranet"/>
    <n v="2100"/>
    <n v="540"/>
    <x v="0"/>
    <n v="6"/>
    <x v="0"/>
    <s v="USD"/>
    <x v="753"/>
    <n v="1481436000"/>
    <n v="1482818400"/>
    <x v="626"/>
    <b v="0"/>
    <b v="0"/>
    <s v="food/food trucks"/>
    <n v="0.25714285714285712"/>
    <n v="90"/>
    <x v="4"/>
    <x v="4"/>
  </r>
  <r>
    <n v="124"/>
    <s v="Stanton, Neal and Rodriguez"/>
    <s v="Polarized uniform software"/>
    <n v="2600"/>
    <n v="9562"/>
    <x v="1"/>
    <n v="94"/>
    <x v="4"/>
    <s v="EUR"/>
    <x v="754"/>
    <n v="1557723600"/>
    <n v="1562302800"/>
    <x v="753"/>
    <b v="0"/>
    <b v="0"/>
    <s v="photography/photography books"/>
    <n v="3.6776923076923076"/>
    <n v="101.72340425531915"/>
    <x v="3"/>
    <x v="3"/>
  </r>
  <r>
    <n v="577"/>
    <s v="Stevens Inc"/>
    <s v="Adaptive 24hour projection"/>
    <n v="8200"/>
    <n v="1546"/>
    <x v="2"/>
    <n v="37"/>
    <x v="0"/>
    <s v="USD"/>
    <x v="755"/>
    <n v="1299823200"/>
    <n v="1302066000"/>
    <x v="754"/>
    <b v="0"/>
    <b v="0"/>
    <s v="music/jazz"/>
    <n v="0.18853658536585369"/>
    <n v="41.783783783783782"/>
    <x v="2"/>
    <x v="14"/>
  </r>
  <r>
    <n v="921"/>
    <s v="Stevenson PLC"/>
    <s v="Profound directional knowledge user"/>
    <n v="160400"/>
    <n v="1210"/>
    <x v="0"/>
    <n v="38"/>
    <x v="0"/>
    <s v="USD"/>
    <x v="756"/>
    <n v="1329026400"/>
    <n v="1330236000"/>
    <x v="755"/>
    <b v="0"/>
    <b v="0"/>
    <s v="technology/web"/>
    <n v="7.5436408977556111E-3"/>
    <n v="31.842105263157894"/>
    <x v="7"/>
    <x v="13"/>
  </r>
  <r>
    <n v="864"/>
    <s v="Stevenson-Thompson"/>
    <s v="Automated static workforce"/>
    <n v="4200"/>
    <n v="14577"/>
    <x v="1"/>
    <n v="150"/>
    <x v="0"/>
    <s v="USD"/>
    <x v="757"/>
    <n v="1471582800"/>
    <n v="1472014800"/>
    <x v="756"/>
    <b v="0"/>
    <b v="0"/>
    <s v="film &amp; video/shorts"/>
    <n v="3.4707142857142856"/>
    <n v="97.18"/>
    <x v="0"/>
    <x v="18"/>
  </r>
  <r>
    <n v="822"/>
    <s v="Stewart and Sons"/>
    <s v="Distributed optimizing protocol"/>
    <n v="54000"/>
    <n v="188982"/>
    <x v="1"/>
    <n v="2100"/>
    <x v="0"/>
    <s v="USD"/>
    <x v="758"/>
    <n v="1393567200"/>
    <n v="1395032400"/>
    <x v="757"/>
    <b v="0"/>
    <b v="0"/>
    <s v="music/rock"/>
    <n v="3.4996666666666671"/>
    <n v="89.991428571428571"/>
    <x v="2"/>
    <x v="6"/>
  </r>
  <r>
    <n v="728"/>
    <s v="Stewart Inc"/>
    <s v="Versatile mission-critical knowledgebase"/>
    <n v="4200"/>
    <n v="735"/>
    <x v="0"/>
    <n v="10"/>
    <x v="0"/>
    <s v="USD"/>
    <x v="759"/>
    <n v="1464152400"/>
    <n v="1465102800"/>
    <x v="758"/>
    <b v="0"/>
    <b v="0"/>
    <s v="theater/plays"/>
    <n v="0.17499999999999999"/>
    <n v="73.5"/>
    <x v="1"/>
    <x v="1"/>
  </r>
  <r>
    <n v="97"/>
    <s v="Stewart LLC"/>
    <s v="Cloned bi-directional architecture"/>
    <n v="1300"/>
    <n v="12047"/>
    <x v="1"/>
    <n v="113"/>
    <x v="0"/>
    <s v="USD"/>
    <x v="450"/>
    <n v="1435208400"/>
    <n v="1439874000"/>
    <x v="759"/>
    <b v="0"/>
    <b v="0"/>
    <s v="food/food trucks"/>
    <n v="9.2669230769230762"/>
    <n v="106.61061946902655"/>
    <x v="4"/>
    <x v="4"/>
  </r>
  <r>
    <n v="409"/>
    <s v="Stewart LLC"/>
    <s v="Secured asymmetric projection"/>
    <n v="135600"/>
    <n v="62804"/>
    <x v="0"/>
    <n v="714"/>
    <x v="0"/>
    <s v="USD"/>
    <x v="760"/>
    <n v="1492491600"/>
    <n v="1492837200"/>
    <x v="760"/>
    <b v="0"/>
    <b v="0"/>
    <s v="music/rock"/>
    <n v="0.46315634218289081"/>
    <n v="87.960784313725483"/>
    <x v="2"/>
    <x v="6"/>
  </r>
  <r>
    <n v="416"/>
    <s v="Stewart-Coleman"/>
    <s v="Customer-focused disintermediate toolset"/>
    <n v="134600"/>
    <n v="59007"/>
    <x v="0"/>
    <n v="1439"/>
    <x v="0"/>
    <s v="USD"/>
    <x v="761"/>
    <n v="1295244000"/>
    <n v="1296021600"/>
    <x v="761"/>
    <b v="0"/>
    <b v="1"/>
    <s v="film &amp; video/documentary"/>
    <n v="0.43838781575037145"/>
    <n v="41.005559416261292"/>
    <x v="0"/>
    <x v="7"/>
  </r>
  <r>
    <n v="734"/>
    <s v="Stone PLC"/>
    <s v="Exclusive 5thgeneration leverage"/>
    <n v="4200"/>
    <n v="13404"/>
    <x v="1"/>
    <n v="536"/>
    <x v="0"/>
    <s v="USD"/>
    <x v="762"/>
    <n v="1485583200"/>
    <n v="1486620000"/>
    <x v="762"/>
    <b v="0"/>
    <b v="1"/>
    <s v="theater/plays"/>
    <n v="3.1914285714285713"/>
    <n v="25.007462686567163"/>
    <x v="1"/>
    <x v="1"/>
  </r>
  <r>
    <n v="176"/>
    <s v="Stone-Orozco"/>
    <s v="Proactive scalable Graphical User Interface"/>
    <n v="115000"/>
    <n v="86060"/>
    <x v="0"/>
    <n v="782"/>
    <x v="0"/>
    <s v="USD"/>
    <x v="443"/>
    <n v="1472878800"/>
    <n v="1473656400"/>
    <x v="763"/>
    <b v="0"/>
    <b v="0"/>
    <s v="theater/plays"/>
    <n v="0.74834782608695649"/>
    <n v="110.05115089514067"/>
    <x v="1"/>
    <x v="1"/>
  </r>
  <r>
    <n v="884"/>
    <s v="Strickland Group"/>
    <s v="Horizontal secondary interface"/>
    <n v="170800"/>
    <n v="109374"/>
    <x v="0"/>
    <n v="1886"/>
    <x v="0"/>
    <s v="USD"/>
    <x v="763"/>
    <n v="1399179600"/>
    <n v="1399352400"/>
    <x v="764"/>
    <b v="0"/>
    <b v="1"/>
    <s v="theater/plays"/>
    <n v="0.64036299765807958"/>
    <n v="57.992576882290564"/>
    <x v="1"/>
    <x v="1"/>
  </r>
  <r>
    <n v="214"/>
    <s v="Sullivan Group"/>
    <s v="Open-source fresh-thinking policy"/>
    <n v="1400"/>
    <n v="14324"/>
    <x v="1"/>
    <n v="165"/>
    <x v="0"/>
    <s v="USD"/>
    <x v="764"/>
    <n v="1282194000"/>
    <n v="1282712400"/>
    <x v="765"/>
    <b v="0"/>
    <b v="0"/>
    <s v="music/rock"/>
    <n v="10.231428571428571"/>
    <n v="86.812121212121212"/>
    <x v="2"/>
    <x v="6"/>
  </r>
  <r>
    <n v="425"/>
    <s v="Sullivan, Davis and Booth"/>
    <s v="Vision-oriented actuating hardware"/>
    <n v="2700"/>
    <n v="7767"/>
    <x v="1"/>
    <n v="92"/>
    <x v="0"/>
    <s v="USD"/>
    <x v="765"/>
    <n v="1438059600"/>
    <n v="1438578000"/>
    <x v="766"/>
    <b v="0"/>
    <b v="0"/>
    <s v="photography/photography books"/>
    <n v="2.8766666666666665"/>
    <n v="84.423913043478265"/>
    <x v="3"/>
    <x v="3"/>
  </r>
  <r>
    <n v="317"/>
    <s v="Summers PLC"/>
    <s v="Cross-group coherent hierarchy"/>
    <n v="6600"/>
    <n v="1269"/>
    <x v="0"/>
    <n v="30"/>
    <x v="0"/>
    <s v="USD"/>
    <x v="766"/>
    <n v="1494738000"/>
    <n v="1495861200"/>
    <x v="767"/>
    <b v="0"/>
    <b v="0"/>
    <s v="theater/plays"/>
    <n v="0.19227272727272726"/>
    <n v="42.3"/>
    <x v="1"/>
    <x v="1"/>
  </r>
  <r>
    <n v="170"/>
    <s v="Summers, Gallegos and Stein"/>
    <s v="Mandatory mobile product"/>
    <n v="188100"/>
    <n v="5528"/>
    <x v="0"/>
    <n v="67"/>
    <x v="0"/>
    <s v="USD"/>
    <x v="767"/>
    <n v="1501736400"/>
    <n v="1502341200"/>
    <x v="768"/>
    <b v="0"/>
    <b v="0"/>
    <s v="music/indie rock"/>
    <n v="2.9388623072833599E-2"/>
    <n v="82.507462686567166"/>
    <x v="2"/>
    <x v="2"/>
  </r>
  <r>
    <n v="191"/>
    <s v="Sutton PLC"/>
    <s v="Mandatory reciprocal superstructure"/>
    <n v="8400"/>
    <n v="3188"/>
    <x v="0"/>
    <n v="86"/>
    <x v="4"/>
    <s v="EUR"/>
    <x v="69"/>
    <n v="1552366800"/>
    <n v="1552626000"/>
    <x v="769"/>
    <b v="0"/>
    <b v="0"/>
    <s v="theater/plays"/>
    <n v="0.37952380952380954"/>
    <n v="37.069767441860463"/>
    <x v="1"/>
    <x v="1"/>
  </r>
  <r>
    <n v="80"/>
    <s v="Sutton, Barrett and Tucker"/>
    <s v="Cross-platform needs-based approach"/>
    <n v="1100"/>
    <n v="7012"/>
    <x v="1"/>
    <n v="127"/>
    <x v="0"/>
    <s v="USD"/>
    <x v="663"/>
    <n v="1503982800"/>
    <n v="1506574800"/>
    <x v="770"/>
    <b v="0"/>
    <b v="0"/>
    <s v="games/video games"/>
    <n v="6.374545454545455"/>
    <n v="55.212598425196852"/>
    <x v="6"/>
    <x v="10"/>
  </r>
  <r>
    <n v="620"/>
    <s v="Swanson, Wilson and Baker"/>
    <s v="Synergized well-modulated project"/>
    <n v="4300"/>
    <n v="11525"/>
    <x v="1"/>
    <n v="128"/>
    <x v="1"/>
    <s v="AUD"/>
    <x v="282"/>
    <n v="1467954000"/>
    <n v="1468299600"/>
    <x v="771"/>
    <b v="0"/>
    <b v="0"/>
    <s v="photography/photography books"/>
    <n v="2.6802325581395348"/>
    <n v="90.0390625"/>
    <x v="3"/>
    <x v="3"/>
  </r>
  <r>
    <n v="716"/>
    <s v="Tapia, Kramer and Hicks"/>
    <s v="Advanced modular moderator"/>
    <n v="2000"/>
    <n v="10353"/>
    <x v="1"/>
    <n v="157"/>
    <x v="0"/>
    <s v="USD"/>
    <x v="768"/>
    <n v="1373432400"/>
    <n v="1375851600"/>
    <x v="772"/>
    <b v="0"/>
    <b v="1"/>
    <s v="theater/plays"/>
    <n v="5.1764999999999999"/>
    <n v="65.942675159235662"/>
    <x v="1"/>
    <x v="1"/>
  </r>
  <r>
    <n v="937"/>
    <s v="Tapia, Sandoval and Hurley"/>
    <s v="Cloned fresh-thinking model"/>
    <n v="171000"/>
    <n v="84891"/>
    <x v="2"/>
    <n v="976"/>
    <x v="0"/>
    <s v="USD"/>
    <x v="769"/>
    <n v="1448517600"/>
    <n v="1449295200"/>
    <x v="773"/>
    <b v="0"/>
    <b v="0"/>
    <s v="film &amp; video/documentary"/>
    <n v="0.49643859649122812"/>
    <n v="86.978483606557376"/>
    <x v="0"/>
    <x v="7"/>
  </r>
  <r>
    <n v="71"/>
    <s v="Tate, Bass and House"/>
    <s v="Organic object-oriented budgetary management"/>
    <n v="6000"/>
    <n v="6484"/>
    <x v="1"/>
    <n v="76"/>
    <x v="0"/>
    <s v="USD"/>
    <x v="770"/>
    <n v="1575093600"/>
    <n v="1575439200"/>
    <x v="133"/>
    <b v="0"/>
    <b v="0"/>
    <s v="theater/plays"/>
    <n v="1.0806666666666667"/>
    <n v="85.315789473684205"/>
    <x v="1"/>
    <x v="1"/>
  </r>
  <r>
    <n v="544"/>
    <s v="Taylor Inc"/>
    <s v="Public-key 3rdgeneration system engine"/>
    <n v="2800"/>
    <n v="7742"/>
    <x v="1"/>
    <n v="84"/>
    <x v="0"/>
    <s v="USD"/>
    <x v="771"/>
    <n v="1452232800"/>
    <n v="1453356000"/>
    <x v="660"/>
    <b v="0"/>
    <b v="0"/>
    <s v="music/rock"/>
    <n v="2.7650000000000001"/>
    <n v="92.166666666666671"/>
    <x v="2"/>
    <x v="6"/>
  </r>
  <r>
    <n v="122"/>
    <s v="Taylor PLC"/>
    <s v="Seamless zero-defect solution"/>
    <n v="136800"/>
    <n v="88055"/>
    <x v="0"/>
    <n v="3387"/>
    <x v="0"/>
    <s v="USD"/>
    <x v="772"/>
    <n v="1417068000"/>
    <n v="1419400800"/>
    <x v="38"/>
    <b v="0"/>
    <b v="0"/>
    <s v="publishing/fiction"/>
    <n v="0.64367690058479521"/>
    <n v="25.997933274284026"/>
    <x v="5"/>
    <x v="5"/>
  </r>
  <r>
    <n v="395"/>
    <s v="Taylor PLC"/>
    <s v="Enhanced incremental budgetary management"/>
    <n v="7100"/>
    <n v="9238"/>
    <x v="1"/>
    <n v="220"/>
    <x v="0"/>
    <s v="USD"/>
    <x v="773"/>
    <n v="1323324000"/>
    <n v="1323410400"/>
    <x v="774"/>
    <b v="1"/>
    <b v="0"/>
    <s v="theater/plays"/>
    <n v="1.3011267605633803"/>
    <n v="41.990909090909092"/>
    <x v="1"/>
    <x v="1"/>
  </r>
  <r>
    <n v="345"/>
    <s v="Taylor, Cisneros and Romero"/>
    <s v="Open-source neutral task-force"/>
    <n v="157600"/>
    <n v="23159"/>
    <x v="0"/>
    <n v="331"/>
    <x v="5"/>
    <s v="GBP"/>
    <x v="136"/>
    <n v="1436418000"/>
    <n v="1436504400"/>
    <x v="202"/>
    <b v="0"/>
    <b v="0"/>
    <s v="film &amp; video/drama"/>
    <n v="0.14694796954314721"/>
    <n v="69.966767371601208"/>
    <x v="0"/>
    <x v="12"/>
  </r>
  <r>
    <n v="634"/>
    <s v="Taylor, Johnson and Hernandez"/>
    <s v="Polarized incremental portal"/>
    <n v="118200"/>
    <n v="92824"/>
    <x v="2"/>
    <n v="1658"/>
    <x v="0"/>
    <s v="USD"/>
    <x v="774"/>
    <n v="1490418000"/>
    <n v="1491627600"/>
    <x v="775"/>
    <b v="0"/>
    <b v="0"/>
    <s v="film &amp; video/television"/>
    <n v="0.78531302876480558"/>
    <n v="55.985524728588658"/>
    <x v="0"/>
    <x v="11"/>
  </r>
  <r>
    <n v="998"/>
    <s v="Taylor, Santiago and Flores"/>
    <s v="Polarized composite customer loyalty"/>
    <n v="66600"/>
    <n v="37823"/>
    <x v="0"/>
    <n v="374"/>
    <x v="0"/>
    <s v="USD"/>
    <x v="775"/>
    <n v="1265868000"/>
    <n v="1267077600"/>
    <x v="776"/>
    <b v="0"/>
    <b v="1"/>
    <s v="music/indie rock"/>
    <n v="0.5679129129129129"/>
    <n v="101.13101604278074"/>
    <x v="2"/>
    <x v="2"/>
  </r>
  <r>
    <n v="698"/>
    <s v="Taylor, Wood and Taylor"/>
    <s v="Cloned hybrid focus group"/>
    <n v="42100"/>
    <n v="188057"/>
    <x v="1"/>
    <n v="2893"/>
    <x v="3"/>
    <s v="CAD"/>
    <x v="776"/>
    <n v="1322114400"/>
    <n v="1323324000"/>
    <x v="777"/>
    <b v="0"/>
    <b v="0"/>
    <s v="technology/wearables"/>
    <n v="4.466912114014252"/>
    <n v="65.004147943311438"/>
    <x v="7"/>
    <x v="16"/>
  </r>
  <r>
    <n v="776"/>
    <s v="Taylor-Rowe"/>
    <s v="Synchronized multimedia frame"/>
    <n v="110800"/>
    <n v="72623"/>
    <x v="0"/>
    <n v="2201"/>
    <x v="0"/>
    <s v="USD"/>
    <x v="675"/>
    <n v="1562216400"/>
    <n v="1563771600"/>
    <x v="778"/>
    <b v="0"/>
    <b v="0"/>
    <s v="theater/plays"/>
    <n v="0.65544223826714798"/>
    <n v="32.995456610631528"/>
    <x v="1"/>
    <x v="1"/>
  </r>
  <r>
    <n v="461"/>
    <s v="Terry-Salinas"/>
    <s v="Networked secondary structure"/>
    <n v="98800"/>
    <n v="139354"/>
    <x v="1"/>
    <n v="2080"/>
    <x v="0"/>
    <s v="USD"/>
    <x v="777"/>
    <n v="1398661200"/>
    <n v="1400389200"/>
    <x v="779"/>
    <b v="0"/>
    <b v="0"/>
    <s v="film &amp; video/drama"/>
    <n v="1.4104655870445344"/>
    <n v="66.997115384615384"/>
    <x v="0"/>
    <x v="12"/>
  </r>
  <r>
    <n v="273"/>
    <s v="Thomas and Sons"/>
    <s v="Re-engineered heuristic forecast"/>
    <n v="7800"/>
    <n v="10704"/>
    <x v="1"/>
    <n v="282"/>
    <x v="3"/>
    <s v="CAD"/>
    <x v="778"/>
    <n v="1505624400"/>
    <n v="1505883600"/>
    <x v="780"/>
    <b v="0"/>
    <b v="0"/>
    <s v="theater/plays"/>
    <n v="1.3723076923076922"/>
    <n v="37.957446808510639"/>
    <x v="1"/>
    <x v="1"/>
  </r>
  <r>
    <n v="781"/>
    <s v="Thomas Ltd"/>
    <s v="Cross-group interactive architecture"/>
    <n v="8700"/>
    <n v="4414"/>
    <x v="2"/>
    <n v="56"/>
    <x v="6"/>
    <s v="CHF"/>
    <x v="779"/>
    <n v="1288501200"/>
    <n v="1292911200"/>
    <x v="42"/>
    <b v="0"/>
    <b v="0"/>
    <s v="theater/plays"/>
    <n v="0.50735632183908042"/>
    <n v="78.821428571428569"/>
    <x v="1"/>
    <x v="1"/>
  </r>
  <r>
    <n v="974"/>
    <s v="Thomas, Clay and Mendoza"/>
    <s v="Multi-channeled reciprocal interface"/>
    <n v="800"/>
    <n v="2991"/>
    <x v="1"/>
    <n v="32"/>
    <x v="0"/>
    <s v="USD"/>
    <x v="780"/>
    <n v="1368853200"/>
    <n v="1368939600"/>
    <x v="781"/>
    <b v="0"/>
    <b v="0"/>
    <s v="music/indie rock"/>
    <n v="3.73875"/>
    <n v="93.46875"/>
    <x v="2"/>
    <x v="2"/>
  </r>
  <r>
    <n v="539"/>
    <s v="Thomas, Welch and Santana"/>
    <s v="Assimilated exuding toolset"/>
    <n v="9800"/>
    <n v="7120"/>
    <x v="0"/>
    <n v="77"/>
    <x v="0"/>
    <s v="USD"/>
    <x v="781"/>
    <n v="1561957200"/>
    <n v="1562475600"/>
    <x v="782"/>
    <b v="0"/>
    <b v="1"/>
    <s v="food/food trucks"/>
    <n v="0.72653061224489801"/>
    <n v="92.467532467532465"/>
    <x v="4"/>
    <x v="4"/>
  </r>
  <r>
    <n v="421"/>
    <s v="Thomas-Lopez"/>
    <s v="User-centric fault-tolerant archive"/>
    <n v="9400"/>
    <n v="6015"/>
    <x v="0"/>
    <n v="118"/>
    <x v="0"/>
    <s v="USD"/>
    <x v="782"/>
    <n v="1498712400"/>
    <n v="1501304400"/>
    <x v="783"/>
    <b v="0"/>
    <b v="1"/>
    <s v="technology/wearables"/>
    <n v="0.63989361702127656"/>
    <n v="50.974576271186443"/>
    <x v="7"/>
    <x v="16"/>
  </r>
  <r>
    <n v="722"/>
    <s v="Thomas-Simmons"/>
    <s v="Proactive 24hour frame"/>
    <n v="48500"/>
    <n v="75906"/>
    <x v="1"/>
    <n v="3036"/>
    <x v="0"/>
    <s v="USD"/>
    <x v="561"/>
    <n v="1509948000"/>
    <n v="1512280800"/>
    <x v="392"/>
    <b v="0"/>
    <b v="0"/>
    <s v="film &amp; video/documentary"/>
    <n v="1.5650721649484536"/>
    <n v="25.00197628458498"/>
    <x v="0"/>
    <x v="7"/>
  </r>
  <r>
    <n v="211"/>
    <s v="Thompson LLC"/>
    <s v="Customer-focused impactful benchmark"/>
    <n v="104400"/>
    <n v="99100"/>
    <x v="0"/>
    <n v="1625"/>
    <x v="0"/>
    <s v="USD"/>
    <x v="783"/>
    <n v="1377579600"/>
    <n v="1379653200"/>
    <x v="784"/>
    <b v="0"/>
    <b v="0"/>
    <s v="theater/plays"/>
    <n v="0.9492337164750958"/>
    <n v="60.984615384615381"/>
    <x v="1"/>
    <x v="1"/>
  </r>
  <r>
    <n v="330"/>
    <s v="Thompson-Bates"/>
    <s v="Expanded encompassing open architecture"/>
    <n v="33700"/>
    <n v="62330"/>
    <x v="1"/>
    <n v="1385"/>
    <x v="5"/>
    <s v="GBP"/>
    <x v="784"/>
    <n v="1512712800"/>
    <n v="1512799200"/>
    <x v="785"/>
    <b v="0"/>
    <b v="0"/>
    <s v="film &amp; video/documentary"/>
    <n v="1.8495548961424333"/>
    <n v="45.003610108303249"/>
    <x v="0"/>
    <x v="7"/>
  </r>
  <r>
    <n v="676"/>
    <s v="Thompson-Moreno"/>
    <s v="Expanded needs-based orchestration"/>
    <n v="62300"/>
    <n v="118214"/>
    <x v="1"/>
    <n v="1170"/>
    <x v="0"/>
    <s v="USD"/>
    <x v="785"/>
    <n v="1348635600"/>
    <n v="1349413200"/>
    <x v="786"/>
    <b v="0"/>
    <b v="0"/>
    <s v="photography/photography books"/>
    <n v="1.8974959871589083"/>
    <n v="101.03760683760684"/>
    <x v="3"/>
    <x v="3"/>
  </r>
  <r>
    <n v="597"/>
    <s v="Todd, Freeman and Henry"/>
    <s v="Diverse systematic projection"/>
    <n v="73800"/>
    <n v="148779"/>
    <x v="1"/>
    <n v="2188"/>
    <x v="0"/>
    <s v="USD"/>
    <x v="786"/>
    <n v="1573970400"/>
    <n v="1575525600"/>
    <x v="787"/>
    <b v="0"/>
    <b v="0"/>
    <s v="theater/plays"/>
    <n v="2.0159756097560977"/>
    <n v="67.997714808043881"/>
    <x v="1"/>
    <x v="1"/>
  </r>
  <r>
    <n v="305"/>
    <s v="Townsend Ltd"/>
    <s v="Grass-roots actuating policy"/>
    <n v="2800"/>
    <n v="8014"/>
    <x v="1"/>
    <n v="85"/>
    <x v="0"/>
    <s v="USD"/>
    <x v="787"/>
    <n v="1458363600"/>
    <n v="1461906000"/>
    <x v="788"/>
    <b v="0"/>
    <b v="0"/>
    <s v="theater/plays"/>
    <n v="2.8621428571428571"/>
    <n v="94.28235294117647"/>
    <x v="1"/>
    <x v="1"/>
  </r>
  <r>
    <n v="284"/>
    <s v="Tran LLC"/>
    <s v="Ameliorated fresh-thinking protocol"/>
    <n v="9800"/>
    <n v="8153"/>
    <x v="0"/>
    <n v="132"/>
    <x v="0"/>
    <s v="USD"/>
    <x v="788"/>
    <n v="1335848400"/>
    <n v="1336280400"/>
    <x v="789"/>
    <b v="0"/>
    <b v="0"/>
    <s v="technology/web"/>
    <n v="0.83193877551020412"/>
    <n v="61.765151515151516"/>
    <x v="7"/>
    <x v="13"/>
  </r>
  <r>
    <n v="169"/>
    <s v="Tran, Steele and Wilson"/>
    <s v="Profit-focused modular product"/>
    <n v="23300"/>
    <n v="98811"/>
    <x v="1"/>
    <n v="1267"/>
    <x v="0"/>
    <s v="USD"/>
    <x v="789"/>
    <n v="1339909200"/>
    <n v="1342328400"/>
    <x v="156"/>
    <b v="0"/>
    <b v="1"/>
    <s v="film &amp; video/shorts"/>
    <n v="4.240815450643777"/>
    <n v="77.988161010260455"/>
    <x v="0"/>
    <x v="18"/>
  </r>
  <r>
    <n v="100"/>
    <s v="Tucker, Fox and Green"/>
    <s v="Upgradable fault-tolerant approach"/>
    <n v="100"/>
    <n v="1"/>
    <x v="0"/>
    <n v="1"/>
    <x v="0"/>
    <s v="USD"/>
    <x v="790"/>
    <n v="1319000400"/>
    <n v="1320555600"/>
    <x v="790"/>
    <b v="0"/>
    <b v="0"/>
    <s v="theater/plays"/>
    <n v="0.01"/>
    <n v="1"/>
    <x v="1"/>
    <x v="1"/>
  </r>
  <r>
    <n v="626"/>
    <s v="Tucker, Mccoy and Marquez"/>
    <s v="Synergistic tertiary budgetary management"/>
    <n v="6400"/>
    <n v="13205"/>
    <x v="1"/>
    <n v="189"/>
    <x v="0"/>
    <s v="USD"/>
    <x v="791"/>
    <n v="1285650000"/>
    <n v="1286427600"/>
    <x v="219"/>
    <b v="0"/>
    <b v="1"/>
    <s v="theater/plays"/>
    <n v="2.0632812500000002"/>
    <n v="69.867724867724874"/>
    <x v="1"/>
    <x v="1"/>
  </r>
  <r>
    <n v="107"/>
    <s v="Tucker, Schmidt and Reid"/>
    <s v="Multi-layered encompassing installation"/>
    <n v="3500"/>
    <n v="6527"/>
    <x v="1"/>
    <n v="86"/>
    <x v="0"/>
    <s v="USD"/>
    <x v="792"/>
    <n v="1524459600"/>
    <n v="1525928400"/>
    <x v="576"/>
    <b v="0"/>
    <b v="1"/>
    <s v="theater/plays"/>
    <n v="1.8648571428571428"/>
    <n v="75.895348837209298"/>
    <x v="1"/>
    <x v="1"/>
  </r>
  <r>
    <n v="507"/>
    <s v="Turner, Miller and Francis"/>
    <s v="Compatible well-modulated budgetary management"/>
    <n v="2100"/>
    <n v="837"/>
    <x v="0"/>
    <n v="19"/>
    <x v="0"/>
    <s v="USD"/>
    <x v="793"/>
    <n v="1365483600"/>
    <n v="1369717200"/>
    <x v="791"/>
    <b v="0"/>
    <b v="1"/>
    <s v="technology/web"/>
    <n v="0.39857142857142863"/>
    <n v="44.05263157894737"/>
    <x v="7"/>
    <x v="13"/>
  </r>
  <r>
    <n v="673"/>
    <s v="Turner, Scott and Gentry"/>
    <s v="Assimilated regional groupware"/>
    <n v="5600"/>
    <n v="2445"/>
    <x v="0"/>
    <n v="58"/>
    <x v="4"/>
    <s v="EUR"/>
    <x v="794"/>
    <n v="1460696400"/>
    <n v="1462510800"/>
    <x v="792"/>
    <b v="0"/>
    <b v="0"/>
    <s v="music/indie rock"/>
    <n v="0.43660714285714286"/>
    <n v="42.155172413793103"/>
    <x v="2"/>
    <x v="2"/>
  </r>
  <r>
    <n v="472"/>
    <s v="Turner, Young and Collins"/>
    <s v="Self-enabling clear-thinking framework"/>
    <n v="153800"/>
    <n v="60342"/>
    <x v="0"/>
    <n v="575"/>
    <x v="0"/>
    <s v="USD"/>
    <x v="795"/>
    <n v="1552280400"/>
    <n v="1556946000"/>
    <x v="379"/>
    <b v="0"/>
    <b v="0"/>
    <s v="music/rock"/>
    <n v="0.39234070221066319"/>
    <n v="104.94260869565217"/>
    <x v="2"/>
    <x v="6"/>
  </r>
  <r>
    <n v="294"/>
    <s v="Turner-Davis"/>
    <s v="Automated local emulation"/>
    <n v="600"/>
    <n v="8038"/>
    <x v="1"/>
    <n v="183"/>
    <x v="0"/>
    <s v="USD"/>
    <x v="796"/>
    <n v="1540530000"/>
    <n v="1541570400"/>
    <x v="793"/>
    <b v="0"/>
    <b v="0"/>
    <s v="theater/plays"/>
    <n v="13.396666666666668"/>
    <n v="43.923497267759565"/>
    <x v="1"/>
    <x v="1"/>
  </r>
  <r>
    <n v="929"/>
    <s v="Turner-Terrell"/>
    <s v="Polarized tertiary function"/>
    <n v="5500"/>
    <n v="11952"/>
    <x v="1"/>
    <n v="184"/>
    <x v="5"/>
    <s v="GBP"/>
    <x v="797"/>
    <n v="1493787600"/>
    <n v="1494997200"/>
    <x v="794"/>
    <b v="0"/>
    <b v="0"/>
    <s v="theater/plays"/>
    <n v="2.173090909090909"/>
    <n v="64.956521739130437"/>
    <x v="1"/>
    <x v="1"/>
  </r>
  <r>
    <n v="523"/>
    <s v="Underwood, James and Jones"/>
    <s v="Triple-buffered holistic ability"/>
    <n v="900"/>
    <n v="6303"/>
    <x v="1"/>
    <n v="89"/>
    <x v="0"/>
    <s v="USD"/>
    <x v="798"/>
    <n v="1267682400"/>
    <n v="1268114400"/>
    <x v="795"/>
    <b v="0"/>
    <b v="0"/>
    <s v="film &amp; video/shorts"/>
    <n v="7.003333333333333"/>
    <n v="70.82022471910112"/>
    <x v="0"/>
    <x v="18"/>
  </r>
  <r>
    <n v="500"/>
    <s v="Valdez Ltd"/>
    <s v="Team-oriented clear-thinking matrix"/>
    <n v="100"/>
    <n v="0"/>
    <x v="0"/>
    <n v="0"/>
    <x v="0"/>
    <s v="USD"/>
    <x v="799"/>
    <n v="1367384400"/>
    <n v="1369803600"/>
    <x v="420"/>
    <b v="0"/>
    <b v="1"/>
    <s v="theater/plays"/>
    <n v="0"/>
    <e v="#DIV/0!"/>
    <x v="1"/>
    <x v="1"/>
  </r>
  <r>
    <n v="820"/>
    <s v="Valdez, Williams and Meyer"/>
    <s v="Cross-group heuristic forecast"/>
    <n v="1500"/>
    <n v="12009"/>
    <x v="1"/>
    <n v="279"/>
    <x v="5"/>
    <s v="GBP"/>
    <x v="669"/>
    <n v="1532840400"/>
    <n v="1533963600"/>
    <x v="796"/>
    <b v="0"/>
    <b v="1"/>
    <s v="music/rock"/>
    <n v="8.0060000000000002"/>
    <n v="43.043010752688176"/>
    <x v="2"/>
    <x v="6"/>
  </r>
  <r>
    <n v="606"/>
    <s v="Valencia PLC"/>
    <s v="Extended asynchronous initiative"/>
    <n v="3400"/>
    <n v="6405"/>
    <x v="1"/>
    <n v="160"/>
    <x v="5"/>
    <s v="GBP"/>
    <x v="800"/>
    <n v="1457330400"/>
    <n v="1458277200"/>
    <x v="797"/>
    <b v="0"/>
    <b v="0"/>
    <s v="music/rock"/>
    <n v="1.8838235294117647"/>
    <n v="40.03125"/>
    <x v="2"/>
    <x v="6"/>
  </r>
  <r>
    <n v="720"/>
    <s v="Valenzuela, Davidson and Castro"/>
    <s v="Multi-layered upward-trending conglomeration"/>
    <n v="8700"/>
    <n v="3227"/>
    <x v="2"/>
    <n v="38"/>
    <x v="2"/>
    <s v="DKK"/>
    <x v="801"/>
    <n v="1519192800"/>
    <n v="1520402400"/>
    <x v="270"/>
    <b v="0"/>
    <b v="1"/>
    <s v="theater/plays"/>
    <n v="0.37091954022988505"/>
    <n v="84.921052631578945"/>
    <x v="1"/>
    <x v="1"/>
  </r>
  <r>
    <n v="573"/>
    <s v="Valenzuela-Cook"/>
    <s v="Total incremental productivity"/>
    <n v="6700"/>
    <n v="7496"/>
    <x v="1"/>
    <n v="300"/>
    <x v="0"/>
    <s v="USD"/>
    <x v="324"/>
    <n v="1399006800"/>
    <n v="1399179600"/>
    <x v="798"/>
    <b v="0"/>
    <b v="0"/>
    <s v="journalism/audio"/>
    <n v="1.1188059701492536"/>
    <n v="24.986666666666668"/>
    <x v="8"/>
    <x v="23"/>
  </r>
  <r>
    <n v="787"/>
    <s v="Vance-Glover"/>
    <s v="Progressive coherent secured line"/>
    <n v="61200"/>
    <n v="60994"/>
    <x v="0"/>
    <n v="859"/>
    <x v="3"/>
    <s v="CAD"/>
    <x v="802"/>
    <n v="1305954000"/>
    <n v="1306731600"/>
    <x v="799"/>
    <b v="0"/>
    <b v="0"/>
    <s v="music/rock"/>
    <n v="0.99663398692810456"/>
    <n v="71.005820721769496"/>
    <x v="2"/>
    <x v="6"/>
  </r>
  <r>
    <n v="215"/>
    <s v="Vargas, Banks and Palmer"/>
    <s v="Extended 24/7 implementation"/>
    <n v="156800"/>
    <n v="6024"/>
    <x v="0"/>
    <n v="143"/>
    <x v="0"/>
    <s v="USD"/>
    <x v="35"/>
    <n v="1550037600"/>
    <n v="1550210400"/>
    <x v="800"/>
    <b v="0"/>
    <b v="0"/>
    <s v="theater/plays"/>
    <n v="3.8418367346938778E-2"/>
    <n v="42.125874125874127"/>
    <x v="1"/>
    <x v="1"/>
  </r>
  <r>
    <n v="648"/>
    <s v="Vargas-Cox"/>
    <s v="Vision-oriented local contingency"/>
    <n v="98600"/>
    <n v="62174"/>
    <x v="2"/>
    <n v="723"/>
    <x v="0"/>
    <s v="USD"/>
    <x v="803"/>
    <n v="1499317200"/>
    <n v="1500872400"/>
    <x v="183"/>
    <b v="1"/>
    <b v="0"/>
    <s v="food/food trucks"/>
    <n v="0.63056795131845844"/>
    <n v="85.994467496542185"/>
    <x v="4"/>
    <x v="4"/>
  </r>
  <r>
    <n v="795"/>
    <s v="Vasquez Inc"/>
    <s v="Stand-alone asynchronous functionalities"/>
    <n v="7100"/>
    <n v="1022"/>
    <x v="0"/>
    <n v="31"/>
    <x v="0"/>
    <s v="USD"/>
    <x v="804"/>
    <n v="1477976400"/>
    <n v="1478235600"/>
    <x v="801"/>
    <b v="0"/>
    <b v="0"/>
    <s v="film &amp; video/drama"/>
    <n v="0.14394366197183098"/>
    <n v="32.967741935483872"/>
    <x v="0"/>
    <x v="12"/>
  </r>
  <r>
    <n v="46"/>
    <s v="Vaughn, Hunt and Caldwell"/>
    <s v="Virtual grid-enabled task-force"/>
    <n v="3700"/>
    <n v="4247"/>
    <x v="1"/>
    <n v="92"/>
    <x v="0"/>
    <s v="USD"/>
    <x v="805"/>
    <n v="1278565200"/>
    <n v="1280552400"/>
    <x v="802"/>
    <b v="0"/>
    <b v="0"/>
    <s v="music/rock"/>
    <n v="1.1478378378378378"/>
    <n v="46.163043478260867"/>
    <x v="2"/>
    <x v="6"/>
  </r>
  <r>
    <n v="873"/>
    <s v="Vazquez, Ochoa and Clark"/>
    <s v="Intuitive value-added installation"/>
    <n v="42100"/>
    <n v="79268"/>
    <x v="1"/>
    <n v="1887"/>
    <x v="0"/>
    <s v="USD"/>
    <x v="806"/>
    <n v="1389160800"/>
    <n v="1389592800"/>
    <x v="681"/>
    <b v="0"/>
    <b v="0"/>
    <s v="photography/photography books"/>
    <n v="1.8828503562945369"/>
    <n v="42.007419183889773"/>
    <x v="3"/>
    <x v="3"/>
  </r>
  <r>
    <n v="120"/>
    <s v="Vega Group"/>
    <s v="Synchronized regional synergy"/>
    <n v="75100"/>
    <n v="112272"/>
    <x v="1"/>
    <n v="1782"/>
    <x v="0"/>
    <s v="USD"/>
    <x v="807"/>
    <n v="1429246800"/>
    <n v="1429592400"/>
    <x v="480"/>
    <b v="0"/>
    <b v="1"/>
    <s v="games/mobile games"/>
    <n v="1.4949667110519307"/>
    <n v="63.003367003367003"/>
    <x v="6"/>
    <x v="21"/>
  </r>
  <r>
    <n v="783"/>
    <s v="Vega, Chan and Carney"/>
    <s v="Down-sized systematic utilization"/>
    <n v="7400"/>
    <n v="10451"/>
    <x v="1"/>
    <n v="138"/>
    <x v="0"/>
    <s v="USD"/>
    <x v="808"/>
    <n v="1387260000"/>
    <n v="1387864800"/>
    <x v="803"/>
    <b v="0"/>
    <b v="0"/>
    <s v="music/rock"/>
    <n v="1.4122972972972974"/>
    <n v="75.731884057971016"/>
    <x v="2"/>
    <x v="6"/>
  </r>
  <r>
    <n v="310"/>
    <s v="Velazquez, Hunt and Ortiz"/>
    <s v="Switchable zero tolerance website"/>
    <n v="7800"/>
    <n v="1586"/>
    <x v="0"/>
    <n v="16"/>
    <x v="0"/>
    <s v="USD"/>
    <x v="809"/>
    <n v="1270789200"/>
    <n v="1272171600"/>
    <x v="804"/>
    <b v="0"/>
    <b v="0"/>
    <s v="games/video games"/>
    <n v="0.20333333333333331"/>
    <n v="99.125"/>
    <x v="6"/>
    <x v="10"/>
  </r>
  <r>
    <n v="455"/>
    <s v="Villanueva, Wright and Richardson"/>
    <s v="Profit-focused global product"/>
    <n v="116500"/>
    <n v="137904"/>
    <x v="1"/>
    <n v="3727"/>
    <x v="0"/>
    <s v="USD"/>
    <x v="344"/>
    <n v="1316754000"/>
    <n v="1318741200"/>
    <x v="805"/>
    <b v="0"/>
    <b v="0"/>
    <s v="theater/plays"/>
    <n v="1.1837253218884121"/>
    <n v="37.001341561577675"/>
    <x v="1"/>
    <x v="1"/>
  </r>
  <r>
    <n v="814"/>
    <s v="Vincent PLC"/>
    <s v="Visionary 24hour analyzer"/>
    <n v="3200"/>
    <n v="2950"/>
    <x v="0"/>
    <n v="36"/>
    <x v="2"/>
    <s v="DKK"/>
    <x v="810"/>
    <n v="1464325200"/>
    <n v="1464498000"/>
    <x v="806"/>
    <b v="0"/>
    <b v="1"/>
    <s v="music/rock"/>
    <n v="0.921875"/>
    <n v="81.944444444444443"/>
    <x v="2"/>
    <x v="6"/>
  </r>
  <r>
    <n v="263"/>
    <s v="Walker Ltd"/>
    <s v="Organic eco-centric success"/>
    <n v="2900"/>
    <n v="10756"/>
    <x v="1"/>
    <n v="199"/>
    <x v="0"/>
    <s v="USD"/>
    <x v="811"/>
    <n v="1263016800"/>
    <n v="1263016800"/>
    <x v="807"/>
    <b v="0"/>
    <b v="0"/>
    <s v="photography/photography books"/>
    <n v="3.7089655172413791"/>
    <n v="54.050251256281406"/>
    <x v="3"/>
    <x v="3"/>
  </r>
  <r>
    <n v="188"/>
    <s v="Walker, Jones and Rodriguez"/>
    <s v="Networked didactic info-mediaries"/>
    <n v="8200"/>
    <n v="2625"/>
    <x v="0"/>
    <n v="35"/>
    <x v="4"/>
    <s v="EUR"/>
    <x v="812"/>
    <n v="1417500000"/>
    <n v="1417586400"/>
    <x v="808"/>
    <b v="0"/>
    <b v="0"/>
    <s v="theater/plays"/>
    <n v="0.3201219512195122"/>
    <n v="75"/>
    <x v="1"/>
    <x v="1"/>
  </r>
  <r>
    <n v="13"/>
    <s v="Walker, Taylor and Coleman"/>
    <s v="Multi-tiered directional open architecture"/>
    <n v="4200"/>
    <n v="10295"/>
    <x v="1"/>
    <n v="98"/>
    <x v="0"/>
    <s v="USD"/>
    <x v="813"/>
    <n v="1465621200"/>
    <n v="1466658000"/>
    <x v="809"/>
    <b v="0"/>
    <b v="0"/>
    <s v="music/indie rock"/>
    <n v="2.4511904761904764"/>
    <n v="105.05102040816327"/>
    <x v="2"/>
    <x v="2"/>
  </r>
  <r>
    <n v="807"/>
    <s v="Walker-Taylor"/>
    <s v="Automated uniform concept"/>
    <n v="700"/>
    <n v="1848"/>
    <x v="1"/>
    <n v="43"/>
    <x v="0"/>
    <s v="USD"/>
    <x v="814"/>
    <n v="1571115600"/>
    <n v="1574920800"/>
    <x v="426"/>
    <b v="0"/>
    <b v="1"/>
    <s v="theater/plays"/>
    <n v="2.64"/>
    <n v="42.97674418604651"/>
    <x v="1"/>
    <x v="1"/>
  </r>
  <r>
    <n v="800"/>
    <s v="Wallace LLC"/>
    <s v="Centralized regional function"/>
    <n v="100"/>
    <n v="1"/>
    <x v="0"/>
    <n v="1"/>
    <x v="6"/>
    <s v="CHF"/>
    <x v="395"/>
    <n v="1434085200"/>
    <n v="1434430800"/>
    <x v="92"/>
    <b v="0"/>
    <b v="0"/>
    <s v="music/rock"/>
    <n v="0.01"/>
    <n v="1"/>
    <x v="2"/>
    <x v="6"/>
  </r>
  <r>
    <n v="690"/>
    <s v="Walsh-Watts"/>
    <s v="Polarized actuating implementation"/>
    <n v="3600"/>
    <n v="8158"/>
    <x v="1"/>
    <n v="190"/>
    <x v="0"/>
    <s v="USD"/>
    <x v="815"/>
    <n v="1322373600"/>
    <n v="1322892000"/>
    <x v="810"/>
    <b v="0"/>
    <b v="1"/>
    <s v="film &amp; video/documentary"/>
    <n v="2.266111111111111"/>
    <n v="42.93684210526316"/>
    <x v="0"/>
    <x v="7"/>
  </r>
  <r>
    <n v="944"/>
    <s v="Walter Inc"/>
    <s v="Streamlined 5thgeneration intranet"/>
    <n v="10000"/>
    <n v="8142"/>
    <x v="0"/>
    <n v="263"/>
    <x v="1"/>
    <s v="AUD"/>
    <x v="36"/>
    <n v="1486706400"/>
    <n v="1488348000"/>
    <x v="346"/>
    <b v="0"/>
    <b v="0"/>
    <s v="photography/photography books"/>
    <n v="0.81420000000000003"/>
    <n v="30.958174904942965"/>
    <x v="3"/>
    <x v="3"/>
  </r>
  <r>
    <n v="246"/>
    <s v="Walters-Carter"/>
    <s v="Seamless value-added standardization"/>
    <n v="4500"/>
    <n v="14649"/>
    <x v="1"/>
    <n v="222"/>
    <x v="0"/>
    <s v="USD"/>
    <x v="816"/>
    <n v="1375678800"/>
    <n v="1376024400"/>
    <x v="811"/>
    <b v="0"/>
    <b v="0"/>
    <s v="technology/web"/>
    <n v="3.2553333333333332"/>
    <n v="65.986486486486484"/>
    <x v="7"/>
    <x v="13"/>
  </r>
  <r>
    <n v="651"/>
    <s v="Wang, Koch and Weaver"/>
    <s v="Digitized analyzing capacity"/>
    <n v="196700"/>
    <n v="174039"/>
    <x v="0"/>
    <n v="3868"/>
    <x v="4"/>
    <s v="EUR"/>
    <x v="817"/>
    <n v="1393048800"/>
    <n v="1394344800"/>
    <x v="812"/>
    <b v="0"/>
    <b v="0"/>
    <s v="film &amp; video/shorts"/>
    <n v="0.88479410269445846"/>
    <n v="44.994570837642193"/>
    <x v="0"/>
    <x v="18"/>
  </r>
  <r>
    <n v="612"/>
    <s v="Wang, Nguyen and Horton"/>
    <s v="Innovative holistic hub"/>
    <n v="6200"/>
    <n v="8645"/>
    <x v="1"/>
    <n v="192"/>
    <x v="0"/>
    <s v="USD"/>
    <x v="818"/>
    <n v="1287810000"/>
    <n v="1289800800"/>
    <x v="813"/>
    <b v="0"/>
    <b v="0"/>
    <s v="music/electric music"/>
    <n v="1.3943548387096774"/>
    <n v="45.026041666666664"/>
    <x v="2"/>
    <x v="17"/>
  </r>
  <r>
    <n v="902"/>
    <s v="Wang, Silva and Byrd"/>
    <s v="Integrated bifurcated software"/>
    <n v="1400"/>
    <n v="3534"/>
    <x v="1"/>
    <n v="110"/>
    <x v="0"/>
    <s v="USD"/>
    <x v="654"/>
    <n v="1454133600"/>
    <n v="1457762400"/>
    <x v="52"/>
    <b v="0"/>
    <b v="0"/>
    <s v="technology/web"/>
    <n v="2.5242857142857145"/>
    <n v="32.127272727272725"/>
    <x v="7"/>
    <x v="13"/>
  </r>
  <r>
    <n v="462"/>
    <s v="Wang-Rodriguez"/>
    <s v="Total multimedia website"/>
    <n v="188800"/>
    <n v="57734"/>
    <x v="0"/>
    <n v="535"/>
    <x v="0"/>
    <s v="USD"/>
    <x v="490"/>
    <n v="1359525600"/>
    <n v="1362808800"/>
    <x v="814"/>
    <b v="0"/>
    <b v="0"/>
    <s v="games/mobile games"/>
    <n v="0.30579449152542371"/>
    <n v="107.91401869158878"/>
    <x v="6"/>
    <x v="21"/>
  </r>
  <r>
    <n v="831"/>
    <s v="Ward PLC"/>
    <s v="Front-line bottom-line Graphic Interface"/>
    <n v="97100"/>
    <n v="105817"/>
    <x v="1"/>
    <n v="4233"/>
    <x v="0"/>
    <s v="USD"/>
    <x v="819"/>
    <n v="1332738000"/>
    <n v="1335675600"/>
    <x v="815"/>
    <b v="0"/>
    <b v="0"/>
    <s v="photography/photography books"/>
    <n v="1.089773429454171"/>
    <n v="24.998110087408456"/>
    <x v="3"/>
    <x v="3"/>
  </r>
  <r>
    <n v="275"/>
    <s v="Ward, Sanchez and Kemp"/>
    <s v="Stand-alone discrete Graphical User Interface"/>
    <n v="3900"/>
    <n v="9419"/>
    <x v="1"/>
    <n v="116"/>
    <x v="0"/>
    <s v="USD"/>
    <x v="820"/>
    <n v="1554526800"/>
    <n v="1555218000"/>
    <x v="153"/>
    <b v="0"/>
    <b v="0"/>
    <s v="publishing/translations"/>
    <n v="2.4151282051282053"/>
    <n v="81.198275862068968"/>
    <x v="5"/>
    <x v="9"/>
  </r>
  <r>
    <n v="419"/>
    <s v="Ware-Arias"/>
    <s v="Upgradable maximized protocol"/>
    <n v="113800"/>
    <n v="140469"/>
    <x v="1"/>
    <n v="5203"/>
    <x v="0"/>
    <s v="USD"/>
    <x v="821"/>
    <n v="1324533600"/>
    <n v="1325052000"/>
    <x v="297"/>
    <b v="0"/>
    <b v="0"/>
    <s v="technology/web"/>
    <n v="1.2343497363796134"/>
    <n v="26.997693638285604"/>
    <x v="7"/>
    <x v="13"/>
  </r>
  <r>
    <n v="209"/>
    <s v="Warren Ltd"/>
    <s v="Distributed system-worthy application"/>
    <n v="194500"/>
    <n v="41212"/>
    <x v="3"/>
    <n v="808"/>
    <x v="1"/>
    <s v="AUD"/>
    <x v="822"/>
    <n v="1462510800"/>
    <n v="1463115600"/>
    <x v="816"/>
    <b v="0"/>
    <b v="0"/>
    <s v="film &amp; video/documentary"/>
    <n v="0.21188688946015424"/>
    <n v="51.004950495049506"/>
    <x v="0"/>
    <x v="7"/>
  </r>
  <r>
    <n v="385"/>
    <s v="Warren-Harrison"/>
    <s v="Programmable incremental knowledge user"/>
    <n v="38900"/>
    <n v="56859"/>
    <x v="1"/>
    <n v="1137"/>
    <x v="0"/>
    <s v="USD"/>
    <x v="823"/>
    <n v="1553835600"/>
    <n v="1556600400"/>
    <x v="62"/>
    <b v="0"/>
    <b v="0"/>
    <s v="publishing/nonfiction"/>
    <n v="1.4616709511568124"/>
    <n v="50.007915567282325"/>
    <x v="5"/>
    <x v="8"/>
  </r>
  <r>
    <n v="601"/>
    <s v="Waters and Sons"/>
    <s v="Inverse neutral structure"/>
    <n v="6300"/>
    <n v="13018"/>
    <x v="1"/>
    <n v="194"/>
    <x v="0"/>
    <s v="USD"/>
    <x v="91"/>
    <n v="1401426000"/>
    <n v="1402894800"/>
    <x v="817"/>
    <b v="1"/>
    <b v="0"/>
    <s v="technology/wearables"/>
    <n v="2.0663492063492064"/>
    <n v="67.103092783505161"/>
    <x v="7"/>
    <x v="16"/>
  </r>
  <r>
    <n v="259"/>
    <s v="Watkins Ltd"/>
    <s v="Multi-channeled responsive implementation"/>
    <n v="1800"/>
    <n v="10755"/>
    <x v="1"/>
    <n v="138"/>
    <x v="0"/>
    <s v="USD"/>
    <x v="824"/>
    <n v="1354946400"/>
    <n v="1356588000"/>
    <x v="818"/>
    <b v="1"/>
    <b v="0"/>
    <s v="photography/photography books"/>
    <n v="5.9749999999999996"/>
    <n v="77.934782608695656"/>
    <x v="3"/>
    <x v="3"/>
  </r>
  <r>
    <n v="815"/>
    <s v="Watson-Douglas"/>
    <s v="Centralized bandwidth-monitored leverage"/>
    <n v="9000"/>
    <n v="11721"/>
    <x v="1"/>
    <n v="183"/>
    <x v="3"/>
    <s v="CAD"/>
    <x v="825"/>
    <n v="1511935200"/>
    <n v="1514181600"/>
    <x v="819"/>
    <b v="0"/>
    <b v="0"/>
    <s v="music/rock"/>
    <n v="1.3023333333333336"/>
    <n v="64.049180327868854"/>
    <x v="2"/>
    <x v="6"/>
  </r>
  <r>
    <n v="41"/>
    <s v="Watts Group"/>
    <s v="Universal 5thgeneration neural-net"/>
    <n v="5600"/>
    <n v="11924"/>
    <x v="1"/>
    <n v="111"/>
    <x v="4"/>
    <s v="EUR"/>
    <x v="826"/>
    <n v="1346734800"/>
    <n v="1348981200"/>
    <x v="820"/>
    <b v="0"/>
    <b v="1"/>
    <s v="music/rock"/>
    <n v="2.1292857142857144"/>
    <n v="107.42342342342343"/>
    <x v="2"/>
    <x v="6"/>
  </r>
  <r>
    <n v="638"/>
    <s v="Weaver Ltd"/>
    <s v="Monitored 24/7 approach"/>
    <n v="81600"/>
    <n v="9318"/>
    <x v="0"/>
    <n v="94"/>
    <x v="0"/>
    <s v="USD"/>
    <x v="827"/>
    <n v="1280206800"/>
    <n v="1281243600"/>
    <x v="821"/>
    <b v="0"/>
    <b v="1"/>
    <s v="theater/plays"/>
    <n v="0.11419117647058824"/>
    <n v="99.127659574468083"/>
    <x v="1"/>
    <x v="1"/>
  </r>
  <r>
    <n v="205"/>
    <s v="Weaver-Marquez"/>
    <s v="Focused analyzing circuit"/>
    <n v="1300"/>
    <n v="5614"/>
    <x v="1"/>
    <n v="80"/>
    <x v="0"/>
    <s v="USD"/>
    <x v="828"/>
    <n v="1539752400"/>
    <n v="1540789200"/>
    <x v="822"/>
    <b v="1"/>
    <b v="0"/>
    <s v="theater/plays"/>
    <n v="4.3184615384615386"/>
    <n v="70.174999999999997"/>
    <x v="1"/>
    <x v="1"/>
  </r>
  <r>
    <n v="779"/>
    <s v="Webb Group"/>
    <s v="Public-key actuating projection"/>
    <n v="108700"/>
    <n v="87293"/>
    <x v="0"/>
    <n v="831"/>
    <x v="0"/>
    <s v="USD"/>
    <x v="829"/>
    <n v="1439528400"/>
    <n v="1440306000"/>
    <x v="823"/>
    <b v="0"/>
    <b v="1"/>
    <s v="theater/plays"/>
    <n v="0.80306347746090156"/>
    <n v="105.04572803850782"/>
    <x v="1"/>
    <x v="1"/>
  </r>
  <r>
    <n v="566"/>
    <s v="Webb-Smith"/>
    <s v="Advanced content-based installation"/>
    <n v="9300"/>
    <n v="4124"/>
    <x v="0"/>
    <n v="37"/>
    <x v="0"/>
    <s v="USD"/>
    <x v="363"/>
    <n v="1456293600"/>
    <n v="1458277200"/>
    <x v="797"/>
    <b v="0"/>
    <b v="1"/>
    <s v="music/electric music"/>
    <n v="0.44344086021505374"/>
    <n v="111.45945945945945"/>
    <x v="2"/>
    <x v="17"/>
  </r>
  <r>
    <n v="588"/>
    <s v="Weber Inc"/>
    <s v="Up-sized discrete firmware"/>
    <n v="157600"/>
    <n v="124517"/>
    <x v="0"/>
    <n v="1368"/>
    <x v="5"/>
    <s v="GBP"/>
    <x v="52"/>
    <n v="1269493200"/>
    <n v="1272171600"/>
    <x v="804"/>
    <b v="0"/>
    <b v="0"/>
    <s v="theater/plays"/>
    <n v="0.7900824873096447"/>
    <n v="91.021198830409361"/>
    <x v="1"/>
    <x v="1"/>
  </r>
  <r>
    <n v="794"/>
    <s v="Welch Inc"/>
    <s v="Optional optimal website"/>
    <n v="6600"/>
    <n v="8276"/>
    <x v="1"/>
    <n v="110"/>
    <x v="0"/>
    <s v="USD"/>
    <x v="830"/>
    <n v="1513922400"/>
    <n v="1514959200"/>
    <x v="554"/>
    <b v="0"/>
    <b v="0"/>
    <s v="music/rock"/>
    <n v="1.2539393939393939"/>
    <n v="75.236363636363635"/>
    <x v="2"/>
    <x v="6"/>
  </r>
  <r>
    <n v="42"/>
    <s v="Werner-Bryant"/>
    <s v="Virtual uniform frame"/>
    <n v="1800"/>
    <n v="7991"/>
    <x v="1"/>
    <n v="222"/>
    <x v="0"/>
    <s v="USD"/>
    <x v="831"/>
    <n v="1309755600"/>
    <n v="1310533200"/>
    <x v="824"/>
    <b v="0"/>
    <b v="0"/>
    <s v="food/food trucks"/>
    <n v="4.4394444444444447"/>
    <n v="35.995495495495497"/>
    <x v="4"/>
    <x v="4"/>
  </r>
  <r>
    <n v="742"/>
    <s v="West-Stevens"/>
    <s v="Reactive solution-oriented groupware"/>
    <n v="1200"/>
    <n v="13513"/>
    <x v="1"/>
    <n v="122"/>
    <x v="0"/>
    <s v="USD"/>
    <x v="832"/>
    <n v="1263880800"/>
    <n v="1267509600"/>
    <x v="825"/>
    <b v="0"/>
    <b v="0"/>
    <s v="music/electric music"/>
    <n v="11.260833333333334"/>
    <n v="110.76229508196721"/>
    <x v="2"/>
    <x v="17"/>
  </r>
  <r>
    <n v="368"/>
    <s v="Whitaker, Wallace and Daniels"/>
    <s v="Reactive directional capacity"/>
    <n v="5200"/>
    <n v="14394"/>
    <x v="1"/>
    <n v="206"/>
    <x v="5"/>
    <s v="GBP"/>
    <x v="833"/>
    <n v="1286946000"/>
    <n v="1288933200"/>
    <x v="826"/>
    <b v="0"/>
    <b v="1"/>
    <s v="film &amp; video/documentary"/>
    <n v="2.7680769230769231"/>
    <n v="69.873786407766985"/>
    <x v="0"/>
    <x v="7"/>
  </r>
  <r>
    <n v="173"/>
    <s v="White LLC"/>
    <s v="Cross-group 4thgeneration middleware"/>
    <n v="96700"/>
    <n v="157635"/>
    <x v="1"/>
    <n v="1561"/>
    <x v="0"/>
    <s v="USD"/>
    <x v="780"/>
    <n v="1368853200"/>
    <n v="1369371600"/>
    <x v="827"/>
    <b v="0"/>
    <b v="0"/>
    <s v="theater/plays"/>
    <n v="1.6301447776628748"/>
    <n v="100.98334401024984"/>
    <x v="1"/>
    <x v="1"/>
  </r>
  <r>
    <n v="509"/>
    <s v="White LLC"/>
    <s v="Robust zero-defect project"/>
    <n v="168500"/>
    <n v="119510"/>
    <x v="0"/>
    <n v="1258"/>
    <x v="0"/>
    <s v="USD"/>
    <x v="612"/>
    <n v="1336194000"/>
    <n v="1337058000"/>
    <x v="828"/>
    <b v="0"/>
    <b v="0"/>
    <s v="theater/plays"/>
    <n v="0.70925816023738875"/>
    <n v="95"/>
    <x v="1"/>
    <x v="1"/>
  </r>
  <r>
    <n v="148"/>
    <s v="White, Larson and Wright"/>
    <s v="Upgradable hybrid capability"/>
    <n v="9300"/>
    <n v="11255"/>
    <x v="1"/>
    <n v="107"/>
    <x v="0"/>
    <s v="USD"/>
    <x v="749"/>
    <n v="1500958800"/>
    <n v="1501736400"/>
    <x v="829"/>
    <b v="0"/>
    <b v="0"/>
    <s v="technology/wearables"/>
    <n v="1.2102150537634409"/>
    <n v="105.18691588785046"/>
    <x v="7"/>
    <x v="16"/>
  </r>
  <r>
    <n v="907"/>
    <s v="White, Pena and Calhoun"/>
    <s v="Quality-focused asymmetric adapter"/>
    <n v="9100"/>
    <n v="1843"/>
    <x v="0"/>
    <n v="41"/>
    <x v="0"/>
    <s v="USD"/>
    <x v="834"/>
    <n v="1303880400"/>
    <n v="1304485200"/>
    <x v="830"/>
    <b v="0"/>
    <b v="0"/>
    <s v="theater/plays"/>
    <n v="0.20252747252747252"/>
    <n v="44.951219512195124"/>
    <x v="1"/>
    <x v="1"/>
  </r>
  <r>
    <n v="624"/>
    <s v="White, Robertson and Roberts"/>
    <s v="Down-sized national software"/>
    <n v="5100"/>
    <n v="14249"/>
    <x v="1"/>
    <n v="432"/>
    <x v="0"/>
    <s v="USD"/>
    <x v="321"/>
    <n v="1422165600"/>
    <n v="1422684000"/>
    <x v="831"/>
    <b v="0"/>
    <b v="0"/>
    <s v="photography/photography books"/>
    <n v="2.793921568627451"/>
    <n v="32.983796296296298"/>
    <x v="3"/>
    <x v="3"/>
  </r>
  <r>
    <n v="89"/>
    <s v="White, Singleton and Zimmerman"/>
    <s v="Monitored scalable knowledgebase"/>
    <n v="3400"/>
    <n v="8588"/>
    <x v="1"/>
    <n v="96"/>
    <x v="0"/>
    <s v="USD"/>
    <x v="835"/>
    <n v="1271307600"/>
    <n v="1271480400"/>
    <x v="832"/>
    <b v="0"/>
    <b v="0"/>
    <s v="theater/plays"/>
    <n v="2.5258823529411765"/>
    <n v="89.458333333333329"/>
    <x v="1"/>
    <x v="1"/>
  </r>
  <r>
    <n v="75"/>
    <s v="White, Torres and Bishop"/>
    <s v="Multi-layered dynamic protocol"/>
    <n v="9700"/>
    <n v="14606"/>
    <x v="1"/>
    <n v="170"/>
    <x v="0"/>
    <s v="USD"/>
    <x v="836"/>
    <n v="1531630800"/>
    <n v="1532322000"/>
    <x v="833"/>
    <b v="0"/>
    <b v="0"/>
    <s v="photography/photography books"/>
    <n v="1.5057731958762886"/>
    <n v="85.917647058823533"/>
    <x v="3"/>
    <x v="3"/>
  </r>
  <r>
    <n v="153"/>
    <s v="Whitehead, Bell and Hughes"/>
    <s v="Multi-tiered radical definition"/>
    <n v="189400"/>
    <n v="176112"/>
    <x v="0"/>
    <n v="5681"/>
    <x v="0"/>
    <s v="USD"/>
    <x v="837"/>
    <n v="1350622800"/>
    <n v="1351141200"/>
    <x v="834"/>
    <b v="0"/>
    <b v="0"/>
    <s v="theater/plays"/>
    <n v="0.92984160506863778"/>
    <n v="31.000176025347649"/>
    <x v="1"/>
    <x v="1"/>
  </r>
  <r>
    <n v="790"/>
    <s v="White-Obrien"/>
    <s v="Operative local pricing structure"/>
    <n v="185900"/>
    <n v="56774"/>
    <x v="2"/>
    <n v="1113"/>
    <x v="0"/>
    <s v="USD"/>
    <x v="838"/>
    <n v="1266127200"/>
    <n v="1266645600"/>
    <x v="835"/>
    <b v="0"/>
    <b v="0"/>
    <s v="theater/plays"/>
    <n v="0.30540075309306081"/>
    <n v="51.009883198562441"/>
    <x v="1"/>
    <x v="1"/>
  </r>
  <r>
    <n v="882"/>
    <s v="White-Rosario"/>
    <s v="Balanced demand-driven definition"/>
    <n v="800"/>
    <n v="2960"/>
    <x v="1"/>
    <n v="80"/>
    <x v="0"/>
    <s v="USD"/>
    <x v="839"/>
    <n v="1421820000"/>
    <n v="1422165600"/>
    <x v="836"/>
    <b v="0"/>
    <b v="0"/>
    <s v="theater/plays"/>
    <n v="3.7"/>
    <n v="37"/>
    <x v="1"/>
    <x v="1"/>
  </r>
  <r>
    <n v="940"/>
    <s v="Wiggins Ltd"/>
    <s v="Upgradable analyzing core"/>
    <n v="9900"/>
    <n v="6161"/>
    <x v="3"/>
    <n v="66"/>
    <x v="3"/>
    <s v="CAD"/>
    <x v="840"/>
    <n v="1354341600"/>
    <n v="1356242400"/>
    <x v="837"/>
    <b v="0"/>
    <b v="0"/>
    <s v="technology/web"/>
    <n v="0.62232323232323228"/>
    <n v="93.348484848484844"/>
    <x v="7"/>
    <x v="13"/>
  </r>
  <r>
    <n v="782"/>
    <s v="Williams and Sons"/>
    <s v="Centralized asymmetric framework"/>
    <n v="5100"/>
    <n v="10981"/>
    <x v="1"/>
    <n v="161"/>
    <x v="0"/>
    <s v="USD"/>
    <x v="841"/>
    <n v="1298959200"/>
    <n v="1301374800"/>
    <x v="838"/>
    <b v="0"/>
    <b v="1"/>
    <s v="film &amp; video/animation"/>
    <n v="2.153137254901961"/>
    <n v="68.204968944099377"/>
    <x v="0"/>
    <x v="0"/>
  </r>
  <r>
    <n v="809"/>
    <s v="Williams and Sons"/>
    <s v="Public-key bottom-line algorithm"/>
    <n v="140800"/>
    <n v="88536"/>
    <x v="0"/>
    <n v="2108"/>
    <x v="6"/>
    <s v="CHF"/>
    <x v="842"/>
    <n v="1344920400"/>
    <n v="1345006800"/>
    <x v="839"/>
    <b v="0"/>
    <b v="0"/>
    <s v="film &amp; video/documentary"/>
    <n v="0.62880681818181816"/>
    <n v="42"/>
    <x v="0"/>
    <x v="7"/>
  </r>
  <r>
    <n v="856"/>
    <s v="Williams and Sons"/>
    <s v="Profound composite core"/>
    <n v="2400"/>
    <n v="8558"/>
    <x v="1"/>
    <n v="158"/>
    <x v="0"/>
    <s v="USD"/>
    <x v="843"/>
    <n v="1335243600"/>
    <n v="1336712400"/>
    <x v="840"/>
    <b v="0"/>
    <b v="0"/>
    <s v="food/food trucks"/>
    <n v="3.565833333333333"/>
    <n v="54.164556962025316"/>
    <x v="4"/>
    <x v="4"/>
  </r>
  <r>
    <n v="257"/>
    <s v="Williams Inc"/>
    <s v="Decentralized exuding strategy"/>
    <n v="5700"/>
    <n v="8322"/>
    <x v="1"/>
    <n v="92"/>
    <x v="0"/>
    <s v="USD"/>
    <x v="844"/>
    <n v="1362463200"/>
    <n v="1363669200"/>
    <x v="508"/>
    <b v="0"/>
    <b v="0"/>
    <s v="theater/plays"/>
    <n v="1.46"/>
    <n v="90.456521739130437"/>
    <x v="1"/>
    <x v="1"/>
  </r>
  <r>
    <n v="845"/>
    <s v="Williams LLC"/>
    <s v="Up-sized high-level access"/>
    <n v="69900"/>
    <n v="138087"/>
    <x v="1"/>
    <n v="1354"/>
    <x v="5"/>
    <s v="GBP"/>
    <x v="845"/>
    <n v="1526360400"/>
    <n v="1529557200"/>
    <x v="750"/>
    <b v="0"/>
    <b v="0"/>
    <s v="technology/web"/>
    <n v="1.9754935622317598"/>
    <n v="101.98449039881831"/>
    <x v="7"/>
    <x v="13"/>
  </r>
  <r>
    <n v="231"/>
    <s v="Williams, Carter and Gonzalez"/>
    <s v="Cross-platform uniform hardware"/>
    <n v="7200"/>
    <n v="5523"/>
    <x v="2"/>
    <n v="67"/>
    <x v="0"/>
    <s v="USD"/>
    <x v="846"/>
    <n v="1369112400"/>
    <n v="1374123600"/>
    <x v="841"/>
    <b v="0"/>
    <b v="0"/>
    <s v="theater/plays"/>
    <n v="0.76708333333333334"/>
    <n v="82.432835820895519"/>
    <x v="1"/>
    <x v="1"/>
  </r>
  <r>
    <n v="939"/>
    <s v="Williams, Johnson and Campbell"/>
    <s v="Streamlined human-resource Graphic Interface"/>
    <n v="7800"/>
    <n v="3839"/>
    <x v="0"/>
    <n v="67"/>
    <x v="0"/>
    <s v="USD"/>
    <x v="847"/>
    <n v="1304744400"/>
    <n v="1306213200"/>
    <x v="842"/>
    <b v="0"/>
    <b v="1"/>
    <s v="games/video games"/>
    <n v="0.49217948717948717"/>
    <n v="57.298507462686565"/>
    <x v="6"/>
    <x v="10"/>
  </r>
  <r>
    <n v="979"/>
    <s v="Williams, Martin and Meyer"/>
    <s v="Innovative well-modulated capability"/>
    <n v="60200"/>
    <n v="86244"/>
    <x v="1"/>
    <n v="1015"/>
    <x v="5"/>
    <s v="GBP"/>
    <x v="353"/>
    <n v="1426395600"/>
    <n v="1426914000"/>
    <x v="492"/>
    <b v="0"/>
    <b v="0"/>
    <s v="theater/plays"/>
    <n v="1.432624584717608"/>
    <n v="84.969458128078813"/>
    <x v="1"/>
    <x v="1"/>
  </r>
  <r>
    <n v="950"/>
    <s v="Williams, Orozco and Gomez"/>
    <s v="Persistent content-based methodology"/>
    <n v="100"/>
    <n v="5"/>
    <x v="0"/>
    <n v="1"/>
    <x v="0"/>
    <s v="USD"/>
    <x v="349"/>
    <n v="1555390800"/>
    <n v="1555822800"/>
    <x v="349"/>
    <b v="0"/>
    <b v="1"/>
    <s v="theater/plays"/>
    <n v="0.05"/>
    <n v="5"/>
    <x v="1"/>
    <x v="1"/>
  </r>
  <r>
    <n v="366"/>
    <s v="Williams, Perez and Villegas"/>
    <s v="Robust directional system engine"/>
    <n v="1800"/>
    <n v="10658"/>
    <x v="1"/>
    <n v="101"/>
    <x v="0"/>
    <s v="USD"/>
    <x v="848"/>
    <n v="1294034400"/>
    <n v="1294120800"/>
    <x v="843"/>
    <b v="0"/>
    <b v="1"/>
    <s v="theater/plays"/>
    <n v="5.9211111111111112"/>
    <n v="105.52475247524752"/>
    <x v="1"/>
    <x v="1"/>
  </r>
  <r>
    <n v="891"/>
    <s v="Williams, Price and Hurley"/>
    <s v="Synchronized demand-driven infrastructure"/>
    <n v="3000"/>
    <n v="7758"/>
    <x v="1"/>
    <n v="165"/>
    <x v="3"/>
    <s v="CAD"/>
    <x v="849"/>
    <n v="1322892000"/>
    <n v="1326693600"/>
    <x v="844"/>
    <b v="0"/>
    <b v="0"/>
    <s v="film &amp; video/documentary"/>
    <n v="2.5859999999999999"/>
    <n v="47.018181818181816"/>
    <x v="0"/>
    <x v="7"/>
  </r>
  <r>
    <n v="653"/>
    <s v="Williams-Jones"/>
    <s v="Monitored incremental info-mediaries"/>
    <n v="600"/>
    <n v="14033"/>
    <x v="1"/>
    <n v="234"/>
    <x v="0"/>
    <s v="USD"/>
    <x v="850"/>
    <n v="1460091600"/>
    <n v="1460264400"/>
    <x v="845"/>
    <b v="0"/>
    <b v="0"/>
    <s v="technology/web"/>
    <n v="23.388333333333332"/>
    <n v="59.970085470085472"/>
    <x v="7"/>
    <x v="13"/>
  </r>
  <r>
    <n v="637"/>
    <s v="Williams-Ramirez"/>
    <s v="Open-architected 24/7 throughput"/>
    <n v="8500"/>
    <n v="6750"/>
    <x v="0"/>
    <n v="65"/>
    <x v="0"/>
    <s v="USD"/>
    <x v="851"/>
    <n v="1479103200"/>
    <n v="1479794400"/>
    <x v="846"/>
    <b v="0"/>
    <b v="0"/>
    <s v="theater/plays"/>
    <n v="0.79411764705882348"/>
    <n v="103.84615384615384"/>
    <x v="1"/>
    <x v="1"/>
  </r>
  <r>
    <n v="587"/>
    <s v="Williams-Santos"/>
    <s v="Open-source analyzing monitoring"/>
    <n v="9400"/>
    <n v="6852"/>
    <x v="0"/>
    <n v="156"/>
    <x v="3"/>
    <s v="CAD"/>
    <x v="550"/>
    <n v="1547877600"/>
    <n v="1552366800"/>
    <x v="847"/>
    <b v="0"/>
    <b v="1"/>
    <s v="food/food trucks"/>
    <n v="0.72893617021276602"/>
    <n v="43.92307692307692"/>
    <x v="4"/>
    <x v="4"/>
  </r>
  <r>
    <n v="512"/>
    <s v="Williams-Walsh"/>
    <s v="Organized explicit core"/>
    <n v="9100"/>
    <n v="12678"/>
    <x v="1"/>
    <n v="239"/>
    <x v="0"/>
    <s v="USD"/>
    <x v="852"/>
    <n v="1404536400"/>
    <n v="1404622800"/>
    <x v="848"/>
    <b v="0"/>
    <b v="1"/>
    <s v="games/video games"/>
    <n v="1.393186813186813"/>
    <n v="53.046025104602514"/>
    <x v="6"/>
    <x v="10"/>
  </r>
  <r>
    <n v="329"/>
    <s v="Willis and Sons"/>
    <s v="Fundamental incremental database"/>
    <n v="93800"/>
    <n v="21477"/>
    <x v="3"/>
    <n v="211"/>
    <x v="0"/>
    <s v="USD"/>
    <x v="308"/>
    <n v="1481522400"/>
    <n v="1482472800"/>
    <x v="849"/>
    <b v="0"/>
    <b v="0"/>
    <s v="games/video games"/>
    <n v="0.22896588486140726"/>
    <n v="101.78672985781991"/>
    <x v="6"/>
    <x v="10"/>
  </r>
  <r>
    <n v="571"/>
    <s v="Wilson and Sons"/>
    <s v="Monitored grid-enabled model"/>
    <n v="3500"/>
    <n v="3295"/>
    <x v="0"/>
    <n v="35"/>
    <x v="4"/>
    <s v="EUR"/>
    <x v="853"/>
    <n v="1434690000"/>
    <n v="1438750800"/>
    <x v="850"/>
    <b v="0"/>
    <b v="0"/>
    <s v="film &amp; video/shorts"/>
    <n v="0.94142857142857139"/>
    <n v="94.142857142857139"/>
    <x v="0"/>
    <x v="18"/>
  </r>
  <r>
    <n v="987"/>
    <s v="Wilson Group"/>
    <s v="Ameliorated foreground focus group"/>
    <n v="6200"/>
    <n v="13441"/>
    <x v="1"/>
    <n v="480"/>
    <x v="0"/>
    <s v="USD"/>
    <x v="854"/>
    <n v="1493269200"/>
    <n v="1494478800"/>
    <x v="851"/>
    <b v="0"/>
    <b v="0"/>
    <s v="film &amp; video/documentary"/>
    <n v="2.1679032258064517"/>
    <n v="28.002083333333335"/>
    <x v="0"/>
    <x v="7"/>
  </r>
  <r>
    <n v="521"/>
    <s v="Wilson Ltd"/>
    <s v="Function-based multi-state software"/>
    <n v="7600"/>
    <n v="11061"/>
    <x v="1"/>
    <n v="369"/>
    <x v="0"/>
    <s v="USD"/>
    <x v="855"/>
    <n v="1471928400"/>
    <n v="1472446800"/>
    <x v="574"/>
    <b v="0"/>
    <b v="1"/>
    <s v="film &amp; video/drama"/>
    <n v="1.4553947368421052"/>
    <n v="29.975609756097562"/>
    <x v="0"/>
    <x v="12"/>
  </r>
  <r>
    <n v="456"/>
    <s v="Wilson, Brooks and Clark"/>
    <s v="Operative well-modulated data-warehouse"/>
    <n v="146400"/>
    <n v="152438"/>
    <x v="1"/>
    <n v="1605"/>
    <x v="0"/>
    <s v="USD"/>
    <x v="856"/>
    <n v="1518242400"/>
    <n v="1518242400"/>
    <x v="852"/>
    <b v="0"/>
    <b v="1"/>
    <s v="music/indie rock"/>
    <n v="1.041243169398907"/>
    <n v="94.976947040498445"/>
    <x v="2"/>
    <x v="2"/>
  </r>
  <r>
    <n v="290"/>
    <s v="Wilson, Hall and Osborne"/>
    <s v="Advanced global data-warehouse"/>
    <n v="168600"/>
    <n v="91722"/>
    <x v="0"/>
    <n v="908"/>
    <x v="0"/>
    <s v="USD"/>
    <x v="857"/>
    <n v="1368162000"/>
    <n v="1370926800"/>
    <x v="853"/>
    <b v="0"/>
    <b v="1"/>
    <s v="film &amp; video/documentary"/>
    <n v="0.54402135231316728"/>
    <n v="101.01541850220265"/>
    <x v="0"/>
    <x v="7"/>
  </r>
  <r>
    <n v="925"/>
    <s v="Wilson, Jefferson and Anderson"/>
    <s v="Profit-focused empowering system engine"/>
    <n v="3000"/>
    <n v="6722"/>
    <x v="1"/>
    <n v="65"/>
    <x v="0"/>
    <s v="USD"/>
    <x v="858"/>
    <n v="1506056400"/>
    <n v="1507093200"/>
    <x v="854"/>
    <b v="0"/>
    <b v="0"/>
    <s v="theater/plays"/>
    <n v="2.2406666666666668"/>
    <n v="103.41538461538461"/>
    <x v="1"/>
    <x v="1"/>
  </r>
  <r>
    <n v="650"/>
    <s v="Wilson, Wilson and Mathis"/>
    <s v="Optional asymmetric success"/>
    <n v="100"/>
    <n v="2"/>
    <x v="0"/>
    <n v="1"/>
    <x v="0"/>
    <s v="USD"/>
    <x v="859"/>
    <n v="1404795600"/>
    <n v="1407128400"/>
    <x v="855"/>
    <b v="0"/>
    <b v="0"/>
    <s v="music/jazz"/>
    <n v="0.02"/>
    <n v="2"/>
    <x v="2"/>
    <x v="14"/>
  </r>
  <r>
    <n v="923"/>
    <s v="Wise and Sons"/>
    <s v="Sharable discrete definition"/>
    <n v="1700"/>
    <n v="4044"/>
    <x v="1"/>
    <n v="40"/>
    <x v="0"/>
    <s v="USD"/>
    <x v="402"/>
    <n v="1279083600"/>
    <n v="1279170000"/>
    <x v="856"/>
    <b v="0"/>
    <b v="0"/>
    <s v="theater/plays"/>
    <n v="2.3788235294117648"/>
    <n v="101.1"/>
    <x v="1"/>
    <x v="1"/>
  </r>
  <r>
    <n v="458"/>
    <s v="Wise, Thompson and Allen"/>
    <s v="Pre-emptive neutral portal"/>
    <n v="33800"/>
    <n v="118706"/>
    <x v="1"/>
    <n v="2120"/>
    <x v="0"/>
    <s v="USD"/>
    <x v="860"/>
    <n v="1269752400"/>
    <n v="1273554000"/>
    <x v="857"/>
    <b v="0"/>
    <b v="0"/>
    <s v="theater/plays"/>
    <n v="3.5120118343195266"/>
    <n v="55.993396226415094"/>
    <x v="1"/>
    <x v="1"/>
  </r>
  <r>
    <n v="301"/>
    <s v="Wong-Walker"/>
    <s v="Multi-channeled disintermediate policy"/>
    <n v="900"/>
    <n v="12102"/>
    <x v="1"/>
    <n v="295"/>
    <x v="0"/>
    <s v="USD"/>
    <x v="861"/>
    <n v="1424930400"/>
    <n v="1426395600"/>
    <x v="858"/>
    <b v="0"/>
    <b v="0"/>
    <s v="film &amp; video/documentary"/>
    <n v="13.446666666666667"/>
    <n v="41.023728813559323"/>
    <x v="0"/>
    <x v="7"/>
  </r>
  <r>
    <n v="956"/>
    <s v="Wood Inc"/>
    <s v="Re-engineered composite focus group"/>
    <n v="187600"/>
    <n v="35698"/>
    <x v="0"/>
    <n v="830"/>
    <x v="0"/>
    <s v="USD"/>
    <x v="862"/>
    <n v="1450764000"/>
    <n v="1451109600"/>
    <x v="859"/>
    <b v="0"/>
    <b v="0"/>
    <s v="film &amp; video/science fiction"/>
    <n v="0.19028784648187633"/>
    <n v="43.00963855421687"/>
    <x v="0"/>
    <x v="15"/>
  </r>
  <r>
    <n v="868"/>
    <s v="Wood, Buckley and Meza"/>
    <s v="Front-line web-enabled installation"/>
    <n v="7000"/>
    <n v="12939"/>
    <x v="1"/>
    <n v="126"/>
    <x v="0"/>
    <s v="USD"/>
    <x v="863"/>
    <n v="1381554000"/>
    <n v="1382504400"/>
    <x v="860"/>
    <b v="0"/>
    <b v="0"/>
    <s v="theater/plays"/>
    <n v="1.8484285714285715"/>
    <n v="102.69047619047619"/>
    <x v="1"/>
    <x v="1"/>
  </r>
  <r>
    <n v="454"/>
    <s v="Woods Inc"/>
    <s v="Upgradable upward-trending portal"/>
    <n v="4000"/>
    <n v="1763"/>
    <x v="0"/>
    <n v="39"/>
    <x v="0"/>
    <s v="USD"/>
    <x v="864"/>
    <n v="1382331600"/>
    <n v="1385445600"/>
    <x v="861"/>
    <b v="0"/>
    <b v="1"/>
    <s v="film &amp; video/drama"/>
    <n v="0.44074999999999998"/>
    <n v="45.205128205128204"/>
    <x v="0"/>
    <x v="12"/>
  </r>
  <r>
    <n v="45"/>
    <s v="Woods-Clark"/>
    <s v="Networked tertiary Graphical User Interface"/>
    <n v="9500"/>
    <n v="4530"/>
    <x v="0"/>
    <n v="48"/>
    <x v="0"/>
    <s v="USD"/>
    <x v="865"/>
    <n v="1478062800"/>
    <n v="1479362400"/>
    <x v="862"/>
    <b v="0"/>
    <b v="1"/>
    <s v="theater/plays"/>
    <n v="0.4768421052631579"/>
    <n v="94.375"/>
    <x v="1"/>
    <x v="1"/>
  </r>
  <r>
    <n v="949"/>
    <s v="Wright LLC"/>
    <s v="Seamless clear-thinking conglomeration"/>
    <n v="5900"/>
    <n v="9520"/>
    <x v="1"/>
    <n v="203"/>
    <x v="0"/>
    <s v="USD"/>
    <x v="866"/>
    <n v="1429333200"/>
    <n v="1430974800"/>
    <x v="316"/>
    <b v="0"/>
    <b v="0"/>
    <s v="technology/web"/>
    <n v="1.6135593220338984"/>
    <n v="46.896551724137929"/>
    <x v="7"/>
    <x v="13"/>
  </r>
  <r>
    <n v="55"/>
    <s v="Wright, Brooks and Villarreal"/>
    <s v="Reverse-engineered bifurcated strategy"/>
    <n v="6600"/>
    <n v="11746"/>
    <x v="1"/>
    <n v="131"/>
    <x v="0"/>
    <s v="USD"/>
    <x v="867"/>
    <n v="1532926800"/>
    <n v="1533358800"/>
    <x v="863"/>
    <b v="0"/>
    <b v="0"/>
    <s v="music/jazz"/>
    <n v="1.7796969696969698"/>
    <n v="89.664122137404576"/>
    <x v="2"/>
    <x v="14"/>
  </r>
  <r>
    <n v="59"/>
    <s v="Wright, Fox and Marks"/>
    <s v="Assimilated real-time support"/>
    <n v="1400"/>
    <n v="3851"/>
    <x v="1"/>
    <n v="128"/>
    <x v="0"/>
    <s v="USD"/>
    <x v="868"/>
    <n v="1497243600"/>
    <n v="1498539600"/>
    <x v="864"/>
    <b v="0"/>
    <b v="1"/>
    <s v="theater/plays"/>
    <n v="2.7507142857142863"/>
    <n v="30.0859375"/>
    <x v="1"/>
    <x v="1"/>
  </r>
  <r>
    <n v="113"/>
    <s v="Wright, Hartman and Yu"/>
    <s v="User-friendly tertiary array"/>
    <n v="3300"/>
    <n v="12437"/>
    <x v="1"/>
    <n v="131"/>
    <x v="0"/>
    <s v="USD"/>
    <x v="869"/>
    <n v="1505192400"/>
    <n v="1505797200"/>
    <x v="865"/>
    <b v="0"/>
    <b v="0"/>
    <s v="food/food trucks"/>
    <n v="3.7687878787878786"/>
    <n v="94.938931297709928"/>
    <x v="4"/>
    <x v="4"/>
  </r>
  <r>
    <n v="15"/>
    <s v="Wright, Hunt and Rowe"/>
    <s v="Extended eco-centric pricing structure"/>
    <n v="81200"/>
    <n v="38414"/>
    <x v="0"/>
    <n v="452"/>
    <x v="0"/>
    <s v="USD"/>
    <x v="870"/>
    <n v="1575957600"/>
    <n v="1576303200"/>
    <x v="866"/>
    <b v="0"/>
    <b v="0"/>
    <s v="technology/wearables"/>
    <n v="0.47307881773399013"/>
    <n v="84.986725663716811"/>
    <x v="7"/>
    <x v="16"/>
  </r>
  <r>
    <n v="896"/>
    <s v="Wright-Bryant"/>
    <s v="Reverse-engineered client-server extranet"/>
    <n v="19800"/>
    <n v="153338"/>
    <x v="1"/>
    <n v="1460"/>
    <x v="1"/>
    <s v="AUD"/>
    <x v="871"/>
    <n v="1310619600"/>
    <n v="1310878800"/>
    <x v="867"/>
    <b v="0"/>
    <b v="1"/>
    <s v="food/food trucks"/>
    <n v="7.7443434343434339"/>
    <n v="105.02602739726028"/>
    <x v="4"/>
    <x v="4"/>
  </r>
  <r>
    <n v="649"/>
    <s v="Yang and Sons"/>
    <s v="Reactive 6thgeneration hub"/>
    <n v="121700"/>
    <n v="59003"/>
    <x v="0"/>
    <n v="602"/>
    <x v="6"/>
    <s v="CHF"/>
    <x v="872"/>
    <n v="1287550800"/>
    <n v="1288501200"/>
    <x v="415"/>
    <b v="1"/>
    <b v="1"/>
    <s v="theater/plays"/>
    <n v="0.48482333607230893"/>
    <n v="98.011627906976742"/>
    <x v="1"/>
    <x v="1"/>
  </r>
  <r>
    <n v="666"/>
    <s v="York, Barr and Grant"/>
    <s v="Cloned bottom-line success"/>
    <n v="3100"/>
    <n v="1985"/>
    <x v="2"/>
    <n v="25"/>
    <x v="0"/>
    <s v="USD"/>
    <x v="873"/>
    <n v="1377838800"/>
    <n v="1378357200"/>
    <x v="868"/>
    <b v="0"/>
    <b v="1"/>
    <s v="theater/plays"/>
    <n v="0.64032258064516123"/>
    <n v="79.400000000000006"/>
    <x v="1"/>
    <x v="1"/>
  </r>
  <r>
    <n v="548"/>
    <s v="York-Pitts"/>
    <s v="Monitored discrete toolset"/>
    <n v="66100"/>
    <n v="179074"/>
    <x v="1"/>
    <n v="2985"/>
    <x v="0"/>
    <s v="USD"/>
    <x v="874"/>
    <n v="1459486800"/>
    <n v="1460610000"/>
    <x v="869"/>
    <b v="0"/>
    <b v="0"/>
    <s v="theater/plays"/>
    <n v="2.7091376701966716"/>
    <n v="59.991289782244557"/>
    <x v="1"/>
    <x v="1"/>
  </r>
  <r>
    <n v="490"/>
    <s v="Young and Sons"/>
    <s v="Innovative disintermediate encryption"/>
    <n v="2400"/>
    <n v="4596"/>
    <x v="1"/>
    <n v="144"/>
    <x v="0"/>
    <s v="USD"/>
    <x v="786"/>
    <n v="1573970400"/>
    <n v="1574575200"/>
    <x v="870"/>
    <b v="0"/>
    <b v="0"/>
    <s v="journalism/audio"/>
    <n v="1.915"/>
    <n v="31.916666666666668"/>
    <x v="8"/>
    <x v="23"/>
  </r>
  <r>
    <n v="351"/>
    <s v="Young LLC"/>
    <s v="Universal maximized methodology"/>
    <n v="74100"/>
    <n v="94631"/>
    <x v="1"/>
    <n v="2013"/>
    <x v="0"/>
    <s v="USD"/>
    <x v="319"/>
    <n v="1440392400"/>
    <n v="1441602000"/>
    <x v="871"/>
    <b v="0"/>
    <b v="0"/>
    <s v="music/rock"/>
    <n v="1.2770715249662619"/>
    <n v="47.009935419771487"/>
    <x v="2"/>
    <x v="6"/>
  </r>
  <r>
    <n v="328"/>
    <s v="Young PLC"/>
    <s v="Innovative well-modulated functionalities"/>
    <n v="98700"/>
    <n v="131826"/>
    <x v="1"/>
    <n v="2441"/>
    <x v="0"/>
    <s v="USD"/>
    <x v="875"/>
    <n v="1543557600"/>
    <n v="1544508000"/>
    <x v="872"/>
    <b v="0"/>
    <b v="0"/>
    <s v="music/rock"/>
    <n v="1.3356231003039514"/>
    <n v="54.004916018025398"/>
    <x v="2"/>
    <x v="6"/>
  </r>
  <r>
    <n v="664"/>
    <s v="Young PLC"/>
    <s v="Optional maximized attitude"/>
    <n v="79400"/>
    <n v="26571"/>
    <x v="0"/>
    <n v="1063"/>
    <x v="0"/>
    <s v="USD"/>
    <x v="638"/>
    <n v="1329717600"/>
    <n v="1330581600"/>
    <x v="873"/>
    <b v="0"/>
    <b v="0"/>
    <s v="music/jazz"/>
    <n v="0.33464735516372796"/>
    <n v="24.99623706491063"/>
    <x v="2"/>
    <x v="14"/>
  </r>
  <r>
    <n v="538"/>
    <s v="Young, Gilbert and Escobar"/>
    <s v="Networked didactic time-frame"/>
    <n v="151300"/>
    <n v="57034"/>
    <x v="0"/>
    <n v="1296"/>
    <x v="0"/>
    <s v="USD"/>
    <x v="876"/>
    <n v="1379826000"/>
    <n v="1381208400"/>
    <x v="874"/>
    <b v="0"/>
    <b v="0"/>
    <s v="games/mobile games"/>
    <n v="0.37695968274950431"/>
    <n v="44.007716049382715"/>
    <x v="6"/>
    <x v="21"/>
  </r>
  <r>
    <n v="318"/>
    <s v="Young, Hart and Ryan"/>
    <s v="Decentralized demand-driven open system"/>
    <n v="5700"/>
    <n v="903"/>
    <x v="0"/>
    <n v="17"/>
    <x v="0"/>
    <s v="USD"/>
    <x v="877"/>
    <n v="1392357600"/>
    <n v="1392530400"/>
    <x v="875"/>
    <b v="0"/>
    <b v="0"/>
    <s v="music/rock"/>
    <n v="0.15842105263157893"/>
    <n v="53.117647058823529"/>
    <x v="2"/>
    <x v="6"/>
  </r>
  <r>
    <n v="861"/>
    <s v="Young, Ramsey and Powell"/>
    <s v="Devolved disintermediate analyzer"/>
    <n v="8800"/>
    <n v="9317"/>
    <x v="1"/>
    <n v="163"/>
    <x v="0"/>
    <s v="USD"/>
    <x v="878"/>
    <n v="1269147600"/>
    <n v="1269838800"/>
    <x v="876"/>
    <b v="0"/>
    <b v="0"/>
    <s v="theater/plays"/>
    <n v="1.0587500000000001"/>
    <n v="57.159509202453989"/>
    <x v="1"/>
    <x v="1"/>
  </r>
  <r>
    <n v="633"/>
    <s v="Yu and Sons"/>
    <s v="Adaptive context-sensitive architecture"/>
    <n v="6700"/>
    <n v="5569"/>
    <x v="0"/>
    <n v="105"/>
    <x v="0"/>
    <s v="USD"/>
    <x v="5"/>
    <n v="1446876000"/>
    <n v="1447221600"/>
    <x v="877"/>
    <b v="0"/>
    <b v="0"/>
    <s v="film &amp; video/animation"/>
    <n v="0.83119402985074631"/>
    <n v="53.038095238095238"/>
    <x v="0"/>
    <x v="0"/>
  </r>
</pivotCacheRecords>
</file>

<file path=xl/pivotCache/pivotCacheRecords3.xml><?xml version="1.0" encoding="utf-8"?>
<pivotCacheRecords xmlns="http://schemas.openxmlformats.org/spreadsheetml/2006/main" xmlns:r="http://schemas.openxmlformats.org/officeDocument/2006/relationships" count="1000">
  <r>
    <n v="77"/>
    <s v="Acevedo-Huffman"/>
    <s v="Pre-emptive impactful model"/>
    <n v="9500"/>
    <n v="4460"/>
    <x v="0"/>
    <n v="0.46947368421052632"/>
    <n v="56"/>
    <s v="US"/>
    <s v="USD"/>
    <x v="0"/>
    <n v="1285563600"/>
    <n v="1286773200"/>
    <d v="2010-10-11T05:00:00"/>
    <b v="0"/>
    <b v="1"/>
    <s v="film &amp; video/animation"/>
    <n v="79.642857142857139"/>
    <x v="0"/>
    <s v="animation"/>
    <x v="0"/>
    <x v="0"/>
    <s v="Oct"/>
  </r>
  <r>
    <n v="267"/>
    <s v="Acosta PLC"/>
    <s v="Extended eco-centric function"/>
    <n v="61600"/>
    <n v="143910"/>
    <x v="1"/>
    <n v="2.3362012987012988"/>
    <n v="2768"/>
    <s v="AU"/>
    <s v="AUD"/>
    <x v="1"/>
    <n v="1351054800"/>
    <n v="1352440800"/>
    <d v="2012-11-09T06:00:00"/>
    <b v="0"/>
    <b v="0"/>
    <s v="theater/plays"/>
    <n v="51.990606936416185"/>
    <x v="1"/>
    <s v="plays"/>
    <x v="1"/>
    <x v="1"/>
    <s v="Nov"/>
  </r>
  <r>
    <n v="399"/>
    <s v="Acosta, Mullins and Morris"/>
    <s v="Pre-emptive interactive model"/>
    <n v="97300"/>
    <n v="62127"/>
    <x v="0"/>
    <n v="0.63850976361767731"/>
    <n v="941"/>
    <s v="US"/>
    <s v="USD"/>
    <x v="2"/>
    <n v="1296626400"/>
    <n v="1297231200"/>
    <d v="2011-02-09T06:00:00"/>
    <b v="0"/>
    <b v="0"/>
    <s v="music/indie rock"/>
    <n v="66.022316684378325"/>
    <x v="2"/>
    <s v="indie rock"/>
    <x v="2"/>
    <x v="2"/>
    <s v="Feb"/>
  </r>
  <r>
    <n v="182"/>
    <s v="Adams Group"/>
    <s v="Reverse-engineered bandwidth-monitored contingency"/>
    <n v="27100"/>
    <n v="195750"/>
    <x v="1"/>
    <n v="7.2232472324723247"/>
    <n v="3318"/>
    <s v="DK"/>
    <s v="DKK"/>
    <x v="3"/>
    <n v="1560574800"/>
    <n v="1561957200"/>
    <d v="2019-07-01T05:00:00"/>
    <b v="0"/>
    <b v="0"/>
    <s v="theater/plays"/>
    <n v="58.996383363471971"/>
    <x v="1"/>
    <s v="plays"/>
    <x v="3"/>
    <x v="3"/>
    <s v="Jul"/>
  </r>
  <r>
    <n v="493"/>
    <s v="Adams, Walker and Wong"/>
    <s v="Seamless background framework"/>
    <n v="900"/>
    <n v="6514"/>
    <x v="1"/>
    <n v="7.2377777777777768"/>
    <n v="64"/>
    <s v="US"/>
    <s v="USD"/>
    <x v="4"/>
    <n v="1561784400"/>
    <n v="1562907600"/>
    <d v="2019-07-12T05:00:00"/>
    <b v="0"/>
    <b v="0"/>
    <s v="photography/photography books"/>
    <n v="101.78125"/>
    <x v="3"/>
    <s v="photography books"/>
    <x v="3"/>
    <x v="3"/>
    <s v="Jul"/>
  </r>
  <r>
    <n v="352"/>
    <s v="Adams, Willis and Sanchez"/>
    <s v="Expanded hybrid hardware"/>
    <n v="2800"/>
    <n v="977"/>
    <x v="0"/>
    <n v="0.34892857142857137"/>
    <n v="33"/>
    <s v="CA"/>
    <s v="CAD"/>
    <x v="5"/>
    <n v="1446876000"/>
    <n v="1447567200"/>
    <d v="2015-11-15T06:00:00"/>
    <b v="0"/>
    <b v="0"/>
    <s v="theater/plays"/>
    <n v="29.606060606060606"/>
    <x v="1"/>
    <s v="plays"/>
    <x v="4"/>
    <x v="4"/>
    <s v="Nov"/>
  </r>
  <r>
    <n v="895"/>
    <s v="Adams-Rollins"/>
    <s v="Integrated demand-driven info-mediaries"/>
    <n v="159800"/>
    <n v="11108"/>
    <x v="0"/>
    <n v="6.9511889862327911E-2"/>
    <n v="107"/>
    <s v="US"/>
    <s v="USD"/>
    <x v="6"/>
    <n v="1517637600"/>
    <n v="1518415200"/>
    <d v="2018-02-12T06:00:00"/>
    <b v="0"/>
    <b v="0"/>
    <s v="theater/plays"/>
    <n v="103.81308411214954"/>
    <x v="1"/>
    <s v="plays"/>
    <x v="5"/>
    <x v="2"/>
    <s v="Feb"/>
  </r>
  <r>
    <n v="178"/>
    <s v="Alexander-Williams"/>
    <s v="Triple-buffered cohesive structure"/>
    <n v="7200"/>
    <n v="6927"/>
    <x v="0"/>
    <n v="0.96208333333333329"/>
    <n v="210"/>
    <s v="US"/>
    <s v="USD"/>
    <x v="7"/>
    <n v="1505970000"/>
    <n v="1506747600"/>
    <d v="2017-09-30T05:00:00"/>
    <b v="0"/>
    <b v="0"/>
    <s v="food/food trucks"/>
    <n v="32.985714285714288"/>
    <x v="4"/>
    <s v="food trucks"/>
    <x v="6"/>
    <x v="0"/>
    <s v="Sep"/>
  </r>
  <r>
    <n v="938"/>
    <s v="Allen Inc"/>
    <s v="Total dedicated benchmark"/>
    <n v="9200"/>
    <n v="10093"/>
    <x v="1"/>
    <n v="1.0970652173913042"/>
    <n v="96"/>
    <s v="US"/>
    <s v="USD"/>
    <x v="8"/>
    <n v="1528779600"/>
    <n v="1531890000"/>
    <d v="2018-07-18T05:00:00"/>
    <b v="0"/>
    <b v="1"/>
    <s v="publishing/fiction"/>
    <n v="105.13541666666667"/>
    <x v="5"/>
    <s v="fiction"/>
    <x v="5"/>
    <x v="3"/>
    <s v="Jul"/>
  </r>
  <r>
    <n v="942"/>
    <s v="Allen Inc"/>
    <s v="Horizontal optimizing model"/>
    <n v="9600"/>
    <n v="6205"/>
    <x v="0"/>
    <n v="0.64635416666666667"/>
    <n v="67"/>
    <s v="AU"/>
    <s v="AUD"/>
    <x v="9"/>
    <n v="1295935200"/>
    <n v="1296194400"/>
    <d v="2011-01-28T06:00:00"/>
    <b v="0"/>
    <b v="0"/>
    <s v="theater/plays"/>
    <n v="92.611940298507463"/>
    <x v="1"/>
    <s v="plays"/>
    <x v="2"/>
    <x v="5"/>
    <s v="Jan"/>
  </r>
  <r>
    <n v="128"/>
    <s v="Allen-Curtis"/>
    <s v="Phased human-resource core"/>
    <n v="70600"/>
    <n v="42596"/>
    <x v="2"/>
    <n v="0.60334277620396604"/>
    <n v="532"/>
    <s v="US"/>
    <s v="USD"/>
    <x v="10"/>
    <n v="1282885200"/>
    <n v="1284008400"/>
    <d v="2010-09-09T05:00:00"/>
    <b v="0"/>
    <b v="0"/>
    <s v="music/rock"/>
    <n v="80.067669172932327"/>
    <x v="2"/>
    <s v="rock"/>
    <x v="0"/>
    <x v="6"/>
    <s v="Sep"/>
  </r>
  <r>
    <n v="260"/>
    <s v="Allen-Jones"/>
    <s v="Centralized modular initiative"/>
    <n v="6300"/>
    <n v="9935"/>
    <x v="1"/>
    <n v="1.5769841269841267"/>
    <n v="261"/>
    <s v="US"/>
    <s v="USD"/>
    <x v="11"/>
    <n v="1348808400"/>
    <n v="1349845200"/>
    <d v="2012-10-10T05:00:00"/>
    <b v="0"/>
    <b v="0"/>
    <s v="music/rock"/>
    <n v="38.065134099616856"/>
    <x v="2"/>
    <s v="rock"/>
    <x v="1"/>
    <x v="0"/>
    <s v="Oct"/>
  </r>
  <r>
    <n v="821"/>
    <s v="Alvarez-Andrews"/>
    <s v="Extended impactful secured line"/>
    <n v="4900"/>
    <n v="14273"/>
    <x v="1"/>
    <n v="2.9128571428571428"/>
    <n v="210"/>
    <s v="US"/>
    <s v="USD"/>
    <x v="12"/>
    <n v="1488261600"/>
    <n v="1489381200"/>
    <d v="2017-03-13T05:00:00"/>
    <b v="0"/>
    <b v="0"/>
    <s v="film &amp; video/documentary"/>
    <n v="67.966666666666669"/>
    <x v="0"/>
    <s v="documentary"/>
    <x v="6"/>
    <x v="2"/>
    <s v="Mar"/>
  </r>
  <r>
    <n v="817"/>
    <s v="Alvarez-Bauer"/>
    <s v="Front-line intermediate moderator"/>
    <n v="51300"/>
    <n v="189192"/>
    <x v="1"/>
    <n v="3.6879532163742694"/>
    <n v="2489"/>
    <s v="IT"/>
    <s v="EUR"/>
    <x v="13"/>
    <n v="1556946000"/>
    <n v="1559365200"/>
    <d v="2019-06-01T05:00:00"/>
    <b v="0"/>
    <b v="1"/>
    <s v="publishing/nonfiction"/>
    <n v="76.011249497790274"/>
    <x v="5"/>
    <s v="nonfiction"/>
    <x v="3"/>
    <x v="7"/>
    <s v="Jun"/>
  </r>
  <r>
    <n v="361"/>
    <s v="Anderson and Sons"/>
    <s v="Quality-focused reciprocal structure"/>
    <n v="5500"/>
    <n v="9546"/>
    <x v="1"/>
    <n v="1.7356363636363636"/>
    <n v="88"/>
    <s v="US"/>
    <s v="USD"/>
    <x v="14"/>
    <n v="1507352400"/>
    <n v="1509426000"/>
    <d v="2017-10-31T05:00:00"/>
    <b v="0"/>
    <b v="0"/>
    <s v="theater/plays"/>
    <n v="108.47727272727273"/>
    <x v="1"/>
    <s v="plays"/>
    <x v="6"/>
    <x v="1"/>
    <s v="Oct"/>
  </r>
  <r>
    <n v="555"/>
    <s v="Anderson Group"/>
    <s v="Organic maximized database"/>
    <n v="6300"/>
    <n v="14089"/>
    <x v="1"/>
    <n v="2.2363492063492063"/>
    <n v="135"/>
    <s v="DK"/>
    <s v="DKK"/>
    <x v="15"/>
    <n v="1396414800"/>
    <n v="1399093200"/>
    <d v="2014-05-03T05:00:00"/>
    <b v="0"/>
    <b v="0"/>
    <s v="music/rock"/>
    <n v="104.36296296296297"/>
    <x v="2"/>
    <s v="rock"/>
    <x v="7"/>
    <x v="8"/>
    <s v="May"/>
  </r>
  <r>
    <n v="711"/>
    <s v="Anderson LLC"/>
    <s v="Customizable full-range artificial intelligence"/>
    <n v="6200"/>
    <n v="1260"/>
    <x v="0"/>
    <n v="0.20322580645161289"/>
    <n v="14"/>
    <s v="IT"/>
    <s v="EUR"/>
    <x v="16"/>
    <n v="1453615200"/>
    <n v="1453788000"/>
    <d v="2016-01-26T06:00:00"/>
    <b v="1"/>
    <b v="1"/>
    <s v="theater/plays"/>
    <n v="90"/>
    <x v="1"/>
    <s v="plays"/>
    <x v="8"/>
    <x v="5"/>
    <s v="Jan"/>
  </r>
  <r>
    <n v="892"/>
    <s v="Anderson, Parks and Estrada"/>
    <s v="Realigned discrete structure"/>
    <n v="6000"/>
    <n v="13835"/>
    <x v="1"/>
    <n v="2.3058333333333332"/>
    <n v="182"/>
    <s v="US"/>
    <s v="USD"/>
    <x v="17"/>
    <n v="1274418000"/>
    <n v="1277960400"/>
    <d v="2010-07-01T05:00:00"/>
    <b v="0"/>
    <b v="0"/>
    <s v="publishing/translations"/>
    <n v="76.016483516483518"/>
    <x v="5"/>
    <s v="translations"/>
    <x v="0"/>
    <x v="7"/>
    <s v="Jul"/>
  </r>
  <r>
    <n v="824"/>
    <s v="Anderson, Williams and Cox"/>
    <s v="Streamlined national benchmark"/>
    <n v="85000"/>
    <n v="107516"/>
    <x v="1"/>
    <n v="1.2648941176470587"/>
    <n v="1280"/>
    <s v="US"/>
    <s v="USD"/>
    <x v="18"/>
    <n v="1276923600"/>
    <n v="1279688400"/>
    <d v="2010-07-21T05:00:00"/>
    <b v="0"/>
    <b v="1"/>
    <s v="publishing/nonfiction"/>
    <n v="83.996875000000003"/>
    <x v="5"/>
    <s v="nonfiction"/>
    <x v="0"/>
    <x v="3"/>
    <s v="Jul"/>
  </r>
  <r>
    <n v="445"/>
    <s v="Anderson-Pearson"/>
    <s v="Intuitive demand-driven Local Area Network"/>
    <n v="2100"/>
    <n v="10739"/>
    <x v="1"/>
    <n v="5.1138095238095236"/>
    <n v="170"/>
    <s v="US"/>
    <s v="USD"/>
    <x v="19"/>
    <n v="1291356000"/>
    <n v="1293170400"/>
    <d v="2010-12-24T06:00:00"/>
    <b v="0"/>
    <b v="1"/>
    <s v="theater/plays"/>
    <n v="63.170588235294119"/>
    <x v="1"/>
    <s v="plays"/>
    <x v="0"/>
    <x v="9"/>
    <s v="Dec"/>
  </r>
  <r>
    <n v="58"/>
    <s v="Anderson-Perez"/>
    <s v="Expanded 3rdgeneration strategy"/>
    <n v="2700"/>
    <n v="6132"/>
    <x v="1"/>
    <n v="2.2711111111111113"/>
    <n v="211"/>
    <s v="US"/>
    <s v="USD"/>
    <x v="20"/>
    <n v="1442811600"/>
    <n v="1443934800"/>
    <d v="2015-10-04T05:00:00"/>
    <b v="0"/>
    <b v="0"/>
    <s v="theater/plays"/>
    <n v="29.061611374407583"/>
    <x v="1"/>
    <s v="plays"/>
    <x v="4"/>
    <x v="0"/>
    <s v="Oct"/>
  </r>
  <r>
    <n v="415"/>
    <s v="Anderson-Pham"/>
    <s v="Intuitive needs-based monitoring"/>
    <n v="113500"/>
    <n v="12552"/>
    <x v="0"/>
    <n v="0.11059030837004405"/>
    <n v="418"/>
    <s v="US"/>
    <s v="USD"/>
    <x v="21"/>
    <n v="1326434400"/>
    <n v="1327903200"/>
    <d v="2012-01-30T06:00:00"/>
    <b v="0"/>
    <b v="0"/>
    <s v="theater/plays"/>
    <n v="30.028708133971293"/>
    <x v="1"/>
    <s v="plays"/>
    <x v="1"/>
    <x v="5"/>
    <s v="Jan"/>
  </r>
  <r>
    <n v="189"/>
    <s v="Anthony-Shaw"/>
    <s v="Switchable contextually-based access"/>
    <n v="191300"/>
    <n v="45004"/>
    <x v="2"/>
    <n v="0.23525352848928385"/>
    <n v="441"/>
    <s v="US"/>
    <s v="USD"/>
    <x v="22"/>
    <n v="1457071200"/>
    <n v="1457071200"/>
    <d v="2016-03-04T06:00:00"/>
    <b v="0"/>
    <b v="0"/>
    <s v="theater/plays"/>
    <n v="102.0498866213152"/>
    <x v="1"/>
    <s v="plays"/>
    <x v="8"/>
    <x v="10"/>
    <s v="Mar"/>
  </r>
  <r>
    <n v="98"/>
    <s v="Arias, Allen and Miller"/>
    <s v="Seamless transitional portal"/>
    <n v="97800"/>
    <n v="32951"/>
    <x v="0"/>
    <n v="0.33692229038854804"/>
    <n v="1220"/>
    <s v="AU"/>
    <s v="AUD"/>
    <x v="23"/>
    <n v="1437973200"/>
    <n v="1438318800"/>
    <d v="2015-07-31T05:00:00"/>
    <b v="0"/>
    <b v="0"/>
    <s v="games/video games"/>
    <n v="27.009016393442622"/>
    <x v="6"/>
    <s v="video games"/>
    <x v="4"/>
    <x v="11"/>
    <s v="Jul"/>
  </r>
  <r>
    <n v="206"/>
    <s v="Austin, Baker and Kelley"/>
    <s v="Fundamental grid-enabled strategy"/>
    <n v="9000"/>
    <n v="3496"/>
    <x v="2"/>
    <n v="0.38844444444444443"/>
    <n v="57"/>
    <s v="US"/>
    <s v="USD"/>
    <x v="24"/>
    <n v="1267250400"/>
    <n v="1268028000"/>
    <d v="2010-03-08T06:00:00"/>
    <b v="0"/>
    <b v="0"/>
    <s v="publishing/fiction"/>
    <n v="61.333333333333336"/>
    <x v="5"/>
    <s v="fiction"/>
    <x v="0"/>
    <x v="2"/>
    <s v="Mar"/>
  </r>
  <r>
    <n v="589"/>
    <s v="Avery, Brown and Parker"/>
    <s v="Exclusive intangible extranet"/>
    <n v="7900"/>
    <n v="5113"/>
    <x v="0"/>
    <n v="0.64721518987341786"/>
    <n v="102"/>
    <s v="US"/>
    <s v="USD"/>
    <x v="25"/>
    <n v="1436072400"/>
    <n v="1436677200"/>
    <d v="2015-07-12T05:00:00"/>
    <b v="0"/>
    <b v="0"/>
    <s v="film &amp; video/documentary"/>
    <n v="50.127450980392155"/>
    <x v="0"/>
    <s v="documentary"/>
    <x v="4"/>
    <x v="11"/>
    <s v="Jul"/>
  </r>
  <r>
    <n v="528"/>
    <s v="Avila, Ford and Welch"/>
    <s v="Focused leadingedge matrix"/>
    <n v="9000"/>
    <n v="7227"/>
    <x v="0"/>
    <n v="0.80300000000000016"/>
    <n v="80"/>
    <s v="GB"/>
    <s v="GBP"/>
    <x v="26"/>
    <n v="1385186400"/>
    <n v="1389074400"/>
    <d v="2014-01-07T06:00:00"/>
    <b v="0"/>
    <b v="0"/>
    <s v="music/indie rock"/>
    <n v="90.337500000000006"/>
    <x v="2"/>
    <s v="indie rock"/>
    <x v="7"/>
    <x v="4"/>
    <s v="Jan"/>
  </r>
  <r>
    <n v="143"/>
    <s v="Avila-Jones"/>
    <s v="Implemented discrete secured line"/>
    <n v="5400"/>
    <n v="7322"/>
    <x v="1"/>
    <n v="1.3559259259259262"/>
    <n v="70"/>
    <s v="US"/>
    <s v="USD"/>
    <x v="27"/>
    <n v="1277701200"/>
    <n v="1279429200"/>
    <d v="2010-07-18T05:00:00"/>
    <b v="0"/>
    <b v="0"/>
    <s v="music/indie rock"/>
    <n v="104.6"/>
    <x v="2"/>
    <s v="indie rock"/>
    <x v="0"/>
    <x v="3"/>
    <s v="Jul"/>
  </r>
  <r>
    <n v="249"/>
    <s v="Avila-Nelson"/>
    <s v="Up-sized intermediate website"/>
    <n v="61500"/>
    <n v="168095"/>
    <x v="1"/>
    <n v="2.7332520325203249"/>
    <n v="6465"/>
    <s v="US"/>
    <s v="USD"/>
    <x v="28"/>
    <n v="1420178400"/>
    <n v="1420783200"/>
    <d v="2015-01-09T06:00:00"/>
    <b v="0"/>
    <b v="0"/>
    <s v="publishing/translations"/>
    <n v="26.000773395204948"/>
    <x v="5"/>
    <s v="translations"/>
    <x v="4"/>
    <x v="5"/>
    <s v="Jan"/>
  </r>
  <r>
    <n v="975"/>
    <s v="Ayala Group"/>
    <s v="Right-sized maximized migration"/>
    <n v="5400"/>
    <n v="8366"/>
    <x v="1"/>
    <n v="1.5492592592592593"/>
    <n v="135"/>
    <s v="US"/>
    <s v="USD"/>
    <x v="29"/>
    <n v="1448776800"/>
    <n v="1452146400"/>
    <d v="2016-01-07T06:00:00"/>
    <b v="0"/>
    <b v="1"/>
    <s v="theater/plays"/>
    <n v="61.970370370370368"/>
    <x v="1"/>
    <s v="plays"/>
    <x v="8"/>
    <x v="4"/>
    <s v="Jan"/>
  </r>
  <r>
    <n v="858"/>
    <s v="Ayala, Crawford and Taylor"/>
    <s v="Realigned 5thgeneration knowledge user"/>
    <n v="4000"/>
    <n v="2778"/>
    <x v="0"/>
    <n v="0.69450000000000001"/>
    <n v="35"/>
    <s v="US"/>
    <s v="USD"/>
    <x v="30"/>
    <n v="1524286800"/>
    <n v="1524891600"/>
    <d v="2018-04-28T05:00:00"/>
    <b v="1"/>
    <b v="0"/>
    <s v="food/food trucks"/>
    <n v="79.371428571428567"/>
    <x v="4"/>
    <s v="food trucks"/>
    <x v="5"/>
    <x v="8"/>
    <s v="Apr"/>
  </r>
  <r>
    <n v="659"/>
    <s v="Bailey and Sons"/>
    <s v="Grass-roots dynamic emulation"/>
    <n v="120700"/>
    <n v="57010"/>
    <x v="0"/>
    <n v="0.47232808616404315"/>
    <n v="750"/>
    <s v="GB"/>
    <s v="GBP"/>
    <x v="31"/>
    <n v="1296108000"/>
    <n v="1296194400"/>
    <d v="2011-01-28T06:00:00"/>
    <b v="0"/>
    <b v="0"/>
    <s v="film &amp; video/documentary"/>
    <n v="76.013333333333335"/>
    <x v="0"/>
    <s v="documentary"/>
    <x v="2"/>
    <x v="5"/>
    <s v="Jan"/>
  </r>
  <r>
    <n v="185"/>
    <s v="Bailey PLC"/>
    <s v="Innovative actuating conglomeration"/>
    <n v="1000"/>
    <n v="718"/>
    <x v="0"/>
    <n v="0.71799999999999997"/>
    <n v="19"/>
    <s v="US"/>
    <s v="USD"/>
    <x v="32"/>
    <n v="1526187600"/>
    <n v="1527138000"/>
    <d v="2018-05-24T05:00:00"/>
    <b v="0"/>
    <b v="0"/>
    <s v="film &amp; video/television"/>
    <n v="37.789473684210527"/>
    <x v="0"/>
    <s v="television"/>
    <x v="5"/>
    <x v="7"/>
    <s v="May"/>
  </r>
  <r>
    <n v="978"/>
    <s v="Bailey, Nguyen and Martinez"/>
    <s v="Fundamental user-facing productivity"/>
    <n v="1000"/>
    <n v="8641"/>
    <x v="1"/>
    <n v="8.641"/>
    <n v="92"/>
    <s v="US"/>
    <s v="USD"/>
    <x v="33"/>
    <n v="1478930400"/>
    <n v="1480831200"/>
    <d v="2016-12-04T06:00:00"/>
    <b v="0"/>
    <b v="0"/>
    <s v="games/video games"/>
    <n v="93.923913043478265"/>
    <x v="6"/>
    <s v="video games"/>
    <x v="8"/>
    <x v="4"/>
    <s v="Dec"/>
  </r>
  <r>
    <n v="404"/>
    <s v="Bailey-Boyer"/>
    <s v="Visionary exuding Internet solution"/>
    <n v="48900"/>
    <n v="154321"/>
    <x v="1"/>
    <n v="3.1558486707566464"/>
    <n v="2237"/>
    <s v="US"/>
    <s v="USD"/>
    <x v="34"/>
    <n v="1510639200"/>
    <n v="1510898400"/>
    <d v="2017-11-17T06:00:00"/>
    <b v="0"/>
    <b v="0"/>
    <s v="theater/plays"/>
    <n v="68.985695127402778"/>
    <x v="1"/>
    <s v="plays"/>
    <x v="6"/>
    <x v="4"/>
    <s v="Nov"/>
  </r>
  <r>
    <n v="383"/>
    <s v="Baker Ltd"/>
    <s v="Progressive intangible flexibility"/>
    <n v="6300"/>
    <n v="14199"/>
    <x v="1"/>
    <n v="2.2538095238095237"/>
    <n v="189"/>
    <s v="US"/>
    <s v="USD"/>
    <x v="35"/>
    <n v="1550037600"/>
    <n v="1550556000"/>
    <d v="2019-02-19T06:00:00"/>
    <b v="0"/>
    <b v="1"/>
    <s v="food/food trucks"/>
    <n v="75.126984126984127"/>
    <x v="4"/>
    <s v="food trucks"/>
    <x v="3"/>
    <x v="2"/>
    <s v="Feb"/>
  </r>
  <r>
    <n v="384"/>
    <s v="Baker, Collins and Smith"/>
    <s v="Reactive real-time software"/>
    <n v="114400"/>
    <n v="196779"/>
    <x v="1"/>
    <n v="1.7200961538461539"/>
    <n v="4799"/>
    <s v="US"/>
    <s v="USD"/>
    <x v="36"/>
    <n v="1486706400"/>
    <n v="1489039200"/>
    <d v="2017-03-09T06:00:00"/>
    <b v="1"/>
    <b v="1"/>
    <s v="film &amp; video/documentary"/>
    <n v="41.004167534903104"/>
    <x v="0"/>
    <s v="documentary"/>
    <x v="6"/>
    <x v="2"/>
    <s v="Mar"/>
  </r>
  <r>
    <n v="63"/>
    <s v="Baker, Morgan and Brown"/>
    <s v="Assimilated didactic open system"/>
    <n v="4700"/>
    <n v="557"/>
    <x v="0"/>
    <n v="0.11851063829787234"/>
    <n v="5"/>
    <s v="US"/>
    <s v="USD"/>
    <x v="37"/>
    <n v="1493355600"/>
    <n v="1493874000"/>
    <d v="2017-05-04T05:00:00"/>
    <b v="0"/>
    <b v="0"/>
    <s v="theater/plays"/>
    <n v="111.4"/>
    <x v="1"/>
    <s v="plays"/>
    <x v="6"/>
    <x v="8"/>
    <s v="May"/>
  </r>
  <r>
    <n v="829"/>
    <s v="Baker-Higgins"/>
    <s v="Vision-oriented scalable portal"/>
    <n v="9600"/>
    <n v="4929"/>
    <x v="0"/>
    <n v="0.51343749999999999"/>
    <n v="154"/>
    <s v="US"/>
    <s v="USD"/>
    <x v="38"/>
    <n v="1433826000"/>
    <n v="1435122000"/>
    <d v="2015-06-24T05:00:00"/>
    <b v="0"/>
    <b v="0"/>
    <s v="theater/plays"/>
    <n v="32.006493506493506"/>
    <x v="1"/>
    <s v="plays"/>
    <x v="4"/>
    <x v="3"/>
    <s v="Jun"/>
  </r>
  <r>
    <n v="99"/>
    <s v="Baker-Morris"/>
    <s v="Fully-configurable motivating approach"/>
    <n v="7600"/>
    <n v="14951"/>
    <x v="1"/>
    <n v="1.9672368421052631"/>
    <n v="164"/>
    <s v="US"/>
    <s v="USD"/>
    <x v="39"/>
    <n v="1416895200"/>
    <n v="1419400800"/>
    <d v="2014-12-24T06:00:00"/>
    <b v="0"/>
    <b v="0"/>
    <s v="theater/plays"/>
    <n v="91.16463414634147"/>
    <x v="1"/>
    <s v="plays"/>
    <x v="7"/>
    <x v="4"/>
    <s v="Dec"/>
  </r>
  <r>
    <n v="0"/>
    <s v="Baldwin, Riley and Jackson"/>
    <s v="Pre-emptive tertiary standardization"/>
    <n v="100"/>
    <n v="0"/>
    <x v="0"/>
    <n v="0"/>
    <n v="0"/>
    <s v="CA"/>
    <s v="CAD"/>
    <x v="40"/>
    <n v="1448690400"/>
    <n v="1450159200"/>
    <d v="2015-12-15T06:00:00"/>
    <b v="0"/>
    <b v="0"/>
    <s v="food/food trucks"/>
    <n v="0"/>
    <x v="4"/>
    <s v="food trucks"/>
    <x v="4"/>
    <x v="4"/>
    <s v="Dec"/>
  </r>
  <r>
    <n v="997"/>
    <s v="Ball LLC"/>
    <s v="Right-sized full-range throughput"/>
    <n v="7600"/>
    <n v="4603"/>
    <x v="2"/>
    <n v="0.60565789473684206"/>
    <n v="139"/>
    <s v="IT"/>
    <s v="EUR"/>
    <x v="41"/>
    <n v="1390197600"/>
    <n v="1390629600"/>
    <d v="2014-01-25T06:00:00"/>
    <b v="0"/>
    <b v="0"/>
    <s v="theater/plays"/>
    <n v="33.115107913669064"/>
    <x v="1"/>
    <s v="plays"/>
    <x v="7"/>
    <x v="5"/>
    <s v="Jan"/>
  </r>
  <r>
    <n v="810"/>
    <s v="Ball-Fisher"/>
    <s v="Multi-layered intangible instruction set"/>
    <n v="6400"/>
    <n v="12360"/>
    <x v="1"/>
    <n v="1.9312499999999999"/>
    <n v="221"/>
    <s v="US"/>
    <s v="USD"/>
    <x v="42"/>
    <n v="1511848800"/>
    <n v="1512712800"/>
    <d v="2017-12-08T06:00:00"/>
    <b v="0"/>
    <b v="1"/>
    <s v="theater/plays"/>
    <n v="55.927601809954751"/>
    <x v="1"/>
    <s v="plays"/>
    <x v="6"/>
    <x v="4"/>
    <s v="Dec"/>
  </r>
  <r>
    <n v="70"/>
    <s v="Barker Inc"/>
    <s v="Re-engineered 24/7 task-force"/>
    <n v="128000"/>
    <n v="158389"/>
    <x v="1"/>
    <n v="1.2374140625000001"/>
    <n v="2475"/>
    <s v="IT"/>
    <s v="EUR"/>
    <x v="43"/>
    <n v="1288674000"/>
    <n v="1292911200"/>
    <d v="2010-12-21T06:00:00"/>
    <b v="0"/>
    <b v="1"/>
    <s v="theater/plays"/>
    <n v="63.995555555555555"/>
    <x v="1"/>
    <s v="plays"/>
    <x v="0"/>
    <x v="4"/>
    <s v="Dec"/>
  </r>
  <r>
    <n v="717"/>
    <s v="Barnes, Wilcox and Riley"/>
    <s v="Reverse-engineered well-modulated ability"/>
    <n v="5600"/>
    <n v="13868"/>
    <x v="1"/>
    <n v="2.4764285714285714"/>
    <n v="555"/>
    <s v="US"/>
    <s v="USD"/>
    <x v="44"/>
    <n v="1313989200"/>
    <n v="1315803600"/>
    <d v="2011-09-12T05:00:00"/>
    <b v="0"/>
    <b v="0"/>
    <s v="film &amp; video/documentary"/>
    <n v="24.987387387387386"/>
    <x v="0"/>
    <s v="documentary"/>
    <x v="2"/>
    <x v="6"/>
    <s v="Sep"/>
  </r>
  <r>
    <n v="639"/>
    <s v="Barnes-Williams"/>
    <s v="Upgradable explicit forecast"/>
    <n v="8600"/>
    <n v="4832"/>
    <x v="3"/>
    <n v="0.56186046511627907"/>
    <n v="45"/>
    <s v="US"/>
    <s v="USD"/>
    <x v="45"/>
    <n v="1532754000"/>
    <n v="1532754000"/>
    <d v="2018-07-28T05:00:00"/>
    <b v="0"/>
    <b v="1"/>
    <s v="film &amp; video/drama"/>
    <n v="107.37777777777778"/>
    <x v="0"/>
    <s v="drama"/>
    <x v="5"/>
    <x v="11"/>
    <s v="Jul"/>
  </r>
  <r>
    <n v="614"/>
    <s v="Barnett and Sons"/>
    <s v="Business-focused dynamic info-mediaries"/>
    <n v="26500"/>
    <n v="41205"/>
    <x v="1"/>
    <n v="1.5549056603773586"/>
    <n v="723"/>
    <s v="US"/>
    <s v="USD"/>
    <x v="46"/>
    <n v="1484114400"/>
    <n v="1485669600"/>
    <d v="2017-01-29T06:00:00"/>
    <b v="0"/>
    <b v="0"/>
    <s v="theater/plays"/>
    <n v="56.991701244813278"/>
    <x v="1"/>
    <s v="plays"/>
    <x v="6"/>
    <x v="5"/>
    <s v="Jan"/>
  </r>
  <r>
    <n v="894"/>
    <s v="Barrett Inc"/>
    <s v="Organic cohesive neural-net"/>
    <n v="1700"/>
    <n v="3208"/>
    <x v="1"/>
    <n v="1.8870588235294117"/>
    <n v="56"/>
    <s v="GB"/>
    <s v="GBP"/>
    <x v="47"/>
    <n v="1373518800"/>
    <n v="1376110800"/>
    <d v="2013-08-10T05:00:00"/>
    <b v="0"/>
    <b v="1"/>
    <s v="film &amp; video/television"/>
    <n v="57.285714285714285"/>
    <x v="0"/>
    <s v="television"/>
    <x v="9"/>
    <x v="11"/>
    <s v="Aug"/>
  </r>
  <r>
    <n v="115"/>
    <s v="Barrett PLC"/>
    <s v="Team-oriented clear-thinking capacity"/>
    <n v="166700"/>
    <n v="145382"/>
    <x v="0"/>
    <n v="0.87211757648470301"/>
    <n v="3304"/>
    <s v="IT"/>
    <s v="EUR"/>
    <x v="48"/>
    <n v="1510898400"/>
    <n v="1513922400"/>
    <d v="2017-12-22T06:00:00"/>
    <b v="0"/>
    <b v="0"/>
    <s v="publishing/fiction"/>
    <n v="44.001815980629537"/>
    <x v="5"/>
    <s v="fiction"/>
    <x v="6"/>
    <x v="4"/>
    <s v="Dec"/>
  </r>
  <r>
    <n v="254"/>
    <s v="Barry Group"/>
    <s v="De-engineered static Local Area Network"/>
    <n v="4600"/>
    <n v="8505"/>
    <x v="1"/>
    <n v="1.848913043478261"/>
    <n v="88"/>
    <s v="US"/>
    <s v="USD"/>
    <x v="49"/>
    <n v="1487656800"/>
    <n v="1487829600"/>
    <d v="2017-02-23T06:00:00"/>
    <b v="0"/>
    <b v="0"/>
    <s v="publishing/nonfiction"/>
    <n v="96.647727272727266"/>
    <x v="5"/>
    <s v="nonfiction"/>
    <x v="6"/>
    <x v="2"/>
    <s v="Feb"/>
  </r>
  <r>
    <n v="140"/>
    <s v="Bautista-Cross"/>
    <s v="Fully-configurable coherent Internet solution"/>
    <n v="5500"/>
    <n v="12274"/>
    <x v="1"/>
    <n v="2.2316363636363636"/>
    <n v="186"/>
    <s v="US"/>
    <s v="USD"/>
    <x v="50"/>
    <n v="1519538400"/>
    <n v="1519970400"/>
    <d v="2018-03-02T06:00:00"/>
    <b v="0"/>
    <b v="0"/>
    <s v="film &amp; video/documentary"/>
    <n v="65.989247311827953"/>
    <x v="0"/>
    <s v="documentary"/>
    <x v="5"/>
    <x v="2"/>
    <s v="Mar"/>
  </r>
  <r>
    <n v="411"/>
    <s v="Beck, Thompson and Martinez"/>
    <s v="Down-sized maximized function"/>
    <n v="7800"/>
    <n v="8161"/>
    <x v="1"/>
    <n v="1.0462820512820512"/>
    <n v="82"/>
    <s v="US"/>
    <s v="USD"/>
    <x v="51"/>
    <n v="1496034000"/>
    <n v="1496206800"/>
    <d v="2017-05-31T05:00:00"/>
    <b v="0"/>
    <b v="0"/>
    <s v="theater/plays"/>
    <n v="99.524390243902445"/>
    <x v="1"/>
    <s v="plays"/>
    <x v="6"/>
    <x v="7"/>
    <s v="May"/>
  </r>
  <r>
    <n v="200"/>
    <s v="Becker, Rice and White"/>
    <s v="Reduced dedicated capability"/>
    <n v="100"/>
    <n v="2"/>
    <x v="0"/>
    <n v="0.02"/>
    <n v="1"/>
    <s v="CA"/>
    <s v="CAD"/>
    <x v="52"/>
    <n v="1269493200"/>
    <n v="1270443600"/>
    <d v="2010-04-05T05:00:00"/>
    <b v="0"/>
    <b v="0"/>
    <s v="theater/plays"/>
    <n v="2"/>
    <x v="1"/>
    <s v="plays"/>
    <x v="0"/>
    <x v="10"/>
    <s v="Apr"/>
  </r>
  <r>
    <n v="596"/>
    <s v="Becker-Scott"/>
    <s v="Managed optimizing archive"/>
    <n v="7900"/>
    <n v="7875"/>
    <x v="0"/>
    <n v="0.99683544303797467"/>
    <n v="183"/>
    <s v="US"/>
    <s v="USD"/>
    <x v="53"/>
    <n v="1457157600"/>
    <n v="1457762400"/>
    <d v="2016-03-12T06:00:00"/>
    <b v="0"/>
    <b v="1"/>
    <s v="film &amp; video/drama"/>
    <n v="43.032786885245905"/>
    <x v="0"/>
    <s v="drama"/>
    <x v="8"/>
    <x v="10"/>
    <s v="Mar"/>
  </r>
  <r>
    <n v="723"/>
    <s v="Beck-Knight"/>
    <s v="Exclusive fresh-thinking model"/>
    <n v="4900"/>
    <n v="13250"/>
    <x v="1"/>
    <n v="2.704081632653061"/>
    <n v="144"/>
    <s v="AU"/>
    <s v="AUD"/>
    <x v="54"/>
    <n v="1456898400"/>
    <n v="1458709200"/>
    <d v="2016-03-23T05:00:00"/>
    <b v="0"/>
    <b v="0"/>
    <s v="theater/plays"/>
    <n v="92.013888888888886"/>
    <x v="1"/>
    <s v="plays"/>
    <x v="8"/>
    <x v="10"/>
    <s v="Mar"/>
  </r>
  <r>
    <n v="983"/>
    <s v="Beck-Weber"/>
    <s v="Business-focused full-range core"/>
    <n v="129100"/>
    <n v="188404"/>
    <x v="1"/>
    <n v="1.4593648334624323"/>
    <n v="2326"/>
    <s v="US"/>
    <s v="USD"/>
    <x v="55"/>
    <n v="1564894800"/>
    <n v="1566190800"/>
    <d v="2019-08-19T05:00:00"/>
    <b v="0"/>
    <b v="0"/>
    <s v="film &amp; video/documentary"/>
    <n v="80.999140154772135"/>
    <x v="0"/>
    <s v="documentary"/>
    <x v="3"/>
    <x v="6"/>
    <s v="Aug"/>
  </r>
  <r>
    <n v="400"/>
    <s v="Bell PLC"/>
    <s v="Ergonomic eco-centric open architecture"/>
    <n v="100"/>
    <n v="2"/>
    <x v="0"/>
    <n v="0.02"/>
    <n v="1"/>
    <s v="US"/>
    <s v="USD"/>
    <x v="56"/>
    <n v="1376629200"/>
    <n v="1378530000"/>
    <d v="2013-09-07T05:00:00"/>
    <b v="0"/>
    <b v="1"/>
    <s v="photography/photography books"/>
    <n v="2"/>
    <x v="3"/>
    <s v="photography books"/>
    <x v="9"/>
    <x v="6"/>
    <s v="Sep"/>
  </r>
  <r>
    <n v="495"/>
    <s v="Bell, Edwards and Andersen"/>
    <s v="Centralized clear-thinking solution"/>
    <n v="3200"/>
    <n v="13264"/>
    <x v="1"/>
    <n v="4.1449999999999996"/>
    <n v="195"/>
    <s v="DK"/>
    <s v="DKK"/>
    <x v="57"/>
    <n v="1402376400"/>
    <n v="1402722000"/>
    <d v="2014-06-14T05:00:00"/>
    <b v="0"/>
    <b v="0"/>
    <s v="theater/plays"/>
    <n v="68.02051282051282"/>
    <x v="1"/>
    <s v="plays"/>
    <x v="7"/>
    <x v="3"/>
    <s v="Jun"/>
  </r>
  <r>
    <n v="291"/>
    <s v="Bell, Grimes and Kerr"/>
    <s v="Self-enabling uniform complexity"/>
    <n v="1800"/>
    <n v="8219"/>
    <x v="1"/>
    <n v="4.5661111111111108"/>
    <n v="107"/>
    <s v="US"/>
    <s v="USD"/>
    <x v="58"/>
    <n v="1318654800"/>
    <n v="1319000400"/>
    <d v="2011-10-19T05:00:00"/>
    <b v="1"/>
    <b v="0"/>
    <s v="technology/web"/>
    <n v="76.813084112149539"/>
    <x v="7"/>
    <s v="web"/>
    <x v="2"/>
    <x v="1"/>
    <s v="Oct"/>
  </r>
  <r>
    <n v="546"/>
    <s v="Benjamin, Paul and Ferguson"/>
    <s v="Cloned global Graphical User Interface"/>
    <n v="4200"/>
    <n v="6870"/>
    <x v="1"/>
    <n v="1.6357142857142855"/>
    <n v="88"/>
    <s v="US"/>
    <s v="USD"/>
    <x v="59"/>
    <n v="1537160400"/>
    <n v="1537419600"/>
    <d v="2018-09-20T05:00:00"/>
    <b v="0"/>
    <b v="1"/>
    <s v="theater/plays"/>
    <n v="78.068181818181813"/>
    <x v="1"/>
    <s v="plays"/>
    <x v="5"/>
    <x v="0"/>
    <s v="Sep"/>
  </r>
  <r>
    <n v="47"/>
    <s v="Bennett and Sons"/>
    <s v="Function-based multi-state software"/>
    <n v="1500"/>
    <n v="7129"/>
    <x v="1"/>
    <n v="4.7526666666666664"/>
    <n v="149"/>
    <s v="US"/>
    <s v="USD"/>
    <x v="60"/>
    <n v="1396069200"/>
    <n v="1398661200"/>
    <d v="2014-04-28T05:00:00"/>
    <b v="0"/>
    <b v="0"/>
    <s v="theater/plays"/>
    <n v="47.845637583892618"/>
    <x v="1"/>
    <s v="plays"/>
    <x v="7"/>
    <x v="10"/>
    <s v="Apr"/>
  </r>
  <r>
    <n v="344"/>
    <s v="Berger, Johnson and Marshall"/>
    <s v="Devolved exuding emulation"/>
    <n v="197600"/>
    <n v="82959"/>
    <x v="0"/>
    <n v="0.41983299595141704"/>
    <n v="830"/>
    <s v="US"/>
    <s v="USD"/>
    <x v="61"/>
    <n v="1516600800"/>
    <n v="1520056800"/>
    <d v="2018-03-03T06:00:00"/>
    <b v="0"/>
    <b v="0"/>
    <s v="games/video games"/>
    <n v="99.950602409638549"/>
    <x v="6"/>
    <s v="video games"/>
    <x v="5"/>
    <x v="5"/>
    <s v="Mar"/>
  </r>
  <r>
    <n v="65"/>
    <s v="Berry-Boyer"/>
    <s v="Mandatory incremental projection"/>
    <n v="6100"/>
    <n v="14405"/>
    <x v="1"/>
    <n v="2.3614754098360655"/>
    <n v="236"/>
    <s v="US"/>
    <s v="USD"/>
    <x v="31"/>
    <n v="1296108000"/>
    <n v="1296712800"/>
    <d v="2011-02-03T06:00:00"/>
    <b v="0"/>
    <b v="0"/>
    <s v="theater/plays"/>
    <n v="61.038135593220339"/>
    <x v="1"/>
    <s v="plays"/>
    <x v="2"/>
    <x v="5"/>
    <s v="Feb"/>
  </r>
  <r>
    <n v="897"/>
    <s v="Berry-Cannon"/>
    <s v="Organized discrete encoding"/>
    <n v="8800"/>
    <n v="2437"/>
    <x v="0"/>
    <n v="0.27693181818181817"/>
    <n v="27"/>
    <s v="US"/>
    <s v="USD"/>
    <x v="62"/>
    <n v="1556427600"/>
    <n v="1556600400"/>
    <d v="2019-04-30T05:00:00"/>
    <b v="0"/>
    <b v="0"/>
    <s v="theater/plays"/>
    <n v="90.259259259259252"/>
    <x v="1"/>
    <s v="plays"/>
    <x v="3"/>
    <x v="8"/>
    <s v="Apr"/>
  </r>
  <r>
    <n v="531"/>
    <s v="Berry-Richardson"/>
    <s v="Automated zero tolerance implementation"/>
    <n v="186700"/>
    <n v="178338"/>
    <x v="3"/>
    <n v="0.95521156936261387"/>
    <n v="3640"/>
    <s v="CH"/>
    <s v="CHF"/>
    <x v="63"/>
    <n v="1384149600"/>
    <n v="1388988000"/>
    <d v="2014-01-06T06:00:00"/>
    <b v="0"/>
    <b v="0"/>
    <s v="games/video games"/>
    <n v="48.993956043956047"/>
    <x v="6"/>
    <s v="video games"/>
    <x v="7"/>
    <x v="4"/>
    <s v="Jan"/>
  </r>
  <r>
    <n v="27"/>
    <s v="Best, Carr and Williams"/>
    <s v="Diverse transitional migration"/>
    <n v="2000"/>
    <n v="1599"/>
    <x v="0"/>
    <n v="0.79949999999999999"/>
    <n v="15"/>
    <s v="US"/>
    <s v="USD"/>
    <x v="64"/>
    <n v="1443848400"/>
    <n v="1444539600"/>
    <d v="2015-10-11T05:00:00"/>
    <b v="0"/>
    <b v="0"/>
    <s v="music/rock"/>
    <n v="106.6"/>
    <x v="2"/>
    <s v="rock"/>
    <x v="4"/>
    <x v="1"/>
    <s v="Oct"/>
  </r>
  <r>
    <n v="510"/>
    <s v="Best, Miller and Thomas"/>
    <s v="Re-engineered mobile task-force"/>
    <n v="7800"/>
    <n v="9289"/>
    <x v="1"/>
    <n v="1.1908974358974358"/>
    <n v="131"/>
    <s v="AU"/>
    <s v="AUD"/>
    <x v="65"/>
    <n v="1527742800"/>
    <n v="1529816400"/>
    <d v="2018-06-24T05:00:00"/>
    <b v="0"/>
    <b v="0"/>
    <s v="film &amp; video/drama"/>
    <n v="70.908396946564892"/>
    <x v="0"/>
    <s v="drama"/>
    <x v="5"/>
    <x v="7"/>
    <s v="Jun"/>
  </r>
  <r>
    <n v="899"/>
    <s v="Best-Young"/>
    <s v="Implemented multimedia time-frame"/>
    <n v="3100"/>
    <n v="12620"/>
    <x v="1"/>
    <n v="4.0709677419354842"/>
    <n v="123"/>
    <s v="CH"/>
    <s v="CHF"/>
    <x v="66"/>
    <n v="1381122000"/>
    <n v="1382677200"/>
    <d v="2013-10-25T05:00:00"/>
    <b v="0"/>
    <b v="0"/>
    <s v="music/jazz"/>
    <n v="102.60162601626017"/>
    <x v="2"/>
    <s v="jazz"/>
    <x v="9"/>
    <x v="1"/>
    <s v="Oct"/>
  </r>
  <r>
    <n v="37"/>
    <s v="Black, Armstrong and Anderson"/>
    <s v="Profound attitude-oriented functionalities"/>
    <n v="8100"/>
    <n v="11339"/>
    <x v="1"/>
    <n v="1.3998765432098765"/>
    <n v="107"/>
    <s v="US"/>
    <s v="USD"/>
    <x v="67"/>
    <n v="1570338000"/>
    <n v="1573192800"/>
    <d v="2019-11-08T06:00:00"/>
    <b v="0"/>
    <b v="1"/>
    <s v="publishing/fiction"/>
    <n v="105.97196261682242"/>
    <x v="5"/>
    <s v="fiction"/>
    <x v="3"/>
    <x v="1"/>
    <s v="Nov"/>
  </r>
  <r>
    <n v="959"/>
    <s v="Black-Graham"/>
    <s v="Operative hybrid utilization"/>
    <n v="145000"/>
    <n v="6631"/>
    <x v="0"/>
    <n v="4.5731034482758622E-2"/>
    <n v="130"/>
    <s v="US"/>
    <s v="USD"/>
    <x v="27"/>
    <n v="1277701200"/>
    <n v="1280120400"/>
    <d v="2010-07-26T05:00:00"/>
    <b v="0"/>
    <b v="0"/>
    <s v="publishing/translations"/>
    <n v="51.007692307692309"/>
    <x v="5"/>
    <s v="translations"/>
    <x v="0"/>
    <x v="3"/>
    <s v="Jul"/>
  </r>
  <r>
    <n v="171"/>
    <s v="Blair Group"/>
    <s v="Public-key 3rdgeneration budgetary management"/>
    <n v="4900"/>
    <n v="521"/>
    <x v="0"/>
    <n v="0.1063265306122449"/>
    <n v="5"/>
    <s v="US"/>
    <s v="USD"/>
    <x v="68"/>
    <n v="1395291600"/>
    <n v="1397192400"/>
    <d v="2014-04-11T05:00:00"/>
    <b v="0"/>
    <b v="0"/>
    <s v="publishing/translations"/>
    <n v="104.2"/>
    <x v="5"/>
    <s v="translations"/>
    <x v="7"/>
    <x v="10"/>
    <s v="Apr"/>
  </r>
  <r>
    <n v="562"/>
    <s v="Blair Inc"/>
    <s v="Configurable bandwidth-monitored throughput"/>
    <n v="9900"/>
    <n v="1269"/>
    <x v="0"/>
    <n v="0.12818181818181817"/>
    <n v="26"/>
    <s v="CH"/>
    <s v="CHF"/>
    <x v="69"/>
    <n v="1552366800"/>
    <n v="1552539600"/>
    <d v="2019-03-14T05:00:00"/>
    <b v="0"/>
    <b v="0"/>
    <s v="music/rock"/>
    <n v="48.807692307692307"/>
    <x v="2"/>
    <s v="rock"/>
    <x v="3"/>
    <x v="10"/>
    <s v="Mar"/>
  </r>
  <r>
    <n v="33"/>
    <s v="Blair, Collins and Carter"/>
    <s v="Exclusive interactive approach"/>
    <n v="50200"/>
    <n v="189666"/>
    <x v="1"/>
    <n v="3.7782071713147412"/>
    <n v="5419"/>
    <s v="US"/>
    <s v="USD"/>
    <x v="70"/>
    <n v="1412485200"/>
    <n v="1415685600"/>
    <d v="2014-11-11T06:00:00"/>
    <b v="0"/>
    <b v="0"/>
    <s v="theater/plays"/>
    <n v="35.000184535892231"/>
    <x v="1"/>
    <s v="plays"/>
    <x v="7"/>
    <x v="1"/>
    <s v="Nov"/>
  </r>
  <r>
    <n v="420"/>
    <s v="Blair, Reyes and Woods"/>
    <s v="Cross-platform interactive synergy"/>
    <n v="5000"/>
    <n v="6423"/>
    <x v="1"/>
    <n v="1.2846000000000002"/>
    <n v="94"/>
    <s v="US"/>
    <s v="USD"/>
    <x v="71"/>
    <n v="1498366800"/>
    <n v="1499576400"/>
    <d v="2017-07-09T05:00:00"/>
    <b v="0"/>
    <b v="0"/>
    <s v="theater/plays"/>
    <n v="68.329787234042556"/>
    <x v="1"/>
    <s v="plays"/>
    <x v="6"/>
    <x v="3"/>
    <s v="Jul"/>
  </r>
  <r>
    <n v="238"/>
    <s v="Bolton, Sanchez and Carrillo"/>
    <s v="Distributed systemic adapter"/>
    <n v="2400"/>
    <n v="10138"/>
    <x v="1"/>
    <n v="4.2241666666666671"/>
    <n v="97"/>
    <s v="DK"/>
    <s v="DKK"/>
    <x v="72"/>
    <n v="1513231200"/>
    <n v="1515391200"/>
    <d v="2018-01-08T06:00:00"/>
    <b v="0"/>
    <b v="1"/>
    <s v="theater/plays"/>
    <n v="104.51546391752578"/>
    <x v="1"/>
    <s v="plays"/>
    <x v="5"/>
    <x v="9"/>
    <s v="Jan"/>
  </r>
  <r>
    <n v="688"/>
    <s v="Bowen, Davies and Burns"/>
    <s v="Devolved client-server monitoring"/>
    <n v="2900"/>
    <n v="12449"/>
    <x v="1"/>
    <n v="4.2927586206896553"/>
    <n v="175"/>
    <s v="US"/>
    <s v="USD"/>
    <x v="73"/>
    <n v="1547100000"/>
    <n v="1548482400"/>
    <d v="2019-01-26T06:00:00"/>
    <b v="0"/>
    <b v="1"/>
    <s v="film &amp; video/television"/>
    <n v="71.137142857142862"/>
    <x v="0"/>
    <s v="television"/>
    <x v="3"/>
    <x v="5"/>
    <s v="Jan"/>
  </r>
  <r>
    <n v="152"/>
    <s v="Bowen, Mcdonald and Hall"/>
    <s v="User-centric fault-tolerant task-force"/>
    <n v="41500"/>
    <n v="175573"/>
    <x v="1"/>
    <n v="4.2306746987951804"/>
    <n v="3376"/>
    <s v="US"/>
    <s v="USD"/>
    <x v="74"/>
    <n v="1487311200"/>
    <n v="1487916000"/>
    <d v="2017-02-24T06:00:00"/>
    <b v="0"/>
    <b v="0"/>
    <s v="music/indie rock"/>
    <n v="52.006220379146917"/>
    <x v="2"/>
    <s v="indie rock"/>
    <x v="6"/>
    <x v="2"/>
    <s v="Feb"/>
  </r>
  <r>
    <n v="953"/>
    <s v="Boyle Ltd"/>
    <s v="Streamlined fault-tolerant conglomeration"/>
    <n v="3300"/>
    <n v="1980"/>
    <x v="0"/>
    <n v="0.6"/>
    <n v="21"/>
    <s v="US"/>
    <s v="USD"/>
    <x v="75"/>
    <n v="1450591200"/>
    <n v="1453701600"/>
    <d v="2016-01-25T06:00:00"/>
    <b v="0"/>
    <b v="1"/>
    <s v="film &amp; video/science fiction"/>
    <n v="94.285714285714292"/>
    <x v="0"/>
    <s v="science fiction"/>
    <x v="8"/>
    <x v="9"/>
    <s v="Jan"/>
  </r>
  <r>
    <n v="693"/>
    <s v="Bradford-Silva"/>
    <s v="Reverse-engineered composite hierarchy"/>
    <n v="180400"/>
    <n v="115396"/>
    <x v="0"/>
    <n v="0.63966740576496672"/>
    <n v="1748"/>
    <s v="US"/>
    <s v="USD"/>
    <x v="76"/>
    <n v="1508216400"/>
    <n v="1509685200"/>
    <d v="2017-11-03T05:00:00"/>
    <b v="0"/>
    <b v="0"/>
    <s v="theater/plays"/>
    <n v="66.016018306636155"/>
    <x v="1"/>
    <s v="plays"/>
    <x v="6"/>
    <x v="1"/>
    <s v="Nov"/>
  </r>
  <r>
    <n v="832"/>
    <s v="Bradley, Beck and Mayo"/>
    <s v="Synergized fault-tolerant hierarchy"/>
    <n v="43200"/>
    <n v="136156"/>
    <x v="1"/>
    <n v="3.1517592592592591"/>
    <n v="1297"/>
    <s v="DK"/>
    <s v="DKK"/>
    <x v="77"/>
    <n v="1445490000"/>
    <n v="1448431200"/>
    <d v="2015-11-25T06:00:00"/>
    <b v="1"/>
    <b v="0"/>
    <s v="publishing/translations"/>
    <n v="104.97764070932922"/>
    <x v="5"/>
    <s v="translations"/>
    <x v="4"/>
    <x v="1"/>
    <s v="Nov"/>
  </r>
  <r>
    <n v="51"/>
    <s v="Bradshaw, Gill and Donovan"/>
    <s v="Inverse secondary infrastructure"/>
    <n v="158100"/>
    <n v="145243"/>
    <x v="0"/>
    <n v="0.91867805186590767"/>
    <n v="1467"/>
    <s v="GB"/>
    <s v="GBP"/>
    <x v="78"/>
    <n v="1332824400"/>
    <n v="1334206800"/>
    <d v="2012-04-12T05:00:00"/>
    <b v="0"/>
    <b v="1"/>
    <s v="technology/wearables"/>
    <n v="99.006816632583508"/>
    <x v="7"/>
    <s v="wearables"/>
    <x v="1"/>
    <x v="10"/>
    <s v="Apr"/>
  </r>
  <r>
    <n v="417"/>
    <s v="Bradshaw, Smith and Ryan"/>
    <s v="Upgradable 24/7 emulation"/>
    <n v="1700"/>
    <n v="943"/>
    <x v="0"/>
    <n v="0.55470588235294116"/>
    <n v="15"/>
    <s v="US"/>
    <s v="USD"/>
    <x v="79"/>
    <n v="1541221200"/>
    <n v="1543298400"/>
    <d v="2018-11-27T06:00:00"/>
    <b v="0"/>
    <b v="0"/>
    <s v="theater/plays"/>
    <n v="62.866666666666667"/>
    <x v="1"/>
    <s v="plays"/>
    <x v="5"/>
    <x v="4"/>
    <s v="Nov"/>
  </r>
  <r>
    <n v="852"/>
    <s v="Brady Ltd"/>
    <s v="Open-source reciprocal standardization"/>
    <n v="4900"/>
    <n v="2505"/>
    <x v="0"/>
    <n v="0.51122448979591839"/>
    <n v="31"/>
    <s v="US"/>
    <s v="USD"/>
    <x v="80"/>
    <n v="1310792400"/>
    <n v="1311656400"/>
    <d v="2011-07-26T05:00:00"/>
    <b v="0"/>
    <b v="1"/>
    <s v="games/video games"/>
    <n v="80.806451612903231"/>
    <x v="6"/>
    <s v="video games"/>
    <x v="2"/>
    <x v="11"/>
    <s v="Jul"/>
  </r>
  <r>
    <n v="611"/>
    <s v="Brady, Cortez and Rodriguez"/>
    <s v="Multi-lateral maximized core"/>
    <n v="8200"/>
    <n v="1136"/>
    <x v="2"/>
    <n v="0.13853658536585367"/>
    <n v="15"/>
    <s v="US"/>
    <s v="USD"/>
    <x v="81"/>
    <n v="1374728400"/>
    <n v="1375765200"/>
    <d v="2013-08-06T05:00:00"/>
    <b v="0"/>
    <b v="0"/>
    <s v="theater/plays"/>
    <n v="75.733333333333334"/>
    <x v="1"/>
    <s v="plays"/>
    <x v="9"/>
    <x v="11"/>
    <s v="Aug"/>
  </r>
  <r>
    <n v="106"/>
    <s v="Brandt, Carter and Wood"/>
    <s v="Ameliorated clear-thinking circuit"/>
    <n v="3900"/>
    <n v="14006"/>
    <x v="1"/>
    <n v="3.5912820512820516"/>
    <n v="147"/>
    <s v="US"/>
    <s v="USD"/>
    <x v="82"/>
    <n v="1567918800"/>
    <n v="1568350800"/>
    <d v="2019-09-13T05:00:00"/>
    <b v="0"/>
    <b v="0"/>
    <s v="theater/plays"/>
    <n v="95.278911564625844"/>
    <x v="1"/>
    <s v="plays"/>
    <x v="3"/>
    <x v="0"/>
    <s v="Sep"/>
  </r>
  <r>
    <n v="280"/>
    <s v="Braun PLC"/>
    <s v="Function-based high-level infrastructure"/>
    <n v="2500"/>
    <n v="14536"/>
    <x v="1"/>
    <n v="5.8144000000000009"/>
    <n v="393"/>
    <s v="US"/>
    <s v="USD"/>
    <x v="83"/>
    <n v="1511244000"/>
    <n v="1511762400"/>
    <d v="2017-11-27T06:00:00"/>
    <b v="0"/>
    <b v="0"/>
    <s v="film &amp; video/animation"/>
    <n v="36.987277353689571"/>
    <x v="0"/>
    <s v="animation"/>
    <x v="6"/>
    <x v="4"/>
    <s v="Nov"/>
  </r>
  <r>
    <n v="57"/>
    <s v="Bridges, Freeman and Kim"/>
    <s v="Cross-group multi-state task-force"/>
    <n v="2900"/>
    <n v="6243"/>
    <x v="1"/>
    <n v="2.1527586206896552"/>
    <n v="201"/>
    <s v="US"/>
    <s v="USD"/>
    <x v="84"/>
    <n v="1504242000"/>
    <n v="1505278800"/>
    <d v="2017-09-13T05:00:00"/>
    <b v="0"/>
    <b v="0"/>
    <s v="games/video games"/>
    <n v="31.059701492537314"/>
    <x v="6"/>
    <s v="video games"/>
    <x v="6"/>
    <x v="0"/>
    <s v="Sep"/>
  </r>
  <r>
    <n v="136"/>
    <s v="Briggs PLC"/>
    <s v="Distributed context-sensitive flexibility"/>
    <n v="82800"/>
    <n v="2721"/>
    <x v="2"/>
    <n v="3.2862318840579711E-2"/>
    <n v="58"/>
    <s v="US"/>
    <s v="USD"/>
    <x v="85"/>
    <n v="1402117200"/>
    <n v="1403154000"/>
    <d v="2014-06-19T05:00:00"/>
    <b v="0"/>
    <b v="1"/>
    <s v="film &amp; video/drama"/>
    <n v="46.913793103448278"/>
    <x v="0"/>
    <s v="drama"/>
    <x v="7"/>
    <x v="3"/>
    <s v="Jun"/>
  </r>
  <r>
    <n v="851"/>
    <s v="Bright and Sons"/>
    <s v="Object-based needs-based info-mediaries"/>
    <n v="6000"/>
    <n v="12468"/>
    <x v="1"/>
    <n v="2.0779999999999998"/>
    <n v="160"/>
    <s v="US"/>
    <s v="USD"/>
    <x v="86"/>
    <n v="1335934800"/>
    <n v="1338786000"/>
    <d v="2012-06-04T05:00:00"/>
    <b v="0"/>
    <b v="0"/>
    <s v="music/electric music"/>
    <n v="77.924999999999997"/>
    <x v="2"/>
    <s v="electric music"/>
    <x v="1"/>
    <x v="7"/>
    <s v="Jun"/>
  </r>
  <r>
    <n v="367"/>
    <s v="Brooks, Jones and Ingram"/>
    <s v="Triple-buffered explicit methodology"/>
    <n v="9900"/>
    <n v="1870"/>
    <x v="0"/>
    <n v="0.18888888888888888"/>
    <n v="75"/>
    <s v="US"/>
    <s v="USD"/>
    <x v="87"/>
    <n v="1413608400"/>
    <n v="1415685600"/>
    <d v="2014-11-11T06:00:00"/>
    <b v="0"/>
    <b v="1"/>
    <s v="theater/plays"/>
    <n v="24.933333333333334"/>
    <x v="1"/>
    <s v="plays"/>
    <x v="7"/>
    <x v="1"/>
    <s v="Nov"/>
  </r>
  <r>
    <n v="780"/>
    <s v="Brooks-Rodriguez"/>
    <s v="Implemented intangible instruction set"/>
    <n v="5100"/>
    <n v="5421"/>
    <x v="1"/>
    <n v="1.0629411764705883"/>
    <n v="164"/>
    <s v="US"/>
    <s v="USD"/>
    <x v="88"/>
    <n v="1469163600"/>
    <n v="1470805200"/>
    <d v="2016-08-10T05:00:00"/>
    <b v="0"/>
    <b v="1"/>
    <s v="film &amp; video/drama"/>
    <n v="33.054878048780488"/>
    <x v="0"/>
    <s v="drama"/>
    <x v="8"/>
    <x v="11"/>
    <s v="Aug"/>
  </r>
  <r>
    <n v="668"/>
    <s v="Brown and Sons"/>
    <s v="Programmable leadingedge budgetary management"/>
    <n v="27500"/>
    <n v="5593"/>
    <x v="0"/>
    <n v="0.20338181818181819"/>
    <n v="76"/>
    <s v="US"/>
    <s v="USD"/>
    <x v="89"/>
    <n v="1343797200"/>
    <n v="1344834000"/>
    <d v="2012-08-13T05:00:00"/>
    <b v="0"/>
    <b v="0"/>
    <s v="theater/plays"/>
    <n v="73.59210526315789"/>
    <x v="1"/>
    <s v="plays"/>
    <x v="1"/>
    <x v="6"/>
    <s v="Aug"/>
  </r>
  <r>
    <n v="354"/>
    <s v="Brown Group"/>
    <s v="Profit-focused transitional capability"/>
    <n v="6100"/>
    <n v="7548"/>
    <x v="1"/>
    <n v="1.2373770491803278"/>
    <n v="80"/>
    <s v="DK"/>
    <s v="DKK"/>
    <x v="90"/>
    <n v="1378184400"/>
    <n v="1378789200"/>
    <d v="2013-09-10T05:00:00"/>
    <b v="0"/>
    <b v="0"/>
    <s v="film &amp; video/documentary"/>
    <n v="94.35"/>
    <x v="0"/>
    <s v="documentary"/>
    <x v="9"/>
    <x v="0"/>
    <s v="Sep"/>
  </r>
  <r>
    <n v="592"/>
    <s v="Brown Inc"/>
    <s v="Object-based bandwidth-monitored concept"/>
    <n v="156800"/>
    <n v="20243"/>
    <x v="0"/>
    <n v="0.12910076530612244"/>
    <n v="253"/>
    <s v="US"/>
    <s v="USD"/>
    <x v="91"/>
    <n v="1401426000"/>
    <n v="1402203600"/>
    <d v="2014-06-08T05:00:00"/>
    <b v="0"/>
    <b v="0"/>
    <s v="theater/plays"/>
    <n v="80.011857707509876"/>
    <x v="1"/>
    <s v="plays"/>
    <x v="7"/>
    <x v="7"/>
    <s v="Jun"/>
  </r>
  <r>
    <n v="602"/>
    <s v="Brown Ltd"/>
    <s v="Quality-focused system-worthy support"/>
    <n v="71100"/>
    <n v="91176"/>
    <x v="1"/>
    <n v="1.2823628691983122"/>
    <n v="1140"/>
    <s v="US"/>
    <s v="USD"/>
    <x v="92"/>
    <n v="1433480400"/>
    <n v="1434430800"/>
    <d v="2015-06-16T05:00:00"/>
    <b v="0"/>
    <b v="0"/>
    <s v="theater/plays"/>
    <n v="79.978947368421046"/>
    <x v="1"/>
    <s v="plays"/>
    <x v="4"/>
    <x v="3"/>
    <s v="Jun"/>
  </r>
  <r>
    <n v="936"/>
    <s v="Brown Ltd"/>
    <s v="Enhanced composite contingency"/>
    <n v="103200"/>
    <n v="1690"/>
    <x v="0"/>
    <n v="1.6375968992248063E-2"/>
    <n v="21"/>
    <s v="US"/>
    <s v="USD"/>
    <x v="93"/>
    <n v="1563771600"/>
    <n v="1564030800"/>
    <d v="2019-07-25T05:00:00"/>
    <b v="1"/>
    <b v="0"/>
    <s v="theater/plays"/>
    <n v="80.476190476190482"/>
    <x v="1"/>
    <s v="plays"/>
    <x v="3"/>
    <x v="11"/>
    <s v="Jul"/>
  </r>
  <r>
    <n v="422"/>
    <s v="Brown, Davies and Pacheco"/>
    <s v="Reverse-engineered regional knowledge user"/>
    <n v="8700"/>
    <n v="11075"/>
    <x v="1"/>
    <n v="1.2729885057471264"/>
    <n v="205"/>
    <s v="US"/>
    <s v="USD"/>
    <x v="94"/>
    <n v="1271480400"/>
    <n v="1273208400"/>
    <d v="2010-05-07T05:00:00"/>
    <b v="0"/>
    <b v="1"/>
    <s v="theater/plays"/>
    <n v="54.024390243902438"/>
    <x v="1"/>
    <s v="plays"/>
    <x v="0"/>
    <x v="8"/>
    <s v="May"/>
  </r>
  <r>
    <n v="559"/>
    <s v="Brown, Estrada and Jensen"/>
    <s v="Exclusive systematic productivity"/>
    <n v="105300"/>
    <n v="106321"/>
    <x v="1"/>
    <n v="1.009696106362773"/>
    <n v="1022"/>
    <s v="US"/>
    <s v="USD"/>
    <x v="95"/>
    <n v="1470114000"/>
    <n v="1470718800"/>
    <d v="2016-08-09T05:00:00"/>
    <b v="0"/>
    <b v="0"/>
    <s v="theater/plays"/>
    <n v="104.03228962818004"/>
    <x v="1"/>
    <s v="plays"/>
    <x v="8"/>
    <x v="6"/>
    <s v="Aug"/>
  </r>
  <r>
    <n v="297"/>
    <s v="Brown, Herring and Bass"/>
    <s v="Organized client-driven capacity"/>
    <n v="7200"/>
    <n v="6785"/>
    <x v="0"/>
    <n v="0.94236111111111109"/>
    <n v="104"/>
    <s v="AU"/>
    <s v="AUD"/>
    <x v="96"/>
    <n v="1389679200"/>
    <n v="1390456800"/>
    <d v="2014-01-23T06:00:00"/>
    <b v="0"/>
    <b v="1"/>
    <s v="theater/plays"/>
    <n v="65.240384615384613"/>
    <x v="1"/>
    <s v="plays"/>
    <x v="7"/>
    <x v="5"/>
    <s v="Jan"/>
  </r>
  <r>
    <n v="150"/>
    <s v="Brown, Palmer and Pace"/>
    <s v="Networked stable workforce"/>
    <n v="100"/>
    <n v="1"/>
    <x v="0"/>
    <n v="0.01"/>
    <n v="1"/>
    <s v="US"/>
    <s v="USD"/>
    <x v="97"/>
    <n v="1544940000"/>
    <n v="1545026400"/>
    <d v="2018-12-17T06:00:00"/>
    <b v="0"/>
    <b v="0"/>
    <s v="music/rock"/>
    <n v="1"/>
    <x v="2"/>
    <s v="rock"/>
    <x v="5"/>
    <x v="9"/>
    <s v="Dec"/>
  </r>
  <r>
    <n v="121"/>
    <s v="Brown-Brown"/>
    <s v="Multi-lateral homogeneous success"/>
    <n v="45300"/>
    <n v="99361"/>
    <x v="1"/>
    <n v="2.1933995584988963"/>
    <n v="903"/>
    <s v="US"/>
    <s v="USD"/>
    <x v="70"/>
    <n v="1412485200"/>
    <n v="1413608400"/>
    <d v="2014-10-18T05:00:00"/>
    <b v="0"/>
    <b v="0"/>
    <s v="games/video games"/>
    <n v="110.0343300110742"/>
    <x v="6"/>
    <s v="video games"/>
    <x v="7"/>
    <x v="1"/>
    <s v="Oct"/>
  </r>
  <r>
    <n v="600"/>
    <s v="Brown-George"/>
    <s v="Cross-platform tertiary array"/>
    <n v="100"/>
    <n v="5"/>
    <x v="0"/>
    <n v="0.05"/>
    <n v="1"/>
    <s v="GB"/>
    <s v="GBP"/>
    <x v="98"/>
    <n v="1375160400"/>
    <n v="1376197200"/>
    <d v="2013-08-11T05:00:00"/>
    <b v="0"/>
    <b v="0"/>
    <s v="food/food trucks"/>
    <n v="5"/>
    <x v="4"/>
    <s v="food trucks"/>
    <x v="9"/>
    <x v="11"/>
    <s v="Aug"/>
  </r>
  <r>
    <n v="268"/>
    <s v="Brown-Mckee"/>
    <s v="Networked optimal productivity"/>
    <n v="1500"/>
    <n v="2708"/>
    <x v="1"/>
    <n v="1.8053333333333332"/>
    <n v="48"/>
    <s v="US"/>
    <s v="USD"/>
    <x v="99"/>
    <n v="1349326800"/>
    <n v="1353304800"/>
    <d v="2012-11-19T06:00:00"/>
    <b v="0"/>
    <b v="0"/>
    <s v="film &amp; video/documentary"/>
    <n v="56.416666666666664"/>
    <x v="0"/>
    <s v="documentary"/>
    <x v="1"/>
    <x v="1"/>
    <s v="Nov"/>
  </r>
  <r>
    <n v="926"/>
    <s v="Brown-Oliver"/>
    <s v="Synchronized cohesive encoding"/>
    <n v="8700"/>
    <n v="1577"/>
    <x v="0"/>
    <n v="0.18126436781609198"/>
    <n v="15"/>
    <s v="US"/>
    <s v="USD"/>
    <x v="100"/>
    <n v="1463029200"/>
    <n v="1463374800"/>
    <d v="2016-05-16T05:00:00"/>
    <b v="0"/>
    <b v="0"/>
    <s v="food/food trucks"/>
    <n v="105.13333333333334"/>
    <x v="4"/>
    <s v="food trucks"/>
    <x v="8"/>
    <x v="7"/>
    <s v="May"/>
  </r>
  <r>
    <n v="373"/>
    <s v="Brown-Parker"/>
    <s v="Down-sized coherent toolset"/>
    <n v="22500"/>
    <n v="164291"/>
    <x v="1"/>
    <n v="7.3018222222222224"/>
    <n v="2106"/>
    <s v="US"/>
    <s v="USD"/>
    <x v="101"/>
    <n v="1502946000"/>
    <n v="1503637200"/>
    <d v="2017-08-25T05:00:00"/>
    <b v="0"/>
    <b v="0"/>
    <s v="theater/plays"/>
    <n v="78.010921177587846"/>
    <x v="1"/>
    <s v="plays"/>
    <x v="6"/>
    <x v="6"/>
    <s v="Aug"/>
  </r>
  <r>
    <n v="540"/>
    <s v="Brown-Pena"/>
    <s v="Front-line client-server secured line"/>
    <n v="5300"/>
    <n v="14097"/>
    <x v="1"/>
    <n v="2.6598113207547169"/>
    <n v="247"/>
    <s v="US"/>
    <s v="USD"/>
    <x v="102"/>
    <n v="1525496400"/>
    <n v="1527397200"/>
    <d v="2018-05-27T05:00:00"/>
    <b v="0"/>
    <b v="0"/>
    <s v="photography/photography books"/>
    <n v="57.072874493927124"/>
    <x v="3"/>
    <s v="photography books"/>
    <x v="5"/>
    <x v="7"/>
    <s v="May"/>
  </r>
  <r>
    <n v="166"/>
    <s v="Brown-Vang"/>
    <s v="Robust heuristic artificial intelligence"/>
    <n v="9800"/>
    <n v="13439"/>
    <x v="1"/>
    <n v="1.3713265306122449"/>
    <n v="244"/>
    <s v="US"/>
    <s v="USD"/>
    <x v="103"/>
    <n v="1292997600"/>
    <n v="1293343200"/>
    <d v="2010-12-26T06:00:00"/>
    <b v="0"/>
    <b v="0"/>
    <s v="photography/photography books"/>
    <n v="55.077868852459019"/>
    <x v="3"/>
    <s v="photography books"/>
    <x v="0"/>
    <x v="9"/>
    <s v="Dec"/>
  </r>
  <r>
    <n v="869"/>
    <s v="Brown-Williams"/>
    <s v="Multi-channeled responsive product"/>
    <n v="161900"/>
    <n v="38376"/>
    <x v="0"/>
    <n v="0.23703520691785052"/>
    <n v="526"/>
    <s v="US"/>
    <s v="USD"/>
    <x v="104"/>
    <n v="1277096400"/>
    <n v="1278306000"/>
    <d v="2010-07-05T05:00:00"/>
    <b v="0"/>
    <b v="0"/>
    <s v="film &amp; video/drama"/>
    <n v="72.958174904942965"/>
    <x v="0"/>
    <s v="drama"/>
    <x v="0"/>
    <x v="3"/>
    <s v="Jul"/>
  </r>
  <r>
    <n v="161"/>
    <s v="Bruce Group"/>
    <s v="Cross-platform methodical process improvement"/>
    <n v="5500"/>
    <n v="4300"/>
    <x v="0"/>
    <n v="0.78181818181818186"/>
    <n v="75"/>
    <s v="US"/>
    <s v="USD"/>
    <x v="105"/>
    <n v="1442984400"/>
    <n v="1443502800"/>
    <d v="2015-09-29T05:00:00"/>
    <b v="0"/>
    <b v="1"/>
    <s v="technology/web"/>
    <n v="57.333333333333336"/>
    <x v="7"/>
    <s v="web"/>
    <x v="4"/>
    <x v="0"/>
    <s v="Sep"/>
  </r>
  <r>
    <n v="908"/>
    <s v="Bryant-Pope"/>
    <s v="Networked intangible help-desk"/>
    <n v="38200"/>
    <n v="121950"/>
    <x v="1"/>
    <n v="3.1924083769633507"/>
    <n v="3934"/>
    <s v="US"/>
    <s v="USD"/>
    <x v="86"/>
    <n v="1335934800"/>
    <n v="1336885200"/>
    <d v="2012-05-13T05:00:00"/>
    <b v="0"/>
    <b v="0"/>
    <s v="games/video games"/>
    <n v="30.99898322318251"/>
    <x v="6"/>
    <s v="video games"/>
    <x v="1"/>
    <x v="7"/>
    <s v="May"/>
  </r>
  <r>
    <n v="819"/>
    <s v="Buck-Khan"/>
    <s v="Integrated bandwidth-monitored alliance"/>
    <n v="8900"/>
    <n v="4509"/>
    <x v="0"/>
    <n v="0.50662921348314605"/>
    <n v="47"/>
    <s v="US"/>
    <s v="USD"/>
    <x v="106"/>
    <n v="1353736800"/>
    <n v="1355032800"/>
    <d v="2012-12-09T06:00:00"/>
    <b v="1"/>
    <b v="0"/>
    <s v="games/video games"/>
    <n v="95.936170212765958"/>
    <x v="6"/>
    <s v="video games"/>
    <x v="1"/>
    <x v="4"/>
    <s v="Dec"/>
  </r>
  <r>
    <n v="813"/>
    <s v="Buckley Group"/>
    <s v="Diverse high-level attitude"/>
    <n v="3200"/>
    <n v="7661"/>
    <x v="1"/>
    <n v="2.3940625"/>
    <n v="68"/>
    <s v="US"/>
    <s v="USD"/>
    <x v="107"/>
    <n v="1346043600"/>
    <n v="1346907600"/>
    <d v="2012-09-06T05:00:00"/>
    <b v="0"/>
    <b v="0"/>
    <s v="games/video games"/>
    <n v="112.66176470588235"/>
    <x v="6"/>
    <s v="video games"/>
    <x v="1"/>
    <x v="6"/>
    <s v="Sep"/>
  </r>
  <r>
    <n v="616"/>
    <s v="Burnett-Mora"/>
    <s v="Quality-focused 24/7 superstructure"/>
    <n v="6400"/>
    <n v="12129"/>
    <x v="1"/>
    <n v="1.8951562500000001"/>
    <n v="238"/>
    <s v="GB"/>
    <s v="GBP"/>
    <x v="108"/>
    <n v="1379653200"/>
    <n v="1379739600"/>
    <d v="2013-09-21T05:00:00"/>
    <b v="0"/>
    <b v="1"/>
    <s v="music/indie rock"/>
    <n v="50.962184873949582"/>
    <x v="2"/>
    <s v="indie rock"/>
    <x v="9"/>
    <x v="0"/>
    <s v="Sep"/>
  </r>
  <r>
    <n v="355"/>
    <s v="Burns-Burnett"/>
    <s v="Front-line scalable definition"/>
    <n v="3800"/>
    <n v="2241"/>
    <x v="3"/>
    <n v="0.58973684210526311"/>
    <n v="86"/>
    <s v="US"/>
    <s v="USD"/>
    <x v="109"/>
    <n v="1485064800"/>
    <n v="1488520800"/>
    <d v="2017-03-03T06:00:00"/>
    <b v="0"/>
    <b v="0"/>
    <s v="technology/wearables"/>
    <n v="26.058139534883722"/>
    <x v="7"/>
    <s v="wearables"/>
    <x v="6"/>
    <x v="5"/>
    <s v="Mar"/>
  </r>
  <r>
    <n v="163"/>
    <s v="Burton-Watkins"/>
    <s v="Extended reciprocal circuit"/>
    <n v="3500"/>
    <n v="8864"/>
    <x v="1"/>
    <n v="2.5325714285714285"/>
    <n v="246"/>
    <s v="US"/>
    <s v="USD"/>
    <x v="110"/>
    <n v="1508475600"/>
    <n v="1512712800"/>
    <d v="2017-12-08T06:00:00"/>
    <b v="0"/>
    <b v="1"/>
    <s v="photography/photography books"/>
    <n v="36.032520325203251"/>
    <x v="3"/>
    <s v="photography books"/>
    <x v="6"/>
    <x v="1"/>
    <s v="Dec"/>
  </r>
  <r>
    <n v="996"/>
    <s v="Butler LLC"/>
    <s v="Future-proofed upward-trending migration"/>
    <n v="6600"/>
    <n v="4814"/>
    <x v="0"/>
    <n v="0.72939393939393937"/>
    <n v="112"/>
    <s v="US"/>
    <s v="USD"/>
    <x v="111"/>
    <n v="1357106400"/>
    <n v="1359698400"/>
    <d v="2013-02-01T06:00:00"/>
    <b v="0"/>
    <b v="0"/>
    <s v="theater/plays"/>
    <n v="42.982142857142854"/>
    <x v="1"/>
    <s v="plays"/>
    <x v="9"/>
    <x v="5"/>
    <s v="Feb"/>
  </r>
  <r>
    <n v="340"/>
    <s v="Butler, Henry and Espinoza"/>
    <s v="Switchable didactic matrices"/>
    <n v="37100"/>
    <n v="34964"/>
    <x v="0"/>
    <n v="0.94242587601078176"/>
    <n v="393"/>
    <s v="US"/>
    <s v="USD"/>
    <x v="112"/>
    <n v="1323669600"/>
    <n v="1323756000"/>
    <d v="2011-12-13T06:00:00"/>
    <b v="0"/>
    <b v="0"/>
    <s v="photography/photography books"/>
    <n v="88.966921119592882"/>
    <x v="3"/>
    <s v="photography books"/>
    <x v="2"/>
    <x v="9"/>
    <s v="Dec"/>
  </r>
  <r>
    <n v="924"/>
    <s v="Butler-Barr"/>
    <s v="User-friendly next generation core"/>
    <n v="39400"/>
    <n v="192292"/>
    <x v="1"/>
    <n v="4.8805076142131982"/>
    <n v="2289"/>
    <s v="IT"/>
    <s v="EUR"/>
    <x v="113"/>
    <n v="1572498000"/>
    <n v="1573452000"/>
    <d v="2019-11-11T06:00:00"/>
    <b v="0"/>
    <b v="0"/>
    <s v="theater/plays"/>
    <n v="84.006989951944078"/>
    <x v="1"/>
    <s v="plays"/>
    <x v="3"/>
    <x v="1"/>
    <s v="Nov"/>
  </r>
  <r>
    <n v="784"/>
    <s v="Byrd Group"/>
    <s v="Profound fault-tolerant model"/>
    <n v="88900"/>
    <n v="102535"/>
    <x v="1"/>
    <n v="1.1533745781777278"/>
    <n v="3308"/>
    <s v="US"/>
    <s v="USD"/>
    <x v="114"/>
    <n v="1457244000"/>
    <n v="1458190800"/>
    <d v="2016-03-17T05:00:00"/>
    <b v="0"/>
    <b v="0"/>
    <s v="technology/web"/>
    <n v="30.996070133010882"/>
    <x v="7"/>
    <s v="web"/>
    <x v="8"/>
    <x v="10"/>
    <s v="Mar"/>
  </r>
  <r>
    <n v="442"/>
    <s v="Calderon, Bradford and Dean"/>
    <s v="Devolved system-worthy framework"/>
    <n v="5400"/>
    <n v="10731"/>
    <x v="1"/>
    <n v="1.9872222222222222"/>
    <n v="143"/>
    <s v="IT"/>
    <s v="EUR"/>
    <x v="115"/>
    <n v="1504328400"/>
    <n v="1505710800"/>
    <d v="2017-09-18T05:00:00"/>
    <b v="0"/>
    <b v="0"/>
    <s v="theater/plays"/>
    <n v="75.04195804195804"/>
    <x v="1"/>
    <s v="plays"/>
    <x v="6"/>
    <x v="0"/>
    <s v="Sep"/>
  </r>
  <r>
    <n v="134"/>
    <s v="Caldwell LLC"/>
    <s v="Secured executive concept"/>
    <n v="99500"/>
    <n v="89288"/>
    <x v="0"/>
    <n v="0.89736683417085428"/>
    <n v="940"/>
    <s v="CH"/>
    <s v="CHF"/>
    <x v="116"/>
    <n v="1308459600"/>
    <n v="1312693200"/>
    <d v="2011-08-07T05:00:00"/>
    <b v="0"/>
    <b v="1"/>
    <s v="film &amp; video/documentary"/>
    <n v="94.987234042553197"/>
    <x v="0"/>
    <s v="documentary"/>
    <x v="2"/>
    <x v="3"/>
    <s v="Aug"/>
  </r>
  <r>
    <n v="735"/>
    <s v="Caldwell PLC"/>
    <s v="Grass-roots zero administration alliance"/>
    <n v="37100"/>
    <n v="131404"/>
    <x v="1"/>
    <n v="3.5418867924528303"/>
    <n v="1991"/>
    <s v="US"/>
    <s v="USD"/>
    <x v="117"/>
    <n v="1459314000"/>
    <n v="1459918800"/>
    <d v="2016-04-06T05:00:00"/>
    <b v="0"/>
    <b v="0"/>
    <s v="photography/photography books"/>
    <n v="65.998995479658461"/>
    <x v="3"/>
    <s v="photography books"/>
    <x v="8"/>
    <x v="10"/>
    <s v="Apr"/>
  </r>
  <r>
    <n v="25"/>
    <s v="Caldwell, Velazquez and Wilson"/>
    <s v="Monitored impactful analyzer"/>
    <n v="5500"/>
    <n v="11904"/>
    <x v="1"/>
    <n v="2.1643636363636363"/>
    <n v="163"/>
    <s v="US"/>
    <s v="USD"/>
    <x v="118"/>
    <n v="1305694800"/>
    <n v="1307422800"/>
    <d v="2011-06-07T05:00:00"/>
    <b v="0"/>
    <b v="1"/>
    <s v="games/video games"/>
    <n v="73.030674846625772"/>
    <x v="6"/>
    <s v="video games"/>
    <x v="2"/>
    <x v="7"/>
    <s v="Jun"/>
  </r>
  <r>
    <n v="193"/>
    <s v="Calhoun, Rogers and Long"/>
    <s v="Progressive discrete hub"/>
    <n v="6600"/>
    <n v="3012"/>
    <x v="0"/>
    <n v="0.4563636363636363"/>
    <n v="65"/>
    <s v="US"/>
    <s v="USD"/>
    <x v="119"/>
    <n v="1523163600"/>
    <n v="1523509200"/>
    <d v="2018-04-12T05:00:00"/>
    <b v="1"/>
    <b v="0"/>
    <s v="music/indie rock"/>
    <n v="46.338461538461537"/>
    <x v="2"/>
    <s v="indie rock"/>
    <x v="5"/>
    <x v="8"/>
    <s v="Apr"/>
  </r>
  <r>
    <n v="757"/>
    <s v="Callahan-Gilbert"/>
    <s v="Profit-focused motivating function"/>
    <n v="1400"/>
    <n v="5696"/>
    <x v="1"/>
    <n v="4.0685714285714285"/>
    <n v="114"/>
    <s v="US"/>
    <s v="USD"/>
    <x v="120"/>
    <n v="1305176400"/>
    <n v="1305522000"/>
    <d v="2011-05-16T05:00:00"/>
    <b v="0"/>
    <b v="0"/>
    <s v="film &amp; video/drama"/>
    <n v="49.964912280701753"/>
    <x v="0"/>
    <s v="drama"/>
    <x v="2"/>
    <x v="7"/>
    <s v="May"/>
  </r>
  <r>
    <n v="28"/>
    <s v="Campbell, Brown and Powell"/>
    <s v="Synchronized global task-force"/>
    <n v="130800"/>
    <n v="137635"/>
    <x v="1"/>
    <n v="1.0522553516819573"/>
    <n v="2220"/>
    <s v="US"/>
    <s v="USD"/>
    <x v="121"/>
    <n v="1265695200"/>
    <n v="1267682400"/>
    <d v="2010-03-04T06:00:00"/>
    <b v="0"/>
    <b v="1"/>
    <s v="theater/plays"/>
    <n v="61.997747747747745"/>
    <x v="1"/>
    <s v="plays"/>
    <x v="0"/>
    <x v="2"/>
    <s v="Mar"/>
  </r>
  <r>
    <n v="854"/>
    <s v="Campbell, Thomas and Obrien"/>
    <s v="Multi-channeled secondary middleware"/>
    <n v="171000"/>
    <n v="194309"/>
    <x v="1"/>
    <n v="1.1363099415204678"/>
    <n v="2662"/>
    <s v="CA"/>
    <s v="CAD"/>
    <x v="122"/>
    <n v="1574056800"/>
    <n v="1576389600"/>
    <d v="2019-12-15T06:00:00"/>
    <b v="0"/>
    <b v="0"/>
    <s v="publishing/fiction"/>
    <n v="72.993613824192337"/>
    <x v="5"/>
    <s v="fiction"/>
    <x v="3"/>
    <x v="4"/>
    <s v="Dec"/>
  </r>
  <r>
    <n v="695"/>
    <s v="Cardenas, Thompson and Carey"/>
    <s v="Configurable full-range emulation"/>
    <n v="9200"/>
    <n v="12322"/>
    <x v="1"/>
    <n v="1.3393478260869565"/>
    <n v="196"/>
    <s v="IT"/>
    <s v="EUR"/>
    <x v="123"/>
    <n v="1447480800"/>
    <n v="1448863200"/>
    <d v="2015-11-30T06:00:00"/>
    <b v="1"/>
    <b v="0"/>
    <s v="music/rock"/>
    <n v="62.867346938775512"/>
    <x v="2"/>
    <s v="rock"/>
    <x v="4"/>
    <x v="4"/>
    <s v="Nov"/>
  </r>
  <r>
    <n v="158"/>
    <s v="Carlson Inc"/>
    <s v="Ergonomic fresh-thinking installation"/>
    <n v="2100"/>
    <n v="4640"/>
    <x v="1"/>
    <n v="2.2095238095238097"/>
    <n v="41"/>
    <s v="US"/>
    <s v="USD"/>
    <x v="124"/>
    <n v="1449554400"/>
    <n v="1449640800"/>
    <d v="2015-12-09T06:00:00"/>
    <b v="0"/>
    <b v="0"/>
    <s v="music/rock"/>
    <n v="113.17073170731707"/>
    <x v="2"/>
    <s v="rock"/>
    <x v="4"/>
    <x v="9"/>
    <s v="Dec"/>
  </r>
  <r>
    <n v="333"/>
    <s v="Carlson, Dixon and Jones"/>
    <s v="Persistent well-modulated synergy"/>
    <n v="9600"/>
    <n v="11900"/>
    <x v="1"/>
    <n v="1.2395833333333333"/>
    <n v="253"/>
    <s v="US"/>
    <s v="USD"/>
    <x v="125"/>
    <n v="1542693600"/>
    <n v="1545112800"/>
    <d v="2018-12-18T06:00:00"/>
    <b v="0"/>
    <b v="0"/>
    <s v="theater/plays"/>
    <n v="47.035573122529641"/>
    <x v="1"/>
    <s v="plays"/>
    <x v="5"/>
    <x v="4"/>
    <s v="Dec"/>
  </r>
  <r>
    <n v="631"/>
    <s v="Carlson-Hernandez"/>
    <s v="Quality-focused real-time solution"/>
    <n v="59200"/>
    <n v="183756"/>
    <x v="1"/>
    <n v="3.1039864864864866"/>
    <n v="3063"/>
    <s v="US"/>
    <s v="USD"/>
    <x v="126"/>
    <n v="1553576400"/>
    <n v="1553922000"/>
    <d v="2019-03-30T05:00:00"/>
    <b v="0"/>
    <b v="0"/>
    <s v="theater/plays"/>
    <n v="59.992164544564154"/>
    <x v="1"/>
    <s v="plays"/>
    <x v="3"/>
    <x v="10"/>
    <s v="Mar"/>
  </r>
  <r>
    <n v="207"/>
    <s v="Carney-Anderson"/>
    <s v="Digitized 5thgeneration knowledgebase"/>
    <n v="1000"/>
    <n v="4257"/>
    <x v="1"/>
    <n v="4.2569999999999997"/>
    <n v="43"/>
    <s v="US"/>
    <s v="USD"/>
    <x v="127"/>
    <n v="1535432400"/>
    <n v="1537160400"/>
    <d v="2018-09-17T05:00:00"/>
    <b v="0"/>
    <b v="1"/>
    <s v="music/rock"/>
    <n v="99"/>
    <x v="2"/>
    <s v="rock"/>
    <x v="5"/>
    <x v="6"/>
    <s v="Sep"/>
  </r>
  <r>
    <n v="730"/>
    <s v="Carson PLC"/>
    <s v="Visionary system-worthy attitude"/>
    <n v="28800"/>
    <n v="118847"/>
    <x v="1"/>
    <n v="4.1266319444444441"/>
    <n v="1071"/>
    <s v="CA"/>
    <s v="CAD"/>
    <x v="128"/>
    <n v="1432357200"/>
    <n v="1432875600"/>
    <d v="2015-05-29T05:00:00"/>
    <b v="0"/>
    <b v="0"/>
    <s v="technology/wearables"/>
    <n v="110.96825396825396"/>
    <x v="7"/>
    <s v="wearables"/>
    <x v="4"/>
    <x v="7"/>
    <s v="May"/>
  </r>
  <r>
    <n v="911"/>
    <s v="Carter, Cole and Curtis"/>
    <s v="Cloned responsive standardization"/>
    <n v="5800"/>
    <n v="11539"/>
    <x v="1"/>
    <n v="1.9894827586206896"/>
    <n v="462"/>
    <s v="US"/>
    <s v="USD"/>
    <x v="129"/>
    <n v="1568005200"/>
    <n v="1568178000"/>
    <d v="2019-09-11T05:00:00"/>
    <b v="1"/>
    <b v="0"/>
    <s v="technology/web"/>
    <n v="24.976190476190474"/>
    <x v="7"/>
    <s v="web"/>
    <x v="3"/>
    <x v="0"/>
    <s v="Sep"/>
  </r>
  <r>
    <n v="7"/>
    <s v="Carter-Guzman"/>
    <s v="Centralized cohesive challenge"/>
    <n v="4500"/>
    <n v="14741"/>
    <x v="1"/>
    <n v="3.2757777777777779"/>
    <n v="227"/>
    <s v="DK"/>
    <s v="DKK"/>
    <x v="130"/>
    <n v="1439442000"/>
    <n v="1439614800"/>
    <d v="2015-08-15T05:00:00"/>
    <b v="0"/>
    <b v="0"/>
    <s v="theater/plays"/>
    <n v="64.93832599118943"/>
    <x v="1"/>
    <s v="plays"/>
    <x v="4"/>
    <x v="6"/>
    <s v="Aug"/>
  </r>
  <r>
    <n v="619"/>
    <s v="Case LLC"/>
    <s v="Ameliorated foreground methodology"/>
    <n v="195900"/>
    <n v="55757"/>
    <x v="0"/>
    <n v="0.28461970393057684"/>
    <n v="648"/>
    <s v="US"/>
    <s v="USD"/>
    <x v="131"/>
    <n v="1304658000"/>
    <n v="1304744400"/>
    <d v="2011-05-07T05:00:00"/>
    <b v="1"/>
    <b v="1"/>
    <s v="theater/plays"/>
    <n v="86.044753086419746"/>
    <x v="1"/>
    <s v="plays"/>
    <x v="2"/>
    <x v="7"/>
    <s v="May"/>
  </r>
  <r>
    <n v="49"/>
    <s v="Casey-Kelly"/>
    <s v="Sharable holistic interface"/>
    <n v="7200"/>
    <n v="13653"/>
    <x v="1"/>
    <n v="1.89625"/>
    <n v="303"/>
    <s v="US"/>
    <s v="USD"/>
    <x v="132"/>
    <n v="1571547600"/>
    <n v="1575439200"/>
    <d v="2019-12-04T06:00:00"/>
    <b v="0"/>
    <b v="0"/>
    <s v="music/rock"/>
    <n v="45.059405940594061"/>
    <x v="2"/>
    <s v="rock"/>
    <x v="3"/>
    <x v="1"/>
    <s v="Dec"/>
  </r>
  <r>
    <n v="110"/>
    <s v="Castillo-Carey"/>
    <s v="Cross-platform solution-oriented process improvement"/>
    <n v="142400"/>
    <n v="21307"/>
    <x v="0"/>
    <n v="0.14962780898876404"/>
    <n v="296"/>
    <s v="US"/>
    <s v="USD"/>
    <x v="133"/>
    <n v="1536642000"/>
    <n v="1538283600"/>
    <d v="2018-09-30T05:00:00"/>
    <b v="0"/>
    <b v="0"/>
    <s v="food/food trucks"/>
    <n v="71.983108108108112"/>
    <x v="4"/>
    <s v="food trucks"/>
    <x v="5"/>
    <x v="0"/>
    <s v="Sep"/>
  </r>
  <r>
    <n v="986"/>
    <s v="Chan, Washington and Callahan"/>
    <s v="Optional zero administration neural-net"/>
    <n v="7800"/>
    <n v="3144"/>
    <x v="0"/>
    <n v="0.40307692307692305"/>
    <n v="92"/>
    <s v="US"/>
    <s v="USD"/>
    <x v="134"/>
    <n v="1301979600"/>
    <n v="1303189200"/>
    <d v="2011-04-19T05:00:00"/>
    <b v="0"/>
    <b v="0"/>
    <s v="music/rock"/>
    <n v="34.173913043478258"/>
    <x v="2"/>
    <s v="rock"/>
    <x v="2"/>
    <x v="8"/>
    <s v="Apr"/>
  </r>
  <r>
    <n v="117"/>
    <s v="Chaney-Dennis"/>
    <s v="Business-focused 24hour groupware"/>
    <n v="4900"/>
    <n v="8523"/>
    <x v="1"/>
    <n v="1.7393877551020409"/>
    <n v="275"/>
    <s v="US"/>
    <s v="USD"/>
    <x v="135"/>
    <n v="1316667600"/>
    <n v="1317186000"/>
    <d v="2011-09-28T05:00:00"/>
    <b v="0"/>
    <b v="0"/>
    <s v="film &amp; video/television"/>
    <n v="30.992727272727272"/>
    <x v="0"/>
    <s v="television"/>
    <x v="2"/>
    <x v="0"/>
    <s v="Sep"/>
  </r>
  <r>
    <n v="881"/>
    <s v="Charles Inc"/>
    <s v="Implemented object-oriented synergy"/>
    <n v="81300"/>
    <n v="31665"/>
    <x v="0"/>
    <n v="0.38948339483394834"/>
    <n v="452"/>
    <s v="US"/>
    <s v="USD"/>
    <x v="136"/>
    <n v="1436418000"/>
    <n v="1438923600"/>
    <d v="2015-08-07T05:00:00"/>
    <b v="0"/>
    <b v="1"/>
    <s v="theater/plays"/>
    <n v="70.055309734513273"/>
    <x v="1"/>
    <s v="plays"/>
    <x v="4"/>
    <x v="11"/>
    <s v="Aug"/>
  </r>
  <r>
    <n v="105"/>
    <s v="Charles-Johnson"/>
    <s v="Total fresh-thinking system engine"/>
    <n v="6800"/>
    <n v="9829"/>
    <x v="1"/>
    <n v="1.4454411764705883"/>
    <n v="95"/>
    <s v="US"/>
    <s v="USD"/>
    <x v="137"/>
    <n v="1364878800"/>
    <n v="1366434000"/>
    <d v="2013-04-20T05:00:00"/>
    <b v="0"/>
    <b v="0"/>
    <s v="technology/web"/>
    <n v="103.46315789473684"/>
    <x v="7"/>
    <s v="web"/>
    <x v="9"/>
    <x v="8"/>
    <s v="Apr"/>
  </r>
  <r>
    <n v="298"/>
    <s v="Chase, Garcia and Johnson"/>
    <s v="Adaptive intangible database"/>
    <n v="3500"/>
    <n v="5037"/>
    <x v="1"/>
    <n v="1.4391428571428571"/>
    <n v="72"/>
    <s v="US"/>
    <s v="USD"/>
    <x v="138"/>
    <n v="1456466400"/>
    <n v="1458018000"/>
    <d v="2016-03-15T05:00:00"/>
    <b v="0"/>
    <b v="1"/>
    <s v="music/rock"/>
    <n v="69.958333333333329"/>
    <x v="2"/>
    <s v="rock"/>
    <x v="8"/>
    <x v="2"/>
    <s v="Mar"/>
  </r>
  <r>
    <n v="223"/>
    <s v="Chavez, Garcia and Cantu"/>
    <s v="Synergistic explicit capability"/>
    <n v="87300"/>
    <n v="81897"/>
    <x v="0"/>
    <n v="0.93810996563573879"/>
    <n v="931"/>
    <s v="US"/>
    <s v="USD"/>
    <x v="139"/>
    <n v="1458104400"/>
    <n v="1459314000"/>
    <d v="2016-03-30T05:00:00"/>
    <b v="0"/>
    <b v="0"/>
    <s v="theater/plays"/>
    <n v="87.966702470461868"/>
    <x v="1"/>
    <s v="plays"/>
    <x v="8"/>
    <x v="10"/>
    <s v="Mar"/>
  </r>
  <r>
    <n v="755"/>
    <s v="Chen, Pollard and Clarke"/>
    <s v="Stand-alone multi-state project"/>
    <n v="4500"/>
    <n v="7496"/>
    <x v="1"/>
    <n v="1.6657777777777778"/>
    <n v="288"/>
    <s v="DK"/>
    <s v="DKK"/>
    <x v="140"/>
    <n v="1514354400"/>
    <n v="1515391200"/>
    <d v="2018-01-08T06:00:00"/>
    <b v="0"/>
    <b v="1"/>
    <s v="theater/plays"/>
    <n v="26.027777777777779"/>
    <x v="1"/>
    <s v="plays"/>
    <x v="5"/>
    <x v="9"/>
    <s v="Jan"/>
  </r>
  <r>
    <n v="890"/>
    <s v="Christian, Kim and Jimenez"/>
    <s v="Devolved foreground throughput"/>
    <n v="134400"/>
    <n v="155849"/>
    <x v="1"/>
    <n v="1.1595907738095239"/>
    <n v="1470"/>
    <s v="US"/>
    <s v="USD"/>
    <x v="141"/>
    <n v="1561352400"/>
    <n v="1561438800"/>
    <d v="2019-06-25T05:00:00"/>
    <b v="0"/>
    <b v="0"/>
    <s v="music/indie rock"/>
    <n v="106.01972789115646"/>
    <x v="2"/>
    <s v="indie rock"/>
    <x v="3"/>
    <x v="3"/>
    <s v="Jun"/>
  </r>
  <r>
    <n v="603"/>
    <s v="Christian, Yates and Greer"/>
    <s v="Vision-oriented 5thgeneration array"/>
    <n v="5300"/>
    <n v="6342"/>
    <x v="1"/>
    <n v="1.1966037735849056"/>
    <n v="102"/>
    <s v="US"/>
    <s v="USD"/>
    <x v="142"/>
    <n v="1555563600"/>
    <n v="1557896400"/>
    <d v="2019-05-15T05:00:00"/>
    <b v="0"/>
    <b v="0"/>
    <s v="theater/plays"/>
    <n v="62.176470588235297"/>
    <x v="1"/>
    <s v="plays"/>
    <x v="3"/>
    <x v="8"/>
    <s v="May"/>
  </r>
  <r>
    <n v="874"/>
    <s v="Chung-Nguyen"/>
    <s v="Managed discrete parallelism"/>
    <n v="40200"/>
    <n v="139468"/>
    <x v="1"/>
    <n v="3.4693532338308457"/>
    <n v="4358"/>
    <s v="US"/>
    <s v="USD"/>
    <x v="143"/>
    <n v="1271998800"/>
    <n v="1275282000"/>
    <d v="2010-05-31T05:00:00"/>
    <b v="0"/>
    <b v="1"/>
    <s v="photography/photography books"/>
    <n v="32.002753556677376"/>
    <x v="3"/>
    <s v="photography books"/>
    <x v="0"/>
    <x v="8"/>
    <s v="May"/>
  </r>
  <r>
    <n v="652"/>
    <s v="Cisneros Ltd"/>
    <s v="Vision-oriented regional hub"/>
    <n v="10000"/>
    <n v="12684"/>
    <x v="1"/>
    <n v="1.2684"/>
    <n v="409"/>
    <s v="US"/>
    <s v="USD"/>
    <x v="144"/>
    <n v="1470373200"/>
    <n v="1474088400"/>
    <d v="2016-09-17T05:00:00"/>
    <b v="0"/>
    <b v="0"/>
    <s v="technology/web"/>
    <n v="31.012224938875306"/>
    <x v="7"/>
    <s v="web"/>
    <x v="8"/>
    <x v="6"/>
    <s v="Sep"/>
  </r>
  <r>
    <n v="84"/>
    <s v="Cisneros-Burton"/>
    <s v="Public-key zero tolerance orchestration"/>
    <n v="31400"/>
    <n v="41564"/>
    <x v="1"/>
    <n v="1.3236942675159236"/>
    <n v="374"/>
    <s v="US"/>
    <s v="USD"/>
    <x v="145"/>
    <n v="1343451600"/>
    <n v="1344315600"/>
    <d v="2012-08-07T05:00:00"/>
    <b v="0"/>
    <b v="0"/>
    <s v="technology/wearables"/>
    <n v="111.1336898395722"/>
    <x v="7"/>
    <s v="wearables"/>
    <x v="1"/>
    <x v="11"/>
    <s v="Aug"/>
  </r>
  <r>
    <n v="119"/>
    <s v="Clark and Sons"/>
    <s v="Reverse-engineered full-range Internet solution"/>
    <n v="5000"/>
    <n v="10748"/>
    <x v="1"/>
    <n v="2.1496"/>
    <n v="154"/>
    <s v="US"/>
    <s v="USD"/>
    <x v="146"/>
    <n v="1402894800"/>
    <n v="1404363600"/>
    <d v="2014-07-03T05:00:00"/>
    <b v="0"/>
    <b v="1"/>
    <s v="film &amp; video/documentary"/>
    <n v="69.79220779220779"/>
    <x v="0"/>
    <s v="documentary"/>
    <x v="7"/>
    <x v="3"/>
    <s v="Jul"/>
  </r>
  <r>
    <n v="88"/>
    <s v="Clark Group"/>
    <s v="Grass-roots fault-tolerant policy"/>
    <n v="4800"/>
    <n v="12516"/>
    <x v="1"/>
    <n v="2.6074999999999999"/>
    <n v="113"/>
    <s v="US"/>
    <s v="USD"/>
    <x v="147"/>
    <n v="1429160400"/>
    <n v="1431061200"/>
    <d v="2015-05-08T05:00:00"/>
    <b v="0"/>
    <b v="0"/>
    <s v="publishing/translations"/>
    <n v="110.76106194690266"/>
    <x v="5"/>
    <s v="translations"/>
    <x v="4"/>
    <x v="8"/>
    <s v="May"/>
  </r>
  <r>
    <n v="489"/>
    <s v="Clark Inc"/>
    <s v="Down-sized mobile time-frame"/>
    <n v="9200"/>
    <n v="9339"/>
    <x v="1"/>
    <n v="1.015108695652174"/>
    <n v="85"/>
    <s v="IT"/>
    <s v="EUR"/>
    <x v="148"/>
    <n v="1281934800"/>
    <n v="1282366800"/>
    <d v="2010-08-21T05:00:00"/>
    <b v="0"/>
    <b v="0"/>
    <s v="technology/wearables"/>
    <n v="109.87058823529412"/>
    <x v="7"/>
    <s v="wearables"/>
    <x v="0"/>
    <x v="6"/>
    <s v="Aug"/>
  </r>
  <r>
    <n v="534"/>
    <s v="Clark, Mccormick and Mendoza"/>
    <s v="Self-enabling didactic orchestration"/>
    <n v="89100"/>
    <n v="13385"/>
    <x v="0"/>
    <n v="0.15022446689113356"/>
    <n v="243"/>
    <s v="US"/>
    <s v="USD"/>
    <x v="149"/>
    <n v="1534482000"/>
    <n v="1534568400"/>
    <d v="2018-08-18T05:00:00"/>
    <b v="0"/>
    <b v="1"/>
    <s v="film &amp; video/drama"/>
    <n v="55.08230452674897"/>
    <x v="0"/>
    <s v="drama"/>
    <x v="5"/>
    <x v="6"/>
    <s v="Aug"/>
  </r>
  <r>
    <n v="443"/>
    <s v="Clark-Bowman"/>
    <s v="Stand-alone user-facing service-desk"/>
    <n v="9300"/>
    <n v="3232"/>
    <x v="2"/>
    <n v="0.34752688172043006"/>
    <n v="90"/>
    <s v="US"/>
    <s v="USD"/>
    <x v="150"/>
    <n v="1285822800"/>
    <n v="1287464400"/>
    <d v="2010-10-19T05:00:00"/>
    <b v="0"/>
    <b v="0"/>
    <s v="theater/plays"/>
    <n v="35.911111111111111"/>
    <x v="1"/>
    <s v="plays"/>
    <x v="0"/>
    <x v="0"/>
    <s v="Oct"/>
  </r>
  <r>
    <n v="743"/>
    <s v="Clark-Conrad"/>
    <s v="Exclusive bandwidth-monitored orchestration"/>
    <n v="3900"/>
    <n v="504"/>
    <x v="0"/>
    <n v="0.12923076923076923"/>
    <n v="17"/>
    <s v="US"/>
    <s v="USD"/>
    <x v="151"/>
    <n v="1445403600"/>
    <n v="1445922000"/>
    <d v="2015-10-27T05:00:00"/>
    <b v="0"/>
    <b v="1"/>
    <s v="theater/plays"/>
    <n v="29.647058823529413"/>
    <x v="1"/>
    <s v="plays"/>
    <x v="4"/>
    <x v="1"/>
    <s v="Oct"/>
  </r>
  <r>
    <n v="30"/>
    <s v="Clark-Cooke"/>
    <s v="Down-sized analyzing challenge"/>
    <n v="9000"/>
    <n v="14455"/>
    <x v="1"/>
    <n v="1.606111111111111"/>
    <n v="129"/>
    <s v="US"/>
    <s v="USD"/>
    <x v="152"/>
    <n v="1558674000"/>
    <n v="1559106000"/>
    <d v="2019-05-29T05:00:00"/>
    <b v="0"/>
    <b v="0"/>
    <s v="film &amp; video/animation"/>
    <n v="112.05426356589147"/>
    <x v="0"/>
    <s v="animation"/>
    <x v="3"/>
    <x v="7"/>
    <s v="May"/>
  </r>
  <r>
    <n v="159"/>
    <s v="Clarke, Anderson and Lee"/>
    <s v="Robust explicit hardware"/>
    <n v="191200"/>
    <n v="191222"/>
    <x v="1"/>
    <n v="1.0001150627615063"/>
    <n v="1821"/>
    <s v="US"/>
    <s v="USD"/>
    <x v="153"/>
    <n v="1553662800"/>
    <n v="1555218000"/>
    <d v="2019-04-14T05:00:00"/>
    <b v="0"/>
    <b v="1"/>
    <s v="theater/plays"/>
    <n v="105.00933552992861"/>
    <x v="1"/>
    <s v="plays"/>
    <x v="3"/>
    <x v="10"/>
    <s v="Apr"/>
  </r>
  <r>
    <n v="572"/>
    <s v="Clements Group"/>
    <s v="Assimilated actuating policy"/>
    <n v="9000"/>
    <n v="4896"/>
    <x v="2"/>
    <n v="0.54400000000000004"/>
    <n v="94"/>
    <s v="US"/>
    <s v="USD"/>
    <x v="154"/>
    <n v="1443416400"/>
    <n v="1444798800"/>
    <d v="2015-10-14T05:00:00"/>
    <b v="0"/>
    <b v="1"/>
    <s v="music/rock"/>
    <n v="52.085106382978722"/>
    <x v="2"/>
    <s v="rock"/>
    <x v="4"/>
    <x v="0"/>
    <s v="Oct"/>
  </r>
  <r>
    <n v="916"/>
    <s v="Clements Ltd"/>
    <s v="Persistent bandwidth-monitored framework"/>
    <n v="3700"/>
    <n v="1343"/>
    <x v="0"/>
    <n v="0.36297297297297298"/>
    <n v="52"/>
    <s v="US"/>
    <s v="USD"/>
    <x v="155"/>
    <n v="1418882400"/>
    <n v="1419660000"/>
    <d v="2014-12-27T06:00:00"/>
    <b v="0"/>
    <b v="0"/>
    <s v="photography/photography books"/>
    <n v="25.826923076923077"/>
    <x v="3"/>
    <s v="photography books"/>
    <x v="7"/>
    <x v="9"/>
    <s v="Dec"/>
  </r>
  <r>
    <n v="522"/>
    <s v="Cline, Peterson and Lowery"/>
    <s v="Innovative static budgetary management"/>
    <n v="50500"/>
    <n v="16389"/>
    <x v="0"/>
    <n v="0.32453465346534655"/>
    <n v="191"/>
    <s v="US"/>
    <s v="USD"/>
    <x v="156"/>
    <n v="1341291600"/>
    <n v="1342328400"/>
    <d v="2012-07-15T05:00:00"/>
    <b v="0"/>
    <b v="0"/>
    <s v="film &amp; video/shorts"/>
    <n v="85.806282722513089"/>
    <x v="0"/>
    <s v="shorts"/>
    <x v="1"/>
    <x v="11"/>
    <s v="Jul"/>
  </r>
  <r>
    <n v="430"/>
    <s v="Cochran Ltd"/>
    <s v="Re-engineered attitude-oriented frame"/>
    <n v="8100"/>
    <n v="5487"/>
    <x v="0"/>
    <n v="0.67740740740740746"/>
    <n v="84"/>
    <s v="US"/>
    <s v="USD"/>
    <x v="157"/>
    <n v="1569733200"/>
    <n v="1572670800"/>
    <d v="2019-11-02T05:00:00"/>
    <b v="0"/>
    <b v="0"/>
    <s v="theater/plays"/>
    <n v="65.321428571428569"/>
    <x v="1"/>
    <s v="plays"/>
    <x v="3"/>
    <x v="0"/>
    <s v="Nov"/>
  </r>
  <r>
    <n v="17"/>
    <s v="Cochran-Nguyen"/>
    <s v="Seamless 4thgeneration methodology"/>
    <n v="84600"/>
    <n v="134845"/>
    <x v="1"/>
    <n v="1.5939125295508274"/>
    <n v="1249"/>
    <s v="US"/>
    <s v="USD"/>
    <x v="158"/>
    <n v="1294812000"/>
    <n v="1294898400"/>
    <d v="2011-01-13T06:00:00"/>
    <b v="0"/>
    <b v="0"/>
    <s v="film &amp; video/animation"/>
    <n v="107.96236989591674"/>
    <x v="0"/>
    <s v="animation"/>
    <x v="2"/>
    <x v="5"/>
    <s v="Jan"/>
  </r>
  <r>
    <n v="266"/>
    <s v="Cole LLC"/>
    <s v="Proactive responsive emulation"/>
    <n v="111900"/>
    <n v="85902"/>
    <x v="0"/>
    <n v="0.7676675603217159"/>
    <n v="3182"/>
    <s v="IT"/>
    <s v="EUR"/>
    <x v="159"/>
    <n v="1415340000"/>
    <n v="1418191200"/>
    <d v="2014-12-10T06:00:00"/>
    <b v="0"/>
    <b v="1"/>
    <s v="music/jazz"/>
    <n v="26.996228786926462"/>
    <x v="2"/>
    <s v="jazz"/>
    <x v="7"/>
    <x v="4"/>
    <s v="Dec"/>
  </r>
  <r>
    <n v="604"/>
    <s v="Cole, Hernandez and Rodriguez"/>
    <s v="Cross-platform logistical circuit"/>
    <n v="88700"/>
    <n v="151438"/>
    <x v="1"/>
    <n v="1.7073055242390078"/>
    <n v="2857"/>
    <s v="US"/>
    <s v="USD"/>
    <x v="160"/>
    <n v="1295676000"/>
    <n v="1297490400"/>
    <d v="2011-02-12T06:00:00"/>
    <b v="0"/>
    <b v="0"/>
    <s v="theater/plays"/>
    <n v="53.005950297514879"/>
    <x v="1"/>
    <s v="plays"/>
    <x v="2"/>
    <x v="5"/>
    <s v="Feb"/>
  </r>
  <r>
    <n v="700"/>
    <s v="Cole, Petty and Cameron"/>
    <s v="Realigned zero administration paradigm"/>
    <n v="100"/>
    <n v="3"/>
    <x v="0"/>
    <n v="0.03"/>
    <n v="1"/>
    <s v="US"/>
    <s v="USD"/>
    <x v="161"/>
    <n v="1264399200"/>
    <n v="1265695200"/>
    <d v="2010-02-09T06:00:00"/>
    <b v="0"/>
    <b v="0"/>
    <s v="technology/wearables"/>
    <n v="3"/>
    <x v="7"/>
    <s v="wearables"/>
    <x v="0"/>
    <x v="5"/>
    <s v="Feb"/>
  </r>
  <r>
    <n v="848"/>
    <s v="Cole, Salazar and Moreno"/>
    <s v="Robust motivating orchestration"/>
    <n v="3200"/>
    <n v="10831"/>
    <x v="1"/>
    <n v="3.3846875000000001"/>
    <n v="172"/>
    <s v="US"/>
    <s v="USD"/>
    <x v="162"/>
    <n v="1276318800"/>
    <n v="1277096400"/>
    <d v="2010-06-21T05:00:00"/>
    <b v="0"/>
    <b v="0"/>
    <s v="film &amp; video/drama"/>
    <n v="62.970930232558139"/>
    <x v="0"/>
    <s v="drama"/>
    <x v="0"/>
    <x v="3"/>
    <s v="Jun"/>
  </r>
  <r>
    <n v="323"/>
    <s v="Cole, Smith and Wood"/>
    <s v="Integrated zero-defect help-desk"/>
    <n v="8900"/>
    <n v="2148"/>
    <x v="0"/>
    <n v="0.24134831460674155"/>
    <n v="26"/>
    <s v="GB"/>
    <s v="GBP"/>
    <x v="163"/>
    <n v="1395896400"/>
    <n v="1396069200"/>
    <d v="2014-03-29T05:00:00"/>
    <b v="0"/>
    <b v="0"/>
    <s v="film &amp; video/documentary"/>
    <n v="82.615384615384613"/>
    <x v="0"/>
    <s v="documentary"/>
    <x v="7"/>
    <x v="10"/>
    <s v="Mar"/>
  </r>
  <r>
    <n v="22"/>
    <s v="Collier Inc"/>
    <s v="Enhanced dynamic definition"/>
    <n v="59100"/>
    <n v="75690"/>
    <x v="1"/>
    <n v="1.2807106598984772"/>
    <n v="890"/>
    <s v="US"/>
    <s v="USD"/>
    <x v="164"/>
    <n v="1522731600"/>
    <n v="1524027600"/>
    <d v="2018-04-18T05:00:00"/>
    <b v="0"/>
    <b v="0"/>
    <s v="theater/plays"/>
    <n v="85.044943820224717"/>
    <x v="1"/>
    <s v="plays"/>
    <x v="5"/>
    <x v="8"/>
    <s v="Apr"/>
  </r>
  <r>
    <n v="853"/>
    <s v="Collier LLC"/>
    <s v="Secured well-modulated projection"/>
    <n v="17100"/>
    <n v="111502"/>
    <x v="1"/>
    <n v="6.5205847953216365"/>
    <n v="1467"/>
    <s v="CA"/>
    <s v="CAD"/>
    <x v="165"/>
    <n v="1308546000"/>
    <n v="1308978000"/>
    <d v="2011-06-25T05:00:00"/>
    <b v="0"/>
    <b v="1"/>
    <s v="music/indie rock"/>
    <n v="76.006816632583508"/>
    <x v="2"/>
    <s v="indie rock"/>
    <x v="2"/>
    <x v="3"/>
    <s v="Jun"/>
  </r>
  <r>
    <n v="503"/>
    <s v="Collins LLC"/>
    <s v="Decentralized 4thgeneration time-frame"/>
    <n v="25500"/>
    <n v="45983"/>
    <x v="1"/>
    <n v="1.8032549019607844"/>
    <n v="460"/>
    <s v="US"/>
    <s v="USD"/>
    <x v="166"/>
    <n v="1435726800"/>
    <n v="1437454800"/>
    <d v="2015-07-21T05:00:00"/>
    <b v="0"/>
    <b v="0"/>
    <s v="film &amp; video/drama"/>
    <n v="99.963043478260872"/>
    <x v="0"/>
    <s v="drama"/>
    <x v="4"/>
    <x v="11"/>
    <s v="Jul"/>
  </r>
  <r>
    <n v="73"/>
    <s v="Collins-Goodman"/>
    <s v="Cross-platform even-keeled initiative"/>
    <n v="1400"/>
    <n v="9253"/>
    <x v="1"/>
    <n v="6.6092857142857149"/>
    <n v="88"/>
    <s v="US"/>
    <s v="USD"/>
    <x v="167"/>
    <n v="1480226400"/>
    <n v="1480485600"/>
    <d v="2016-11-30T06:00:00"/>
    <b v="0"/>
    <b v="0"/>
    <s v="music/jazz"/>
    <n v="105.14772727272727"/>
    <x v="2"/>
    <s v="jazz"/>
    <x v="8"/>
    <x v="4"/>
    <s v="Nov"/>
  </r>
  <r>
    <n v="893"/>
    <s v="Collins-Martinez"/>
    <s v="Progressive grid-enabled website"/>
    <n v="8400"/>
    <n v="10770"/>
    <x v="1"/>
    <n v="1.2821428571428573"/>
    <n v="199"/>
    <s v="IT"/>
    <s v="EUR"/>
    <x v="168"/>
    <n v="1434344400"/>
    <n v="1434690000"/>
    <d v="2015-06-19T05:00:00"/>
    <b v="0"/>
    <b v="1"/>
    <s v="film &amp; video/documentary"/>
    <n v="54.120603015075375"/>
    <x v="0"/>
    <s v="documentary"/>
    <x v="4"/>
    <x v="3"/>
    <s v="Jun"/>
  </r>
  <r>
    <n v="190"/>
    <s v="Cook LLC"/>
    <s v="Up-sized dynamic throughput"/>
    <n v="3700"/>
    <n v="2538"/>
    <x v="0"/>
    <n v="0.68594594594594593"/>
    <n v="24"/>
    <s v="US"/>
    <s v="USD"/>
    <x v="169"/>
    <n v="1370322000"/>
    <n v="1370408400"/>
    <d v="2013-06-05T05:00:00"/>
    <b v="0"/>
    <b v="1"/>
    <s v="theater/plays"/>
    <n v="105.75"/>
    <x v="1"/>
    <s v="plays"/>
    <x v="9"/>
    <x v="3"/>
    <s v="Jun"/>
  </r>
  <r>
    <n v="300"/>
    <s v="Cooke PLC"/>
    <s v="Focused executive core"/>
    <n v="100"/>
    <n v="5"/>
    <x v="0"/>
    <n v="0.05"/>
    <n v="1"/>
    <s v="DK"/>
    <s v="DKK"/>
    <x v="170"/>
    <n v="1504069200"/>
    <n v="1504155600"/>
    <d v="2017-08-31T05:00:00"/>
    <b v="0"/>
    <b v="1"/>
    <s v="publishing/nonfiction"/>
    <n v="5"/>
    <x v="5"/>
    <s v="nonfiction"/>
    <x v="6"/>
    <x v="6"/>
    <s v="Aug"/>
  </r>
  <r>
    <n v="837"/>
    <s v="Cook-Ortiz"/>
    <s v="Right-sized dedicated standardization"/>
    <n v="17700"/>
    <n v="150960"/>
    <x v="1"/>
    <n v="8.5288135593220336"/>
    <n v="1797"/>
    <s v="US"/>
    <s v="USD"/>
    <x v="171"/>
    <n v="1301202000"/>
    <n v="1305867600"/>
    <d v="2011-05-20T05:00:00"/>
    <b v="0"/>
    <b v="0"/>
    <s v="music/jazz"/>
    <n v="84.00667779632721"/>
    <x v="2"/>
    <s v="jazz"/>
    <x v="2"/>
    <x v="10"/>
    <s v="May"/>
  </r>
  <r>
    <n v="917"/>
    <s v="Cooper Inc"/>
    <s v="Polarized discrete product"/>
    <n v="3600"/>
    <n v="2097"/>
    <x v="3"/>
    <n v="0.58250000000000002"/>
    <n v="27"/>
    <s v="GB"/>
    <s v="GBP"/>
    <x v="172"/>
    <n v="1309237200"/>
    <n v="1311310800"/>
    <d v="2011-07-22T05:00:00"/>
    <b v="0"/>
    <b v="1"/>
    <s v="film &amp; video/shorts"/>
    <n v="77.666666666666671"/>
    <x v="0"/>
    <s v="shorts"/>
    <x v="2"/>
    <x v="3"/>
    <s v="Jul"/>
  </r>
  <r>
    <n v="887"/>
    <s v="Cooper LLC"/>
    <s v="Multi-layered systematic knowledgebase"/>
    <n v="7800"/>
    <n v="2289"/>
    <x v="0"/>
    <n v="0.29346153846153844"/>
    <n v="31"/>
    <s v="US"/>
    <s v="USD"/>
    <x v="173"/>
    <n v="1437109200"/>
    <n v="1441170000"/>
    <d v="2015-09-02T05:00:00"/>
    <b v="0"/>
    <b v="1"/>
    <s v="theater/plays"/>
    <n v="73.838709677419359"/>
    <x v="1"/>
    <s v="plays"/>
    <x v="4"/>
    <x v="11"/>
    <s v="Sep"/>
  </r>
  <r>
    <n v="846"/>
    <s v="Cooper, Stanley and Bryant"/>
    <s v="Phased empowering success"/>
    <n v="1000"/>
    <n v="5085"/>
    <x v="1"/>
    <n v="5.085"/>
    <n v="48"/>
    <s v="US"/>
    <s v="USD"/>
    <x v="174"/>
    <n v="1532149200"/>
    <n v="1535259600"/>
    <d v="2018-08-26T05:00:00"/>
    <b v="1"/>
    <b v="1"/>
    <s v="technology/web"/>
    <n v="105.9375"/>
    <x v="7"/>
    <s v="web"/>
    <x v="5"/>
    <x v="11"/>
    <s v="Aug"/>
  </r>
  <r>
    <n v="165"/>
    <s v="Cordova Ltd"/>
    <s v="Synergized radical product"/>
    <n v="90400"/>
    <n v="110279"/>
    <x v="1"/>
    <n v="1.2199004424778761"/>
    <n v="2506"/>
    <s v="US"/>
    <s v="USD"/>
    <x v="175"/>
    <n v="1501563600"/>
    <n v="1504328400"/>
    <d v="2017-09-02T05:00:00"/>
    <b v="0"/>
    <b v="0"/>
    <s v="technology/web"/>
    <n v="44.005985634477256"/>
    <x v="7"/>
    <s v="web"/>
    <x v="6"/>
    <x v="6"/>
    <s v="Sep"/>
  </r>
  <r>
    <n v="488"/>
    <s v="Cordova, Shaw and Wang"/>
    <s v="Virtual secondary open architecture"/>
    <n v="5300"/>
    <n v="11663"/>
    <x v="1"/>
    <n v="2.2005660377358489"/>
    <n v="115"/>
    <s v="US"/>
    <s v="USD"/>
    <x v="176"/>
    <n v="1454479200"/>
    <n v="1455948000"/>
    <d v="2016-02-20T06:00:00"/>
    <b v="0"/>
    <b v="0"/>
    <s v="theater/plays"/>
    <n v="101.41739130434783"/>
    <x v="1"/>
    <s v="plays"/>
    <x v="8"/>
    <x v="2"/>
    <s v="Feb"/>
  </r>
  <r>
    <n v="532"/>
    <s v="Cordova-Torres"/>
    <s v="Pre-emptive grid-enabled contingency"/>
    <n v="1600"/>
    <n v="8046"/>
    <x v="1"/>
    <n v="5.0287499999999996"/>
    <n v="126"/>
    <s v="CA"/>
    <s v="CAD"/>
    <x v="177"/>
    <n v="1516860000"/>
    <n v="1516946400"/>
    <d v="2018-01-26T06:00:00"/>
    <b v="0"/>
    <b v="0"/>
    <s v="theater/plays"/>
    <n v="63.857142857142854"/>
    <x v="1"/>
    <s v="plays"/>
    <x v="5"/>
    <x v="5"/>
    <s v="Jan"/>
  </r>
  <r>
    <n v="590"/>
    <s v="Cox Group"/>
    <s v="Synergized analyzing process improvement"/>
    <n v="7100"/>
    <n v="5824"/>
    <x v="0"/>
    <n v="0.82028169014084507"/>
    <n v="86"/>
    <s v="AU"/>
    <s v="AUD"/>
    <x v="178"/>
    <n v="1419141600"/>
    <n v="1420092000"/>
    <d v="2015-01-01T06:00:00"/>
    <b v="0"/>
    <b v="0"/>
    <s v="publishing/radio &amp; podcasts"/>
    <n v="67.720930232558146"/>
    <x v="5"/>
    <s v="radio &amp; podcasts"/>
    <x v="4"/>
    <x v="9"/>
    <s v="Jan"/>
  </r>
  <r>
    <n v="515"/>
    <s v="Cox LLC"/>
    <s v="Phased 24hour flexibility"/>
    <n v="8600"/>
    <n v="4797"/>
    <x v="0"/>
    <n v="0.55779069767441858"/>
    <n v="133"/>
    <s v="CA"/>
    <s v="CAD"/>
    <x v="179"/>
    <n v="1324620000"/>
    <n v="1324792800"/>
    <d v="2011-12-25T06:00:00"/>
    <b v="0"/>
    <b v="1"/>
    <s v="theater/plays"/>
    <n v="36.067669172932334"/>
    <x v="1"/>
    <s v="plays"/>
    <x v="2"/>
    <x v="9"/>
    <s v="Dec"/>
  </r>
  <r>
    <n v="880"/>
    <s v="Craig, Ellis and Miller"/>
    <s v="Persevering 5thgeneration throughput"/>
    <n v="84500"/>
    <n v="193101"/>
    <x v="1"/>
    <n v="2.2852189349112426"/>
    <n v="2414"/>
    <s v="US"/>
    <s v="USD"/>
    <x v="180"/>
    <n v="1563685200"/>
    <n v="1563858000"/>
    <d v="2019-07-23T05:00:00"/>
    <b v="0"/>
    <b v="0"/>
    <s v="music/electric music"/>
    <n v="79.992129246064621"/>
    <x v="2"/>
    <s v="electric music"/>
    <x v="3"/>
    <x v="11"/>
    <s v="Jul"/>
  </r>
  <r>
    <n v="60"/>
    <s v="Crawford-Peters"/>
    <s v="User-centric regional database"/>
    <n v="94200"/>
    <n v="135997"/>
    <x v="1"/>
    <n v="1.4437048832271762"/>
    <n v="1600"/>
    <s v="CA"/>
    <s v="CAD"/>
    <x v="181"/>
    <n v="1342501200"/>
    <n v="1342760400"/>
    <d v="2012-07-20T05:00:00"/>
    <b v="0"/>
    <b v="0"/>
    <s v="theater/plays"/>
    <n v="84.998125000000002"/>
    <x v="1"/>
    <s v="plays"/>
    <x v="1"/>
    <x v="11"/>
    <s v="Jul"/>
  </r>
  <r>
    <n v="388"/>
    <s v="Cruz Ltd"/>
    <s v="Exclusive dynamic adapter"/>
    <n v="114800"/>
    <n v="12938"/>
    <x v="2"/>
    <n v="0.11270034843205573"/>
    <n v="145"/>
    <s v="CH"/>
    <s v="CHF"/>
    <x v="182"/>
    <n v="1325656800"/>
    <n v="1325829600"/>
    <d v="2012-01-06T06:00:00"/>
    <b v="0"/>
    <b v="0"/>
    <s v="music/indie rock"/>
    <n v="89.227586206896547"/>
    <x v="2"/>
    <s v="indie rock"/>
    <x v="1"/>
    <x v="5"/>
    <s v="Jan"/>
  </r>
  <r>
    <n v="731"/>
    <s v="Cruz, Hall and Mason"/>
    <s v="Synergized content-based hierarchy"/>
    <n v="8000"/>
    <n v="7220"/>
    <x v="2"/>
    <n v="0.90249999999999997"/>
    <n v="219"/>
    <s v="US"/>
    <s v="USD"/>
    <x v="183"/>
    <n v="1500786000"/>
    <n v="1500872400"/>
    <d v="2017-07-24T05:00:00"/>
    <b v="0"/>
    <b v="0"/>
    <s v="technology/web"/>
    <n v="32.968036529680369"/>
    <x v="7"/>
    <s v="web"/>
    <x v="6"/>
    <x v="11"/>
    <s v="Jul"/>
  </r>
  <r>
    <n v="167"/>
    <s v="Cruz-Ward"/>
    <s v="Robust content-based emulation"/>
    <n v="2600"/>
    <n v="10804"/>
    <x v="1"/>
    <n v="4.155384615384615"/>
    <n v="146"/>
    <s v="AU"/>
    <s v="AUD"/>
    <x v="184"/>
    <n v="1370840400"/>
    <n v="1371704400"/>
    <d v="2013-06-20T05:00:00"/>
    <b v="0"/>
    <b v="0"/>
    <s v="theater/plays"/>
    <n v="74"/>
    <x v="1"/>
    <s v="plays"/>
    <x v="9"/>
    <x v="3"/>
    <s v="Jun"/>
  </r>
  <r>
    <n v="449"/>
    <s v="Cuevas-Morales"/>
    <s v="Public-key coherent ability"/>
    <n v="900"/>
    <n v="8703"/>
    <x v="1"/>
    <n v="9.67"/>
    <n v="86"/>
    <s v="DK"/>
    <s v="DKK"/>
    <x v="185"/>
    <n v="1551852000"/>
    <n v="1553317200"/>
    <d v="2019-03-23T05:00:00"/>
    <b v="0"/>
    <b v="0"/>
    <s v="games/video games"/>
    <n v="101.19767441860465"/>
    <x v="6"/>
    <s v="video games"/>
    <x v="3"/>
    <x v="10"/>
    <s v="Mar"/>
  </r>
  <r>
    <n v="439"/>
    <s v="Cummings Inc"/>
    <s v="Digitized transitional monitoring"/>
    <n v="28400"/>
    <n v="100900"/>
    <x v="1"/>
    <n v="3.5528169014084505"/>
    <n v="2293"/>
    <s v="US"/>
    <s v="USD"/>
    <x v="186"/>
    <n v="1478408400"/>
    <n v="1479016800"/>
    <d v="2016-11-13T06:00:00"/>
    <b v="0"/>
    <b v="0"/>
    <s v="film &amp; video/science fiction"/>
    <n v="44.003488879197555"/>
    <x v="0"/>
    <s v="science fiction"/>
    <x v="8"/>
    <x v="4"/>
    <s v="Nov"/>
  </r>
  <r>
    <n v="952"/>
    <s v="Cummings-Hayes"/>
    <s v="Virtual multi-tasking core"/>
    <n v="145500"/>
    <n v="101987"/>
    <x v="2"/>
    <n v="0.70094158075601376"/>
    <n v="2266"/>
    <s v="US"/>
    <s v="USD"/>
    <x v="187"/>
    <n v="1470718800"/>
    <n v="1471928400"/>
    <d v="2016-08-23T05:00:00"/>
    <b v="0"/>
    <b v="0"/>
    <s v="film &amp; video/documentary"/>
    <n v="45.007502206531335"/>
    <x v="0"/>
    <s v="documentary"/>
    <x v="8"/>
    <x v="6"/>
    <s v="Aug"/>
  </r>
  <r>
    <n v="157"/>
    <s v="Curtis-Curtis"/>
    <s v="User-friendly reciprocal initiative"/>
    <n v="4200"/>
    <n v="2212"/>
    <x v="0"/>
    <n v="0.52666666666666662"/>
    <n v="30"/>
    <s v="AU"/>
    <s v="AUD"/>
    <x v="188"/>
    <n v="1388383200"/>
    <n v="1389420000"/>
    <d v="2014-01-11T06:00:00"/>
    <b v="0"/>
    <b v="0"/>
    <s v="photography/photography books"/>
    <n v="73.733333333333334"/>
    <x v="3"/>
    <s v="photography books"/>
    <x v="7"/>
    <x v="9"/>
    <s v="Jan"/>
  </r>
  <r>
    <n v="204"/>
    <s v="Daniel-Luna"/>
    <s v="Mandatory multimedia leverage"/>
    <n v="75000"/>
    <n v="2529"/>
    <x v="0"/>
    <n v="3.372E-2"/>
    <n v="40"/>
    <s v="US"/>
    <s v="USD"/>
    <x v="189"/>
    <n v="1301806800"/>
    <n v="1302670800"/>
    <d v="2011-04-13T05:00:00"/>
    <b v="0"/>
    <b v="0"/>
    <s v="music/jazz"/>
    <n v="63.225000000000001"/>
    <x v="2"/>
    <s v="jazz"/>
    <x v="2"/>
    <x v="8"/>
    <s v="Apr"/>
  </r>
  <r>
    <n v="181"/>
    <s v="Daniels, Rose and Tyler"/>
    <s v="Centralized global approach"/>
    <n v="8600"/>
    <n v="5315"/>
    <x v="0"/>
    <n v="0.61802325581395345"/>
    <n v="136"/>
    <s v="US"/>
    <s v="USD"/>
    <x v="190"/>
    <n v="1507093200"/>
    <n v="1508648400"/>
    <d v="2017-10-22T05:00:00"/>
    <b v="0"/>
    <b v="0"/>
    <s v="technology/web"/>
    <n v="39.080882352941174"/>
    <x v="7"/>
    <s v="web"/>
    <x v="6"/>
    <x v="1"/>
    <s v="Oct"/>
  </r>
  <r>
    <n v="116"/>
    <s v="David-Clark"/>
    <s v="De-engineered motivating standardization"/>
    <n v="7200"/>
    <n v="6336"/>
    <x v="0"/>
    <n v="0.88"/>
    <n v="73"/>
    <s v="US"/>
    <s v="USD"/>
    <x v="191"/>
    <n v="1442552400"/>
    <n v="1442638800"/>
    <d v="2015-09-19T05:00:00"/>
    <b v="0"/>
    <b v="0"/>
    <s v="theater/plays"/>
    <n v="86.794520547945211"/>
    <x v="1"/>
    <s v="plays"/>
    <x v="4"/>
    <x v="0"/>
    <s v="Sep"/>
  </r>
  <r>
    <n v="380"/>
    <s v="Davidson, Wilcox and Lewis"/>
    <s v="Optional clear-thinking process improvement"/>
    <n v="2500"/>
    <n v="4008"/>
    <x v="1"/>
    <n v="1.6032"/>
    <n v="84"/>
    <s v="US"/>
    <s v="USD"/>
    <x v="192"/>
    <n v="1371963600"/>
    <n v="1372395600"/>
    <d v="2013-06-28T05:00:00"/>
    <b v="0"/>
    <b v="0"/>
    <s v="theater/plays"/>
    <n v="47.714285714285715"/>
    <x v="1"/>
    <s v="plays"/>
    <x v="9"/>
    <x v="3"/>
    <s v="Jun"/>
  </r>
  <r>
    <n v="414"/>
    <s v="Davis and Sons"/>
    <s v="Innovative human-resource migration"/>
    <n v="188200"/>
    <n v="159405"/>
    <x v="0"/>
    <n v="0.84699787460148779"/>
    <n v="5497"/>
    <s v="US"/>
    <s v="USD"/>
    <x v="193"/>
    <n v="1271739600"/>
    <n v="1272430800"/>
    <d v="2010-04-28T05:00:00"/>
    <b v="0"/>
    <b v="1"/>
    <s v="food/food trucks"/>
    <n v="28.998544660724033"/>
    <x v="4"/>
    <s v="food trucks"/>
    <x v="0"/>
    <x v="8"/>
    <s v="Apr"/>
  </r>
  <r>
    <n v="966"/>
    <s v="Davis and Sons"/>
    <s v="Seamless solution-oriented capacity"/>
    <n v="1700"/>
    <n v="13468"/>
    <x v="1"/>
    <n v="7.922352941176471"/>
    <n v="245"/>
    <s v="US"/>
    <s v="USD"/>
    <x v="194"/>
    <n v="1497502800"/>
    <n v="1497675600"/>
    <d v="2017-06-17T05:00:00"/>
    <b v="0"/>
    <b v="0"/>
    <s v="theater/plays"/>
    <n v="54.971428571428568"/>
    <x v="1"/>
    <s v="plays"/>
    <x v="6"/>
    <x v="3"/>
    <s v="Jun"/>
  </r>
  <r>
    <n v="872"/>
    <s v="Davis LLC"/>
    <s v="Compatible logistical paradigm"/>
    <n v="4700"/>
    <n v="7992"/>
    <x v="1"/>
    <n v="1.7004255319148935"/>
    <n v="81"/>
    <s v="AU"/>
    <s v="AUD"/>
    <x v="195"/>
    <n v="1535950800"/>
    <n v="1536382800"/>
    <d v="2018-09-08T05:00:00"/>
    <b v="0"/>
    <b v="0"/>
    <s v="film &amp; video/science fiction"/>
    <n v="98.666666666666671"/>
    <x v="0"/>
    <s v="science fiction"/>
    <x v="5"/>
    <x v="0"/>
    <s v="Sep"/>
  </r>
  <r>
    <n v="308"/>
    <s v="Davis Ltd"/>
    <s v="Grass-roots optimizing projection"/>
    <n v="118200"/>
    <n v="87560"/>
    <x v="0"/>
    <n v="0.74077834179357027"/>
    <n v="803"/>
    <s v="US"/>
    <s v="USD"/>
    <x v="196"/>
    <n v="1303102800"/>
    <n v="1303189200"/>
    <d v="2011-04-19T05:00:00"/>
    <b v="0"/>
    <b v="0"/>
    <s v="theater/plays"/>
    <n v="109.04109589041096"/>
    <x v="1"/>
    <s v="plays"/>
    <x v="2"/>
    <x v="8"/>
    <s v="Apr"/>
  </r>
  <r>
    <n v="679"/>
    <s v="Davis Ltd"/>
    <s v="Synchronized motivating solution"/>
    <n v="1400"/>
    <n v="14511"/>
    <x v="1"/>
    <n v="10.365"/>
    <n v="363"/>
    <s v="US"/>
    <s v="USD"/>
    <x v="197"/>
    <n v="1571374800"/>
    <n v="1571806800"/>
    <d v="2019-10-23T05:00:00"/>
    <b v="0"/>
    <b v="1"/>
    <s v="food/food trucks"/>
    <n v="39.97520661157025"/>
    <x v="4"/>
    <s v="food trucks"/>
    <x v="3"/>
    <x v="1"/>
    <s v="Oct"/>
  </r>
  <r>
    <n v="762"/>
    <s v="Davis Ltd"/>
    <s v="Upgradable uniform service-desk"/>
    <n v="3500"/>
    <n v="6204"/>
    <x v="1"/>
    <n v="1.7725714285714285"/>
    <n v="100"/>
    <s v="AU"/>
    <s v="AUD"/>
    <x v="198"/>
    <n v="1354082400"/>
    <n v="1355032800"/>
    <d v="2012-12-09T06:00:00"/>
    <b v="0"/>
    <b v="0"/>
    <s v="music/jazz"/>
    <n v="62.04"/>
    <x v="2"/>
    <s v="jazz"/>
    <x v="1"/>
    <x v="4"/>
    <s v="Dec"/>
  </r>
  <r>
    <n v="486"/>
    <s v="Davis, Cox and Fox"/>
    <s v="Compatible exuding Graphical User Interface"/>
    <n v="5200"/>
    <n v="702"/>
    <x v="0"/>
    <n v="0.13500000000000001"/>
    <n v="21"/>
    <s v="GB"/>
    <s v="GBP"/>
    <x v="199"/>
    <n v="1520575200"/>
    <n v="1521867600"/>
    <d v="2018-03-24T05:00:00"/>
    <b v="0"/>
    <b v="1"/>
    <s v="publishing/translations"/>
    <n v="33.428571428571431"/>
    <x v="5"/>
    <s v="translations"/>
    <x v="5"/>
    <x v="10"/>
    <s v="Mar"/>
  </r>
  <r>
    <n v="934"/>
    <s v="Davis, Crawford and Lopez"/>
    <s v="Reactive radical framework"/>
    <n v="6200"/>
    <n v="11280"/>
    <x v="1"/>
    <n v="1.8193548387096774"/>
    <n v="105"/>
    <s v="US"/>
    <s v="USD"/>
    <x v="200"/>
    <n v="1456120800"/>
    <n v="1456639200"/>
    <d v="2016-02-28T06:00:00"/>
    <b v="0"/>
    <b v="0"/>
    <s v="theater/plays"/>
    <n v="107.42857142857143"/>
    <x v="1"/>
    <s v="plays"/>
    <x v="8"/>
    <x v="2"/>
    <s v="Feb"/>
  </r>
  <r>
    <n v="390"/>
    <s v="Davis-Allen"/>
    <s v="Digitized eco-centric core"/>
    <n v="2400"/>
    <n v="4477"/>
    <x v="1"/>
    <n v="1.8654166666666669"/>
    <n v="50"/>
    <s v="US"/>
    <s v="USD"/>
    <x v="201"/>
    <n v="1379048400"/>
    <n v="1380344400"/>
    <d v="2013-09-28T05:00:00"/>
    <b v="0"/>
    <b v="0"/>
    <s v="photography/photography books"/>
    <n v="89.54"/>
    <x v="3"/>
    <s v="photography books"/>
    <x v="9"/>
    <x v="0"/>
    <s v="Sep"/>
  </r>
  <r>
    <n v="927"/>
    <s v="Davis-Gardner"/>
    <s v="Synergistic dynamic utilization"/>
    <n v="7200"/>
    <n v="3301"/>
    <x v="0"/>
    <n v="0.45847222222222223"/>
    <n v="37"/>
    <s v="US"/>
    <s v="USD"/>
    <x v="202"/>
    <n v="1342069200"/>
    <n v="1344574800"/>
    <d v="2012-08-10T05:00:00"/>
    <b v="0"/>
    <b v="0"/>
    <s v="theater/plays"/>
    <n v="89.21621621621621"/>
    <x v="1"/>
    <s v="plays"/>
    <x v="1"/>
    <x v="11"/>
    <s v="Aug"/>
  </r>
  <r>
    <n v="898"/>
    <s v="Davis-Gonzalez"/>
    <s v="Balanced regional flexibility"/>
    <n v="179100"/>
    <n v="93991"/>
    <x v="0"/>
    <n v="0.52479620323841425"/>
    <n v="1221"/>
    <s v="US"/>
    <s v="USD"/>
    <x v="203"/>
    <n v="1576476000"/>
    <n v="1576994400"/>
    <d v="2019-12-22T06:00:00"/>
    <b v="0"/>
    <b v="0"/>
    <s v="film &amp; video/documentary"/>
    <n v="76.978705978705975"/>
    <x v="0"/>
    <s v="documentary"/>
    <x v="3"/>
    <x v="9"/>
    <s v="Dec"/>
  </r>
  <r>
    <n v="863"/>
    <s v="Davis-Johnson"/>
    <s v="Automated reciprocal protocol"/>
    <n v="1400"/>
    <n v="5415"/>
    <x v="1"/>
    <n v="3.8678571428571429"/>
    <n v="217"/>
    <s v="US"/>
    <s v="USD"/>
    <x v="204"/>
    <n v="1434517200"/>
    <n v="1436504400"/>
    <d v="2015-07-10T05:00:00"/>
    <b v="0"/>
    <b v="1"/>
    <s v="film &amp; video/television"/>
    <n v="24.953917050691246"/>
    <x v="0"/>
    <s v="television"/>
    <x v="4"/>
    <x v="3"/>
    <s v="Jul"/>
  </r>
  <r>
    <n v="74"/>
    <s v="Davis-Michael"/>
    <s v="Progressive tertiary framework"/>
    <n v="3900"/>
    <n v="4776"/>
    <x v="1"/>
    <n v="1.2246153846153847"/>
    <n v="85"/>
    <s v="GB"/>
    <s v="GBP"/>
    <x v="205"/>
    <n v="1459054800"/>
    <n v="1459141200"/>
    <d v="2016-03-28T05:00:00"/>
    <b v="0"/>
    <b v="0"/>
    <s v="music/metal"/>
    <n v="56.188235294117646"/>
    <x v="2"/>
    <s v="metal"/>
    <x v="8"/>
    <x v="10"/>
    <s v="Mar"/>
  </r>
  <r>
    <n v="232"/>
    <s v="Davis-Rodriguez"/>
    <s v="Progressive secondary portal"/>
    <n v="3400"/>
    <n v="5823"/>
    <x v="1"/>
    <n v="1.7126470588235292"/>
    <n v="92"/>
    <s v="US"/>
    <s v="USD"/>
    <x v="206"/>
    <n v="1469422800"/>
    <n v="1469509200"/>
    <d v="2016-07-26T05:00:00"/>
    <b v="0"/>
    <b v="0"/>
    <s v="theater/plays"/>
    <n v="63.293478260869563"/>
    <x v="1"/>
    <s v="plays"/>
    <x v="8"/>
    <x v="11"/>
    <s v="Jul"/>
  </r>
  <r>
    <n v="86"/>
    <s v="Davis-Smith"/>
    <s v="Organic motivating firmware"/>
    <n v="7400"/>
    <n v="12405"/>
    <x v="1"/>
    <n v="1.6763513513513513"/>
    <n v="203"/>
    <s v="US"/>
    <s v="USD"/>
    <x v="207"/>
    <n v="1430715600"/>
    <n v="1431838800"/>
    <d v="2015-05-17T05:00:00"/>
    <b v="1"/>
    <b v="0"/>
    <s v="theater/plays"/>
    <n v="61.108374384236456"/>
    <x v="1"/>
    <s v="plays"/>
    <x v="4"/>
    <x v="7"/>
    <s v="May"/>
  </r>
  <r>
    <n v="928"/>
    <s v="Dawson Group"/>
    <s v="Triple-buffered bi-directional model"/>
    <n v="167400"/>
    <n v="196386"/>
    <x v="1"/>
    <n v="1.1731541218637993"/>
    <n v="3777"/>
    <s v="IT"/>
    <s v="EUR"/>
    <x v="208"/>
    <n v="1388296800"/>
    <n v="1389074400"/>
    <d v="2014-01-07T06:00:00"/>
    <b v="0"/>
    <b v="0"/>
    <s v="technology/web"/>
    <n v="51.995234312946785"/>
    <x v="7"/>
    <s v="web"/>
    <x v="7"/>
    <x v="9"/>
    <s v="Jan"/>
  </r>
  <r>
    <n v="285"/>
    <s v="Dawson, Brady and Gilbert"/>
    <s v="Front-line optimizing emulation"/>
    <n v="900"/>
    <n v="6357"/>
    <x v="1"/>
    <n v="7.0633333333333335"/>
    <n v="254"/>
    <s v="US"/>
    <s v="USD"/>
    <x v="209"/>
    <n v="1473483600"/>
    <n v="1476766800"/>
    <d v="2016-10-18T05:00:00"/>
    <b v="0"/>
    <b v="0"/>
    <s v="theater/plays"/>
    <n v="25.027559055118111"/>
    <x v="1"/>
    <s v="plays"/>
    <x v="8"/>
    <x v="0"/>
    <s v="Oct"/>
  </r>
  <r>
    <n v="725"/>
    <s v="Dawson-Tyler"/>
    <s v="Optional 6thgeneration access"/>
    <n v="193200"/>
    <n v="97369"/>
    <x v="0"/>
    <n v="0.50398033126293995"/>
    <n v="1596"/>
    <s v="US"/>
    <s v="USD"/>
    <x v="210"/>
    <n v="1416031200"/>
    <n v="1416204000"/>
    <d v="2014-11-17T06:00:00"/>
    <b v="0"/>
    <b v="0"/>
    <s v="games/mobile games"/>
    <n v="61.008145363408524"/>
    <x v="6"/>
    <s v="mobile games"/>
    <x v="7"/>
    <x v="4"/>
    <s v="Nov"/>
  </r>
  <r>
    <n v="621"/>
    <s v="Dean, Fox and Phillips"/>
    <s v="Extended context-sensitive forecast"/>
    <n v="25600"/>
    <n v="158669"/>
    <x v="1"/>
    <n v="6.1980078125000002"/>
    <n v="2144"/>
    <s v="US"/>
    <s v="USD"/>
    <x v="211"/>
    <n v="1473742800"/>
    <n v="1474174800"/>
    <d v="2016-09-18T05:00:00"/>
    <b v="0"/>
    <b v="0"/>
    <s v="theater/plays"/>
    <n v="74.006063432835816"/>
    <x v="1"/>
    <s v="plays"/>
    <x v="8"/>
    <x v="0"/>
    <s v="Sep"/>
  </r>
  <r>
    <n v="108"/>
    <s v="Decker Inc"/>
    <s v="Universal encompassing implementation"/>
    <n v="1500"/>
    <n v="8929"/>
    <x v="1"/>
    <n v="5.9526666666666666"/>
    <n v="83"/>
    <s v="US"/>
    <s v="USD"/>
    <x v="212"/>
    <n v="1333688400"/>
    <n v="1336885200"/>
    <d v="2012-05-13T05:00:00"/>
    <b v="0"/>
    <b v="0"/>
    <s v="film &amp; video/documentary"/>
    <n v="107.57831325301204"/>
    <x v="0"/>
    <s v="documentary"/>
    <x v="1"/>
    <x v="8"/>
    <s v="May"/>
  </r>
  <r>
    <n v="545"/>
    <s v="Deleon and Sons"/>
    <s v="Organized value-added access"/>
    <n v="184800"/>
    <n v="164109"/>
    <x v="0"/>
    <n v="0.88803571428571426"/>
    <n v="2690"/>
    <s v="US"/>
    <s v="USD"/>
    <x v="213"/>
    <n v="1577253600"/>
    <n v="1578981600"/>
    <d v="2020-01-14T06:00:00"/>
    <b v="0"/>
    <b v="0"/>
    <s v="theater/plays"/>
    <n v="61.007063197026021"/>
    <x v="1"/>
    <s v="plays"/>
    <x v="10"/>
    <x v="9"/>
    <s v="Jan"/>
  </r>
  <r>
    <n v="450"/>
    <s v="Delgado-Hatfield"/>
    <s v="Up-sized composite success"/>
    <n v="100"/>
    <n v="4"/>
    <x v="0"/>
    <n v="0.04"/>
    <n v="1"/>
    <s v="CA"/>
    <s v="CAD"/>
    <x v="214"/>
    <n v="1540098000"/>
    <n v="1542088800"/>
    <d v="2018-11-13T06:00:00"/>
    <b v="0"/>
    <b v="0"/>
    <s v="film &amp; video/animation"/>
    <n v="4"/>
    <x v="0"/>
    <s v="animation"/>
    <x v="5"/>
    <x v="1"/>
    <s v="Nov"/>
  </r>
  <r>
    <n v="358"/>
    <s v="Diaz-Garcia"/>
    <s v="Profit-focused 3rdgeneration circuit"/>
    <n v="9700"/>
    <n v="1146"/>
    <x v="0"/>
    <n v="0.11814432989690722"/>
    <n v="23"/>
    <s v="CA"/>
    <s v="CAD"/>
    <x v="215"/>
    <n v="1533877200"/>
    <n v="1534136400"/>
    <d v="2018-08-13T05:00:00"/>
    <b v="1"/>
    <b v="0"/>
    <s v="photography/photography books"/>
    <n v="49.826086956521742"/>
    <x v="3"/>
    <s v="photography books"/>
    <x v="5"/>
    <x v="6"/>
    <s v="Aug"/>
  </r>
  <r>
    <n v="981"/>
    <s v="Diaz-Little"/>
    <s v="Grass-roots executive synergy"/>
    <n v="6700"/>
    <n v="11941"/>
    <x v="1"/>
    <n v="1.7822388059701493"/>
    <n v="323"/>
    <s v="US"/>
    <s v="USD"/>
    <x v="216"/>
    <n v="1514181600"/>
    <n v="1517032800"/>
    <d v="2018-01-27T06:00:00"/>
    <b v="0"/>
    <b v="0"/>
    <s v="technology/web"/>
    <n v="36.969040247678016"/>
    <x v="7"/>
    <s v="web"/>
    <x v="5"/>
    <x v="9"/>
    <s v="Jan"/>
  </r>
  <r>
    <n v="876"/>
    <s v="Dixon, Perez and Banks"/>
    <s v="Re-engineered encompassing definition"/>
    <n v="8300"/>
    <n v="2111"/>
    <x v="0"/>
    <n v="0.25433734939759034"/>
    <n v="57"/>
    <s v="CA"/>
    <s v="CAD"/>
    <x v="217"/>
    <n v="1559970000"/>
    <n v="1562043600"/>
    <d v="2019-07-02T05:00:00"/>
    <b v="0"/>
    <b v="0"/>
    <s v="photography/photography books"/>
    <n v="37.035087719298247"/>
    <x v="3"/>
    <s v="photography books"/>
    <x v="3"/>
    <x v="3"/>
    <s v="Jul"/>
  </r>
  <r>
    <n v="721"/>
    <s v="Dominguez-Owens"/>
    <s v="Open-architected systematic intranet"/>
    <n v="123600"/>
    <n v="5429"/>
    <x v="2"/>
    <n v="4.3923948220064728E-2"/>
    <n v="60"/>
    <s v="US"/>
    <s v="USD"/>
    <x v="218"/>
    <n v="1522818000"/>
    <n v="1523336400"/>
    <d v="2018-04-10T05:00:00"/>
    <b v="0"/>
    <b v="0"/>
    <s v="music/rock"/>
    <n v="90.483333333333334"/>
    <x v="2"/>
    <s v="rock"/>
    <x v="5"/>
    <x v="8"/>
    <s v="Apr"/>
  </r>
  <r>
    <n v="553"/>
    <s v="Dougherty, Austin and Mills"/>
    <s v="De-engineered 5thgeneration contingency"/>
    <n v="170600"/>
    <n v="75022"/>
    <x v="0"/>
    <n v="0.43975381008206332"/>
    <n v="1028"/>
    <s v="US"/>
    <s v="USD"/>
    <x v="219"/>
    <n v="1293948000"/>
    <n v="1294034400"/>
    <d v="2011-01-03T06:00:00"/>
    <b v="0"/>
    <b v="0"/>
    <s v="music/rock"/>
    <n v="72.978599221789878"/>
    <x v="2"/>
    <s v="rock"/>
    <x v="2"/>
    <x v="5"/>
    <s v="Jan"/>
  </r>
  <r>
    <n v="101"/>
    <s v="Douglas LLC"/>
    <s v="Reduced heuristic moratorium"/>
    <n v="900"/>
    <n v="9193"/>
    <x v="1"/>
    <n v="10.214444444444444"/>
    <n v="164"/>
    <s v="US"/>
    <s v="USD"/>
    <x v="220"/>
    <n v="1424498400"/>
    <n v="1425103200"/>
    <d v="2015-02-28T06:00:00"/>
    <b v="0"/>
    <b v="1"/>
    <s v="music/electric music"/>
    <n v="56.054878048780488"/>
    <x v="2"/>
    <s v="electric music"/>
    <x v="4"/>
    <x v="2"/>
    <s v="Feb"/>
  </r>
  <r>
    <n v="281"/>
    <s v="Drake PLC"/>
    <s v="Profound object-oriented paradigm"/>
    <n v="164500"/>
    <n v="150552"/>
    <x v="0"/>
    <n v="0.91520972644376897"/>
    <n v="2062"/>
    <s v="US"/>
    <s v="USD"/>
    <x v="221"/>
    <n v="1331445600"/>
    <n v="1333256400"/>
    <d v="2012-04-01T05:00:00"/>
    <b v="0"/>
    <b v="1"/>
    <s v="theater/plays"/>
    <n v="73.012609117361791"/>
    <x v="1"/>
    <s v="plays"/>
    <x v="1"/>
    <x v="10"/>
    <s v="Apr"/>
  </r>
  <r>
    <n v="258"/>
    <s v="Duncan, Mcdonald and Miller"/>
    <s v="Assimilated coherent hardware"/>
    <n v="5000"/>
    <n v="13424"/>
    <x v="1"/>
    <n v="2.6848000000000001"/>
    <n v="186"/>
    <s v="US"/>
    <s v="USD"/>
    <x v="222"/>
    <n v="1481176800"/>
    <n v="1482904800"/>
    <d v="2016-12-28T06:00:00"/>
    <b v="0"/>
    <b v="1"/>
    <s v="theater/plays"/>
    <n v="72.172043010752688"/>
    <x v="1"/>
    <s v="plays"/>
    <x v="8"/>
    <x v="9"/>
    <s v="Dec"/>
  </r>
  <r>
    <n v="628"/>
    <s v="Dunn, Moreno and Green"/>
    <s v="Intuitive object-oriented task-force"/>
    <n v="1900"/>
    <n v="2884"/>
    <x v="1"/>
    <n v="1.5178947368421052"/>
    <n v="96"/>
    <s v="US"/>
    <s v="USD"/>
    <x v="223"/>
    <n v="1286168400"/>
    <n v="1286427600"/>
    <d v="2010-10-07T05:00:00"/>
    <b v="0"/>
    <b v="0"/>
    <s v="music/indie rock"/>
    <n v="30.041666666666668"/>
    <x v="2"/>
    <s v="indie rock"/>
    <x v="0"/>
    <x v="1"/>
    <s v="Oct"/>
  </r>
  <r>
    <n v="823"/>
    <s v="Dyer Inc"/>
    <s v="Secured well-modulated system engine"/>
    <n v="4100"/>
    <n v="14640"/>
    <x v="1"/>
    <n v="3.5707317073170732"/>
    <n v="252"/>
    <s v="US"/>
    <s v="USD"/>
    <x v="224"/>
    <n v="1410325200"/>
    <n v="1412485200"/>
    <d v="2014-10-05T05:00:00"/>
    <b v="1"/>
    <b v="1"/>
    <s v="music/rock"/>
    <n v="58.095238095238095"/>
    <x v="2"/>
    <s v="rock"/>
    <x v="7"/>
    <x v="0"/>
    <s v="Oct"/>
  </r>
  <r>
    <n v="746"/>
    <s v="Edwards LLC"/>
    <s v="Automated system-worthy structure"/>
    <n v="55800"/>
    <n v="118580"/>
    <x v="1"/>
    <n v="2.1250896057347672"/>
    <n v="3388"/>
    <s v="US"/>
    <s v="USD"/>
    <x v="225"/>
    <n v="1318136400"/>
    <n v="1318568400"/>
    <d v="2011-10-14T05:00:00"/>
    <b v="0"/>
    <b v="0"/>
    <s v="technology/web"/>
    <n v="35"/>
    <x v="7"/>
    <s v="web"/>
    <x v="2"/>
    <x v="1"/>
    <s v="Oct"/>
  </r>
  <r>
    <n v="426"/>
    <s v="Edwards-Kane"/>
    <s v="Virtual leadingedge framework"/>
    <n v="1800"/>
    <n v="10313"/>
    <x v="1"/>
    <n v="5.7294444444444448"/>
    <n v="219"/>
    <s v="US"/>
    <s v="USD"/>
    <x v="226"/>
    <n v="1361944800"/>
    <n v="1362549600"/>
    <d v="2013-03-06T06:00:00"/>
    <b v="0"/>
    <b v="0"/>
    <s v="theater/plays"/>
    <n v="47.091324200913242"/>
    <x v="1"/>
    <s v="plays"/>
    <x v="9"/>
    <x v="2"/>
    <s v="Mar"/>
  </r>
  <r>
    <n v="123"/>
    <s v="Edwards-Lewis"/>
    <s v="Enhanced scalable concept"/>
    <n v="177700"/>
    <n v="33092"/>
    <x v="0"/>
    <n v="0.18622397298818233"/>
    <n v="662"/>
    <s v="CA"/>
    <s v="CAD"/>
    <x v="227"/>
    <n v="1448344800"/>
    <n v="1448604000"/>
    <d v="2015-11-27T06:00:00"/>
    <b v="1"/>
    <b v="0"/>
    <s v="theater/plays"/>
    <n v="49.987915407854985"/>
    <x v="1"/>
    <s v="plays"/>
    <x v="4"/>
    <x v="4"/>
    <s v="Nov"/>
  </r>
  <r>
    <n v="865"/>
    <s v="Ellis, Smith and Armstrong"/>
    <s v="Horizontal attitude-oriented help-desk"/>
    <n v="81000"/>
    <n v="150515"/>
    <x v="1"/>
    <n v="1.8582098765432098"/>
    <n v="3272"/>
    <s v="US"/>
    <s v="USD"/>
    <x v="228"/>
    <n v="1410757200"/>
    <n v="1411534800"/>
    <d v="2014-09-24T05:00:00"/>
    <b v="0"/>
    <b v="0"/>
    <s v="theater/plays"/>
    <n v="46.000916870415651"/>
    <x v="1"/>
    <s v="plays"/>
    <x v="7"/>
    <x v="0"/>
    <s v="Sep"/>
  </r>
  <r>
    <n v="237"/>
    <s v="Ellison PLC"/>
    <s v="Re-contextualized tangible open architecture"/>
    <n v="9300"/>
    <n v="14822"/>
    <x v="1"/>
    <n v="1.593763440860215"/>
    <n v="329"/>
    <s v="US"/>
    <s v="USD"/>
    <x v="229"/>
    <n v="1398402000"/>
    <n v="1398574800"/>
    <d v="2014-04-27T05:00:00"/>
    <b v="0"/>
    <b v="0"/>
    <s v="film &amp; video/animation"/>
    <n v="45.051671732522799"/>
    <x v="0"/>
    <s v="animation"/>
    <x v="7"/>
    <x v="8"/>
    <s v="Apr"/>
  </r>
  <r>
    <n v="804"/>
    <s v="English-Mccullough"/>
    <s v="Business-focused discrete software"/>
    <n v="2600"/>
    <n v="6987"/>
    <x v="1"/>
    <n v="2.6873076923076922"/>
    <n v="218"/>
    <s v="US"/>
    <s v="USD"/>
    <x v="230"/>
    <n v="1514872800"/>
    <n v="1516600800"/>
    <d v="2018-01-22T06:00:00"/>
    <b v="0"/>
    <b v="0"/>
    <s v="music/rock"/>
    <n v="32.050458715596328"/>
    <x v="2"/>
    <s v="rock"/>
    <x v="5"/>
    <x v="5"/>
    <s v="Jan"/>
  </r>
  <r>
    <n v="993"/>
    <s v="Erickson-Rogers"/>
    <s v="De-engineered even-keeled definition"/>
    <n v="9800"/>
    <n v="7608"/>
    <x v="2"/>
    <n v="0.77632653061224488"/>
    <n v="75"/>
    <s v="IT"/>
    <s v="EUR"/>
    <x v="231"/>
    <n v="1450936800"/>
    <n v="1452405600"/>
    <d v="2016-01-10T06:00:00"/>
    <b v="0"/>
    <b v="1"/>
    <s v="photography/photography books"/>
    <n v="101.44"/>
    <x v="3"/>
    <s v="photography books"/>
    <x v="8"/>
    <x v="9"/>
    <s v="Jan"/>
  </r>
  <r>
    <n v="933"/>
    <s v="Espinoza Group"/>
    <s v="Implemented tangible support"/>
    <n v="73000"/>
    <n v="175015"/>
    <x v="1"/>
    <n v="2.3974657534246577"/>
    <n v="1902"/>
    <s v="US"/>
    <s v="USD"/>
    <x v="232"/>
    <n v="1365397200"/>
    <n v="1366520400"/>
    <d v="2013-04-21T05:00:00"/>
    <b v="0"/>
    <b v="0"/>
    <s v="theater/plays"/>
    <n v="92.016298633017882"/>
    <x v="1"/>
    <s v="plays"/>
    <x v="9"/>
    <x v="8"/>
    <s v="Apr"/>
  </r>
  <r>
    <n v="877"/>
    <s v="Estrada Group"/>
    <s v="Multi-lateral uniform collaboration"/>
    <n v="163600"/>
    <n v="126628"/>
    <x v="0"/>
    <n v="0.77400977995110021"/>
    <n v="1229"/>
    <s v="US"/>
    <s v="USD"/>
    <x v="233"/>
    <n v="1469509200"/>
    <n v="1469595600"/>
    <d v="2016-07-27T05:00:00"/>
    <b v="0"/>
    <b v="0"/>
    <s v="food/food trucks"/>
    <n v="103.033360455655"/>
    <x v="4"/>
    <s v="food trucks"/>
    <x v="8"/>
    <x v="11"/>
    <s v="Jul"/>
  </r>
  <r>
    <n v="160"/>
    <s v="Evans Group"/>
    <s v="Stand-alone actuating support"/>
    <n v="8000"/>
    <n v="12985"/>
    <x v="1"/>
    <n v="1.6231249999999999"/>
    <n v="164"/>
    <s v="US"/>
    <s v="USD"/>
    <x v="234"/>
    <n v="1556341200"/>
    <n v="1557723600"/>
    <d v="2019-05-13T05:00:00"/>
    <b v="0"/>
    <b v="0"/>
    <s v="technology/wearables"/>
    <n v="79.176829268292678"/>
    <x v="7"/>
    <s v="wearables"/>
    <x v="3"/>
    <x v="8"/>
    <s v="May"/>
  </r>
  <r>
    <n v="714"/>
    <s v="Evans-Jones"/>
    <s v="Switchable methodical superstructure"/>
    <n v="38500"/>
    <n v="182036"/>
    <x v="1"/>
    <n v="4.7282077922077921"/>
    <n v="1785"/>
    <s v="US"/>
    <s v="USD"/>
    <x v="235"/>
    <n v="1408424400"/>
    <n v="1408510800"/>
    <d v="2014-08-20T05:00:00"/>
    <b v="0"/>
    <b v="0"/>
    <s v="music/rock"/>
    <n v="101.98095238095237"/>
    <x v="2"/>
    <s v="rock"/>
    <x v="7"/>
    <x v="6"/>
    <s v="Aug"/>
  </r>
  <r>
    <n v="663"/>
    <s v="Everett-Wolfe"/>
    <s v="Total optimizing software"/>
    <n v="10000"/>
    <n v="7724"/>
    <x v="0"/>
    <n v="0.77239999999999998"/>
    <n v="87"/>
    <s v="US"/>
    <s v="USD"/>
    <x v="236"/>
    <n v="1286427600"/>
    <n v="1288414800"/>
    <d v="2010-10-30T05:00:00"/>
    <b v="0"/>
    <b v="0"/>
    <s v="theater/plays"/>
    <n v="88.781609195402297"/>
    <x v="1"/>
    <s v="plays"/>
    <x v="0"/>
    <x v="1"/>
    <s v="Oct"/>
  </r>
  <r>
    <n v="87"/>
    <s v="Farrell and Sons"/>
    <s v="Synergized 4thgeneration conglomeration"/>
    <n v="198500"/>
    <n v="123040"/>
    <x v="0"/>
    <n v="0.6198488664987406"/>
    <n v="1482"/>
    <s v="AU"/>
    <s v="AUD"/>
    <x v="237"/>
    <n v="1299564000"/>
    <n v="1300510800"/>
    <d v="2011-03-19T05:00:00"/>
    <b v="0"/>
    <b v="1"/>
    <s v="music/rock"/>
    <n v="83.022941970310384"/>
    <x v="2"/>
    <s v="rock"/>
    <x v="2"/>
    <x v="10"/>
    <s v="Mar"/>
  </r>
  <r>
    <n v="287"/>
    <s v="Ferguson PLC"/>
    <s v="Public-key intangible superstructure"/>
    <n v="6300"/>
    <n v="13213"/>
    <x v="1"/>
    <n v="2.0973015873015872"/>
    <n v="176"/>
    <s v="US"/>
    <s v="USD"/>
    <x v="238"/>
    <n v="1430197200"/>
    <n v="1430197200"/>
    <d v="2015-04-28T05:00:00"/>
    <b v="0"/>
    <b v="0"/>
    <s v="music/electric music"/>
    <n v="75.07386363636364"/>
    <x v="2"/>
    <s v="electric music"/>
    <x v="4"/>
    <x v="8"/>
    <s v="Apr"/>
  </r>
  <r>
    <n v="302"/>
    <s v="Ferguson, Collins and Mata"/>
    <s v="Customizable bi-directional hardware"/>
    <n v="76100"/>
    <n v="24234"/>
    <x v="0"/>
    <n v="0.31844940867279897"/>
    <n v="245"/>
    <s v="US"/>
    <s v="USD"/>
    <x v="239"/>
    <n v="1535864400"/>
    <n v="1537074000"/>
    <d v="2018-09-16T05:00:00"/>
    <b v="0"/>
    <b v="0"/>
    <s v="theater/plays"/>
    <n v="98.914285714285711"/>
    <x v="1"/>
    <s v="plays"/>
    <x v="5"/>
    <x v="0"/>
    <s v="Sep"/>
  </r>
  <r>
    <n v="645"/>
    <s v="Ferguson, Murphy and Bright"/>
    <s v="Multi-lateral heuristic throughput"/>
    <n v="192100"/>
    <n v="178483"/>
    <x v="0"/>
    <n v="0.92911504424778757"/>
    <n v="4697"/>
    <s v="US"/>
    <s v="USD"/>
    <x v="240"/>
    <n v="1537938000"/>
    <n v="1539752400"/>
    <d v="2018-10-17T05:00:00"/>
    <b v="0"/>
    <b v="1"/>
    <s v="music/rock"/>
    <n v="37.999361294443261"/>
    <x v="2"/>
    <s v="rock"/>
    <x v="5"/>
    <x v="0"/>
    <s v="Oct"/>
  </r>
  <r>
    <n v="276"/>
    <s v="Fields Ltd"/>
    <s v="Front-line foreground project"/>
    <n v="5500"/>
    <n v="5324"/>
    <x v="0"/>
    <n v="0.96799999999999997"/>
    <n v="133"/>
    <s v="US"/>
    <s v="USD"/>
    <x v="241"/>
    <n v="1334811600"/>
    <n v="1335243600"/>
    <d v="2012-04-24T05:00:00"/>
    <b v="0"/>
    <b v="1"/>
    <s v="games/video games"/>
    <n v="40.030075187969928"/>
    <x v="6"/>
    <s v="video games"/>
    <x v="1"/>
    <x v="8"/>
    <s v="Apr"/>
  </r>
  <r>
    <n v="145"/>
    <s v="Fields-Moore"/>
    <s v="Secured reciprocal array"/>
    <n v="25000"/>
    <n v="59128"/>
    <x v="1"/>
    <n v="2.3651200000000001"/>
    <n v="768"/>
    <s v="CH"/>
    <s v="CHF"/>
    <x v="242"/>
    <n v="1410066000"/>
    <n v="1410498000"/>
    <d v="2014-09-12T05:00:00"/>
    <b v="0"/>
    <b v="0"/>
    <s v="technology/wearables"/>
    <n v="76.989583333333329"/>
    <x v="7"/>
    <s v="wearables"/>
    <x v="7"/>
    <x v="0"/>
    <s v="Sep"/>
  </r>
  <r>
    <n v="142"/>
    <s v="Figueroa Ltd"/>
    <s v="Expanded solution-oriented benchmark"/>
    <n v="5000"/>
    <n v="11502"/>
    <x v="1"/>
    <n v="2.3003999999999998"/>
    <n v="117"/>
    <s v="US"/>
    <s v="USD"/>
    <x v="212"/>
    <n v="1333688400"/>
    <n v="1337230800"/>
    <d v="2012-05-17T05:00:00"/>
    <b v="0"/>
    <b v="0"/>
    <s v="technology/web"/>
    <n v="98.307692307692307"/>
    <x v="7"/>
    <s v="web"/>
    <x v="1"/>
    <x v="8"/>
    <s v="May"/>
  </r>
  <r>
    <n v="569"/>
    <s v="Fischer, Fowler and Arnold"/>
    <s v="Extended multi-tasking definition"/>
    <n v="20100"/>
    <n v="47705"/>
    <x v="1"/>
    <n v="2.3733830845771142"/>
    <n v="589"/>
    <s v="IT"/>
    <s v="EUR"/>
    <x v="243"/>
    <n v="1294725600"/>
    <n v="1295762400"/>
    <d v="2011-01-23T06:00:00"/>
    <b v="0"/>
    <b v="0"/>
    <s v="film &amp; video/animation"/>
    <n v="80.993208828522924"/>
    <x v="0"/>
    <s v="animation"/>
    <x v="2"/>
    <x v="5"/>
    <s v="Jan"/>
  </r>
  <r>
    <n v="715"/>
    <s v="Fischer, Torres and Walker"/>
    <s v="Expanded even-keeled portal"/>
    <n v="118000"/>
    <n v="28870"/>
    <x v="0"/>
    <n v="0.24466101694915252"/>
    <n v="656"/>
    <s v="US"/>
    <s v="USD"/>
    <x v="244"/>
    <n v="1281157200"/>
    <n v="1281589200"/>
    <d v="2010-08-12T05:00:00"/>
    <b v="0"/>
    <b v="0"/>
    <s v="games/mobile games"/>
    <n v="44.009146341463413"/>
    <x v="6"/>
    <s v="mobile games"/>
    <x v="0"/>
    <x v="6"/>
    <s v="Aug"/>
  </r>
  <r>
    <n v="744"/>
    <s v="Fitzgerald Group"/>
    <s v="Intuitive exuding initiative"/>
    <n v="2000"/>
    <n v="14240"/>
    <x v="1"/>
    <n v="7.12"/>
    <n v="140"/>
    <s v="US"/>
    <s v="USD"/>
    <x v="215"/>
    <n v="1533877200"/>
    <n v="1534050000"/>
    <d v="2018-08-12T05:00:00"/>
    <b v="0"/>
    <b v="1"/>
    <s v="theater/plays"/>
    <n v="101.71428571428571"/>
    <x v="1"/>
    <s v="plays"/>
    <x v="5"/>
    <x v="6"/>
    <s v="Aug"/>
  </r>
  <r>
    <n v="83"/>
    <s v="Fitzgerald PLC"/>
    <s v="Realigned user-facing concept"/>
    <n v="106400"/>
    <n v="39996"/>
    <x v="0"/>
    <n v="0.37590225563909774"/>
    <n v="1000"/>
    <s v="US"/>
    <s v="USD"/>
    <x v="245"/>
    <n v="1469682000"/>
    <n v="1471582800"/>
    <d v="2016-08-19T05:00:00"/>
    <b v="0"/>
    <b v="0"/>
    <s v="music/electric music"/>
    <n v="39.996000000000002"/>
    <x v="2"/>
    <s v="electric music"/>
    <x v="8"/>
    <x v="11"/>
    <s v="Aug"/>
  </r>
  <r>
    <n v="131"/>
    <s v="Fleming, Zhang and Henderson"/>
    <s v="Distributed 5thgeneration implementation"/>
    <n v="164700"/>
    <n v="166116"/>
    <x v="1"/>
    <n v="1.0085974499089254"/>
    <n v="2443"/>
    <s v="GB"/>
    <s v="GBP"/>
    <x v="246"/>
    <n v="1385704800"/>
    <n v="1386828000"/>
    <d v="2013-12-12T06:00:00"/>
    <b v="0"/>
    <b v="0"/>
    <s v="technology/web"/>
    <n v="67.996725337699544"/>
    <x v="7"/>
    <s v="web"/>
    <x v="9"/>
    <x v="4"/>
    <s v="Dec"/>
  </r>
  <r>
    <n v="378"/>
    <s v="Fleming-Oliver"/>
    <s v="Managed stable function"/>
    <n v="178200"/>
    <n v="24882"/>
    <x v="0"/>
    <n v="0.13962962962962963"/>
    <n v="355"/>
    <s v="US"/>
    <s v="USD"/>
    <x v="247"/>
    <n v="1526878800"/>
    <n v="1530162000"/>
    <d v="2018-06-28T05:00:00"/>
    <b v="0"/>
    <b v="0"/>
    <s v="film &amp; video/documentary"/>
    <n v="70.090140845070422"/>
    <x v="0"/>
    <s v="documentary"/>
    <x v="5"/>
    <x v="7"/>
    <s v="Jun"/>
  </r>
  <r>
    <n v="311"/>
    <s v="Flores PLC"/>
    <s v="Focused real-time help-desk"/>
    <n v="6300"/>
    <n v="12812"/>
    <x v="1"/>
    <n v="2.0336507936507937"/>
    <n v="121"/>
    <s v="US"/>
    <s v="USD"/>
    <x v="248"/>
    <n v="1297836000"/>
    <n v="1298872800"/>
    <d v="2011-02-28T06:00:00"/>
    <b v="0"/>
    <b v="0"/>
    <s v="theater/plays"/>
    <n v="105.88429752066116"/>
    <x v="1"/>
    <s v="plays"/>
    <x v="2"/>
    <x v="2"/>
    <s v="Feb"/>
  </r>
  <r>
    <n v="56"/>
    <s v="Flores, Miller and Johnson"/>
    <s v="Horizontal context-sensitive knowledge user"/>
    <n v="8000"/>
    <n v="11493"/>
    <x v="1"/>
    <n v="1.436625"/>
    <n v="164"/>
    <s v="US"/>
    <s v="USD"/>
    <x v="249"/>
    <n v="1420869600"/>
    <n v="1421474400"/>
    <d v="2015-01-17T06:00:00"/>
    <b v="0"/>
    <b v="0"/>
    <s v="technology/wearables"/>
    <n v="70.079268292682926"/>
    <x v="7"/>
    <s v="wearables"/>
    <x v="4"/>
    <x v="5"/>
    <s v="Jan"/>
  </r>
  <r>
    <n v="387"/>
    <s v="Flores-Lambert"/>
    <s v="Triple-buffered logistical frame"/>
    <n v="109000"/>
    <n v="42795"/>
    <x v="0"/>
    <n v="0.39261467889908258"/>
    <n v="424"/>
    <s v="US"/>
    <s v="USD"/>
    <x v="250"/>
    <n v="1339477200"/>
    <n v="1339909200"/>
    <d v="2012-06-17T05:00:00"/>
    <b v="0"/>
    <b v="0"/>
    <s v="technology/wearables"/>
    <n v="100.93160377358491"/>
    <x v="7"/>
    <s v="wearables"/>
    <x v="1"/>
    <x v="3"/>
    <s v="Jun"/>
  </r>
  <r>
    <n v="132"/>
    <s v="Flowers and Sons"/>
    <s v="Virtual static core"/>
    <n v="3300"/>
    <n v="3834"/>
    <x v="1"/>
    <n v="1.1618181818181819"/>
    <n v="89"/>
    <s v="US"/>
    <s v="USD"/>
    <x v="251"/>
    <n v="1515736800"/>
    <n v="1517119200"/>
    <d v="2018-01-28T06:00:00"/>
    <b v="0"/>
    <b v="1"/>
    <s v="theater/plays"/>
    <n v="43.078651685393261"/>
    <x v="1"/>
    <s v="plays"/>
    <x v="5"/>
    <x v="5"/>
    <s v="Jan"/>
  </r>
  <r>
    <n v="434"/>
    <s v="Floyd-Sims"/>
    <s v="Cloned transitional hierarchy"/>
    <n v="5400"/>
    <n v="903"/>
    <x v="2"/>
    <n v="0.16722222222222222"/>
    <n v="10"/>
    <s v="CA"/>
    <s v="CAD"/>
    <x v="252"/>
    <n v="1480572000"/>
    <n v="1481781600"/>
    <d v="2016-12-15T06:00:00"/>
    <b v="1"/>
    <b v="0"/>
    <s v="theater/plays"/>
    <n v="90.3"/>
    <x v="1"/>
    <s v="plays"/>
    <x v="8"/>
    <x v="9"/>
    <s v="Dec"/>
  </r>
  <r>
    <n v="271"/>
    <s v="Foley-Cox"/>
    <s v="Progressive zero administration leverage"/>
    <n v="153700"/>
    <n v="1953"/>
    <x v="3"/>
    <n v="1.2706571242680547E-2"/>
    <n v="61"/>
    <s v="US"/>
    <s v="USD"/>
    <x v="253"/>
    <n v="1449468000"/>
    <n v="1452146400"/>
    <d v="2016-01-07T06:00:00"/>
    <b v="0"/>
    <b v="0"/>
    <s v="photography/photography books"/>
    <n v="32.016393442622949"/>
    <x v="3"/>
    <s v="photography books"/>
    <x v="8"/>
    <x v="9"/>
    <s v="Jan"/>
  </r>
  <r>
    <n v="705"/>
    <s v="Ford LLC"/>
    <s v="Centralized tangible success"/>
    <n v="169700"/>
    <n v="168048"/>
    <x v="0"/>
    <n v="0.99026517383618151"/>
    <n v="2025"/>
    <s v="GB"/>
    <s v="GBP"/>
    <x v="254"/>
    <n v="1386741600"/>
    <n v="1387087200"/>
    <d v="2013-12-15T06:00:00"/>
    <b v="0"/>
    <b v="0"/>
    <s v="publishing/nonfiction"/>
    <n v="82.986666666666665"/>
    <x v="5"/>
    <s v="nonfiction"/>
    <x v="9"/>
    <x v="9"/>
    <s v="Dec"/>
  </r>
  <r>
    <n v="561"/>
    <s v="Fowler-Smith"/>
    <s v="Down-sized logistical adapter"/>
    <n v="3000"/>
    <n v="11091"/>
    <x v="1"/>
    <n v="3.6970000000000001"/>
    <n v="198"/>
    <s v="CH"/>
    <s v="CHF"/>
    <x v="255"/>
    <n v="1318827600"/>
    <n v="1319000400"/>
    <d v="2011-10-19T05:00:00"/>
    <b v="0"/>
    <b v="0"/>
    <s v="theater/plays"/>
    <n v="56.015151515151516"/>
    <x v="1"/>
    <s v="plays"/>
    <x v="2"/>
    <x v="1"/>
    <s v="Oct"/>
  </r>
  <r>
    <n v="187"/>
    <s v="Fox Group"/>
    <s v="Horizontal transitional paradigm"/>
    <n v="60200"/>
    <n v="138384"/>
    <x v="1"/>
    <n v="2.2987375415282392"/>
    <n v="1442"/>
    <s v="CA"/>
    <s v="CAD"/>
    <x v="256"/>
    <n v="1361599200"/>
    <n v="1364014800"/>
    <d v="2013-03-23T05:00:00"/>
    <b v="0"/>
    <b v="1"/>
    <s v="film &amp; video/shorts"/>
    <n v="95.966712898751737"/>
    <x v="0"/>
    <s v="shorts"/>
    <x v="9"/>
    <x v="2"/>
    <s v="Mar"/>
  </r>
  <r>
    <n v="919"/>
    <s v="Fox Ltd"/>
    <s v="Extended multimedia firmware"/>
    <n v="35600"/>
    <n v="20915"/>
    <x v="0"/>
    <n v="0.58750000000000002"/>
    <n v="225"/>
    <s v="AU"/>
    <s v="AUD"/>
    <x v="257"/>
    <n v="1507957200"/>
    <n v="1510725600"/>
    <d v="2017-11-15T06:00:00"/>
    <b v="0"/>
    <b v="1"/>
    <s v="theater/plays"/>
    <n v="92.955555555555549"/>
    <x v="1"/>
    <s v="plays"/>
    <x v="6"/>
    <x v="1"/>
    <s v="Nov"/>
  </r>
  <r>
    <n v="225"/>
    <s v="Fox-Quinn"/>
    <s v="Enterprise-wide reciprocal success"/>
    <n v="67800"/>
    <n v="176398"/>
    <x v="1"/>
    <n v="2.6017404129793511"/>
    <n v="5880"/>
    <s v="US"/>
    <s v="USD"/>
    <x v="258"/>
    <n v="1399093200"/>
    <n v="1399093200"/>
    <d v="2014-05-03T05:00:00"/>
    <b v="1"/>
    <b v="0"/>
    <s v="music/rock"/>
    <n v="29.999659863945578"/>
    <x v="2"/>
    <s v="rock"/>
    <x v="7"/>
    <x v="7"/>
    <s v="May"/>
  </r>
  <r>
    <n v="697"/>
    <s v="Fox-Williams"/>
    <s v="Profound system-worthy functionalities"/>
    <n v="128900"/>
    <n v="196960"/>
    <x v="1"/>
    <n v="1.5280062063615205"/>
    <n v="7295"/>
    <s v="US"/>
    <s v="USD"/>
    <x v="259"/>
    <n v="1522472400"/>
    <n v="1522645200"/>
    <d v="2018-04-02T05:00:00"/>
    <b v="0"/>
    <b v="0"/>
    <s v="music/electric music"/>
    <n v="26.999314599040439"/>
    <x v="2"/>
    <s v="electric music"/>
    <x v="5"/>
    <x v="10"/>
    <s v="Apr"/>
  </r>
  <r>
    <n v="579"/>
    <s v="Franklin Inc"/>
    <s v="Focused multimedia knowledgebase"/>
    <n v="6200"/>
    <n v="6269"/>
    <x v="1"/>
    <n v="1.0111290322580646"/>
    <n v="87"/>
    <s v="US"/>
    <s v="USD"/>
    <x v="260"/>
    <n v="1312693200"/>
    <n v="1313730000"/>
    <d v="2011-08-19T05:00:00"/>
    <b v="0"/>
    <b v="0"/>
    <s v="music/jazz"/>
    <n v="72.05747126436782"/>
    <x v="2"/>
    <s v="jazz"/>
    <x v="2"/>
    <x v="6"/>
    <s v="Aug"/>
  </r>
  <r>
    <n v="91"/>
    <s v="Frazier, Patrick and Smith"/>
    <s v="Enhanced systemic analyzer"/>
    <n v="154300"/>
    <n v="74688"/>
    <x v="0"/>
    <n v="0.48404406999351912"/>
    <n v="679"/>
    <s v="IT"/>
    <s v="EUR"/>
    <x v="261"/>
    <n v="1470459600"/>
    <n v="1472878800"/>
    <d v="2016-09-03T05:00:00"/>
    <b v="0"/>
    <b v="0"/>
    <s v="publishing/translations"/>
    <n v="109.99705449189985"/>
    <x v="5"/>
    <s v="translations"/>
    <x v="8"/>
    <x v="6"/>
    <s v="Sep"/>
  </r>
  <r>
    <n v="520"/>
    <s v="Frederick, Jenkins and Collins"/>
    <s v="Organic radical collaboration"/>
    <n v="800"/>
    <n v="3406"/>
    <x v="1"/>
    <n v="4.2575000000000003"/>
    <n v="32"/>
    <s v="US"/>
    <s v="USD"/>
    <x v="262"/>
    <n v="1555650000"/>
    <n v="1555909200"/>
    <d v="2019-04-22T05:00:00"/>
    <b v="0"/>
    <b v="0"/>
    <s v="theater/plays"/>
    <n v="106.4375"/>
    <x v="1"/>
    <s v="plays"/>
    <x v="3"/>
    <x v="8"/>
    <s v="Apr"/>
  </r>
  <r>
    <n v="796"/>
    <s v="Freeman-Ferguson"/>
    <s v="Profound full-range open system"/>
    <n v="7800"/>
    <n v="4275"/>
    <x v="0"/>
    <n v="0.54807692307692313"/>
    <n v="78"/>
    <s v="US"/>
    <s v="USD"/>
    <x v="263"/>
    <n v="1407474000"/>
    <n v="1408078800"/>
    <d v="2014-08-15T05:00:00"/>
    <b v="0"/>
    <b v="1"/>
    <s v="games/mobile games"/>
    <n v="54.807692307692307"/>
    <x v="6"/>
    <s v="mobile games"/>
    <x v="7"/>
    <x v="6"/>
    <s v="Aug"/>
  </r>
  <r>
    <n v="982"/>
    <s v="Freeman-French"/>
    <s v="Multi-layered optimal application"/>
    <n v="7200"/>
    <n v="6115"/>
    <x v="0"/>
    <n v="0.84930555555555554"/>
    <n v="75"/>
    <s v="US"/>
    <s v="USD"/>
    <x v="264"/>
    <n v="1311051600"/>
    <n v="1311224400"/>
    <d v="2011-07-21T05:00:00"/>
    <b v="0"/>
    <b v="1"/>
    <s v="film &amp; video/documentary"/>
    <n v="81.533333333333331"/>
    <x v="0"/>
    <s v="documentary"/>
    <x v="2"/>
    <x v="11"/>
    <s v="Jul"/>
  </r>
  <r>
    <n v="103"/>
    <s v="Frye, Hunt and Powell"/>
    <s v="Polarized incremental emulation"/>
    <n v="10000"/>
    <n v="2461"/>
    <x v="0"/>
    <n v="0.24610000000000004"/>
    <n v="37"/>
    <s v="IT"/>
    <s v="EUR"/>
    <x v="265"/>
    <n v="1287896400"/>
    <n v="1288674000"/>
    <d v="2010-11-02T05:00:00"/>
    <b v="0"/>
    <b v="0"/>
    <s v="music/electric music"/>
    <n v="66.513513513513516"/>
    <x v="2"/>
    <s v="electric music"/>
    <x v="0"/>
    <x v="1"/>
    <s v="Nov"/>
  </r>
  <r>
    <n v="575"/>
    <s v="Fuentes LLC"/>
    <s v="Universal zero-defect concept"/>
    <n v="83300"/>
    <n v="52421"/>
    <x v="0"/>
    <n v="0.62930372148859548"/>
    <n v="558"/>
    <s v="US"/>
    <s v="USD"/>
    <x v="266"/>
    <n v="1400562000"/>
    <n v="1400821200"/>
    <d v="2014-05-23T05:00:00"/>
    <b v="0"/>
    <b v="1"/>
    <s v="theater/plays"/>
    <n v="93.944444444444443"/>
    <x v="1"/>
    <s v="plays"/>
    <x v="7"/>
    <x v="7"/>
    <s v="May"/>
  </r>
  <r>
    <n v="529"/>
    <s v="Gallegos Inc"/>
    <s v="Seamless logistical encryption"/>
    <n v="5100"/>
    <n v="574"/>
    <x v="0"/>
    <n v="0.11254901960784312"/>
    <n v="9"/>
    <s v="US"/>
    <s v="USD"/>
    <x v="267"/>
    <n v="1399698000"/>
    <n v="1402117200"/>
    <d v="2014-06-07T05:00:00"/>
    <b v="0"/>
    <b v="0"/>
    <s v="games/video games"/>
    <n v="63.777777777777779"/>
    <x v="6"/>
    <s v="video games"/>
    <x v="7"/>
    <x v="7"/>
    <s v="Jun"/>
  </r>
  <r>
    <n v="834"/>
    <s v="Gallegos, Wagner and Gaines"/>
    <s v="Expanded fault-tolerant emulation"/>
    <n v="7300"/>
    <n v="11228"/>
    <x v="1"/>
    <n v="1.5380821917808221"/>
    <n v="119"/>
    <s v="US"/>
    <s v="USD"/>
    <x v="192"/>
    <n v="1371963600"/>
    <n v="1372482000"/>
    <d v="2013-06-29T05:00:00"/>
    <b v="0"/>
    <b v="0"/>
    <s v="theater/plays"/>
    <n v="94.352941176470594"/>
    <x v="1"/>
    <s v="plays"/>
    <x v="9"/>
    <x v="3"/>
    <s v="Jun"/>
  </r>
  <r>
    <n v="236"/>
    <s v="Gallegos-Cobb"/>
    <s v="Object-based directional function"/>
    <n v="39500"/>
    <n v="4323"/>
    <x v="0"/>
    <n v="0.10944303797468354"/>
    <n v="57"/>
    <s v="AU"/>
    <s v="AUD"/>
    <x v="268"/>
    <n v="1561438800"/>
    <n v="1562043600"/>
    <d v="2019-07-02T05:00:00"/>
    <b v="0"/>
    <b v="1"/>
    <s v="music/rock"/>
    <n v="75.84210526315789"/>
    <x v="2"/>
    <s v="rock"/>
    <x v="3"/>
    <x v="3"/>
    <s v="Jul"/>
  </r>
  <r>
    <n v="492"/>
    <s v="Garcia Group"/>
    <s v="Persevering interactive matrix"/>
    <n v="191000"/>
    <n v="45831"/>
    <x v="2"/>
    <n v="0.2399528795811518"/>
    <n v="595"/>
    <s v="US"/>
    <s v="USD"/>
    <x v="269"/>
    <n v="1275886800"/>
    <n v="1278910800"/>
    <d v="2010-07-12T05:00:00"/>
    <b v="1"/>
    <b v="1"/>
    <s v="film &amp; video/shorts"/>
    <n v="77.026890756302521"/>
    <x v="0"/>
    <s v="shorts"/>
    <x v="0"/>
    <x v="3"/>
    <s v="Jul"/>
  </r>
  <r>
    <n v="738"/>
    <s v="Garcia Group"/>
    <s v="Extended zero administration software"/>
    <n v="74700"/>
    <n v="1557"/>
    <x v="0"/>
    <n v="2.0843373493975904E-2"/>
    <n v="15"/>
    <s v="US"/>
    <s v="USD"/>
    <x v="270"/>
    <n v="1416117600"/>
    <n v="1418018400"/>
    <d v="2014-12-08T06:00:00"/>
    <b v="0"/>
    <b v="1"/>
    <s v="theater/plays"/>
    <n v="103.8"/>
    <x v="1"/>
    <s v="plays"/>
    <x v="7"/>
    <x v="4"/>
    <s v="Dec"/>
  </r>
  <r>
    <n v="102"/>
    <s v="Garcia Inc"/>
    <s v="Front-line web-enabled model"/>
    <n v="3700"/>
    <n v="10422"/>
    <x v="1"/>
    <n v="2.8167567567567566"/>
    <n v="336"/>
    <s v="US"/>
    <s v="USD"/>
    <x v="271"/>
    <n v="1526274000"/>
    <n v="1526878800"/>
    <d v="2018-05-21T05:00:00"/>
    <b v="0"/>
    <b v="1"/>
    <s v="technology/wearables"/>
    <n v="31.017857142857142"/>
    <x v="7"/>
    <s v="wearables"/>
    <x v="5"/>
    <x v="7"/>
    <s v="May"/>
  </r>
  <r>
    <n v="226"/>
    <s v="Garcia Inc"/>
    <s v="Progressive neutral middleware"/>
    <n v="3000"/>
    <n v="10999"/>
    <x v="1"/>
    <n v="3.6663333333333332"/>
    <n v="112"/>
    <s v="US"/>
    <s v="USD"/>
    <x v="272"/>
    <n v="1270702800"/>
    <n v="1273899600"/>
    <d v="2010-05-15T05:00:00"/>
    <b v="0"/>
    <b v="0"/>
    <s v="photography/photography books"/>
    <n v="98.205357142857139"/>
    <x v="3"/>
    <s v="photography books"/>
    <x v="0"/>
    <x v="8"/>
    <s v="May"/>
  </r>
  <r>
    <n v="288"/>
    <s v="Garcia Ltd"/>
    <s v="Secured global success"/>
    <n v="5600"/>
    <n v="5476"/>
    <x v="0"/>
    <n v="0.97785714285714287"/>
    <n v="137"/>
    <s v="DK"/>
    <s v="DKK"/>
    <x v="273"/>
    <n v="1331701200"/>
    <n v="1331787600"/>
    <d v="2012-03-15T05:00:00"/>
    <b v="0"/>
    <b v="1"/>
    <s v="music/metal"/>
    <n v="39.970802919708028"/>
    <x v="2"/>
    <s v="metal"/>
    <x v="1"/>
    <x v="10"/>
    <s v="Mar"/>
  </r>
  <r>
    <n v="741"/>
    <s v="Garcia Ltd"/>
    <s v="Balanced mobile alliance"/>
    <n v="1200"/>
    <n v="14150"/>
    <x v="1"/>
    <n v="11.791666666666664"/>
    <n v="130"/>
    <s v="US"/>
    <s v="USD"/>
    <x v="274"/>
    <n v="1274590800"/>
    <n v="1274677200"/>
    <d v="2010-05-24T05:00:00"/>
    <b v="0"/>
    <b v="0"/>
    <s v="theater/plays"/>
    <n v="108.84615384615384"/>
    <x v="1"/>
    <s v="plays"/>
    <x v="0"/>
    <x v="7"/>
    <s v="May"/>
  </r>
  <r>
    <n v="243"/>
    <s v="Garcia PLC"/>
    <s v="Customer-focused attitude-oriented function"/>
    <n v="2300"/>
    <n v="10240"/>
    <x v="1"/>
    <n v="4.4521739130434783"/>
    <n v="238"/>
    <s v="US"/>
    <s v="USD"/>
    <x v="275"/>
    <n v="1520143200"/>
    <n v="1520402400"/>
    <d v="2018-03-07T06:00:00"/>
    <b v="0"/>
    <b v="0"/>
    <s v="theater/plays"/>
    <n v="43.025210084033617"/>
    <x v="1"/>
    <s v="plays"/>
    <x v="5"/>
    <x v="10"/>
    <s v="Mar"/>
  </r>
  <r>
    <n v="841"/>
    <s v="Garcia, Dunn and Richardson"/>
    <s v="Automated even-keeled emulation"/>
    <n v="9100"/>
    <n v="12991"/>
    <x v="1"/>
    <n v="1.4275824175824174"/>
    <n v="155"/>
    <s v="US"/>
    <s v="USD"/>
    <x v="276"/>
    <n v="1455861600"/>
    <n v="1457244000"/>
    <d v="2016-03-06T06:00:00"/>
    <b v="0"/>
    <b v="0"/>
    <s v="technology/web"/>
    <n v="83.812903225806451"/>
    <x v="7"/>
    <s v="web"/>
    <x v="8"/>
    <x v="2"/>
    <s v="Mar"/>
  </r>
  <r>
    <n v="40"/>
    <s v="Garcia, Garcia and Lopez"/>
    <s v="Reduced stable middleware"/>
    <n v="8800"/>
    <n v="14878"/>
    <x v="1"/>
    <n v="1.6906818181818182"/>
    <n v="198"/>
    <s v="US"/>
    <s v="USD"/>
    <x v="277"/>
    <n v="1275714000"/>
    <n v="1277355600"/>
    <d v="2010-06-24T05:00:00"/>
    <b v="0"/>
    <b v="1"/>
    <s v="technology/wearables"/>
    <n v="75.141414141414145"/>
    <x v="7"/>
    <s v="wearables"/>
    <x v="0"/>
    <x v="3"/>
    <s v="Jun"/>
  </r>
  <r>
    <n v="386"/>
    <s v="Gardner Group"/>
    <s v="Progressive 5thgeneration customer loyalty"/>
    <n v="135500"/>
    <n v="103554"/>
    <x v="0"/>
    <n v="0.76423616236162362"/>
    <n v="1068"/>
    <s v="US"/>
    <s v="USD"/>
    <x v="278"/>
    <n v="1277528400"/>
    <n v="1278565200"/>
    <d v="2010-07-08T05:00:00"/>
    <b v="0"/>
    <b v="0"/>
    <s v="theater/plays"/>
    <n v="96.960674157303373"/>
    <x v="1"/>
    <s v="plays"/>
    <x v="0"/>
    <x v="3"/>
    <s v="Jul"/>
  </r>
  <r>
    <n v="737"/>
    <s v="Gardner Inc"/>
    <s v="Function-based systematic Graphical User Interface"/>
    <n v="3700"/>
    <n v="5028"/>
    <x v="1"/>
    <n v="1.358918918918919"/>
    <n v="180"/>
    <s v="US"/>
    <s v="USD"/>
    <x v="279"/>
    <n v="1478844000"/>
    <n v="1479880800"/>
    <d v="2016-11-23T06:00:00"/>
    <b v="0"/>
    <b v="0"/>
    <s v="music/indie rock"/>
    <n v="27.933333333333334"/>
    <x v="2"/>
    <s v="indie rock"/>
    <x v="8"/>
    <x v="4"/>
    <s v="Nov"/>
  </r>
  <r>
    <n v="988"/>
    <s v="Gardner, Ryan and Gutierrez"/>
    <s v="Triple-buffered multi-tasking matrices"/>
    <n v="9400"/>
    <n v="4899"/>
    <x v="0"/>
    <n v="0.52117021276595743"/>
    <n v="64"/>
    <s v="US"/>
    <s v="USD"/>
    <x v="33"/>
    <n v="1478930400"/>
    <n v="1480744800"/>
    <d v="2016-12-03T06:00:00"/>
    <b v="0"/>
    <b v="0"/>
    <s v="publishing/radio &amp; podcasts"/>
    <n v="76.546875"/>
    <x v="5"/>
    <s v="radio &amp; podcasts"/>
    <x v="8"/>
    <x v="4"/>
    <s v="Dec"/>
  </r>
  <r>
    <n v="971"/>
    <s v="Garner and Sons"/>
    <s v="Versatile neutral workforce"/>
    <n v="5100"/>
    <n v="1414"/>
    <x v="0"/>
    <n v="0.27725490196078434"/>
    <n v="24"/>
    <s v="US"/>
    <s v="USD"/>
    <x v="280"/>
    <n v="1381208400"/>
    <n v="1381726800"/>
    <d v="2013-10-14T05:00:00"/>
    <b v="0"/>
    <b v="0"/>
    <s v="film &amp; video/television"/>
    <n v="58.916666666666664"/>
    <x v="0"/>
    <s v="television"/>
    <x v="9"/>
    <x v="1"/>
    <s v="Oct"/>
  </r>
  <r>
    <n v="535"/>
    <s v="Garrison LLC"/>
    <s v="Profit-focused 24/7 data-warehouse"/>
    <n v="2600"/>
    <n v="12533"/>
    <x v="1"/>
    <n v="4.820384615384615"/>
    <n v="202"/>
    <s v="IT"/>
    <s v="EUR"/>
    <x v="281"/>
    <n v="1528434000"/>
    <n v="1528606800"/>
    <d v="2018-06-10T05:00:00"/>
    <b v="0"/>
    <b v="1"/>
    <s v="theater/plays"/>
    <n v="62.044554455445542"/>
    <x v="1"/>
    <s v="plays"/>
    <x v="5"/>
    <x v="3"/>
    <s v="Jun"/>
  </r>
  <r>
    <n v="712"/>
    <s v="Garza-Bryant"/>
    <s v="Programmable leadingedge contingency"/>
    <n v="800"/>
    <n v="14725"/>
    <x v="1"/>
    <n v="18.40625"/>
    <n v="202"/>
    <s v="US"/>
    <s v="USD"/>
    <x v="282"/>
    <n v="1467954000"/>
    <n v="1471496400"/>
    <d v="2016-08-18T05:00:00"/>
    <b v="0"/>
    <b v="0"/>
    <s v="theater/plays"/>
    <n v="72.896039603960389"/>
    <x v="1"/>
    <s v="plays"/>
    <x v="8"/>
    <x v="11"/>
    <s v="Aug"/>
  </r>
  <r>
    <n v="133"/>
    <s v="Gates PLC"/>
    <s v="Secured content-based product"/>
    <n v="4500"/>
    <n v="13985"/>
    <x v="1"/>
    <n v="3.1077777777777778"/>
    <n v="159"/>
    <s v="US"/>
    <s v="USD"/>
    <x v="283"/>
    <n v="1313125200"/>
    <n v="1315026000"/>
    <d v="2011-09-03T05:00:00"/>
    <b v="0"/>
    <b v="0"/>
    <s v="music/world music"/>
    <n v="87.95597484276729"/>
    <x v="2"/>
    <s v="world music"/>
    <x v="2"/>
    <x v="6"/>
    <s v="Sep"/>
  </r>
  <r>
    <n v="909"/>
    <s v="Gates, Li and Thompson"/>
    <s v="Synchronized attitude-oriented frame"/>
    <n v="1800"/>
    <n v="8621"/>
    <x v="1"/>
    <n v="4.7894444444444444"/>
    <n v="80"/>
    <s v="CA"/>
    <s v="CAD"/>
    <x v="284"/>
    <n v="1528088400"/>
    <n v="1530421200"/>
    <d v="2018-07-01T05:00:00"/>
    <b v="0"/>
    <b v="1"/>
    <s v="theater/plays"/>
    <n v="107.7625"/>
    <x v="1"/>
    <s v="plays"/>
    <x v="5"/>
    <x v="3"/>
    <s v="Jul"/>
  </r>
  <r>
    <n v="342"/>
    <s v="Gibson-Hernandez"/>
    <s v="Visionary foreground middleware"/>
    <n v="47900"/>
    <n v="31864"/>
    <x v="0"/>
    <n v="0.66521920668058454"/>
    <n v="328"/>
    <s v="US"/>
    <s v="USD"/>
    <x v="285"/>
    <n v="1374296400"/>
    <n v="1375333200"/>
    <d v="2013-08-01T05:00:00"/>
    <b v="0"/>
    <b v="0"/>
    <s v="theater/plays"/>
    <n v="97.146341463414629"/>
    <x v="1"/>
    <s v="plays"/>
    <x v="9"/>
    <x v="11"/>
    <s v="Aug"/>
  </r>
  <r>
    <n v="675"/>
    <s v="Giles-Smith"/>
    <s v="Right-sized web-enabled intranet"/>
    <n v="9700"/>
    <n v="11929"/>
    <x v="1"/>
    <n v="1.2297938144329896"/>
    <n v="331"/>
    <s v="US"/>
    <s v="USD"/>
    <x v="286"/>
    <n v="1568178000"/>
    <n v="1568782800"/>
    <d v="2019-09-18T05:00:00"/>
    <b v="0"/>
    <b v="0"/>
    <s v="journalism/audio"/>
    <n v="36.0392749244713"/>
    <x v="8"/>
    <s v="audio"/>
    <x v="3"/>
    <x v="0"/>
    <s v="Sep"/>
  </r>
  <r>
    <n v="684"/>
    <s v="Gilmore LLC"/>
    <s v="Optimized systemic algorithm"/>
    <n v="1400"/>
    <n v="7600"/>
    <x v="1"/>
    <n v="5.4285714285714288"/>
    <n v="110"/>
    <s v="CA"/>
    <s v="CAD"/>
    <x v="287"/>
    <n v="1277787600"/>
    <n v="1279515600"/>
    <d v="2010-07-19T05:00:00"/>
    <b v="0"/>
    <b v="0"/>
    <s v="publishing/nonfiction"/>
    <n v="69.090909090909093"/>
    <x v="5"/>
    <s v="nonfiction"/>
    <x v="0"/>
    <x v="3"/>
    <s v="Jul"/>
  </r>
  <r>
    <n v="732"/>
    <s v="Glass, Baker and Jones"/>
    <s v="Business-focused 24hour access"/>
    <n v="117000"/>
    <n v="107622"/>
    <x v="0"/>
    <n v="0.91984615384615376"/>
    <n v="1121"/>
    <s v="US"/>
    <s v="USD"/>
    <x v="288"/>
    <n v="1490158800"/>
    <n v="1492146000"/>
    <d v="2017-04-14T05:00:00"/>
    <b v="0"/>
    <b v="1"/>
    <s v="music/rock"/>
    <n v="96.005352363960753"/>
    <x v="2"/>
    <s v="rock"/>
    <x v="6"/>
    <x v="10"/>
    <s v="Apr"/>
  </r>
  <r>
    <n v="356"/>
    <s v="Glass, Nunez and Mcdonald"/>
    <s v="Open-source systematic protocol"/>
    <n v="9300"/>
    <n v="3431"/>
    <x v="0"/>
    <n v="0.36892473118279567"/>
    <n v="40"/>
    <s v="IT"/>
    <s v="EUR"/>
    <x v="289"/>
    <n v="1326520800"/>
    <n v="1327298400"/>
    <d v="2012-01-23T06:00:00"/>
    <b v="0"/>
    <b v="0"/>
    <s v="theater/plays"/>
    <n v="85.775000000000006"/>
    <x v="1"/>
    <s v="plays"/>
    <x v="1"/>
    <x v="5"/>
    <s v="Jan"/>
  </r>
  <r>
    <n v="970"/>
    <s v="Glover-Nelson"/>
    <s v="Inverse context-sensitive info-mediaries"/>
    <n v="94900"/>
    <n v="57659"/>
    <x v="0"/>
    <n v="0.60757639620653314"/>
    <n v="594"/>
    <s v="US"/>
    <s v="USD"/>
    <x v="290"/>
    <n v="1304917200"/>
    <n v="1305003600"/>
    <d v="2011-05-10T05:00:00"/>
    <b v="0"/>
    <b v="0"/>
    <s v="theater/plays"/>
    <n v="97.069023569023571"/>
    <x v="1"/>
    <s v="plays"/>
    <x v="2"/>
    <x v="7"/>
    <s v="May"/>
  </r>
  <r>
    <n v="464"/>
    <s v="Gomez LLC"/>
    <s v="Pre-emptive mission-critical hardware"/>
    <n v="71200"/>
    <n v="95020"/>
    <x v="1"/>
    <n v="1.3345505617977529"/>
    <n v="2436"/>
    <s v="US"/>
    <s v="USD"/>
    <x v="291"/>
    <n v="1518328800"/>
    <n v="1519538400"/>
    <d v="2018-02-25T06:00:00"/>
    <b v="0"/>
    <b v="0"/>
    <s v="theater/plays"/>
    <n v="39.006568144499177"/>
    <x v="1"/>
    <s v="plays"/>
    <x v="5"/>
    <x v="2"/>
    <s v="Feb"/>
  </r>
  <r>
    <n v="81"/>
    <s v="Gomez, Bailey and Flores"/>
    <s v="User-friendly static contingency"/>
    <n v="16800"/>
    <n v="37857"/>
    <x v="1"/>
    <n v="2.253392857142857"/>
    <n v="411"/>
    <s v="US"/>
    <s v="USD"/>
    <x v="292"/>
    <n v="1511416800"/>
    <n v="1513576800"/>
    <d v="2017-12-18T06:00:00"/>
    <b v="0"/>
    <b v="0"/>
    <s v="music/rock"/>
    <n v="92.109489051094897"/>
    <x v="2"/>
    <s v="rock"/>
    <x v="6"/>
    <x v="4"/>
    <s v="Dec"/>
  </r>
  <r>
    <n v="655"/>
    <s v="Gonzalez, Williams and Benson"/>
    <s v="Multi-layered bottom-line encryption"/>
    <n v="6900"/>
    <n v="13212"/>
    <x v="1"/>
    <n v="1.9147826086956521"/>
    <n v="264"/>
    <s v="US"/>
    <s v="USD"/>
    <x v="293"/>
    <n v="1488434400"/>
    <n v="1489554000"/>
    <d v="2017-03-15T05:00:00"/>
    <b v="1"/>
    <b v="0"/>
    <s v="photography/photography books"/>
    <n v="50.045454545454547"/>
    <x v="3"/>
    <s v="photography books"/>
    <x v="6"/>
    <x v="10"/>
    <s v="Mar"/>
  </r>
  <r>
    <n v="338"/>
    <s v="Gonzalez-Burton"/>
    <s v="Decentralized intangible encoding"/>
    <n v="69800"/>
    <n v="125042"/>
    <x v="1"/>
    <n v="1.7914326647564467"/>
    <n v="1690"/>
    <s v="US"/>
    <s v="USD"/>
    <x v="294"/>
    <n v="1317790800"/>
    <n v="1320382800"/>
    <d v="2011-11-04T05:00:00"/>
    <b v="0"/>
    <b v="0"/>
    <s v="theater/plays"/>
    <n v="73.989349112426041"/>
    <x v="1"/>
    <s v="plays"/>
    <x v="2"/>
    <x v="1"/>
    <s v="Nov"/>
  </r>
  <r>
    <n v="241"/>
    <s v="Gonzalez-Martinez"/>
    <s v="Vision-oriented actuating open system"/>
    <n v="168500"/>
    <n v="171729"/>
    <x v="1"/>
    <n v="1.0191632047477746"/>
    <n v="1684"/>
    <s v="AU"/>
    <s v="AUD"/>
    <x v="295"/>
    <n v="1397365200"/>
    <n v="1398229200"/>
    <d v="2014-04-23T05:00:00"/>
    <b v="0"/>
    <b v="1"/>
    <s v="publishing/nonfiction"/>
    <n v="101.97684085510689"/>
    <x v="5"/>
    <s v="nonfiction"/>
    <x v="7"/>
    <x v="8"/>
    <s v="Apr"/>
  </r>
  <r>
    <n v="465"/>
    <s v="Gonzalez-Robbins"/>
    <s v="Up-sized responsive protocol"/>
    <n v="4700"/>
    <n v="8829"/>
    <x v="1"/>
    <n v="1.8785106382978722"/>
    <n v="80"/>
    <s v="US"/>
    <s v="USD"/>
    <x v="296"/>
    <n v="1517032800"/>
    <n v="1517810400"/>
    <d v="2018-02-05T06:00:00"/>
    <b v="0"/>
    <b v="0"/>
    <s v="publishing/translations"/>
    <n v="110.3625"/>
    <x v="5"/>
    <s v="translations"/>
    <x v="5"/>
    <x v="5"/>
    <s v="Feb"/>
  </r>
  <r>
    <n v="774"/>
    <s v="Gonzalez-Snow"/>
    <s v="Polarized user-facing interface"/>
    <n v="5000"/>
    <n v="6775"/>
    <x v="1"/>
    <n v="1.355"/>
    <n v="78"/>
    <s v="IT"/>
    <s v="EUR"/>
    <x v="297"/>
    <n v="1463979600"/>
    <n v="1467522000"/>
    <d v="2016-07-03T05:00:00"/>
    <b v="0"/>
    <b v="0"/>
    <s v="technology/web"/>
    <n v="86.858974358974365"/>
    <x v="7"/>
    <s v="web"/>
    <x v="8"/>
    <x v="7"/>
    <s v="Jul"/>
  </r>
  <r>
    <n v="968"/>
    <s v="Gonzalez-White"/>
    <s v="Open-architected disintermediate budgetary management"/>
    <n v="2400"/>
    <n v="8117"/>
    <x v="1"/>
    <n v="3.3820833333333336"/>
    <n v="114"/>
    <s v="US"/>
    <s v="USD"/>
    <x v="298"/>
    <n v="1293861600"/>
    <n v="1295157600"/>
    <d v="2011-01-16T06:00:00"/>
    <b v="0"/>
    <b v="0"/>
    <s v="food/food trucks"/>
    <n v="71.201754385964918"/>
    <x v="4"/>
    <s v="food trucks"/>
    <x v="2"/>
    <x v="5"/>
    <s v="Jan"/>
  </r>
  <r>
    <n v="264"/>
    <s v="Gordon PLC"/>
    <s v="Virtual reciprocal policy"/>
    <n v="45600"/>
    <n v="165375"/>
    <x v="1"/>
    <n v="3.6266447368421053"/>
    <n v="5512"/>
    <s v="US"/>
    <s v="USD"/>
    <x v="299"/>
    <n v="1360648800"/>
    <n v="1362031200"/>
    <d v="2013-02-28T06:00:00"/>
    <b v="0"/>
    <b v="0"/>
    <s v="theater/plays"/>
    <n v="30.002721335268504"/>
    <x v="1"/>
    <s v="plays"/>
    <x v="9"/>
    <x v="2"/>
    <s v="Feb"/>
  </r>
  <r>
    <n v="607"/>
    <s v="Gordon, Mendez and Johnson"/>
    <s v="Fundamental needs-based frame"/>
    <n v="137600"/>
    <n v="180667"/>
    <x v="1"/>
    <n v="1.3129869186046512"/>
    <n v="2230"/>
    <s v="US"/>
    <s v="USD"/>
    <x v="300"/>
    <n v="1395550800"/>
    <n v="1395723600"/>
    <d v="2014-03-25T05:00:00"/>
    <b v="0"/>
    <b v="0"/>
    <s v="food/food trucks"/>
    <n v="81.016591928251117"/>
    <x v="4"/>
    <s v="food trucks"/>
    <x v="7"/>
    <x v="10"/>
    <s v="Mar"/>
  </r>
  <r>
    <n v="363"/>
    <s v="Gray-Davis"/>
    <s v="Re-contextualized local initiative"/>
    <n v="5200"/>
    <n v="8330"/>
    <x v="1"/>
    <n v="1.601923076923077"/>
    <n v="139"/>
    <s v="US"/>
    <s v="USD"/>
    <x v="301"/>
    <n v="1324965600"/>
    <n v="1325052000"/>
    <d v="2011-12-28T06:00:00"/>
    <b v="0"/>
    <b v="0"/>
    <s v="music/rock"/>
    <n v="59.928057553956833"/>
    <x v="2"/>
    <s v="rock"/>
    <x v="2"/>
    <x v="9"/>
    <s v="Dec"/>
  </r>
  <r>
    <n v="23"/>
    <s v="Gray-Jenkins"/>
    <s v="Devolved next generation adapter"/>
    <n v="4500"/>
    <n v="14942"/>
    <x v="1"/>
    <n v="3.320444444444445"/>
    <n v="142"/>
    <s v="GB"/>
    <s v="GBP"/>
    <x v="302"/>
    <n v="1550124000"/>
    <n v="1554699600"/>
    <d v="2019-04-08T05:00:00"/>
    <b v="0"/>
    <b v="0"/>
    <s v="film &amp; video/documentary"/>
    <n v="105.22535211267606"/>
    <x v="0"/>
    <s v="documentary"/>
    <x v="3"/>
    <x v="2"/>
    <s v="Apr"/>
  </r>
  <r>
    <n v="10"/>
    <s v="Green Ltd"/>
    <s v="Monitored empowering installation"/>
    <n v="5200"/>
    <n v="13838"/>
    <x v="1"/>
    <n v="2.6611538461538462"/>
    <n v="220"/>
    <s v="US"/>
    <s v="USD"/>
    <x v="303"/>
    <n v="1281762000"/>
    <n v="1285909200"/>
    <d v="2010-10-01T05:00:00"/>
    <b v="0"/>
    <b v="0"/>
    <s v="film &amp; video/drama"/>
    <n v="62.9"/>
    <x v="0"/>
    <s v="drama"/>
    <x v="0"/>
    <x v="6"/>
    <s v="Oct"/>
  </r>
  <r>
    <n v="920"/>
    <s v="Green, Murphy and Webb"/>
    <s v="Versatile directional project"/>
    <n v="5300"/>
    <n v="9676"/>
    <x v="1"/>
    <n v="1.8256603773584905"/>
    <n v="255"/>
    <s v="US"/>
    <s v="USD"/>
    <x v="304"/>
    <n v="1549519200"/>
    <n v="1551247200"/>
    <d v="2019-02-27T06:00:00"/>
    <b v="1"/>
    <b v="0"/>
    <s v="film &amp; video/animation"/>
    <n v="37.945098039215686"/>
    <x v="0"/>
    <s v="animation"/>
    <x v="3"/>
    <x v="2"/>
    <s v="Feb"/>
  </r>
  <r>
    <n v="958"/>
    <s v="Green, Robinson and Ho"/>
    <s v="De-engineered zero-defect open system"/>
    <n v="1100"/>
    <n v="8081"/>
    <x v="1"/>
    <n v="7.3463636363636367"/>
    <n v="112"/>
    <s v="US"/>
    <s v="USD"/>
    <x v="104"/>
    <n v="1277096400"/>
    <n v="1278997200"/>
    <d v="2010-07-13T05:00:00"/>
    <b v="0"/>
    <b v="0"/>
    <s v="film &amp; video/animation"/>
    <n v="72.151785714285708"/>
    <x v="0"/>
    <s v="animation"/>
    <x v="0"/>
    <x v="3"/>
    <s v="Jul"/>
  </r>
  <r>
    <n v="372"/>
    <s v="Green-Carr"/>
    <s v="Pre-emptive bifurcated artificial intelligence"/>
    <n v="900"/>
    <n v="14324"/>
    <x v="1"/>
    <n v="15.915555555555555"/>
    <n v="169"/>
    <s v="US"/>
    <s v="USD"/>
    <x v="305"/>
    <n v="1420696800"/>
    <n v="1422424800"/>
    <d v="2015-01-28T06:00:00"/>
    <b v="0"/>
    <b v="1"/>
    <s v="film &amp; video/documentary"/>
    <n v="84.757396449704146"/>
    <x v="0"/>
    <s v="documentary"/>
    <x v="4"/>
    <x v="5"/>
    <s v="Jan"/>
  </r>
  <r>
    <n v="525"/>
    <s v="Greene, Lloyd and Sims"/>
    <s v="Balanced leadingedge data-warehouse"/>
    <n v="2100"/>
    <n v="1768"/>
    <x v="0"/>
    <n v="0.84190476190476193"/>
    <n v="63"/>
    <s v="US"/>
    <s v="USD"/>
    <x v="306"/>
    <n v="1290492000"/>
    <n v="1290837600"/>
    <d v="2010-11-27T06:00:00"/>
    <b v="0"/>
    <b v="0"/>
    <s v="technology/wearables"/>
    <n v="28.063492063492063"/>
    <x v="7"/>
    <s v="wearables"/>
    <x v="0"/>
    <x v="4"/>
    <s v="Nov"/>
  </r>
  <r>
    <n v="747"/>
    <s v="Greer and Sons"/>
    <s v="Secured clear-thinking intranet"/>
    <n v="4900"/>
    <n v="11214"/>
    <x v="1"/>
    <n v="2.2885714285714287"/>
    <n v="280"/>
    <s v="US"/>
    <s v="USD"/>
    <x v="307"/>
    <n v="1283403600"/>
    <n v="1284354000"/>
    <d v="2010-09-13T05:00:00"/>
    <b v="0"/>
    <b v="0"/>
    <s v="theater/plays"/>
    <n v="40.049999999999997"/>
    <x v="1"/>
    <s v="plays"/>
    <x v="0"/>
    <x v="0"/>
    <s v="Sep"/>
  </r>
  <r>
    <n v="470"/>
    <s v="Grimes, Holland and Sloan"/>
    <s v="Extended dedicated archive"/>
    <n v="3600"/>
    <n v="10289"/>
    <x v="1"/>
    <n v="2.8580555555555556"/>
    <n v="381"/>
    <s v="US"/>
    <s v="USD"/>
    <x v="308"/>
    <n v="1481522400"/>
    <n v="1482127200"/>
    <d v="2016-12-19T06:00:00"/>
    <b v="0"/>
    <b v="0"/>
    <s v="technology/wearables"/>
    <n v="27.00524934383202"/>
    <x v="7"/>
    <s v="wearables"/>
    <x v="8"/>
    <x v="9"/>
    <s v="Dec"/>
  </r>
  <r>
    <n v="126"/>
    <s v="Gross PLC"/>
    <s v="Proactive methodical benchmark"/>
    <n v="180200"/>
    <n v="69617"/>
    <x v="0"/>
    <n v="0.38633185349611543"/>
    <n v="774"/>
    <s v="US"/>
    <s v="USD"/>
    <x v="309"/>
    <n v="1471150800"/>
    <n v="1473570000"/>
    <d v="2016-09-11T05:00:00"/>
    <b v="0"/>
    <b v="1"/>
    <s v="theater/plays"/>
    <n v="89.944444444444443"/>
    <x v="1"/>
    <s v="plays"/>
    <x v="8"/>
    <x v="6"/>
    <s v="Sep"/>
  </r>
  <r>
    <n v="303"/>
    <s v="Guerrero, Flores and Jenkins"/>
    <s v="Networked optimal architecture"/>
    <n v="3400"/>
    <n v="2809"/>
    <x v="0"/>
    <n v="0.8261764705882354"/>
    <n v="32"/>
    <s v="US"/>
    <s v="USD"/>
    <x v="310"/>
    <n v="1452146400"/>
    <n v="1452578400"/>
    <d v="2016-01-12T06:00:00"/>
    <b v="0"/>
    <b v="0"/>
    <s v="music/indie rock"/>
    <n v="87.78125"/>
    <x v="2"/>
    <s v="indie rock"/>
    <x v="8"/>
    <x v="5"/>
    <s v="Jan"/>
  </r>
  <r>
    <n v="753"/>
    <s v="Guerrero-Griffin"/>
    <s v="Networked web-enabled product"/>
    <n v="4700"/>
    <n v="12065"/>
    <x v="1"/>
    <n v="2.5670212765957445"/>
    <n v="137"/>
    <s v="US"/>
    <s v="USD"/>
    <x v="274"/>
    <n v="1274590800"/>
    <n v="1275886800"/>
    <d v="2010-06-07T05:00:00"/>
    <b v="0"/>
    <b v="0"/>
    <s v="photography/photography books"/>
    <n v="88.065693430656935"/>
    <x v="3"/>
    <s v="photography books"/>
    <x v="0"/>
    <x v="7"/>
    <s v="Jun"/>
  </r>
  <r>
    <n v="341"/>
    <s v="Guzman Group"/>
    <s v="Ameliorated disintermediate utilization"/>
    <n v="114300"/>
    <n v="96777"/>
    <x v="0"/>
    <n v="0.84669291338582686"/>
    <n v="1257"/>
    <s v="US"/>
    <s v="USD"/>
    <x v="311"/>
    <n v="1440738000"/>
    <n v="1441342800"/>
    <d v="2015-09-04T05:00:00"/>
    <b v="0"/>
    <b v="0"/>
    <s v="music/indie rock"/>
    <n v="76.990453460620529"/>
    <x v="2"/>
    <s v="indie rock"/>
    <x v="4"/>
    <x v="6"/>
    <s v="Sep"/>
  </r>
  <r>
    <n v="767"/>
    <s v="Hale, Pearson and Jenkins"/>
    <s v="Upgradable attitude-oriented project"/>
    <n v="97200"/>
    <n v="55372"/>
    <x v="0"/>
    <n v="0.56967078189300413"/>
    <n v="513"/>
    <s v="US"/>
    <s v="USD"/>
    <x v="312"/>
    <n v="1444107600"/>
    <n v="1447999200"/>
    <d v="2015-11-20T06:00:00"/>
    <b v="0"/>
    <b v="0"/>
    <s v="publishing/translations"/>
    <n v="107.93762183235867"/>
    <x v="5"/>
    <s v="translations"/>
    <x v="4"/>
    <x v="1"/>
    <s v="Nov"/>
  </r>
  <r>
    <n v="593"/>
    <s v="Hale-Hayes"/>
    <s v="Ameliorated client-driven open system"/>
    <n v="121600"/>
    <n v="188288"/>
    <x v="1"/>
    <n v="1.5484210526315789"/>
    <n v="4006"/>
    <s v="US"/>
    <s v="USD"/>
    <x v="313"/>
    <n v="1395810000"/>
    <n v="1396933200"/>
    <d v="2014-04-08T05:00:00"/>
    <b v="0"/>
    <b v="0"/>
    <s v="film &amp; video/animation"/>
    <n v="47.001497753369947"/>
    <x v="0"/>
    <s v="animation"/>
    <x v="7"/>
    <x v="10"/>
    <s v="Apr"/>
  </r>
  <r>
    <n v="93"/>
    <s v="Hall and Sons"/>
    <s v="Pre-emptive radical architecture"/>
    <n v="108800"/>
    <n v="65877"/>
    <x v="2"/>
    <n v="0.60548713235294116"/>
    <n v="610"/>
    <s v="US"/>
    <s v="USD"/>
    <x v="314"/>
    <n v="1350709200"/>
    <n v="1351054800"/>
    <d v="2012-10-24T05:00:00"/>
    <b v="0"/>
    <b v="1"/>
    <s v="theater/plays"/>
    <n v="107.99508196721311"/>
    <x v="1"/>
    <s v="plays"/>
    <x v="1"/>
    <x v="1"/>
    <s v="Oct"/>
  </r>
  <r>
    <n v="930"/>
    <s v="Hall, Buchanan and Benton"/>
    <s v="Configurable fault-tolerant structure"/>
    <n v="3500"/>
    <n v="3930"/>
    <x v="1"/>
    <n v="1.1228571428571428"/>
    <n v="85"/>
    <s v="US"/>
    <s v="USD"/>
    <x v="315"/>
    <n v="1424844000"/>
    <n v="1425448800"/>
    <d v="2015-03-04T06:00:00"/>
    <b v="0"/>
    <b v="1"/>
    <s v="theater/plays"/>
    <n v="46.235294117647058"/>
    <x v="1"/>
    <s v="plays"/>
    <x v="4"/>
    <x v="2"/>
    <s v="Mar"/>
  </r>
  <r>
    <n v="946"/>
    <s v="Hall, Holmes and Walker"/>
    <s v="Public-key bandwidth-monitored intranet"/>
    <n v="153700"/>
    <n v="15238"/>
    <x v="0"/>
    <n v="9.9141184124918666E-2"/>
    <n v="181"/>
    <s v="US"/>
    <s v="USD"/>
    <x v="316"/>
    <n v="1308200400"/>
    <n v="1308373200"/>
    <d v="2011-06-18T05:00:00"/>
    <b v="0"/>
    <b v="0"/>
    <s v="theater/plays"/>
    <n v="84.187845303867405"/>
    <x v="1"/>
    <s v="plays"/>
    <x v="2"/>
    <x v="3"/>
    <s v="Jun"/>
  </r>
  <r>
    <n v="155"/>
    <s v="Hall-Schaefer"/>
    <s v="Distributed eco-centric methodology"/>
    <n v="139500"/>
    <n v="90706"/>
    <x v="0"/>
    <n v="0.65022222222222226"/>
    <n v="1194"/>
    <s v="US"/>
    <s v="USD"/>
    <x v="52"/>
    <n v="1269493200"/>
    <n v="1270789200"/>
    <d v="2010-04-09T05:00:00"/>
    <b v="0"/>
    <b v="0"/>
    <s v="theater/plays"/>
    <n v="75.968174204355108"/>
    <x v="1"/>
    <s v="plays"/>
    <x v="0"/>
    <x v="10"/>
    <s v="Apr"/>
  </r>
  <r>
    <n v="139"/>
    <s v="Hamilton, Wright and Chavez"/>
    <s v="Down-sized empowering protocol"/>
    <n v="92100"/>
    <n v="19246"/>
    <x v="0"/>
    <n v="0.20896851248642778"/>
    <n v="326"/>
    <s v="US"/>
    <s v="USD"/>
    <x v="317"/>
    <n v="1429592400"/>
    <n v="1430974800"/>
    <d v="2015-05-07T05:00:00"/>
    <b v="0"/>
    <b v="1"/>
    <s v="technology/wearables"/>
    <n v="59.036809815950917"/>
    <x v="7"/>
    <s v="wearables"/>
    <x v="4"/>
    <x v="8"/>
    <s v="May"/>
  </r>
  <r>
    <n v="72"/>
    <s v="Hampton, Lewis and Ray"/>
    <s v="Seamless coherent parallelism"/>
    <n v="600"/>
    <n v="4022"/>
    <x v="1"/>
    <n v="6.7033333333333323"/>
    <n v="54"/>
    <s v="US"/>
    <s v="USD"/>
    <x v="166"/>
    <n v="1435726800"/>
    <n v="1438837200"/>
    <d v="2015-08-06T05:00:00"/>
    <b v="0"/>
    <b v="0"/>
    <s v="film &amp; video/animation"/>
    <n v="74.481481481481481"/>
    <x v="0"/>
    <s v="animation"/>
    <x v="4"/>
    <x v="11"/>
    <s v="Aug"/>
  </r>
  <r>
    <n v="437"/>
    <s v="Hansen Group"/>
    <s v="Centralized regional interface"/>
    <n v="8100"/>
    <n v="9969"/>
    <x v="1"/>
    <n v="1.2307407407407407"/>
    <n v="192"/>
    <s v="US"/>
    <s v="USD"/>
    <x v="318"/>
    <n v="1442120400"/>
    <n v="1442379600"/>
    <d v="2015-09-16T05:00:00"/>
    <b v="0"/>
    <b v="1"/>
    <s v="film &amp; video/animation"/>
    <n v="51.921875"/>
    <x v="0"/>
    <s v="animation"/>
    <x v="4"/>
    <x v="0"/>
    <s v="Sep"/>
  </r>
  <r>
    <n v="870"/>
    <s v="Hansen-Austin"/>
    <s v="Adaptive demand-driven encryption"/>
    <n v="7700"/>
    <n v="6920"/>
    <x v="0"/>
    <n v="0.89870129870129878"/>
    <n v="121"/>
    <s v="US"/>
    <s v="USD"/>
    <x v="319"/>
    <n v="1440392400"/>
    <n v="1442552400"/>
    <d v="2015-09-18T05:00:00"/>
    <b v="0"/>
    <b v="0"/>
    <s v="theater/plays"/>
    <n v="57.190082644628099"/>
    <x v="1"/>
    <s v="plays"/>
    <x v="4"/>
    <x v="6"/>
    <s v="Sep"/>
  </r>
  <r>
    <n v="94"/>
    <s v="Hanson Inc"/>
    <s v="Grass-roots web-enabled contingency"/>
    <n v="2900"/>
    <n v="8807"/>
    <x v="1"/>
    <n v="3.036896551724138"/>
    <n v="180"/>
    <s v="GB"/>
    <s v="GBP"/>
    <x v="320"/>
    <n v="1554613200"/>
    <n v="1555563600"/>
    <d v="2019-04-18T05:00:00"/>
    <b v="0"/>
    <b v="0"/>
    <s v="technology/web"/>
    <n v="48.927777777777777"/>
    <x v="7"/>
    <s v="web"/>
    <x v="3"/>
    <x v="8"/>
    <s v="Apr"/>
  </r>
  <r>
    <n v="547"/>
    <s v="Hardin-Dixon"/>
    <s v="Focused solution-oriented matrix"/>
    <n v="1300"/>
    <n v="12597"/>
    <x v="1"/>
    <n v="9.69"/>
    <n v="156"/>
    <s v="US"/>
    <s v="USD"/>
    <x v="321"/>
    <n v="1422165600"/>
    <n v="1423202400"/>
    <d v="2015-02-06T06:00:00"/>
    <b v="0"/>
    <b v="0"/>
    <s v="film &amp; video/drama"/>
    <n v="80.75"/>
    <x v="0"/>
    <s v="drama"/>
    <x v="4"/>
    <x v="5"/>
    <s v="Feb"/>
  </r>
  <r>
    <n v="568"/>
    <s v="Hardin-Foley"/>
    <s v="Synergized zero tolerance help-desk"/>
    <n v="72400"/>
    <n v="134688"/>
    <x v="1"/>
    <n v="1.8603314917127072"/>
    <n v="5180"/>
    <s v="US"/>
    <s v="USD"/>
    <x v="322"/>
    <n v="1279170000"/>
    <n v="1283058000"/>
    <d v="2010-08-29T05:00:00"/>
    <b v="0"/>
    <b v="0"/>
    <s v="theater/plays"/>
    <n v="26.0015444015444"/>
    <x v="1"/>
    <s v="plays"/>
    <x v="0"/>
    <x v="11"/>
    <s v="Aug"/>
  </r>
  <r>
    <n v="806"/>
    <s v="Harmon-Madden"/>
    <s v="Adaptive holistic hub"/>
    <n v="700"/>
    <n v="8262"/>
    <x v="1"/>
    <n v="11.802857142857142"/>
    <n v="76"/>
    <s v="US"/>
    <s v="USD"/>
    <x v="323"/>
    <n v="1330927200"/>
    <n v="1332997200"/>
    <d v="2012-03-29T05:00:00"/>
    <b v="0"/>
    <b v="1"/>
    <s v="film &amp; video/drama"/>
    <n v="108.71052631578948"/>
    <x v="0"/>
    <s v="drama"/>
    <x v="1"/>
    <x v="10"/>
    <s v="Mar"/>
  </r>
  <r>
    <n v="432"/>
    <s v="Harper-Bryan"/>
    <s v="Re-contextualized dedicated hardware"/>
    <n v="7700"/>
    <n v="6369"/>
    <x v="0"/>
    <n v="0.82714285714285718"/>
    <n v="91"/>
    <s v="US"/>
    <s v="USD"/>
    <x v="324"/>
    <n v="1399006800"/>
    <n v="1400734800"/>
    <d v="2014-05-22T05:00:00"/>
    <b v="0"/>
    <b v="0"/>
    <s v="theater/plays"/>
    <n v="69.989010989010993"/>
    <x v="1"/>
    <s v="plays"/>
    <x v="7"/>
    <x v="7"/>
    <s v="May"/>
  </r>
  <r>
    <n v="114"/>
    <s v="Harper-Davis"/>
    <s v="Robust heuristic encoding"/>
    <n v="1900"/>
    <n v="13816"/>
    <x v="1"/>
    <n v="7.2715789473684209"/>
    <n v="126"/>
    <s v="US"/>
    <s v="USD"/>
    <x v="325"/>
    <n v="1554786000"/>
    <n v="1554872400"/>
    <d v="2019-04-10T05:00:00"/>
    <b v="0"/>
    <b v="1"/>
    <s v="technology/wearables"/>
    <n v="109.65079365079364"/>
    <x v="7"/>
    <s v="wearables"/>
    <x v="3"/>
    <x v="8"/>
    <s v="Apr"/>
  </r>
  <r>
    <n v="447"/>
    <s v="Harrington-Harper"/>
    <s v="Self-enabling next generation algorithm"/>
    <n v="155200"/>
    <n v="37754"/>
    <x v="2"/>
    <n v="0.24326030927835052"/>
    <n v="439"/>
    <s v="GB"/>
    <s v="GBP"/>
    <x v="326"/>
    <n v="1513663200"/>
    <n v="1515045600"/>
    <d v="2018-01-04T06:00:00"/>
    <b v="0"/>
    <b v="0"/>
    <s v="film &amp; video/television"/>
    <n v="86"/>
    <x v="0"/>
    <s v="television"/>
    <x v="5"/>
    <x v="9"/>
    <s v="Jan"/>
  </r>
  <r>
    <n v="5"/>
    <s v="Harris Group"/>
    <s v="Open-source optimizing database"/>
    <n v="7600"/>
    <n v="13195"/>
    <x v="1"/>
    <n v="1.7361842105263159"/>
    <n v="174"/>
    <s v="DK"/>
    <s v="DKK"/>
    <x v="327"/>
    <n v="1346130000"/>
    <n v="1347080400"/>
    <d v="2012-09-08T05:00:00"/>
    <b v="0"/>
    <b v="0"/>
    <s v="theater/plays"/>
    <n v="75.833333333333329"/>
    <x v="1"/>
    <s v="plays"/>
    <x v="1"/>
    <x v="6"/>
    <s v="Sep"/>
  </r>
  <r>
    <n v="643"/>
    <s v="Harris Inc"/>
    <s v="Future-proofed modular groupware"/>
    <n v="14900"/>
    <n v="32986"/>
    <x v="1"/>
    <n v="2.2138255033557046"/>
    <n v="375"/>
    <s v="US"/>
    <s v="USD"/>
    <x v="328"/>
    <n v="1488348000"/>
    <n v="1489899600"/>
    <d v="2017-03-19T05:00:00"/>
    <b v="0"/>
    <b v="0"/>
    <s v="theater/plays"/>
    <n v="87.962666666666664"/>
    <x v="1"/>
    <s v="plays"/>
    <x v="6"/>
    <x v="10"/>
    <s v="Mar"/>
  </r>
  <r>
    <n v="324"/>
    <s v="Harris, Hall and Harris"/>
    <s v="Inverse analyzing matrices"/>
    <n v="7100"/>
    <n v="11648"/>
    <x v="1"/>
    <n v="1.6405633802816901"/>
    <n v="307"/>
    <s v="US"/>
    <s v="USD"/>
    <x v="329"/>
    <n v="1434862800"/>
    <n v="1435899600"/>
    <d v="2015-07-03T05:00:00"/>
    <b v="0"/>
    <b v="1"/>
    <s v="theater/plays"/>
    <n v="37.941368078175898"/>
    <x v="1"/>
    <s v="plays"/>
    <x v="4"/>
    <x v="3"/>
    <s v="Jul"/>
  </r>
  <r>
    <n v="808"/>
    <s v="Harris, Medina and Mitchell"/>
    <s v="Enhanced regional flexibility"/>
    <n v="5200"/>
    <n v="1583"/>
    <x v="0"/>
    <n v="0.30442307692307691"/>
    <n v="19"/>
    <s v="US"/>
    <s v="USD"/>
    <x v="330"/>
    <n v="1463461200"/>
    <n v="1464930000"/>
    <d v="2016-06-03T05:00:00"/>
    <b v="0"/>
    <b v="0"/>
    <s v="food/food trucks"/>
    <n v="83.315789473684205"/>
    <x v="4"/>
    <s v="food trucks"/>
    <x v="8"/>
    <x v="7"/>
    <s v="Jun"/>
  </r>
  <r>
    <n v="962"/>
    <s v="Harris, Russell and Mitchell"/>
    <s v="User-centric cohesive policy"/>
    <n v="3600"/>
    <n v="10657"/>
    <x v="1"/>
    <n v="2.9602777777777778"/>
    <n v="266"/>
    <s v="US"/>
    <s v="USD"/>
    <x v="331"/>
    <n v="1384408800"/>
    <n v="1386223200"/>
    <d v="2013-12-05T06:00:00"/>
    <b v="0"/>
    <b v="0"/>
    <s v="food/food trucks"/>
    <n v="40.063909774436091"/>
    <x v="4"/>
    <s v="food trucks"/>
    <x v="9"/>
    <x v="4"/>
    <s v="Dec"/>
  </r>
  <r>
    <n v="146"/>
    <s v="Harris-Golden"/>
    <s v="Optional bandwidth-monitored middleware"/>
    <n v="8800"/>
    <n v="1518"/>
    <x v="2"/>
    <n v="0.17249999999999999"/>
    <n v="51"/>
    <s v="US"/>
    <s v="USD"/>
    <x v="332"/>
    <n v="1320732000"/>
    <n v="1322460000"/>
    <d v="2011-11-28T06:00:00"/>
    <b v="0"/>
    <b v="0"/>
    <s v="theater/plays"/>
    <n v="29.764705882352942"/>
    <x v="1"/>
    <s v="plays"/>
    <x v="2"/>
    <x v="4"/>
    <s v="Nov"/>
  </r>
  <r>
    <n v="595"/>
    <s v="Harris-Jennings"/>
    <s v="Customizable intermediate data-warehouse"/>
    <n v="70300"/>
    <n v="146595"/>
    <x v="1"/>
    <n v="2.0852773826458035"/>
    <n v="1629"/>
    <s v="US"/>
    <s v="USD"/>
    <x v="333"/>
    <n v="1268715600"/>
    <n v="1270530000"/>
    <d v="2010-04-06T05:00:00"/>
    <b v="0"/>
    <b v="1"/>
    <s v="theater/plays"/>
    <n v="89.99079189686924"/>
    <x v="1"/>
    <s v="plays"/>
    <x v="0"/>
    <x v="10"/>
    <s v="Apr"/>
  </r>
  <r>
    <n v="513"/>
    <s v="Harrison, Blackwell and Mendez"/>
    <s v="Synchronized 6thgeneration adapter"/>
    <n v="8300"/>
    <n v="3260"/>
    <x v="2"/>
    <n v="0.39277108433734947"/>
    <n v="35"/>
    <s v="US"/>
    <s v="USD"/>
    <x v="334"/>
    <n v="1284008400"/>
    <n v="1284181200"/>
    <d v="2010-09-11T05:00:00"/>
    <b v="0"/>
    <b v="0"/>
    <s v="film &amp; video/television"/>
    <n v="93.142857142857139"/>
    <x v="0"/>
    <s v="television"/>
    <x v="0"/>
    <x v="0"/>
    <s v="Sep"/>
  </r>
  <r>
    <n v="542"/>
    <s v="Harrison-Bridges"/>
    <s v="Profit-focused exuding moderator"/>
    <n v="77000"/>
    <n v="1930"/>
    <x v="0"/>
    <n v="2.5064935064935064E-2"/>
    <n v="49"/>
    <s v="GB"/>
    <s v="GBP"/>
    <x v="335"/>
    <n v="1453442400"/>
    <n v="1456034400"/>
    <d v="2016-02-21T06:00:00"/>
    <b v="0"/>
    <b v="0"/>
    <s v="music/indie rock"/>
    <n v="39.387755102040813"/>
    <x v="2"/>
    <s v="indie rock"/>
    <x v="8"/>
    <x v="5"/>
    <s v="Feb"/>
  </r>
  <r>
    <n v="309"/>
    <s v="Harris-Perry"/>
    <s v="User-centric 6thgeneration attitude"/>
    <n v="4100"/>
    <n v="3087"/>
    <x v="2"/>
    <n v="0.75292682926829269"/>
    <n v="75"/>
    <s v="US"/>
    <s v="USD"/>
    <x v="336"/>
    <n v="1316581200"/>
    <n v="1318309200"/>
    <d v="2011-10-11T05:00:00"/>
    <b v="0"/>
    <b v="1"/>
    <s v="music/indie rock"/>
    <n v="41.16"/>
    <x v="2"/>
    <s v="indie rock"/>
    <x v="2"/>
    <x v="0"/>
    <s v="Oct"/>
  </r>
  <r>
    <n v="111"/>
    <s v="Hart-Briggs"/>
    <s v="Re-engineered user-facing approach"/>
    <n v="61400"/>
    <n v="73653"/>
    <x v="1"/>
    <n v="1.1995602605863191"/>
    <n v="676"/>
    <s v="US"/>
    <s v="USD"/>
    <x v="337"/>
    <n v="1348290000"/>
    <n v="1348808400"/>
    <d v="2012-09-28T05:00:00"/>
    <b v="0"/>
    <b v="0"/>
    <s v="publishing/radio &amp; podcasts"/>
    <n v="108.95414201183432"/>
    <x v="5"/>
    <s v="radio &amp; podcasts"/>
    <x v="1"/>
    <x v="0"/>
    <s v="Sep"/>
  </r>
  <r>
    <n v="337"/>
    <s v="Hayden Ltd"/>
    <s v="Innovative didactic analyzer"/>
    <n v="94500"/>
    <n v="116064"/>
    <x v="1"/>
    <n v="1.2281904761904763"/>
    <n v="1095"/>
    <s v="US"/>
    <s v="USD"/>
    <x v="338"/>
    <n v="1573452000"/>
    <n v="1573538400"/>
    <d v="2019-11-12T06:00:00"/>
    <b v="0"/>
    <b v="0"/>
    <s v="theater/plays"/>
    <n v="105.9945205479452"/>
    <x v="1"/>
    <s v="plays"/>
    <x v="3"/>
    <x v="4"/>
    <s v="Nov"/>
  </r>
  <r>
    <n v="203"/>
    <s v="Hayden, Shannon and Stein"/>
    <s v="Customer-focused client-server service-desk"/>
    <n v="143900"/>
    <n v="193413"/>
    <x v="1"/>
    <n v="1.3440792216817234"/>
    <n v="4498"/>
    <s v="AU"/>
    <s v="AUD"/>
    <x v="339"/>
    <n v="1484632800"/>
    <n v="1484805600"/>
    <d v="2017-01-19T06:00:00"/>
    <b v="0"/>
    <b v="0"/>
    <s v="theater/plays"/>
    <n v="42.999777678968428"/>
    <x v="1"/>
    <s v="plays"/>
    <x v="6"/>
    <x v="5"/>
    <s v="Jan"/>
  </r>
  <r>
    <n v="906"/>
    <s v="Hayes Group"/>
    <s v="Implemented even-keeled standardization"/>
    <n v="5500"/>
    <n v="8964"/>
    <x v="1"/>
    <n v="1.6298181818181816"/>
    <n v="191"/>
    <s v="US"/>
    <s v="USD"/>
    <x v="340"/>
    <n v="1494651600"/>
    <n v="1497762000"/>
    <d v="2017-06-18T05:00:00"/>
    <b v="1"/>
    <b v="1"/>
    <s v="film &amp; video/documentary"/>
    <n v="46.931937172774866"/>
    <x v="0"/>
    <s v="documentary"/>
    <x v="6"/>
    <x v="7"/>
    <s v="Jun"/>
  </r>
  <r>
    <n v="905"/>
    <s v="Haynes PLC"/>
    <s v="Re-engineered clear-thinking project"/>
    <n v="7900"/>
    <n v="12955"/>
    <x v="1"/>
    <n v="1.6398734177215188"/>
    <n v="236"/>
    <s v="US"/>
    <s v="USD"/>
    <x v="341"/>
    <n v="1379566800"/>
    <n v="1379826000"/>
    <d v="2013-09-22T05:00:00"/>
    <b v="0"/>
    <b v="0"/>
    <s v="theater/plays"/>
    <n v="54.894067796610166"/>
    <x v="1"/>
    <s v="plays"/>
    <x v="9"/>
    <x v="0"/>
    <s v="Sep"/>
  </r>
  <r>
    <n v="704"/>
    <s v="Haynes-Williams"/>
    <s v="Seamless clear-thinking artificial intelligence"/>
    <n v="8700"/>
    <n v="10682"/>
    <x v="1"/>
    <n v="1.2278160919540231"/>
    <n v="116"/>
    <s v="US"/>
    <s v="USD"/>
    <x v="342"/>
    <n v="1467608400"/>
    <n v="1468904400"/>
    <d v="2016-07-19T05:00:00"/>
    <b v="0"/>
    <b v="0"/>
    <s v="film &amp; video/animation"/>
    <n v="92.08620689655173"/>
    <x v="0"/>
    <s v="animation"/>
    <x v="8"/>
    <x v="11"/>
    <s v="Jul"/>
  </r>
  <r>
    <n v="322"/>
    <s v="Hebert Group"/>
    <s v="Visionary asymmetric Graphical User Interface"/>
    <n v="117900"/>
    <n v="196377"/>
    <x v="1"/>
    <n v="1.6656234096692115"/>
    <n v="5168"/>
    <s v="US"/>
    <s v="USD"/>
    <x v="343"/>
    <n v="1290664800"/>
    <n v="1291788000"/>
    <d v="2010-12-08T06:00:00"/>
    <b v="0"/>
    <b v="0"/>
    <s v="theater/plays"/>
    <n v="37.998645510835914"/>
    <x v="1"/>
    <s v="plays"/>
    <x v="0"/>
    <x v="4"/>
    <s v="Dec"/>
  </r>
  <r>
    <n v="777"/>
    <s v="Henderson Ltd"/>
    <s v="Open-architected stable algorithm"/>
    <n v="93800"/>
    <n v="45987"/>
    <x v="0"/>
    <n v="0.49026652452025588"/>
    <n v="676"/>
    <s v="US"/>
    <s v="USD"/>
    <x v="344"/>
    <n v="1316754000"/>
    <n v="1319259600"/>
    <d v="2011-10-22T05:00:00"/>
    <b v="0"/>
    <b v="0"/>
    <s v="theater/plays"/>
    <n v="68.028106508875737"/>
    <x v="1"/>
    <s v="plays"/>
    <x v="2"/>
    <x v="0"/>
    <s v="Oct"/>
  </r>
  <r>
    <n v="954"/>
    <s v="Henderson, Parker and Diaz"/>
    <s v="Enterprise-wide client-driven policy"/>
    <n v="42600"/>
    <n v="156384"/>
    <x v="1"/>
    <n v="3.6709859154929578"/>
    <n v="1548"/>
    <s v="AU"/>
    <s v="AUD"/>
    <x v="337"/>
    <n v="1348290000"/>
    <n v="1350363600"/>
    <d v="2012-10-16T05:00:00"/>
    <b v="0"/>
    <b v="0"/>
    <s v="technology/web"/>
    <n v="101.02325581395348"/>
    <x v="7"/>
    <s v="web"/>
    <x v="1"/>
    <x v="0"/>
    <s v="Oct"/>
  </r>
  <r>
    <n v="348"/>
    <s v="Hensley Ltd"/>
    <s v="Versatile cohesive open system"/>
    <n v="199000"/>
    <n v="142823"/>
    <x v="0"/>
    <n v="0.7177035175879396"/>
    <n v="3483"/>
    <s v="US"/>
    <s v="USD"/>
    <x v="345"/>
    <n v="1487224800"/>
    <n v="1488348000"/>
    <d v="2017-03-01T06:00:00"/>
    <b v="0"/>
    <b v="0"/>
    <s v="food/food trucks"/>
    <n v="41.005742176284812"/>
    <x v="4"/>
    <s v="food trucks"/>
    <x v="6"/>
    <x v="2"/>
    <s v="Mar"/>
  </r>
  <r>
    <n v="444"/>
    <s v="Hensley Ltd"/>
    <s v="Versatile global attitude"/>
    <n v="6200"/>
    <n v="10938"/>
    <x v="1"/>
    <n v="1.7641935483870967"/>
    <n v="296"/>
    <s v="US"/>
    <s v="USD"/>
    <x v="346"/>
    <n v="1311483600"/>
    <n v="1311656400"/>
    <d v="2011-07-26T05:00:00"/>
    <b v="0"/>
    <b v="1"/>
    <s v="music/indie rock"/>
    <n v="36.952702702702702"/>
    <x v="2"/>
    <s v="indie rock"/>
    <x v="2"/>
    <x v="11"/>
    <s v="Jul"/>
  </r>
  <r>
    <n v="491"/>
    <s v="Henson PLC"/>
    <s v="Universal contextually-based knowledgebase"/>
    <n v="56800"/>
    <n v="173437"/>
    <x v="1"/>
    <n v="3.0534683098591544"/>
    <n v="2443"/>
    <s v="US"/>
    <s v="USD"/>
    <x v="347"/>
    <n v="1372654800"/>
    <n v="1374901200"/>
    <d v="2013-07-27T05:00:00"/>
    <b v="0"/>
    <b v="1"/>
    <s v="food/food trucks"/>
    <n v="70.993450675399103"/>
    <x v="4"/>
    <s v="food trucks"/>
    <x v="9"/>
    <x v="11"/>
    <s v="Jul"/>
  </r>
  <r>
    <n v="168"/>
    <s v="Hernandez Group"/>
    <s v="Ergonomic uniform open system"/>
    <n v="128100"/>
    <n v="40107"/>
    <x v="0"/>
    <n v="0.3130913348946136"/>
    <n v="955"/>
    <s v="DK"/>
    <s v="DKK"/>
    <x v="348"/>
    <n v="1550815200"/>
    <n v="1552798800"/>
    <d v="2019-03-17T05:00:00"/>
    <b v="0"/>
    <b v="1"/>
    <s v="music/indie rock"/>
    <n v="41.996858638743454"/>
    <x v="2"/>
    <s v="indie rock"/>
    <x v="3"/>
    <x v="2"/>
    <s v="Mar"/>
  </r>
  <r>
    <n v="989"/>
    <s v="Hernandez Inc"/>
    <s v="Versatile dedicated migration"/>
    <n v="2400"/>
    <n v="11990"/>
    <x v="1"/>
    <n v="4.9958333333333336"/>
    <n v="226"/>
    <s v="US"/>
    <s v="USD"/>
    <x v="349"/>
    <n v="1555390800"/>
    <n v="1555822800"/>
    <d v="2019-04-21T05:00:00"/>
    <b v="0"/>
    <b v="0"/>
    <s v="publishing/translations"/>
    <n v="53.053097345132741"/>
    <x v="5"/>
    <s v="translations"/>
    <x v="3"/>
    <x v="8"/>
    <s v="Apr"/>
  </r>
  <r>
    <n v="999"/>
    <s v="Hernandez, Norton and Kelley"/>
    <s v="Expanded eco-centric policy"/>
    <n v="111100"/>
    <n v="62819"/>
    <x v="2"/>
    <n v="0.56542754275427543"/>
    <n v="1122"/>
    <s v="US"/>
    <s v="USD"/>
    <x v="350"/>
    <n v="1467176400"/>
    <n v="1467781200"/>
    <d v="2016-07-06T05:00:00"/>
    <b v="0"/>
    <b v="0"/>
    <s v="food/food trucks"/>
    <n v="55.98841354723708"/>
    <x v="4"/>
    <s v="food trucks"/>
    <x v="8"/>
    <x v="3"/>
    <s v="Jul"/>
  </r>
  <r>
    <n v="52"/>
    <s v="Hernandez, Rodriguez and Clark"/>
    <s v="Organic foreground leverage"/>
    <n v="7200"/>
    <n v="2459"/>
    <x v="0"/>
    <n v="0.34152777777777776"/>
    <n v="75"/>
    <s v="US"/>
    <s v="USD"/>
    <x v="351"/>
    <n v="1284526800"/>
    <n v="1284872400"/>
    <d v="2010-09-19T05:00:00"/>
    <b v="0"/>
    <b v="0"/>
    <s v="theater/plays"/>
    <n v="32.786666666666669"/>
    <x v="1"/>
    <s v="plays"/>
    <x v="0"/>
    <x v="0"/>
    <s v="Sep"/>
  </r>
  <r>
    <n v="392"/>
    <s v="Hernandez-Grimes"/>
    <s v="Profit-focused zero administration forecast"/>
    <n v="102900"/>
    <n v="67546"/>
    <x v="0"/>
    <n v="0.65642371234207952"/>
    <n v="1608"/>
    <s v="US"/>
    <s v="USD"/>
    <x v="352"/>
    <n v="1294293600"/>
    <n v="1294466400"/>
    <d v="2011-01-08T06:00:00"/>
    <b v="0"/>
    <b v="0"/>
    <s v="technology/wearables"/>
    <n v="42.006218905472636"/>
    <x v="7"/>
    <s v="wearables"/>
    <x v="2"/>
    <x v="5"/>
    <s v="Jan"/>
  </r>
  <r>
    <n v="564"/>
    <s v="Hernandez-Macdonald"/>
    <s v="Organic high-level implementation"/>
    <n v="168700"/>
    <n v="141393"/>
    <x v="0"/>
    <n v="0.83813278008298753"/>
    <n v="1790"/>
    <s v="US"/>
    <s v="USD"/>
    <x v="353"/>
    <n v="1426395600"/>
    <n v="1427086800"/>
    <d v="2015-03-23T05:00:00"/>
    <b v="0"/>
    <b v="0"/>
    <s v="theater/plays"/>
    <n v="78.990502793296088"/>
    <x v="1"/>
    <s v="plays"/>
    <x v="4"/>
    <x v="10"/>
    <s v="Mar"/>
  </r>
  <r>
    <n v="973"/>
    <s v="Herrera, Bennett and Silva"/>
    <s v="Programmable multi-state algorithm"/>
    <n v="121100"/>
    <n v="26176"/>
    <x v="0"/>
    <n v="0.21615194054500414"/>
    <n v="252"/>
    <s v="US"/>
    <s v="USD"/>
    <x v="354"/>
    <n v="1291960800"/>
    <n v="1292133600"/>
    <d v="2010-12-12T06:00:00"/>
    <b v="0"/>
    <b v="1"/>
    <s v="theater/plays"/>
    <n v="103.87301587301587"/>
    <x v="1"/>
    <s v="plays"/>
    <x v="0"/>
    <x v="9"/>
    <s v="Dec"/>
  </r>
  <r>
    <n v="407"/>
    <s v="Herrera-Wilson"/>
    <s v="Organized bandwidth-monitored core"/>
    <n v="3400"/>
    <n v="12100"/>
    <x v="1"/>
    <n v="3.5588235294117645"/>
    <n v="484"/>
    <s v="DK"/>
    <s v="DKK"/>
    <x v="355"/>
    <n v="1570942800"/>
    <n v="1571547600"/>
    <d v="2019-10-20T05:00:00"/>
    <b v="0"/>
    <b v="0"/>
    <s v="theater/plays"/>
    <n v="25"/>
    <x v="1"/>
    <s v="plays"/>
    <x v="3"/>
    <x v="1"/>
    <s v="Oct"/>
  </r>
  <r>
    <n v="244"/>
    <s v="Herring-Bailey"/>
    <s v="Reverse-engineered system-worthy extranet"/>
    <n v="700"/>
    <n v="3988"/>
    <x v="1"/>
    <n v="5.6971428571428575"/>
    <n v="53"/>
    <s v="US"/>
    <s v="USD"/>
    <x v="356"/>
    <n v="1405314000"/>
    <n v="1409806800"/>
    <d v="2014-09-04T05:00:00"/>
    <b v="0"/>
    <b v="0"/>
    <s v="theater/plays"/>
    <n v="75.245283018867923"/>
    <x v="1"/>
    <s v="plays"/>
    <x v="7"/>
    <x v="11"/>
    <s v="Sep"/>
  </r>
  <r>
    <n v="427"/>
    <s v="Hicks, Wall and Webb"/>
    <s v="Managed discrete framework"/>
    <n v="174500"/>
    <n v="197018"/>
    <x v="1"/>
    <n v="1.1290429799426933"/>
    <n v="2526"/>
    <s v="US"/>
    <s v="USD"/>
    <x v="357"/>
    <n v="1410584400"/>
    <n v="1413349200"/>
    <d v="2014-10-15T05:00:00"/>
    <b v="0"/>
    <b v="1"/>
    <s v="theater/plays"/>
    <n v="77.996041171813147"/>
    <x v="1"/>
    <s v="plays"/>
    <x v="7"/>
    <x v="0"/>
    <s v="Oct"/>
  </r>
  <r>
    <n v="278"/>
    <s v="Higgins, Davis and Salazar"/>
    <s v="Distributed multi-tasking strategy"/>
    <n v="2700"/>
    <n v="8799"/>
    <x v="1"/>
    <n v="3.2588888888888889"/>
    <n v="91"/>
    <s v="US"/>
    <s v="USD"/>
    <x v="358"/>
    <n v="1353909600"/>
    <n v="1356069600"/>
    <d v="2012-12-21T06:00:00"/>
    <b v="0"/>
    <b v="0"/>
    <s v="technology/web"/>
    <n v="96.692307692307693"/>
    <x v="7"/>
    <s v="web"/>
    <x v="1"/>
    <x v="4"/>
    <s v="Dec"/>
  </r>
  <r>
    <n v="85"/>
    <s v="Hill, Lawson and Wilkinson"/>
    <s v="Multi-tiered eco-centric architecture"/>
    <n v="4900"/>
    <n v="6430"/>
    <x v="1"/>
    <n v="1.3122448979591836"/>
    <n v="71"/>
    <s v="AU"/>
    <s v="AUD"/>
    <x v="359"/>
    <n v="1315717200"/>
    <n v="1316408400"/>
    <d v="2011-09-19T05:00:00"/>
    <b v="0"/>
    <b v="0"/>
    <s v="music/indie rock"/>
    <n v="90.563380281690144"/>
    <x v="2"/>
    <s v="indie rock"/>
    <x v="2"/>
    <x v="0"/>
    <s v="Sep"/>
  </r>
  <r>
    <n v="242"/>
    <s v="Hill, Martin and Garcia"/>
    <s v="Sharable scalable core"/>
    <n v="8400"/>
    <n v="10729"/>
    <x v="1"/>
    <n v="1.2772619047619047"/>
    <n v="250"/>
    <s v="US"/>
    <s v="USD"/>
    <x v="360"/>
    <n v="1494392400"/>
    <n v="1495256400"/>
    <d v="2017-05-20T05:00:00"/>
    <b v="0"/>
    <b v="1"/>
    <s v="music/rock"/>
    <n v="42.915999999999997"/>
    <x v="2"/>
    <s v="rock"/>
    <x v="6"/>
    <x v="7"/>
    <s v="May"/>
  </r>
  <r>
    <n v="745"/>
    <s v="Hill, Mccann and Moore"/>
    <s v="Streamlined needs-based knowledge user"/>
    <n v="6900"/>
    <n v="2091"/>
    <x v="0"/>
    <n v="0.30304347826086958"/>
    <n v="34"/>
    <s v="US"/>
    <s v="USD"/>
    <x v="361"/>
    <n v="1275195600"/>
    <n v="1277528400"/>
    <d v="2010-06-26T05:00:00"/>
    <b v="0"/>
    <b v="0"/>
    <s v="technology/wearables"/>
    <n v="61.5"/>
    <x v="7"/>
    <s v="wearables"/>
    <x v="0"/>
    <x v="7"/>
    <s v="Jun"/>
  </r>
  <r>
    <n v="16"/>
    <s v="Hines Inc"/>
    <s v="Cross-platform systemic adapter"/>
    <n v="1700"/>
    <n v="11041"/>
    <x v="1"/>
    <n v="6.4947058823529416"/>
    <n v="100"/>
    <s v="US"/>
    <s v="USD"/>
    <x v="362"/>
    <n v="1390370400"/>
    <n v="1392271200"/>
    <d v="2014-02-13T06:00:00"/>
    <b v="0"/>
    <b v="0"/>
    <s v="publishing/nonfiction"/>
    <n v="110.41"/>
    <x v="5"/>
    <s v="nonfiction"/>
    <x v="7"/>
    <x v="5"/>
    <s v="Feb"/>
  </r>
  <r>
    <n v="558"/>
    <s v="Ho Ltd"/>
    <s v="Enhanced client-driven capacity"/>
    <n v="5800"/>
    <n v="7966"/>
    <x v="1"/>
    <n v="1.373448275862069"/>
    <n v="126"/>
    <s v="US"/>
    <s v="USD"/>
    <x v="363"/>
    <n v="1456293600"/>
    <n v="1460005200"/>
    <d v="2016-04-07T05:00:00"/>
    <b v="0"/>
    <b v="0"/>
    <s v="theater/plays"/>
    <n v="63.222222222222221"/>
    <x v="1"/>
    <s v="plays"/>
    <x v="8"/>
    <x v="2"/>
    <s v="Apr"/>
  </r>
  <r>
    <n v="656"/>
    <s v="Hobbs, Brown and Lee"/>
    <s v="Vision-oriented systematic Graphical User Interface"/>
    <n v="118400"/>
    <n v="49879"/>
    <x v="0"/>
    <n v="0.42127533783783783"/>
    <n v="504"/>
    <s v="AU"/>
    <s v="AUD"/>
    <x v="364"/>
    <n v="1514440800"/>
    <n v="1514872800"/>
    <d v="2018-01-02T06:00:00"/>
    <b v="0"/>
    <b v="0"/>
    <s v="food/food trucks"/>
    <n v="98.966269841269835"/>
    <x v="4"/>
    <s v="food trucks"/>
    <x v="5"/>
    <x v="9"/>
    <s v="Jan"/>
  </r>
  <r>
    <n v="835"/>
    <s v="Hodges, Smith and Kelly"/>
    <s v="Future-proofed 24hour model"/>
    <n v="86200"/>
    <n v="77355"/>
    <x v="0"/>
    <n v="0.89738979118329465"/>
    <n v="1758"/>
    <s v="US"/>
    <s v="USD"/>
    <x v="365"/>
    <n v="1425103200"/>
    <n v="1425621600"/>
    <d v="2015-03-06T06:00:00"/>
    <b v="0"/>
    <b v="0"/>
    <s v="technology/web"/>
    <n v="44.001706484641637"/>
    <x v="7"/>
    <s v="web"/>
    <x v="4"/>
    <x v="2"/>
    <s v="Mar"/>
  </r>
  <r>
    <n v="229"/>
    <s v="Hoffman-Howard"/>
    <s v="Extended encompassing application"/>
    <n v="85600"/>
    <n v="165798"/>
    <x v="1"/>
    <n v="1.9368925233644858"/>
    <n v="2551"/>
    <s v="US"/>
    <s v="USD"/>
    <x v="366"/>
    <n v="1496293200"/>
    <n v="1500440400"/>
    <d v="2017-07-19T05:00:00"/>
    <b v="0"/>
    <b v="1"/>
    <s v="games/mobile games"/>
    <n v="64.99333594668758"/>
    <x v="6"/>
    <s v="mobile games"/>
    <x v="6"/>
    <x v="3"/>
    <s v="Jul"/>
  </r>
  <r>
    <n v="901"/>
    <s v="Hogan Group"/>
    <s v="Versatile bottom-line definition"/>
    <n v="5600"/>
    <n v="8746"/>
    <x v="1"/>
    <n v="1.5617857142857146"/>
    <n v="159"/>
    <s v="US"/>
    <s v="USD"/>
    <x v="367"/>
    <n v="1531803600"/>
    <n v="1534654800"/>
    <d v="2018-08-19T05:00:00"/>
    <b v="0"/>
    <b v="1"/>
    <s v="music/rock"/>
    <n v="55.0062893081761"/>
    <x v="2"/>
    <s v="rock"/>
    <x v="5"/>
    <x v="11"/>
    <s v="Aug"/>
  </r>
  <r>
    <n v="138"/>
    <s v="Hogan Ltd"/>
    <s v="Stand-alone mission-critical moratorium"/>
    <n v="9600"/>
    <n v="9216"/>
    <x v="0"/>
    <n v="0.96"/>
    <n v="115"/>
    <s v="US"/>
    <s v="USD"/>
    <x v="11"/>
    <n v="1348808400"/>
    <n v="1349326800"/>
    <d v="2012-10-04T05:00:00"/>
    <b v="0"/>
    <b v="0"/>
    <s v="games/mobile games"/>
    <n v="80.139130434782615"/>
    <x v="6"/>
    <s v="mobile games"/>
    <x v="1"/>
    <x v="0"/>
    <s v="Oct"/>
  </r>
  <r>
    <n v="477"/>
    <s v="Hogan, Porter and Rivera"/>
    <s v="Organic object-oriented core"/>
    <n v="8500"/>
    <n v="4613"/>
    <x v="0"/>
    <n v="0.54270588235294115"/>
    <n v="113"/>
    <s v="US"/>
    <s v="USD"/>
    <x v="368"/>
    <n v="1309064400"/>
    <n v="1311397200"/>
    <d v="2011-07-23T05:00:00"/>
    <b v="0"/>
    <b v="0"/>
    <s v="film &amp; video/science fiction"/>
    <n v="40.823008849557525"/>
    <x v="0"/>
    <s v="science fiction"/>
    <x v="2"/>
    <x v="3"/>
    <s v="Jul"/>
  </r>
  <r>
    <n v="292"/>
    <s v="Ho-Harris"/>
    <s v="Versatile cohesive encoding"/>
    <n v="7300"/>
    <n v="717"/>
    <x v="0"/>
    <n v="9.8219178082191771E-2"/>
    <n v="10"/>
    <s v="US"/>
    <s v="USD"/>
    <x v="369"/>
    <n v="1331874000"/>
    <n v="1333429200"/>
    <d v="2012-04-03T05:00:00"/>
    <b v="0"/>
    <b v="0"/>
    <s v="food/food trucks"/>
    <n v="71.7"/>
    <x v="4"/>
    <s v="food trucks"/>
    <x v="1"/>
    <x v="10"/>
    <s v="Apr"/>
  </r>
  <r>
    <n v="541"/>
    <s v="Holder, Caldwell and Vance"/>
    <s v="Polarized systemic Internet solution"/>
    <n v="178000"/>
    <n v="43086"/>
    <x v="0"/>
    <n v="0.24205617977528088"/>
    <n v="395"/>
    <s v="IT"/>
    <s v="EUR"/>
    <x v="370"/>
    <n v="1433912400"/>
    <n v="1436158800"/>
    <d v="2015-07-06T05:00:00"/>
    <b v="0"/>
    <b v="0"/>
    <s v="games/mobile games"/>
    <n v="109.07848101265823"/>
    <x v="6"/>
    <s v="mobile games"/>
    <x v="4"/>
    <x v="3"/>
    <s v="Jul"/>
  </r>
  <r>
    <n v="396"/>
    <s v="Holmes PLC"/>
    <s v="Digitized local info-mediaries"/>
    <n v="46100"/>
    <n v="77012"/>
    <x v="1"/>
    <n v="1.6705422993492407"/>
    <n v="1604"/>
    <s v="AU"/>
    <s v="AUD"/>
    <x v="371"/>
    <n v="1538715600"/>
    <n v="1539406800"/>
    <d v="2018-10-13T05:00:00"/>
    <b v="0"/>
    <b v="0"/>
    <s v="film &amp; video/drama"/>
    <n v="48.012468827930178"/>
    <x v="0"/>
    <s v="drama"/>
    <x v="5"/>
    <x v="1"/>
    <s v="Oct"/>
  </r>
  <r>
    <n v="533"/>
    <s v="Holt, Bernard and Johnson"/>
    <s v="Multi-lateral didactic encoding"/>
    <n v="115600"/>
    <n v="184086"/>
    <x v="1"/>
    <n v="1.5924394463667817"/>
    <n v="2218"/>
    <s v="GB"/>
    <s v="GBP"/>
    <x v="372"/>
    <n v="1374642000"/>
    <n v="1377752400"/>
    <d v="2013-08-29T05:00:00"/>
    <b v="0"/>
    <b v="0"/>
    <s v="music/indie rock"/>
    <n v="82.996393146979258"/>
    <x v="2"/>
    <s v="indie rock"/>
    <x v="9"/>
    <x v="11"/>
    <s v="Aug"/>
  </r>
  <r>
    <n v="850"/>
    <s v="Hood, Perez and Meadows"/>
    <s v="Cross-group upward-trending hierarchy"/>
    <n v="100"/>
    <n v="1"/>
    <x v="0"/>
    <n v="0.01"/>
    <n v="1"/>
    <s v="US"/>
    <s v="USD"/>
    <x v="373"/>
    <n v="1321682400"/>
    <n v="1322978400"/>
    <d v="2011-12-04T06:00:00"/>
    <b v="1"/>
    <b v="0"/>
    <s v="music/rock"/>
    <n v="1"/>
    <x v="2"/>
    <s v="rock"/>
    <x v="2"/>
    <x v="4"/>
    <s v="Dec"/>
  </r>
  <r>
    <n v="494"/>
    <s v="Hopkins-Browning"/>
    <s v="Balanced upward-trending productivity"/>
    <n v="2500"/>
    <n v="13684"/>
    <x v="1"/>
    <n v="5.4736000000000002"/>
    <n v="268"/>
    <s v="US"/>
    <s v="USD"/>
    <x v="374"/>
    <n v="1332392400"/>
    <n v="1332478800"/>
    <d v="2012-03-23T05:00:00"/>
    <b v="0"/>
    <b v="0"/>
    <s v="technology/wearables"/>
    <n v="51.059701492537314"/>
    <x v="7"/>
    <s v="wearables"/>
    <x v="1"/>
    <x v="10"/>
    <s v="Mar"/>
  </r>
  <r>
    <n v="272"/>
    <s v="Horton, Morrison and Clark"/>
    <s v="Networked radical neural-net"/>
    <n v="51100"/>
    <n v="155349"/>
    <x v="1"/>
    <n v="3.0400978473581208"/>
    <n v="1894"/>
    <s v="US"/>
    <s v="USD"/>
    <x v="375"/>
    <n v="1562734800"/>
    <n v="1564894800"/>
    <d v="2019-08-04T05:00:00"/>
    <b v="0"/>
    <b v="1"/>
    <s v="theater/plays"/>
    <n v="82.021647307286173"/>
    <x v="1"/>
    <s v="plays"/>
    <x v="3"/>
    <x v="11"/>
    <s v="Aug"/>
  </r>
  <r>
    <n v="797"/>
    <s v="Houston, Moore and Rogers"/>
    <s v="Optional tangible utilization"/>
    <n v="7600"/>
    <n v="8332"/>
    <x v="1"/>
    <n v="1.0963157894736841"/>
    <n v="185"/>
    <s v="US"/>
    <s v="USD"/>
    <x v="376"/>
    <n v="1546149600"/>
    <n v="1548136800"/>
    <d v="2019-01-22T06:00:00"/>
    <b v="0"/>
    <b v="0"/>
    <s v="technology/web"/>
    <n v="45.037837837837834"/>
    <x v="7"/>
    <s v="web"/>
    <x v="3"/>
    <x v="9"/>
    <s v="Jan"/>
  </r>
  <r>
    <n v="96"/>
    <s v="Howard Ltd"/>
    <s v="Down-sized systematic policy"/>
    <n v="69700"/>
    <n v="151513"/>
    <x v="1"/>
    <n v="2.1737876614060259"/>
    <n v="2331"/>
    <s v="US"/>
    <s v="USD"/>
    <x v="377"/>
    <n v="1299736800"/>
    <n v="1300856400"/>
    <d v="2011-03-23T05:00:00"/>
    <b v="0"/>
    <b v="0"/>
    <s v="theater/plays"/>
    <n v="64.999141999141997"/>
    <x v="1"/>
    <s v="plays"/>
    <x v="2"/>
    <x v="10"/>
    <s v="Mar"/>
  </r>
  <r>
    <n v="184"/>
    <s v="Howard, Carter and Griffith"/>
    <s v="Adaptive asynchronous emulation"/>
    <n v="3600"/>
    <n v="10550"/>
    <x v="1"/>
    <n v="2.9305555555555554"/>
    <n v="340"/>
    <s v="US"/>
    <s v="USD"/>
    <x v="378"/>
    <n v="1556859600"/>
    <n v="1556946000"/>
    <d v="2019-05-04T05:00:00"/>
    <b v="0"/>
    <b v="0"/>
    <s v="theater/plays"/>
    <n v="31.029411764705884"/>
    <x v="1"/>
    <s v="plays"/>
    <x v="3"/>
    <x v="7"/>
    <s v="May"/>
  </r>
  <r>
    <n v="967"/>
    <s v="Howard-Douglas"/>
    <s v="Organized human-resource attitude"/>
    <n v="88400"/>
    <n v="121138"/>
    <x v="1"/>
    <n v="1.3703393665158372"/>
    <n v="1573"/>
    <s v="US"/>
    <s v="USD"/>
    <x v="212"/>
    <n v="1333688400"/>
    <n v="1336885200"/>
    <d v="2012-05-13T05:00:00"/>
    <b v="0"/>
    <b v="0"/>
    <s v="music/world music"/>
    <n v="77.010807374443743"/>
    <x v="2"/>
    <s v="world music"/>
    <x v="1"/>
    <x v="8"/>
    <s v="May"/>
  </r>
  <r>
    <n v="840"/>
    <s v="Howell and Sons"/>
    <s v="Enhanced regional moderator"/>
    <n v="116300"/>
    <n v="116583"/>
    <x v="1"/>
    <n v="1.0024333619948409"/>
    <n v="3533"/>
    <s v="US"/>
    <s v="USD"/>
    <x v="379"/>
    <n v="1405486800"/>
    <n v="1405659600"/>
    <d v="2014-07-18T05:00:00"/>
    <b v="0"/>
    <b v="1"/>
    <s v="theater/plays"/>
    <n v="32.998301726577978"/>
    <x v="1"/>
    <s v="plays"/>
    <x v="7"/>
    <x v="11"/>
    <s v="Jul"/>
  </r>
  <r>
    <n v="658"/>
    <s v="Howell, Myers and Olson"/>
    <s v="Self-enabling mission-critical success"/>
    <n v="52600"/>
    <n v="31594"/>
    <x v="2"/>
    <n v="0.60064638783269964"/>
    <n v="390"/>
    <s v="US"/>
    <s v="USD"/>
    <x v="380"/>
    <n v="1440910800"/>
    <n v="1442898000"/>
    <d v="2015-09-22T05:00:00"/>
    <b v="0"/>
    <b v="0"/>
    <s v="music/rock"/>
    <n v="81.010256410256417"/>
    <x v="2"/>
    <s v="rock"/>
    <x v="4"/>
    <x v="6"/>
    <s v="Sep"/>
  </r>
  <r>
    <n v="219"/>
    <s v="Huang-Henderson"/>
    <s v="Stand-alone mobile customer loyalty"/>
    <n v="41700"/>
    <n v="138497"/>
    <x v="1"/>
    <n v="3.3212709832134291"/>
    <n v="1539"/>
    <s v="US"/>
    <s v="USD"/>
    <x v="381"/>
    <n v="1345093200"/>
    <n v="1346130000"/>
    <d v="2012-08-28T05:00:00"/>
    <b v="0"/>
    <b v="0"/>
    <s v="film &amp; video/animation"/>
    <n v="89.991552956465242"/>
    <x v="0"/>
    <s v="animation"/>
    <x v="1"/>
    <x v="6"/>
    <s v="Aug"/>
  </r>
  <r>
    <n v="137"/>
    <s v="Hudson-Nguyen"/>
    <s v="Down-sized disintermediate support"/>
    <n v="1800"/>
    <n v="4712"/>
    <x v="1"/>
    <n v="2.6177777777777775"/>
    <n v="50"/>
    <s v="US"/>
    <s v="USD"/>
    <x v="382"/>
    <n v="1286341200"/>
    <n v="1286859600"/>
    <d v="2010-10-12T05:00:00"/>
    <b v="0"/>
    <b v="0"/>
    <s v="publishing/nonfiction"/>
    <n v="94.24"/>
    <x v="5"/>
    <s v="nonfiction"/>
    <x v="0"/>
    <x v="1"/>
    <s v="Oct"/>
  </r>
  <r>
    <n v="976"/>
    <s v="Huerta, Roberts and Dickerson"/>
    <s v="Self-enabling value-added artificial intelligence"/>
    <n v="4000"/>
    <n v="12886"/>
    <x v="1"/>
    <n v="3.2214999999999998"/>
    <n v="140"/>
    <s v="US"/>
    <s v="USD"/>
    <x v="383"/>
    <n v="1296194400"/>
    <n v="1296712800"/>
    <d v="2011-02-03T06:00:00"/>
    <b v="0"/>
    <b v="1"/>
    <s v="theater/plays"/>
    <n v="92.042857142857144"/>
    <x v="1"/>
    <s v="plays"/>
    <x v="2"/>
    <x v="5"/>
    <s v="Feb"/>
  </r>
  <r>
    <n v="221"/>
    <s v="Huff LLC"/>
    <s v="Face-to-face clear-thinking Local Area Network"/>
    <n v="121500"/>
    <n v="119830"/>
    <x v="0"/>
    <n v="0.98625514403292192"/>
    <n v="2179"/>
    <s v="US"/>
    <s v="USD"/>
    <x v="384"/>
    <n v="1340254800"/>
    <n v="1340427600"/>
    <d v="2012-06-23T05:00:00"/>
    <b v="1"/>
    <b v="0"/>
    <s v="food/food trucks"/>
    <n v="54.993116108306566"/>
    <x v="4"/>
    <s v="food trucks"/>
    <x v="1"/>
    <x v="3"/>
    <s v="Jun"/>
  </r>
  <r>
    <n v="980"/>
    <s v="Huff-Johnson"/>
    <s v="Universal fault-tolerant orchestration"/>
    <n v="195200"/>
    <n v="78630"/>
    <x v="0"/>
    <n v="0.40281762295081969"/>
    <n v="742"/>
    <s v="US"/>
    <s v="USD"/>
    <x v="385"/>
    <n v="1446181200"/>
    <n v="1446616800"/>
    <d v="2015-11-04T06:00:00"/>
    <b v="1"/>
    <b v="0"/>
    <s v="publishing/nonfiction"/>
    <n v="105.97035040431267"/>
    <x v="5"/>
    <s v="nonfiction"/>
    <x v="4"/>
    <x v="1"/>
    <s v="Nov"/>
  </r>
  <r>
    <n v="468"/>
    <s v="Hughes Inc"/>
    <s v="Streamlined neutral analyzer"/>
    <n v="4000"/>
    <n v="1620"/>
    <x v="0"/>
    <n v="0.40500000000000003"/>
    <n v="16"/>
    <s v="US"/>
    <s v="USD"/>
    <x v="386"/>
    <n v="1555218000"/>
    <n v="1556600400"/>
    <d v="2019-04-30T05:00:00"/>
    <b v="0"/>
    <b v="0"/>
    <s v="theater/plays"/>
    <n v="101.25"/>
    <x v="1"/>
    <s v="plays"/>
    <x v="3"/>
    <x v="8"/>
    <s v="Apr"/>
  </r>
  <r>
    <n v="610"/>
    <s v="Hughes, Mendez and Patterson"/>
    <s v="Stand-alone multi-state data-warehouse"/>
    <n v="42800"/>
    <n v="179356"/>
    <x v="1"/>
    <n v="4.1905607476635511"/>
    <n v="6406"/>
    <s v="US"/>
    <s v="USD"/>
    <x v="387"/>
    <n v="1355637600"/>
    <n v="1356847200"/>
    <d v="2012-12-30T06:00:00"/>
    <b v="0"/>
    <b v="0"/>
    <s v="theater/plays"/>
    <n v="27.998126756166094"/>
    <x v="1"/>
    <s v="plays"/>
    <x v="1"/>
    <x v="9"/>
    <s v="Dec"/>
  </r>
  <r>
    <n v="199"/>
    <s v="Hull, Baker and Martinez"/>
    <s v="Digitized reciprocal infrastructure"/>
    <n v="1800"/>
    <n v="968"/>
    <x v="0"/>
    <n v="0.5377777777777778"/>
    <n v="13"/>
    <s v="US"/>
    <s v="USD"/>
    <x v="388"/>
    <n v="1436245200"/>
    <n v="1436590800"/>
    <d v="2015-07-11T05:00:00"/>
    <b v="0"/>
    <b v="0"/>
    <s v="music/rock"/>
    <n v="74.461538461538467"/>
    <x v="2"/>
    <s v="rock"/>
    <x v="4"/>
    <x v="11"/>
    <s v="Jul"/>
  </r>
  <r>
    <n v="499"/>
    <s v="Hunt Group"/>
    <s v="Reverse-engineered executive emulation"/>
    <n v="163800"/>
    <n v="78743"/>
    <x v="0"/>
    <n v="0.48072649572649573"/>
    <n v="2072"/>
    <s v="US"/>
    <s v="USD"/>
    <x v="389"/>
    <n v="1458018000"/>
    <n v="1458450000"/>
    <d v="2016-03-20T05:00:00"/>
    <b v="0"/>
    <b v="1"/>
    <s v="film &amp; video/documentary"/>
    <n v="38.003378378378379"/>
    <x v="0"/>
    <s v="documentary"/>
    <x v="8"/>
    <x v="10"/>
    <s v="Mar"/>
  </r>
  <r>
    <n v="560"/>
    <s v="Hunt LLC"/>
    <s v="Re-engineered radical policy"/>
    <n v="20000"/>
    <n v="158832"/>
    <x v="1"/>
    <n v="7.9415999999999993"/>
    <n v="3177"/>
    <s v="US"/>
    <s v="USD"/>
    <x v="390"/>
    <n v="1321596000"/>
    <n v="1325052000"/>
    <d v="2011-12-28T06:00:00"/>
    <b v="0"/>
    <b v="0"/>
    <s v="film &amp; video/animation"/>
    <n v="49.994334277620396"/>
    <x v="0"/>
    <s v="animation"/>
    <x v="2"/>
    <x v="4"/>
    <s v="Dec"/>
  </r>
  <r>
    <n v="641"/>
    <s v="Hunt, Barker and Baker"/>
    <s v="Business-focused leadingedge instruction set"/>
    <n v="9400"/>
    <n v="11277"/>
    <x v="1"/>
    <n v="1.1996808510638297"/>
    <n v="194"/>
    <s v="CH"/>
    <s v="CHF"/>
    <x v="391"/>
    <n v="1487570400"/>
    <n v="1489986000"/>
    <d v="2017-03-20T05:00:00"/>
    <b v="0"/>
    <b v="0"/>
    <s v="theater/plays"/>
    <n v="58.128865979381445"/>
    <x v="1"/>
    <s v="plays"/>
    <x v="6"/>
    <x v="2"/>
    <s v="Mar"/>
  </r>
  <r>
    <n v="749"/>
    <s v="Hunter-Logan"/>
    <s v="Down-sized needs-based task-force"/>
    <n v="8600"/>
    <n v="13527"/>
    <x v="1"/>
    <n v="1.5729069767441863"/>
    <n v="366"/>
    <s v="IT"/>
    <s v="EUR"/>
    <x v="392"/>
    <n v="1412744400"/>
    <n v="1413781200"/>
    <d v="2014-10-20T05:00:00"/>
    <b v="0"/>
    <b v="1"/>
    <s v="technology/wearables"/>
    <n v="36.959016393442624"/>
    <x v="7"/>
    <s v="wearables"/>
    <x v="7"/>
    <x v="1"/>
    <s v="Oct"/>
  </r>
  <r>
    <n v="710"/>
    <s v="Huynh, Gallegos and Mills"/>
    <s v="Reduced next generation info-mediaries"/>
    <n v="4300"/>
    <n v="6358"/>
    <x v="1"/>
    <n v="1.4786046511627908"/>
    <n v="125"/>
    <s v="US"/>
    <s v="USD"/>
    <x v="393"/>
    <n v="1531544400"/>
    <n v="1532149200"/>
    <d v="2018-07-21T05:00:00"/>
    <b v="0"/>
    <b v="1"/>
    <s v="theater/plays"/>
    <n v="50.863999999999997"/>
    <x v="1"/>
    <s v="plays"/>
    <x v="5"/>
    <x v="11"/>
    <s v="Jul"/>
  </r>
  <r>
    <n v="208"/>
    <s v="Jackson Inc"/>
    <s v="Mandatory multi-tasking encryption"/>
    <n v="196900"/>
    <n v="199110"/>
    <x v="1"/>
    <n v="1.0112239715591671"/>
    <n v="2053"/>
    <s v="US"/>
    <s v="USD"/>
    <x v="394"/>
    <n v="1510207200"/>
    <n v="1512280800"/>
    <d v="2017-12-03T06:00:00"/>
    <b v="0"/>
    <b v="0"/>
    <s v="film &amp; video/documentary"/>
    <n v="96.984900146127615"/>
    <x v="0"/>
    <s v="documentary"/>
    <x v="6"/>
    <x v="4"/>
    <s v="Dec"/>
  </r>
  <r>
    <n v="141"/>
    <s v="Jackson LLC"/>
    <s v="Distributed motivating algorithm"/>
    <n v="64300"/>
    <n v="65323"/>
    <x v="1"/>
    <n v="1.0159097978227061"/>
    <n v="1071"/>
    <s v="US"/>
    <s v="USD"/>
    <x v="395"/>
    <n v="1434085200"/>
    <n v="1434603600"/>
    <d v="2015-06-18T05:00:00"/>
    <b v="0"/>
    <b v="0"/>
    <s v="technology/web"/>
    <n v="60.992530345471522"/>
    <x v="7"/>
    <s v="web"/>
    <x v="4"/>
    <x v="3"/>
    <s v="Jun"/>
  </r>
  <r>
    <n v="32"/>
    <s v="Jackson PLC"/>
    <s v="Ergonomic 6thgeneration success"/>
    <n v="101000"/>
    <n v="87676"/>
    <x v="0"/>
    <n v="0.86807920792079196"/>
    <n v="2307"/>
    <s v="IT"/>
    <s v="EUR"/>
    <x v="396"/>
    <n v="1515564000"/>
    <n v="1517896800"/>
    <d v="2018-02-06T06:00:00"/>
    <b v="0"/>
    <b v="0"/>
    <s v="film &amp; video/documentary"/>
    <n v="38.004334633723452"/>
    <x v="0"/>
    <s v="documentary"/>
    <x v="5"/>
    <x v="5"/>
    <s v="Feb"/>
  </r>
  <r>
    <n v="418"/>
    <s v="Jackson PLC"/>
    <s v="Quality-focused client-server core"/>
    <n v="163700"/>
    <n v="93963"/>
    <x v="0"/>
    <n v="0.57399511301160655"/>
    <n v="1999"/>
    <s v="CA"/>
    <s v="CAD"/>
    <x v="397"/>
    <n v="1336280400"/>
    <n v="1336366800"/>
    <d v="2012-05-07T05:00:00"/>
    <b v="0"/>
    <b v="0"/>
    <s v="film &amp; video/documentary"/>
    <n v="47.005002501250623"/>
    <x v="0"/>
    <s v="documentary"/>
    <x v="1"/>
    <x v="7"/>
    <s v="May"/>
  </r>
  <r>
    <n v="629"/>
    <s v="Jackson, Martinez and Ray"/>
    <s v="Multi-tiered executive toolset"/>
    <n v="85900"/>
    <n v="55476"/>
    <x v="0"/>
    <n v="0.64582072176949945"/>
    <n v="750"/>
    <s v="US"/>
    <s v="USD"/>
    <x v="398"/>
    <n v="1467781200"/>
    <n v="1467954000"/>
    <d v="2016-07-08T05:00:00"/>
    <b v="0"/>
    <b v="1"/>
    <s v="theater/plays"/>
    <n v="73.968000000000004"/>
    <x v="1"/>
    <s v="plays"/>
    <x v="8"/>
    <x v="11"/>
    <s v="Jul"/>
  </r>
  <r>
    <n v="866"/>
    <s v="Jackson-Brown"/>
    <s v="Versatile 5thgeneration matrices"/>
    <n v="182800"/>
    <n v="79045"/>
    <x v="2"/>
    <n v="0.43241247264770238"/>
    <n v="898"/>
    <s v="US"/>
    <s v="USD"/>
    <x v="399"/>
    <n v="1304830800"/>
    <n v="1304917200"/>
    <d v="2011-05-09T05:00:00"/>
    <b v="0"/>
    <b v="0"/>
    <s v="photography/photography books"/>
    <n v="88.023385300668153"/>
    <x v="3"/>
    <s v="photography books"/>
    <x v="2"/>
    <x v="7"/>
    <s v="May"/>
  </r>
  <r>
    <n v="36"/>
    <s v="Jackson-Lewis"/>
    <s v="Monitored multi-state encryption"/>
    <n v="700"/>
    <n v="1101"/>
    <x v="1"/>
    <n v="1.572857142857143"/>
    <n v="16"/>
    <s v="US"/>
    <s v="USD"/>
    <x v="400"/>
    <n v="1298700000"/>
    <n v="1300856400"/>
    <d v="2011-03-23T05:00:00"/>
    <b v="0"/>
    <b v="0"/>
    <s v="theater/plays"/>
    <n v="68.8125"/>
    <x v="1"/>
    <s v="plays"/>
    <x v="2"/>
    <x v="2"/>
    <s v="Mar"/>
  </r>
  <r>
    <n v="549"/>
    <s v="Jarvis and Sons"/>
    <s v="Business-focused intermediate system engine"/>
    <n v="29500"/>
    <n v="83843"/>
    <x v="1"/>
    <n v="2.8421355932203394"/>
    <n v="762"/>
    <s v="US"/>
    <s v="USD"/>
    <x v="401"/>
    <n v="1369717200"/>
    <n v="1370494800"/>
    <d v="2013-06-06T05:00:00"/>
    <b v="0"/>
    <b v="0"/>
    <s v="technology/wearables"/>
    <n v="110.03018372703411"/>
    <x v="7"/>
    <s v="wearables"/>
    <x v="9"/>
    <x v="7"/>
    <s v="Jun"/>
  </r>
  <r>
    <n v="591"/>
    <s v="Jensen LLC"/>
    <s v="Realigned dedicated system engine"/>
    <n v="600"/>
    <n v="6226"/>
    <x v="1"/>
    <n v="10.376666666666667"/>
    <n v="102"/>
    <s v="US"/>
    <s v="USD"/>
    <x v="402"/>
    <n v="1279083600"/>
    <n v="1279947600"/>
    <d v="2010-07-24T05:00:00"/>
    <b v="0"/>
    <b v="0"/>
    <s v="games/video games"/>
    <n v="61.03921568627451"/>
    <x v="6"/>
    <s v="video games"/>
    <x v="0"/>
    <x v="11"/>
    <s v="Jul"/>
  </r>
  <r>
    <n v="660"/>
    <s v="Jensen-Brown"/>
    <s v="Fundamental disintermediate matrix"/>
    <n v="9100"/>
    <n v="7438"/>
    <x v="0"/>
    <n v="0.81736263736263737"/>
    <n v="77"/>
    <s v="US"/>
    <s v="USD"/>
    <x v="403"/>
    <n v="1440133200"/>
    <n v="1440910800"/>
    <d v="2015-08-30T05:00:00"/>
    <b v="1"/>
    <b v="0"/>
    <s v="theater/plays"/>
    <n v="96.597402597402592"/>
    <x v="1"/>
    <s v="plays"/>
    <x v="4"/>
    <x v="6"/>
    <s v="Aug"/>
  </r>
  <r>
    <n v="505"/>
    <s v="Jensen-Vargas"/>
    <s v="Ameliorated explicit parallelism"/>
    <n v="89900"/>
    <n v="12497"/>
    <x v="0"/>
    <n v="0.13901001112347053"/>
    <n v="347"/>
    <s v="US"/>
    <s v="USD"/>
    <x v="404"/>
    <n v="1362722400"/>
    <n v="1366347600"/>
    <d v="2013-04-19T05:00:00"/>
    <b v="0"/>
    <b v="1"/>
    <s v="publishing/radio &amp; podcasts"/>
    <n v="36.014409221902014"/>
    <x v="5"/>
    <s v="radio &amp; podcasts"/>
    <x v="9"/>
    <x v="10"/>
    <s v="Apr"/>
  </r>
  <r>
    <n v="567"/>
    <s v="Johns PLC"/>
    <s v="Distributed high-level open architecture"/>
    <n v="6800"/>
    <n v="14865"/>
    <x v="1"/>
    <n v="2.1860294117647059"/>
    <n v="244"/>
    <s v="US"/>
    <s v="USD"/>
    <x v="405"/>
    <n v="1404968400"/>
    <n v="1405141200"/>
    <d v="2014-07-12T05:00:00"/>
    <b v="0"/>
    <b v="0"/>
    <s v="music/rock"/>
    <n v="60.922131147540981"/>
    <x v="2"/>
    <s v="rock"/>
    <x v="7"/>
    <x v="11"/>
    <s v="Jul"/>
  </r>
  <r>
    <n v="608"/>
    <s v="Johnson Group"/>
    <s v="Compatible full-range leverage"/>
    <n v="3900"/>
    <n v="11075"/>
    <x v="1"/>
    <n v="2.8397435897435899"/>
    <n v="316"/>
    <s v="US"/>
    <s v="USD"/>
    <x v="185"/>
    <n v="1551852000"/>
    <n v="1552197600"/>
    <d v="2019-03-10T06:00:00"/>
    <b v="0"/>
    <b v="1"/>
    <s v="music/jazz"/>
    <n v="35.047468354430379"/>
    <x v="2"/>
    <s v="jazz"/>
    <x v="3"/>
    <x v="10"/>
    <s v="Mar"/>
  </r>
  <r>
    <n v="977"/>
    <s v="Johnson Group"/>
    <s v="Vision-oriented interactive solution"/>
    <n v="7000"/>
    <n v="5177"/>
    <x v="0"/>
    <n v="0.73957142857142855"/>
    <n v="67"/>
    <s v="US"/>
    <s v="USD"/>
    <x v="406"/>
    <n v="1517983200"/>
    <n v="1520748000"/>
    <d v="2018-03-11T06:00:00"/>
    <b v="0"/>
    <b v="0"/>
    <s v="food/food trucks"/>
    <n v="77.268656716417908"/>
    <x v="4"/>
    <s v="food trucks"/>
    <x v="5"/>
    <x v="2"/>
    <s v="Mar"/>
  </r>
  <r>
    <n v="212"/>
    <s v="Johnson Inc"/>
    <s v="Profound next generation infrastructure"/>
    <n v="8100"/>
    <n v="12300"/>
    <x v="1"/>
    <n v="1.5185185185185184"/>
    <n v="168"/>
    <s v="US"/>
    <s v="USD"/>
    <x v="407"/>
    <n v="1576389600"/>
    <n v="1580364000"/>
    <d v="2020-01-30T06:00:00"/>
    <b v="0"/>
    <b v="0"/>
    <s v="theater/plays"/>
    <n v="73.214285714285708"/>
    <x v="1"/>
    <s v="plays"/>
    <x v="10"/>
    <x v="9"/>
    <s v="Jan"/>
  </r>
  <r>
    <n v="502"/>
    <s v="Johnson Inc"/>
    <s v="Reduced context-sensitive complexity"/>
    <n v="1300"/>
    <n v="6889"/>
    <x v="1"/>
    <n v="5.2992307692307694"/>
    <n v="186"/>
    <s v="AU"/>
    <s v="AUD"/>
    <x v="408"/>
    <n v="1343365200"/>
    <n v="1345870800"/>
    <d v="2012-08-25T05:00:00"/>
    <b v="0"/>
    <b v="1"/>
    <s v="games/video games"/>
    <n v="37.037634408602152"/>
    <x v="6"/>
    <s v="video games"/>
    <x v="1"/>
    <x v="11"/>
    <s v="Aug"/>
  </r>
  <r>
    <n v="222"/>
    <s v="Johnson LLC"/>
    <s v="Cross-group cohesive circuit"/>
    <n v="4800"/>
    <n v="6623"/>
    <x v="1"/>
    <n v="1.3797916666666667"/>
    <n v="138"/>
    <s v="US"/>
    <s v="USD"/>
    <x v="409"/>
    <n v="1412226000"/>
    <n v="1412312400"/>
    <d v="2014-10-03T05:00:00"/>
    <b v="0"/>
    <b v="0"/>
    <s v="photography/photography books"/>
    <n v="47.992753623188406"/>
    <x v="3"/>
    <s v="photography books"/>
    <x v="7"/>
    <x v="1"/>
    <s v="Oct"/>
  </r>
  <r>
    <n v="216"/>
    <s v="Johnson, Dixon and Zimmerman"/>
    <s v="Organic dynamic algorithm"/>
    <n v="121700"/>
    <n v="188721"/>
    <x v="1"/>
    <n v="1.5507066557107643"/>
    <n v="1815"/>
    <s v="US"/>
    <s v="USD"/>
    <x v="410"/>
    <n v="1321941600"/>
    <n v="1322114400"/>
    <d v="2011-11-24T06:00:00"/>
    <b v="0"/>
    <b v="0"/>
    <s v="theater/plays"/>
    <n v="103.97851239669421"/>
    <x v="1"/>
    <s v="plays"/>
    <x v="2"/>
    <x v="4"/>
    <s v="Nov"/>
  </r>
  <r>
    <n v="543"/>
    <s v="Johnson, Murphy and Peterson"/>
    <s v="Cross-group high-level moderator"/>
    <n v="84900"/>
    <n v="13864"/>
    <x v="0"/>
    <n v="0.16329799764428737"/>
    <n v="180"/>
    <s v="US"/>
    <s v="USD"/>
    <x v="411"/>
    <n v="1378875600"/>
    <n v="1380171600"/>
    <d v="2013-09-26T05:00:00"/>
    <b v="0"/>
    <b v="0"/>
    <s v="games/video games"/>
    <n v="77.022222222222226"/>
    <x v="6"/>
    <s v="video games"/>
    <x v="9"/>
    <x v="0"/>
    <s v="Sep"/>
  </r>
  <r>
    <n v="29"/>
    <s v="Johnson, Parker and Haynes"/>
    <s v="Focused 6thgeneration forecast"/>
    <n v="45900"/>
    <n v="150965"/>
    <x v="1"/>
    <n v="3.2889978213507631"/>
    <n v="1606"/>
    <s v="CH"/>
    <s v="CHF"/>
    <x v="412"/>
    <n v="1532062800"/>
    <n v="1535518800"/>
    <d v="2018-08-29T05:00:00"/>
    <b v="0"/>
    <b v="0"/>
    <s v="film &amp; video/shorts"/>
    <n v="94.000622665006233"/>
    <x v="0"/>
    <s v="shorts"/>
    <x v="5"/>
    <x v="11"/>
    <s v="Aug"/>
  </r>
  <r>
    <n v="247"/>
    <s v="Johnson, Patterson and Montoya"/>
    <s v="Triple-buffered fresh-thinking frame"/>
    <n v="19800"/>
    <n v="184658"/>
    <x v="1"/>
    <n v="9.3261616161616168"/>
    <n v="1884"/>
    <s v="US"/>
    <s v="USD"/>
    <x v="413"/>
    <n v="1482386400"/>
    <n v="1483682400"/>
    <d v="2017-01-06T06:00:00"/>
    <b v="0"/>
    <b v="1"/>
    <s v="publishing/fiction"/>
    <n v="98.013800424628457"/>
    <x v="5"/>
    <s v="fiction"/>
    <x v="6"/>
    <x v="9"/>
    <s v="Jan"/>
  </r>
  <r>
    <n v="830"/>
    <s v="Johnson, Turner and Carroll"/>
    <s v="Persevering zero administration knowledge user"/>
    <n v="121600"/>
    <n v="1424"/>
    <x v="0"/>
    <n v="1.1710526315789473E-2"/>
    <n v="22"/>
    <s v="US"/>
    <s v="USD"/>
    <x v="414"/>
    <n v="1514959200"/>
    <n v="1520056800"/>
    <d v="2018-03-03T06:00:00"/>
    <b v="0"/>
    <b v="0"/>
    <s v="theater/plays"/>
    <n v="64.727272727272734"/>
    <x v="1"/>
    <s v="plays"/>
    <x v="5"/>
    <x v="5"/>
    <s v="Mar"/>
  </r>
  <r>
    <n v="524"/>
    <s v="Johnson-Contreras"/>
    <s v="Diverse scalable superstructure"/>
    <n v="96700"/>
    <n v="81136"/>
    <x v="0"/>
    <n v="0.83904860392967928"/>
    <n v="1979"/>
    <s v="US"/>
    <s v="USD"/>
    <x v="415"/>
    <n v="1272258000"/>
    <n v="1273381200"/>
    <d v="2010-05-09T05:00:00"/>
    <b v="0"/>
    <b v="0"/>
    <s v="theater/plays"/>
    <n v="40.998484082870135"/>
    <x v="1"/>
    <s v="plays"/>
    <x v="0"/>
    <x v="8"/>
    <s v="May"/>
  </r>
  <r>
    <n v="18"/>
    <s v="Johnson-Gould"/>
    <s v="Exclusive needs-based adapter"/>
    <n v="9100"/>
    <n v="6089"/>
    <x v="2"/>
    <n v="0.66912087912087914"/>
    <n v="135"/>
    <s v="US"/>
    <s v="USD"/>
    <x v="416"/>
    <n v="1536382800"/>
    <n v="1537074000"/>
    <d v="2018-09-16T05:00:00"/>
    <b v="0"/>
    <b v="0"/>
    <s v="theater/plays"/>
    <n v="45.103703703703701"/>
    <x v="1"/>
    <s v="plays"/>
    <x v="5"/>
    <x v="0"/>
    <s v="Sep"/>
  </r>
  <r>
    <n v="227"/>
    <s v="Johnson-Lee"/>
    <s v="Intuitive exuding process improvement"/>
    <n v="60900"/>
    <n v="102751"/>
    <x v="1"/>
    <n v="1.687208538587849"/>
    <n v="943"/>
    <s v="US"/>
    <s v="USD"/>
    <x v="417"/>
    <n v="1431666000"/>
    <n v="1432184400"/>
    <d v="2015-05-21T05:00:00"/>
    <b v="0"/>
    <b v="0"/>
    <s v="games/mobile games"/>
    <n v="108.96182396606575"/>
    <x v="6"/>
    <s v="mobile games"/>
    <x v="4"/>
    <x v="7"/>
    <s v="May"/>
  </r>
  <r>
    <n v="769"/>
    <s v="Johnson-Morales"/>
    <s v="Devolved 24hour forecast"/>
    <n v="125600"/>
    <n v="109106"/>
    <x v="0"/>
    <n v="0.86867834394904464"/>
    <n v="3410"/>
    <s v="US"/>
    <s v="USD"/>
    <x v="418"/>
    <n v="1376542800"/>
    <n v="1378789200"/>
    <d v="2013-09-10T05:00:00"/>
    <b v="0"/>
    <b v="0"/>
    <s v="games/video games"/>
    <n v="31.995894428152493"/>
    <x v="6"/>
    <s v="video games"/>
    <x v="9"/>
    <x v="6"/>
    <s v="Sep"/>
  </r>
  <r>
    <n v="772"/>
    <s v="Johnson-Pace"/>
    <s v="Persistent 3rdgeneration moratorium"/>
    <n v="149600"/>
    <n v="169586"/>
    <x v="1"/>
    <n v="1.1335962566844919"/>
    <n v="5139"/>
    <s v="US"/>
    <s v="USD"/>
    <x v="419"/>
    <n v="1549692000"/>
    <n v="1550037600"/>
    <d v="2019-02-13T06:00:00"/>
    <b v="0"/>
    <b v="0"/>
    <s v="music/indie rock"/>
    <n v="32.999805409612762"/>
    <x v="2"/>
    <s v="indie rock"/>
    <x v="3"/>
    <x v="2"/>
    <s v="Feb"/>
  </r>
  <r>
    <n v="726"/>
    <s v="Johns-Thomas"/>
    <s v="Realigned web-enabled functionalities"/>
    <n v="54300"/>
    <n v="48227"/>
    <x v="2"/>
    <n v="0.88815837937384901"/>
    <n v="524"/>
    <s v="US"/>
    <s v="USD"/>
    <x v="420"/>
    <n v="1287982800"/>
    <n v="1288501200"/>
    <d v="2010-10-31T05:00:00"/>
    <b v="0"/>
    <b v="1"/>
    <s v="theater/plays"/>
    <n v="92.036259541984734"/>
    <x v="1"/>
    <s v="plays"/>
    <x v="0"/>
    <x v="1"/>
    <s v="Oct"/>
  </r>
  <r>
    <n v="683"/>
    <s v="Jones PLC"/>
    <s v="Virtual systemic intranet"/>
    <n v="2300"/>
    <n v="8244"/>
    <x v="1"/>
    <n v="3.5843478260869563"/>
    <n v="147"/>
    <s v="US"/>
    <s v="USD"/>
    <x v="421"/>
    <n v="1537074000"/>
    <n v="1537246800"/>
    <d v="2018-09-18T05:00:00"/>
    <b v="0"/>
    <b v="0"/>
    <s v="theater/plays"/>
    <n v="56.081632653061227"/>
    <x v="1"/>
    <s v="plays"/>
    <x v="5"/>
    <x v="0"/>
    <s v="Sep"/>
  </r>
  <r>
    <n v="816"/>
    <s v="Jones, Casey and Jones"/>
    <s v="Ergonomic mission-critical moratorium"/>
    <n v="2300"/>
    <n v="14150"/>
    <x v="1"/>
    <n v="6.1521739130434785"/>
    <n v="133"/>
    <s v="US"/>
    <s v="USD"/>
    <x v="422"/>
    <n v="1392012000"/>
    <n v="1392184800"/>
    <d v="2014-02-12T06:00:00"/>
    <b v="1"/>
    <b v="1"/>
    <s v="theater/plays"/>
    <n v="106.39097744360902"/>
    <x v="1"/>
    <s v="plays"/>
    <x v="7"/>
    <x v="2"/>
    <s v="Feb"/>
  </r>
  <r>
    <n v="175"/>
    <s v="Jones, Contreras and Burnett"/>
    <s v="Sharable intangible migration"/>
    <n v="181200"/>
    <n v="47459"/>
    <x v="0"/>
    <n v="0.26191501103752757"/>
    <n v="1130"/>
    <s v="US"/>
    <s v="USD"/>
    <x v="423"/>
    <n v="1472619600"/>
    <n v="1474261200"/>
    <d v="2016-09-19T05:00:00"/>
    <b v="0"/>
    <b v="0"/>
    <s v="theater/plays"/>
    <n v="41.999115044247787"/>
    <x v="1"/>
    <s v="plays"/>
    <x v="8"/>
    <x v="6"/>
    <s v="Sep"/>
  </r>
  <r>
    <n v="50"/>
    <s v="Jones, Taylor and Moore"/>
    <s v="Down-sized system-worthy secured line"/>
    <n v="100"/>
    <n v="2"/>
    <x v="0"/>
    <n v="0.02"/>
    <n v="1"/>
    <s v="IT"/>
    <s v="EUR"/>
    <x v="424"/>
    <n v="1375333200"/>
    <n v="1377752400"/>
    <d v="2013-08-29T05:00:00"/>
    <b v="0"/>
    <b v="0"/>
    <s v="music/metal"/>
    <n v="2"/>
    <x v="2"/>
    <s v="metal"/>
    <x v="9"/>
    <x v="6"/>
    <s v="Aug"/>
  </r>
  <r>
    <n v="686"/>
    <s v="Jones, Wiley and Robbins"/>
    <s v="Front-line cohesive extranet"/>
    <n v="7500"/>
    <n v="14381"/>
    <x v="1"/>
    <n v="1.9174666666666667"/>
    <n v="134"/>
    <s v="US"/>
    <s v="USD"/>
    <x v="425"/>
    <n v="1522126800"/>
    <n v="1523077200"/>
    <d v="2018-04-07T05:00:00"/>
    <b v="0"/>
    <b v="0"/>
    <s v="technology/wearables"/>
    <n v="107.32089552238806"/>
    <x v="7"/>
    <s v="wearables"/>
    <x v="5"/>
    <x v="10"/>
    <s v="Apr"/>
  </r>
  <r>
    <n v="918"/>
    <s v="Jones-Gonzalez"/>
    <s v="Seamless dynamic website"/>
    <n v="3800"/>
    <n v="9021"/>
    <x v="1"/>
    <n v="2.3739473684210526"/>
    <n v="156"/>
    <s v="CH"/>
    <s v="CHF"/>
    <x v="408"/>
    <n v="1343365200"/>
    <n v="1344315600"/>
    <d v="2012-08-07T05:00:00"/>
    <b v="0"/>
    <b v="0"/>
    <s v="publishing/radio &amp; podcasts"/>
    <n v="57.82692307692308"/>
    <x v="5"/>
    <s v="radio &amp; podcasts"/>
    <x v="1"/>
    <x v="11"/>
    <s v="Aug"/>
  </r>
  <r>
    <n v="397"/>
    <s v="Jones-Martin"/>
    <s v="Virtual systematic monitoring"/>
    <n v="8100"/>
    <n v="14083"/>
    <x v="1"/>
    <n v="1.738641975308642"/>
    <n v="454"/>
    <s v="US"/>
    <s v="USD"/>
    <x v="426"/>
    <n v="1369285200"/>
    <n v="1369803600"/>
    <d v="2013-05-29T05:00:00"/>
    <b v="0"/>
    <b v="0"/>
    <s v="music/rock"/>
    <n v="31.019823788546255"/>
    <x v="2"/>
    <s v="rock"/>
    <x v="9"/>
    <x v="7"/>
    <s v="May"/>
  </r>
  <r>
    <n v="112"/>
    <s v="Jones-Meyer"/>
    <s v="Re-engineered client-driven hub"/>
    <n v="4700"/>
    <n v="12635"/>
    <x v="1"/>
    <n v="2.6882978723404256"/>
    <n v="361"/>
    <s v="AU"/>
    <s v="AUD"/>
    <x v="427"/>
    <n v="1408856400"/>
    <n v="1410152400"/>
    <d v="2014-09-08T05:00:00"/>
    <b v="0"/>
    <b v="0"/>
    <s v="technology/web"/>
    <n v="35"/>
    <x v="7"/>
    <s v="web"/>
    <x v="7"/>
    <x v="6"/>
    <s v="Sep"/>
  </r>
  <r>
    <n v="423"/>
    <s v="Jones-Riddle"/>
    <s v="Self-enabling real-time definition"/>
    <n v="147800"/>
    <n v="15723"/>
    <x v="0"/>
    <n v="0.10638024357239512"/>
    <n v="162"/>
    <s v="US"/>
    <s v="USD"/>
    <x v="135"/>
    <n v="1316667600"/>
    <n v="1316840400"/>
    <d v="2011-09-24T05:00:00"/>
    <b v="0"/>
    <b v="1"/>
    <s v="food/food trucks"/>
    <n v="97.055555555555557"/>
    <x v="4"/>
    <s v="food trucks"/>
    <x v="2"/>
    <x v="0"/>
    <s v="Sep"/>
  </r>
  <r>
    <n v="849"/>
    <s v="Jones-Ryan"/>
    <s v="Vision-oriented uniform instruction set"/>
    <n v="6700"/>
    <n v="8917"/>
    <x v="1"/>
    <n v="1.3308955223880596"/>
    <n v="307"/>
    <s v="US"/>
    <s v="USD"/>
    <x v="428"/>
    <n v="1328767200"/>
    <n v="1329026400"/>
    <d v="2012-02-12T06:00:00"/>
    <b v="0"/>
    <b v="1"/>
    <s v="music/indie rock"/>
    <n v="29.045602605863191"/>
    <x v="2"/>
    <s v="indie rock"/>
    <x v="1"/>
    <x v="2"/>
    <s v="Feb"/>
  </r>
  <r>
    <n v="69"/>
    <s v="Jones-Watson"/>
    <s v="Switchable disintermediate moderator"/>
    <n v="7900"/>
    <n v="1901"/>
    <x v="2"/>
    <n v="0.24063291139240506"/>
    <n v="17"/>
    <s v="US"/>
    <s v="USD"/>
    <x v="429"/>
    <n v="1292738400"/>
    <n v="1295676000"/>
    <d v="2011-01-22T06:00:00"/>
    <b v="0"/>
    <b v="0"/>
    <s v="theater/plays"/>
    <n v="111.82352941176471"/>
    <x v="1"/>
    <s v="plays"/>
    <x v="2"/>
    <x v="9"/>
    <s v="Jan"/>
  </r>
  <r>
    <n v="792"/>
    <s v="Jordan, Schneider and Hall"/>
    <s v="Reduced 6thgeneration intranet"/>
    <n v="2000"/>
    <n v="680"/>
    <x v="0"/>
    <n v="0.34"/>
    <n v="7"/>
    <s v="US"/>
    <s v="USD"/>
    <x v="430"/>
    <n v="1372222800"/>
    <n v="1374642000"/>
    <d v="2013-07-24T05:00:00"/>
    <b v="0"/>
    <b v="1"/>
    <s v="theater/plays"/>
    <n v="97.142857142857139"/>
    <x v="1"/>
    <s v="plays"/>
    <x v="9"/>
    <x v="3"/>
    <s v="Jul"/>
  </r>
  <r>
    <n v="335"/>
    <s v="Jordan-Acosta"/>
    <s v="Operative uniform hub"/>
    <n v="173800"/>
    <n v="198628"/>
    <x v="1"/>
    <n v="1.1428538550057536"/>
    <n v="2283"/>
    <s v="US"/>
    <s v="USD"/>
    <x v="431"/>
    <n v="1573797600"/>
    <n v="1574920800"/>
    <d v="2019-11-28T06:00:00"/>
    <b v="0"/>
    <b v="0"/>
    <s v="music/rock"/>
    <n v="87.003066141042481"/>
    <x v="2"/>
    <s v="rock"/>
    <x v="3"/>
    <x v="4"/>
    <s v="Nov"/>
  </r>
  <r>
    <n v="838"/>
    <s v="Jordan-Fischer"/>
    <s v="Vision-oriented high-level extranet"/>
    <n v="6400"/>
    <n v="8890"/>
    <x v="1"/>
    <n v="1.3890625000000001"/>
    <n v="261"/>
    <s v="US"/>
    <s v="USD"/>
    <x v="432"/>
    <n v="1538024400"/>
    <n v="1538802000"/>
    <d v="2018-10-06T05:00:00"/>
    <b v="0"/>
    <b v="0"/>
    <s v="theater/plays"/>
    <n v="34.061302681992338"/>
    <x v="1"/>
    <s v="plays"/>
    <x v="5"/>
    <x v="0"/>
    <s v="Oct"/>
  </r>
  <r>
    <n v="647"/>
    <s v="Jordan-Wolfe"/>
    <s v="Inverse multimedia Graphic Interface"/>
    <n v="4500"/>
    <n v="1863"/>
    <x v="0"/>
    <n v="0.41399999999999998"/>
    <n v="18"/>
    <s v="US"/>
    <s v="USD"/>
    <x v="433"/>
    <n v="1523250000"/>
    <n v="1525323600"/>
    <d v="2018-05-03T05:00:00"/>
    <b v="0"/>
    <b v="0"/>
    <s v="publishing/translations"/>
    <n v="103.5"/>
    <x v="5"/>
    <s v="translations"/>
    <x v="5"/>
    <x v="8"/>
    <s v="May"/>
  </r>
  <r>
    <n v="565"/>
    <s v="Joseph LLC"/>
    <s v="Decentralized logistical collaboration"/>
    <n v="94900"/>
    <n v="194166"/>
    <x v="1"/>
    <n v="2.0460063224446787"/>
    <n v="3596"/>
    <s v="US"/>
    <s v="USD"/>
    <x v="434"/>
    <n v="1321336800"/>
    <n v="1323064800"/>
    <d v="2011-12-05T06:00:00"/>
    <b v="0"/>
    <b v="0"/>
    <s v="theater/plays"/>
    <n v="53.99499443826474"/>
    <x v="1"/>
    <s v="plays"/>
    <x v="2"/>
    <x v="4"/>
    <s v="Dec"/>
  </r>
  <r>
    <n v="788"/>
    <s v="Joyce PLC"/>
    <s v="Synchronized directional capability"/>
    <n v="3600"/>
    <n v="3174"/>
    <x v="3"/>
    <n v="0.88166666666666671"/>
    <n v="31"/>
    <s v="US"/>
    <s v="USD"/>
    <x v="314"/>
    <n v="1350709200"/>
    <n v="1352527200"/>
    <d v="2012-11-10T06:00:00"/>
    <b v="0"/>
    <b v="0"/>
    <s v="film &amp; video/animation"/>
    <n v="102.38709677419355"/>
    <x v="0"/>
    <s v="animation"/>
    <x v="1"/>
    <x v="1"/>
    <s v="Nov"/>
  </r>
  <r>
    <n v="867"/>
    <s v="Kane, Pruitt and Rivera"/>
    <s v="Cross-platform next generation service-desk"/>
    <n v="4800"/>
    <n v="7797"/>
    <x v="1"/>
    <n v="1.6243749999999999"/>
    <n v="300"/>
    <s v="US"/>
    <s v="USD"/>
    <x v="435"/>
    <n v="1539061200"/>
    <n v="1539579600"/>
    <d v="2018-10-15T05:00:00"/>
    <b v="0"/>
    <b v="0"/>
    <s v="food/food trucks"/>
    <n v="25.99"/>
    <x v="4"/>
    <s v="food trucks"/>
    <x v="5"/>
    <x v="1"/>
    <s v="Oct"/>
  </r>
  <r>
    <n v="162"/>
    <s v="Keith, Alvarez and Potter"/>
    <s v="Extended bottom-line open architecture"/>
    <n v="6100"/>
    <n v="9134"/>
    <x v="1"/>
    <n v="1.497377049180328"/>
    <n v="157"/>
    <s v="CH"/>
    <s v="CHF"/>
    <x v="436"/>
    <n v="1544248800"/>
    <n v="1546840800"/>
    <d v="2019-01-07T06:00:00"/>
    <b v="0"/>
    <b v="0"/>
    <s v="music/rock"/>
    <n v="58.178343949044589"/>
    <x v="2"/>
    <s v="rock"/>
    <x v="3"/>
    <x v="9"/>
    <s v="Jan"/>
  </r>
  <r>
    <n v="563"/>
    <s v="Kelley, Stanton and Sanchez"/>
    <s v="Optional tangible pricing structure"/>
    <n v="3700"/>
    <n v="5107"/>
    <x v="1"/>
    <n v="1.3802702702702703"/>
    <n v="85"/>
    <s v="AU"/>
    <s v="AUD"/>
    <x v="437"/>
    <n v="1542088800"/>
    <n v="1543816800"/>
    <d v="2018-12-03T06:00:00"/>
    <b v="0"/>
    <b v="0"/>
    <s v="film &amp; video/documentary"/>
    <n v="60.082352941176474"/>
    <x v="0"/>
    <s v="documentary"/>
    <x v="5"/>
    <x v="4"/>
    <s v="Dec"/>
  </r>
  <r>
    <n v="681"/>
    <s v="Kelly PLC"/>
    <s v="Decentralized context-sensitive superstructure"/>
    <n v="184100"/>
    <n v="159037"/>
    <x v="0"/>
    <n v="0.86386203150461716"/>
    <n v="1657"/>
    <s v="US"/>
    <s v="USD"/>
    <x v="438"/>
    <n v="1324447200"/>
    <n v="1324965600"/>
    <d v="2011-12-27T06:00:00"/>
    <b v="0"/>
    <b v="0"/>
    <s v="theater/plays"/>
    <n v="95.978877489438744"/>
    <x v="1"/>
    <s v="plays"/>
    <x v="2"/>
    <x v="9"/>
    <s v="Dec"/>
  </r>
  <r>
    <n v="672"/>
    <s v="Kelly-Colon"/>
    <s v="Stand-alone grid-enabled leverage"/>
    <n v="197900"/>
    <n v="110689"/>
    <x v="0"/>
    <n v="0.55931783729156137"/>
    <n v="4428"/>
    <s v="AU"/>
    <s v="AUD"/>
    <x v="439"/>
    <n v="1521608400"/>
    <n v="1522472400"/>
    <d v="2018-03-31T05:00:00"/>
    <b v="0"/>
    <b v="0"/>
    <s v="theater/plays"/>
    <n v="24.997515808491418"/>
    <x v="1"/>
    <s v="plays"/>
    <x v="5"/>
    <x v="10"/>
    <s v="Mar"/>
  </r>
  <r>
    <n v="789"/>
    <s v="Kennedy-Miller"/>
    <s v="Cross-platform composite migration"/>
    <n v="9000"/>
    <n v="3351"/>
    <x v="0"/>
    <n v="0.37233333333333335"/>
    <n v="45"/>
    <s v="US"/>
    <s v="USD"/>
    <x v="440"/>
    <n v="1401166800"/>
    <n v="1404363600"/>
    <d v="2014-07-03T05:00:00"/>
    <b v="0"/>
    <b v="0"/>
    <s v="theater/plays"/>
    <n v="74.466666666666669"/>
    <x v="1"/>
    <s v="plays"/>
    <x v="7"/>
    <x v="7"/>
    <s v="Jul"/>
  </r>
  <r>
    <n v="12"/>
    <s v="Kim Ltd"/>
    <s v="Assimilated hybrid intranet"/>
    <n v="6300"/>
    <n v="5629"/>
    <x v="0"/>
    <n v="0.89349206349206345"/>
    <n v="55"/>
    <s v="US"/>
    <s v="USD"/>
    <x v="441"/>
    <n v="1571720400"/>
    <n v="1572411600"/>
    <d v="2019-10-30T05:00:00"/>
    <b v="0"/>
    <b v="0"/>
    <s v="film &amp; video/drama"/>
    <n v="102.34545454545454"/>
    <x v="0"/>
    <s v="drama"/>
    <x v="3"/>
    <x v="1"/>
    <s v="Oct"/>
  </r>
  <r>
    <n v="39"/>
    <s v="Kim-Rice"/>
    <s v="Organized bi-directional function"/>
    <n v="9900"/>
    <n v="5027"/>
    <x v="0"/>
    <n v="0.50777777777777777"/>
    <n v="88"/>
    <s v="DK"/>
    <s v="DKK"/>
    <x v="442"/>
    <n v="1361772000"/>
    <n v="1362978000"/>
    <d v="2013-03-11T05:00:00"/>
    <b v="0"/>
    <b v="0"/>
    <s v="theater/plays"/>
    <n v="57.125"/>
    <x v="1"/>
    <s v="plays"/>
    <x v="9"/>
    <x v="2"/>
    <s v="Mar"/>
  </r>
  <r>
    <n v="196"/>
    <s v="King Inc"/>
    <s v="Organic bandwidth-monitored frame"/>
    <n v="8200"/>
    <n v="5178"/>
    <x v="0"/>
    <n v="0.63146341463414635"/>
    <n v="100"/>
    <s v="DK"/>
    <s v="DKK"/>
    <x v="443"/>
    <n v="1472878800"/>
    <n v="1474520400"/>
    <d v="2016-09-22T05:00:00"/>
    <b v="0"/>
    <b v="0"/>
    <s v="technology/wearables"/>
    <n v="51.78"/>
    <x v="7"/>
    <s v="wearables"/>
    <x v="8"/>
    <x v="0"/>
    <s v="Sep"/>
  </r>
  <r>
    <n v="699"/>
    <s v="King Inc"/>
    <s v="Ergonomic dedicated focus group"/>
    <n v="7400"/>
    <n v="6245"/>
    <x v="0"/>
    <n v="0.8439189189189189"/>
    <n v="56"/>
    <s v="US"/>
    <s v="USD"/>
    <x v="268"/>
    <n v="1561438800"/>
    <n v="1561525200"/>
    <d v="2019-06-26T05:00:00"/>
    <b v="0"/>
    <b v="0"/>
    <s v="film &amp; video/drama"/>
    <n v="111.51785714285714"/>
    <x v="0"/>
    <s v="drama"/>
    <x v="3"/>
    <x v="3"/>
    <s v="Jun"/>
  </r>
  <r>
    <n v="617"/>
    <s v="King LLC"/>
    <s v="Multi-channeled local intranet"/>
    <n v="1400"/>
    <n v="3496"/>
    <x v="1"/>
    <n v="2.4971428571428573"/>
    <n v="55"/>
    <s v="US"/>
    <s v="USD"/>
    <x v="444"/>
    <n v="1401858000"/>
    <n v="1402722000"/>
    <d v="2014-06-14T05:00:00"/>
    <b v="0"/>
    <b v="0"/>
    <s v="theater/plays"/>
    <n v="63.563636363636363"/>
    <x v="1"/>
    <s v="plays"/>
    <x v="7"/>
    <x v="3"/>
    <s v="Jun"/>
  </r>
  <r>
    <n v="382"/>
    <s v="King Ltd"/>
    <s v="Visionary systemic process improvement"/>
    <n v="9100"/>
    <n v="5803"/>
    <x v="0"/>
    <n v="0.63769230769230767"/>
    <n v="67"/>
    <s v="US"/>
    <s v="USD"/>
    <x v="445"/>
    <n v="1508130000"/>
    <n v="1509771600"/>
    <d v="2017-11-04T05:00:00"/>
    <b v="0"/>
    <b v="0"/>
    <s v="photography/photography books"/>
    <n v="86.611940298507463"/>
    <x v="3"/>
    <s v="photography books"/>
    <x v="6"/>
    <x v="1"/>
    <s v="Nov"/>
  </r>
  <r>
    <n v="910"/>
    <s v="King-Morris"/>
    <s v="Proactive incremental architecture"/>
    <n v="154500"/>
    <n v="30215"/>
    <x v="2"/>
    <n v="0.19556634304207121"/>
    <n v="296"/>
    <s v="US"/>
    <s v="USD"/>
    <x v="446"/>
    <n v="1421906400"/>
    <n v="1421992800"/>
    <d v="2015-01-23T06:00:00"/>
    <b v="0"/>
    <b v="0"/>
    <s v="theater/plays"/>
    <n v="102.07770270270271"/>
    <x v="1"/>
    <s v="plays"/>
    <x v="4"/>
    <x v="5"/>
    <s v="Jan"/>
  </r>
  <r>
    <n v="436"/>
    <s v="King-Nguyen"/>
    <s v="Open-source incremental throughput"/>
    <n v="1300"/>
    <n v="13678"/>
    <x v="1"/>
    <n v="10.521538461538462"/>
    <n v="249"/>
    <s v="US"/>
    <s v="USD"/>
    <x v="447"/>
    <n v="1555736400"/>
    <n v="1555822800"/>
    <d v="2019-04-21T05:00:00"/>
    <b v="0"/>
    <b v="0"/>
    <s v="music/jazz"/>
    <n v="54.931726907630519"/>
    <x v="2"/>
    <s v="jazz"/>
    <x v="3"/>
    <x v="8"/>
    <s v="Apr"/>
  </r>
  <r>
    <n v="377"/>
    <s v="Klein, Stark and Livingston"/>
    <s v="Phased methodical initiative"/>
    <n v="49700"/>
    <n v="5098"/>
    <x v="0"/>
    <n v="0.10257545271629778"/>
    <n v="127"/>
    <s v="US"/>
    <s v="USD"/>
    <x v="441"/>
    <n v="1571720400"/>
    <n v="1572933600"/>
    <d v="2019-11-05T06:00:00"/>
    <b v="0"/>
    <b v="0"/>
    <s v="theater/plays"/>
    <n v="40.14173228346457"/>
    <x v="1"/>
    <s v="plays"/>
    <x v="3"/>
    <x v="1"/>
    <s v="Nov"/>
  </r>
  <r>
    <n v="389"/>
    <s v="Knox-Garner"/>
    <s v="Automated systemic hierarchy"/>
    <n v="83000"/>
    <n v="101352"/>
    <x v="1"/>
    <n v="1.2211084337349398"/>
    <n v="1152"/>
    <s v="US"/>
    <s v="USD"/>
    <x v="448"/>
    <n v="1288242000"/>
    <n v="1290578400"/>
    <d v="2010-11-24T06:00:00"/>
    <b v="0"/>
    <b v="0"/>
    <s v="theater/plays"/>
    <n v="87.979166666666671"/>
    <x v="1"/>
    <s v="plays"/>
    <x v="0"/>
    <x v="1"/>
    <s v="Nov"/>
  </r>
  <r>
    <n v="90"/>
    <s v="Kramer Group"/>
    <s v="Synergistic explicit parallelism"/>
    <n v="7800"/>
    <n v="6132"/>
    <x v="0"/>
    <n v="0.78615384615384609"/>
    <n v="106"/>
    <s v="US"/>
    <s v="USD"/>
    <x v="449"/>
    <n v="1456380000"/>
    <n v="1456380000"/>
    <d v="2016-02-25T06:00:00"/>
    <b v="0"/>
    <b v="1"/>
    <s v="theater/plays"/>
    <n v="57.849056603773583"/>
    <x v="1"/>
    <s v="plays"/>
    <x v="8"/>
    <x v="2"/>
    <s v="Feb"/>
  </r>
  <r>
    <n v="48"/>
    <s v="Lamb Inc"/>
    <s v="Optimized leadingedge concept"/>
    <n v="33300"/>
    <n v="128862"/>
    <x v="1"/>
    <n v="3.8697297297297295"/>
    <n v="2431"/>
    <s v="US"/>
    <s v="USD"/>
    <x v="450"/>
    <n v="1435208400"/>
    <n v="1436245200"/>
    <d v="2015-07-07T05:00:00"/>
    <b v="0"/>
    <b v="0"/>
    <s v="theater/plays"/>
    <n v="53.007815713698065"/>
    <x v="1"/>
    <s v="plays"/>
    <x v="4"/>
    <x v="3"/>
    <s v="Jul"/>
  </r>
  <r>
    <n v="636"/>
    <s v="Lamb-Sanders"/>
    <s v="Stand-alone reciprocal frame"/>
    <n v="197700"/>
    <n v="127591"/>
    <x v="0"/>
    <n v="0.64537683358624176"/>
    <n v="2604"/>
    <s v="DK"/>
    <s v="DKK"/>
    <x v="451"/>
    <n v="1326866400"/>
    <n v="1330754400"/>
    <d v="2012-03-03T06:00:00"/>
    <b v="0"/>
    <b v="1"/>
    <s v="film &amp; video/animation"/>
    <n v="48.998079877112133"/>
    <x v="0"/>
    <s v="animation"/>
    <x v="1"/>
    <x v="5"/>
    <s v="Mar"/>
  </r>
  <r>
    <n v="557"/>
    <s v="Lam-Hamilton"/>
    <s v="Team-oriented global strategy"/>
    <n v="6000"/>
    <n v="11960"/>
    <x v="1"/>
    <n v="1.9933333333333334"/>
    <n v="221"/>
    <s v="US"/>
    <s v="USD"/>
    <x v="452"/>
    <n v="1443762000"/>
    <n v="1444021200"/>
    <d v="2015-10-05T05:00:00"/>
    <b v="0"/>
    <b v="1"/>
    <s v="film &amp; video/science fiction"/>
    <n v="54.117647058823529"/>
    <x v="0"/>
    <s v="science fiction"/>
    <x v="4"/>
    <x v="1"/>
    <s v="Oct"/>
  </r>
  <r>
    <n v="812"/>
    <s v="Landry Group"/>
    <s v="Expanded value-added hardware"/>
    <n v="59700"/>
    <n v="134640"/>
    <x v="1"/>
    <n v="2.2552763819095478"/>
    <n v="2805"/>
    <s v="CA"/>
    <s v="CAD"/>
    <x v="453"/>
    <n v="1523854800"/>
    <n v="1524286800"/>
    <d v="2018-04-21T05:00:00"/>
    <b v="0"/>
    <b v="0"/>
    <s v="publishing/nonfiction"/>
    <n v="48"/>
    <x v="5"/>
    <s v="nonfiction"/>
    <x v="5"/>
    <x v="8"/>
    <s v="Apr"/>
  </r>
  <r>
    <n v="484"/>
    <s v="Landry Inc"/>
    <s v="Synergistic cohesive adapter"/>
    <n v="29600"/>
    <n v="77021"/>
    <x v="1"/>
    <n v="2.6020608108108108"/>
    <n v="1572"/>
    <s v="GB"/>
    <s v="GBP"/>
    <x v="454"/>
    <n v="1407128400"/>
    <n v="1411362000"/>
    <d v="2014-09-22T05:00:00"/>
    <b v="0"/>
    <b v="1"/>
    <s v="food/food trucks"/>
    <n v="48.99554707379135"/>
    <x v="4"/>
    <s v="food trucks"/>
    <x v="7"/>
    <x v="6"/>
    <s v="Sep"/>
  </r>
  <r>
    <n v="459"/>
    <s v="Lane, Ryan and Chapman"/>
    <s v="Switchable demand-driven help-desk"/>
    <n v="6300"/>
    <n v="5674"/>
    <x v="0"/>
    <n v="0.90063492063492068"/>
    <n v="105"/>
    <s v="US"/>
    <s v="USD"/>
    <x v="455"/>
    <n v="1419746400"/>
    <n v="1421906400"/>
    <d v="2015-01-22T06:00:00"/>
    <b v="0"/>
    <b v="0"/>
    <s v="film &amp; video/documentary"/>
    <n v="54.038095238095238"/>
    <x v="0"/>
    <s v="documentary"/>
    <x v="4"/>
    <x v="9"/>
    <s v="Jan"/>
  </r>
  <r>
    <n v="751"/>
    <s v="Lane-Barber"/>
    <s v="Universal value-added moderator"/>
    <n v="3600"/>
    <n v="8363"/>
    <x v="1"/>
    <n v="2.3230555555555554"/>
    <n v="270"/>
    <s v="US"/>
    <s v="USD"/>
    <x v="456"/>
    <n v="1458190800"/>
    <n v="1459486800"/>
    <d v="2016-04-01T05:00:00"/>
    <b v="1"/>
    <b v="1"/>
    <s v="publishing/nonfiction"/>
    <n v="30.974074074074075"/>
    <x v="5"/>
    <s v="nonfiction"/>
    <x v="8"/>
    <x v="10"/>
    <s v="Apr"/>
  </r>
  <r>
    <n v="360"/>
    <s v="Larsen-Chung"/>
    <s v="Right-sized zero tolerance migration"/>
    <n v="59700"/>
    <n v="135132"/>
    <x v="1"/>
    <n v="2.2635175879396985"/>
    <n v="2875"/>
    <s v="GB"/>
    <s v="GBP"/>
    <x v="298"/>
    <n v="1293861600"/>
    <n v="1295071200"/>
    <d v="2011-01-15T06:00:00"/>
    <b v="0"/>
    <b v="1"/>
    <s v="theater/plays"/>
    <n v="47.002434782608695"/>
    <x v="1"/>
    <s v="plays"/>
    <x v="2"/>
    <x v="5"/>
    <s v="Jan"/>
  </r>
  <r>
    <n v="4"/>
    <s v="Larson-Little"/>
    <s v="Proactive foreground core"/>
    <n v="7600"/>
    <n v="5265"/>
    <x v="0"/>
    <n v="0.69276315789473686"/>
    <n v="53"/>
    <s v="US"/>
    <s v="USD"/>
    <x v="457"/>
    <n v="1547964000"/>
    <n v="1548309600"/>
    <d v="2019-01-24T06:00:00"/>
    <b v="0"/>
    <b v="0"/>
    <s v="theater/plays"/>
    <n v="99.339622641509436"/>
    <x v="1"/>
    <s v="plays"/>
    <x v="3"/>
    <x v="5"/>
    <s v="Jan"/>
  </r>
  <r>
    <n v="362"/>
    <s v="Lawrence Group"/>
    <s v="Automated actuating conglomeration"/>
    <n v="3700"/>
    <n v="13755"/>
    <x v="1"/>
    <n v="3.7175675675675679"/>
    <n v="191"/>
    <s v="US"/>
    <s v="USD"/>
    <x v="31"/>
    <n v="1296108000"/>
    <n v="1299391200"/>
    <d v="2011-03-06T06:00:00"/>
    <b v="0"/>
    <b v="0"/>
    <s v="music/rock"/>
    <n v="72.015706806282722"/>
    <x v="2"/>
    <s v="rock"/>
    <x v="2"/>
    <x v="5"/>
    <s v="Mar"/>
  </r>
  <r>
    <n v="842"/>
    <s v="Lawson and Sons"/>
    <s v="Reverse-engineered multi-tasking product"/>
    <n v="1500"/>
    <n v="8447"/>
    <x v="1"/>
    <n v="5.6313333333333331"/>
    <n v="132"/>
    <s v="IT"/>
    <s v="EUR"/>
    <x v="458"/>
    <n v="1529038800"/>
    <n v="1529298000"/>
    <d v="2018-06-18T05:00:00"/>
    <b v="0"/>
    <b v="0"/>
    <s v="technology/wearables"/>
    <n v="63.992424242424242"/>
    <x v="7"/>
    <s v="wearables"/>
    <x v="5"/>
    <x v="3"/>
    <s v="Jun"/>
  </r>
  <r>
    <n v="135"/>
    <s v="Le, Burton and Evans"/>
    <s v="Balanced zero-defect software"/>
    <n v="7700"/>
    <n v="5488"/>
    <x v="0"/>
    <n v="0.71272727272727276"/>
    <n v="117"/>
    <s v="US"/>
    <s v="USD"/>
    <x v="459"/>
    <n v="1362636000"/>
    <n v="1363064400"/>
    <d v="2013-03-12T05:00:00"/>
    <b v="0"/>
    <b v="1"/>
    <s v="theater/plays"/>
    <n v="46.905982905982903"/>
    <x v="1"/>
    <s v="plays"/>
    <x v="9"/>
    <x v="10"/>
    <s v="Mar"/>
  </r>
  <r>
    <n v="994"/>
    <s v="Leach, Rich and Price"/>
    <s v="Implemented bi-directional flexibility"/>
    <n v="141100"/>
    <n v="74073"/>
    <x v="0"/>
    <n v="0.52496810772501767"/>
    <n v="842"/>
    <s v="US"/>
    <s v="USD"/>
    <x v="460"/>
    <n v="1413522000"/>
    <n v="1414040400"/>
    <d v="2014-10-23T05:00:00"/>
    <b v="0"/>
    <b v="1"/>
    <s v="publishing/translations"/>
    <n v="87.972684085510693"/>
    <x v="5"/>
    <s v="translations"/>
    <x v="7"/>
    <x v="1"/>
    <s v="Oct"/>
  </r>
  <r>
    <n v="375"/>
    <s v="Leblanc-Pineda"/>
    <s v="Future-proofed upward-trending contingency"/>
    <n v="2700"/>
    <n v="1479"/>
    <x v="0"/>
    <n v="0.54777777777777781"/>
    <n v="25"/>
    <s v="US"/>
    <s v="USD"/>
    <x v="461"/>
    <n v="1444971600"/>
    <n v="1449900000"/>
    <d v="2015-12-12T06:00:00"/>
    <b v="0"/>
    <b v="0"/>
    <s v="music/indie rock"/>
    <n v="59.16"/>
    <x v="2"/>
    <s v="indie rock"/>
    <x v="4"/>
    <x v="1"/>
    <s v="Dec"/>
  </r>
  <r>
    <n v="265"/>
    <s v="Lee and Sons"/>
    <s v="Persevering interactive emulation"/>
    <n v="4900"/>
    <n v="6031"/>
    <x v="1"/>
    <n v="1.2308163265306122"/>
    <n v="86"/>
    <s v="US"/>
    <s v="USD"/>
    <x v="462"/>
    <n v="1451800800"/>
    <n v="1455602400"/>
    <d v="2016-02-16T06:00:00"/>
    <b v="0"/>
    <b v="0"/>
    <s v="theater/plays"/>
    <n v="70.127906976744185"/>
    <x v="1"/>
    <s v="plays"/>
    <x v="8"/>
    <x v="5"/>
    <s v="Feb"/>
  </r>
  <r>
    <n v="405"/>
    <s v="Lee LLC"/>
    <s v="Synchronized secondary analyzer"/>
    <n v="29600"/>
    <n v="26527"/>
    <x v="0"/>
    <n v="0.89618243243243245"/>
    <n v="435"/>
    <s v="US"/>
    <s v="USD"/>
    <x v="284"/>
    <n v="1528088400"/>
    <n v="1532408400"/>
    <d v="2018-07-24T05:00:00"/>
    <b v="0"/>
    <b v="0"/>
    <s v="theater/plays"/>
    <n v="60.981609195402299"/>
    <x v="1"/>
    <s v="plays"/>
    <x v="5"/>
    <x v="3"/>
    <s v="Jul"/>
  </r>
  <r>
    <n v="860"/>
    <s v="Lee PLC"/>
    <s v="Re-contextualized leadingedge firmware"/>
    <n v="2000"/>
    <n v="5033"/>
    <x v="1"/>
    <n v="2.5165000000000002"/>
    <n v="65"/>
    <s v="US"/>
    <s v="USD"/>
    <x v="463"/>
    <n v="1550556000"/>
    <n v="1551420000"/>
    <d v="2019-03-01T06:00:00"/>
    <b v="0"/>
    <b v="1"/>
    <s v="technology/wearables"/>
    <n v="77.430769230769229"/>
    <x v="7"/>
    <s v="wearables"/>
    <x v="3"/>
    <x v="2"/>
    <s v="Mar"/>
  </r>
  <r>
    <n v="235"/>
    <s v="Lee, Ali and Guzman"/>
    <s v="Polarized upward-trending Local Area Network"/>
    <n v="8600"/>
    <n v="3589"/>
    <x v="0"/>
    <n v="0.41732558139534881"/>
    <n v="92"/>
    <s v="US"/>
    <s v="USD"/>
    <x v="464"/>
    <n v="1486965600"/>
    <n v="1487397600"/>
    <d v="2017-02-18T06:00:00"/>
    <b v="0"/>
    <b v="0"/>
    <s v="film &amp; video/animation"/>
    <n v="39.010869565217391"/>
    <x v="0"/>
    <s v="animation"/>
    <x v="6"/>
    <x v="2"/>
    <s v="Feb"/>
  </r>
  <r>
    <n v="177"/>
    <s v="Lee, Gibson and Morgan"/>
    <s v="Digitized solution-oriented product"/>
    <n v="38800"/>
    <n v="161593"/>
    <x v="1"/>
    <n v="4.1647680412371137"/>
    <n v="2739"/>
    <s v="US"/>
    <s v="USD"/>
    <x v="465"/>
    <n v="1289800800"/>
    <n v="1291960800"/>
    <d v="2010-12-10T06:00:00"/>
    <b v="0"/>
    <b v="0"/>
    <s v="theater/plays"/>
    <n v="58.997079225994888"/>
    <x v="1"/>
    <s v="plays"/>
    <x v="0"/>
    <x v="4"/>
    <s v="Dec"/>
  </r>
  <r>
    <n v="685"/>
    <s v="Lee-Cobb"/>
    <s v="Customizable homogeneous firmware"/>
    <n v="140000"/>
    <n v="94501"/>
    <x v="0"/>
    <n v="0.67500714285714281"/>
    <n v="926"/>
    <s v="CA"/>
    <s v="CAD"/>
    <x v="466"/>
    <n v="1440306000"/>
    <n v="1442379600"/>
    <d v="2015-09-16T05:00:00"/>
    <b v="0"/>
    <b v="0"/>
    <s v="theater/plays"/>
    <n v="102.05291576673866"/>
    <x v="1"/>
    <s v="plays"/>
    <x v="4"/>
    <x v="6"/>
    <s v="Sep"/>
  </r>
  <r>
    <n v="403"/>
    <s v="Leonard-Mcclain"/>
    <s v="Virtual foreground throughput"/>
    <n v="195800"/>
    <n v="168820"/>
    <x v="0"/>
    <n v="0.86220633299284988"/>
    <n v="3015"/>
    <s v="CA"/>
    <s v="CAD"/>
    <x v="467"/>
    <n v="1273640400"/>
    <n v="1276750800"/>
    <d v="2010-06-17T05:00:00"/>
    <b v="0"/>
    <b v="1"/>
    <s v="theater/plays"/>
    <n v="55.99336650082919"/>
    <x v="1"/>
    <s v="plays"/>
    <x v="0"/>
    <x v="7"/>
    <s v="Jun"/>
  </r>
  <r>
    <n v="224"/>
    <s v="Lester-Moore"/>
    <s v="Diverse analyzing definition"/>
    <n v="46300"/>
    <n v="186885"/>
    <x v="1"/>
    <n v="4.0363930885529156"/>
    <n v="3594"/>
    <s v="US"/>
    <s v="USD"/>
    <x v="468"/>
    <n v="1411534800"/>
    <n v="1415426400"/>
    <d v="2014-11-08T06:00:00"/>
    <b v="0"/>
    <b v="0"/>
    <s v="film &amp; video/science fiction"/>
    <n v="51.999165275459099"/>
    <x v="0"/>
    <s v="science fiction"/>
    <x v="7"/>
    <x v="0"/>
    <s v="Nov"/>
  </r>
  <r>
    <n v="833"/>
    <s v="Levine, Martin and Hernandez"/>
    <s v="Expanded asynchronous groupware"/>
    <n v="6800"/>
    <n v="10723"/>
    <x v="1"/>
    <n v="1.5769117647058823"/>
    <n v="165"/>
    <s v="DK"/>
    <s v="DKK"/>
    <x v="469"/>
    <n v="1297663200"/>
    <n v="1298613600"/>
    <d v="2011-02-25T06:00:00"/>
    <b v="0"/>
    <b v="0"/>
    <s v="publishing/translations"/>
    <n v="64.987878787878785"/>
    <x v="5"/>
    <s v="translations"/>
    <x v="2"/>
    <x v="2"/>
    <s v="Feb"/>
  </r>
  <r>
    <n v="862"/>
    <s v="Lewis and Sons"/>
    <s v="Profound disintermediate open system"/>
    <n v="3500"/>
    <n v="6560"/>
    <x v="1"/>
    <n v="1.8742857142857146"/>
    <n v="85"/>
    <s v="US"/>
    <s v="USD"/>
    <x v="470"/>
    <n v="1312174800"/>
    <n v="1312520400"/>
    <d v="2011-08-05T05:00:00"/>
    <b v="0"/>
    <b v="0"/>
    <s v="theater/plays"/>
    <n v="77.17647058823529"/>
    <x v="1"/>
    <s v="plays"/>
    <x v="2"/>
    <x v="6"/>
    <s v="Aug"/>
  </r>
  <r>
    <n v="339"/>
    <s v="Lewis, Taylor and Rivers"/>
    <s v="Front-line transitional algorithm"/>
    <n v="136300"/>
    <n v="108974"/>
    <x v="2"/>
    <n v="0.79951577402787966"/>
    <n v="1297"/>
    <s v="CA"/>
    <s v="CAD"/>
    <x v="471"/>
    <n v="1501650000"/>
    <n v="1502859600"/>
    <d v="2017-08-16T05:00:00"/>
    <b v="0"/>
    <b v="0"/>
    <s v="theater/plays"/>
    <n v="84.02004626060139"/>
    <x v="1"/>
    <s v="plays"/>
    <x v="6"/>
    <x v="6"/>
    <s v="Aug"/>
  </r>
  <r>
    <n v="984"/>
    <s v="Lewis-Jacobson"/>
    <s v="Exclusive system-worthy Graphic Interface"/>
    <n v="6500"/>
    <n v="9910"/>
    <x v="1"/>
    <n v="1.5246153846153847"/>
    <n v="381"/>
    <s v="US"/>
    <s v="USD"/>
    <x v="82"/>
    <n v="1567918800"/>
    <n v="1570165200"/>
    <d v="2019-10-04T05:00:00"/>
    <b v="0"/>
    <b v="0"/>
    <s v="theater/plays"/>
    <n v="26.010498687664043"/>
    <x v="1"/>
    <s v="plays"/>
    <x v="3"/>
    <x v="0"/>
    <s v="Oct"/>
  </r>
  <r>
    <n v="667"/>
    <s v="Little Ltd"/>
    <s v="Decentralized bandwidth-monitored ability"/>
    <n v="6900"/>
    <n v="12155"/>
    <x v="1"/>
    <n v="1.7615942028985507"/>
    <n v="419"/>
    <s v="US"/>
    <s v="USD"/>
    <x v="224"/>
    <n v="1410325200"/>
    <n v="1411102800"/>
    <d v="2014-09-19T05:00:00"/>
    <b v="0"/>
    <b v="0"/>
    <s v="journalism/audio"/>
    <n v="29.009546539379475"/>
    <x v="8"/>
    <s v="audio"/>
    <x v="7"/>
    <x v="0"/>
    <s v="Sep"/>
  </r>
  <r>
    <n v="346"/>
    <s v="Little-Marsh"/>
    <s v="Virtual attitude-oriented migration"/>
    <n v="8000"/>
    <n v="2758"/>
    <x v="0"/>
    <n v="0.34475"/>
    <n v="25"/>
    <s v="US"/>
    <s v="USD"/>
    <x v="472"/>
    <n v="1503550800"/>
    <n v="1508302800"/>
    <d v="2017-10-18T05:00:00"/>
    <b v="0"/>
    <b v="1"/>
    <s v="music/indie rock"/>
    <n v="110.32"/>
    <x v="2"/>
    <s v="indie rock"/>
    <x v="6"/>
    <x v="6"/>
    <s v="Oct"/>
  </r>
  <r>
    <n v="262"/>
    <s v="Lloyd, Kennedy and Davis"/>
    <s v="Compatible multimedia hub"/>
    <n v="1700"/>
    <n v="5328"/>
    <x v="1"/>
    <n v="3.1341176470588237"/>
    <n v="107"/>
    <s v="US"/>
    <s v="USD"/>
    <x v="134"/>
    <n v="1301979600"/>
    <n v="1304226000"/>
    <d v="2011-05-01T05:00:00"/>
    <b v="0"/>
    <b v="1"/>
    <s v="music/indie rock"/>
    <n v="49.794392523364486"/>
    <x v="2"/>
    <s v="indie rock"/>
    <x v="2"/>
    <x v="8"/>
    <s v="May"/>
  </r>
  <r>
    <n v="985"/>
    <s v="Logan-Curtis"/>
    <s v="Enhanced optimal ability"/>
    <n v="170600"/>
    <n v="114523"/>
    <x v="0"/>
    <n v="0.67129542790152419"/>
    <n v="4405"/>
    <s v="US"/>
    <s v="USD"/>
    <x v="473"/>
    <n v="1386309600"/>
    <n v="1388556000"/>
    <d v="2014-01-01T06:00:00"/>
    <b v="0"/>
    <b v="1"/>
    <s v="music/rock"/>
    <n v="25.998410896708286"/>
    <x v="2"/>
    <s v="rock"/>
    <x v="7"/>
    <x v="9"/>
    <s v="Jan"/>
  </r>
  <r>
    <n v="758"/>
    <s v="Logan-Miranda"/>
    <s v="Proactive systemic firmware"/>
    <n v="29600"/>
    <n v="167005"/>
    <x v="1"/>
    <n v="5.6420608108108112"/>
    <n v="1518"/>
    <s v="CA"/>
    <s v="CAD"/>
    <x v="474"/>
    <n v="1414126800"/>
    <n v="1414904400"/>
    <d v="2014-11-02T05:00:00"/>
    <b v="0"/>
    <b v="0"/>
    <s v="music/rock"/>
    <n v="110.01646903820817"/>
    <x v="2"/>
    <s v="rock"/>
    <x v="7"/>
    <x v="1"/>
    <s v="Nov"/>
  </r>
  <r>
    <n v="192"/>
    <s v="Long, Morgan and Mitchell"/>
    <s v="Upgradable 4thgeneration productivity"/>
    <n v="42600"/>
    <n v="8517"/>
    <x v="0"/>
    <n v="0.19992957746478873"/>
    <n v="243"/>
    <s v="US"/>
    <s v="USD"/>
    <x v="475"/>
    <n v="1403845200"/>
    <n v="1404190800"/>
    <d v="2014-07-01T05:00:00"/>
    <b v="0"/>
    <b v="0"/>
    <s v="music/rock"/>
    <n v="35.049382716049379"/>
    <x v="2"/>
    <s v="rock"/>
    <x v="7"/>
    <x v="3"/>
    <s v="Jul"/>
  </r>
  <r>
    <n v="479"/>
    <s v="Long-Greene"/>
    <s v="Future-proofed heuristic encryption"/>
    <n v="2400"/>
    <n v="12310"/>
    <x v="1"/>
    <n v="5.1291666666666664"/>
    <n v="173"/>
    <s v="GB"/>
    <s v="GBP"/>
    <x v="476"/>
    <n v="1501304400"/>
    <n v="1501477200"/>
    <d v="2017-07-31T05:00:00"/>
    <b v="0"/>
    <b v="0"/>
    <s v="food/food trucks"/>
    <n v="71.156069364161851"/>
    <x v="4"/>
    <s v="food trucks"/>
    <x v="6"/>
    <x v="11"/>
    <s v="Jul"/>
  </r>
  <r>
    <n v="164"/>
    <s v="Lopez and Sons"/>
    <s v="Polarized human-resource protocol"/>
    <n v="150500"/>
    <n v="150755"/>
    <x v="1"/>
    <n v="1.0016943521594683"/>
    <n v="1396"/>
    <s v="US"/>
    <s v="USD"/>
    <x v="477"/>
    <n v="1507438800"/>
    <n v="1507525200"/>
    <d v="2017-10-09T05:00:00"/>
    <b v="0"/>
    <b v="0"/>
    <s v="theater/plays"/>
    <n v="107.99068767908309"/>
    <x v="1"/>
    <s v="plays"/>
    <x v="6"/>
    <x v="1"/>
    <s v="Oct"/>
  </r>
  <r>
    <n v="67"/>
    <s v="Lopez Inc"/>
    <s v="Team-oriented 6thgeneration middleware"/>
    <n v="72600"/>
    <n v="117892"/>
    <x v="1"/>
    <n v="1.6238567493112948"/>
    <n v="4065"/>
    <s v="GB"/>
    <s v="GBP"/>
    <x v="161"/>
    <n v="1264399200"/>
    <n v="1264831200"/>
    <d v="2010-01-30T06:00:00"/>
    <b v="0"/>
    <b v="1"/>
    <s v="technology/wearables"/>
    <n v="29.001722017220171"/>
    <x v="7"/>
    <s v="wearables"/>
    <x v="0"/>
    <x v="5"/>
    <s v="Jan"/>
  </r>
  <r>
    <n v="315"/>
    <s v="Lopez, Adams and Johnson"/>
    <s v="Open-source interactive knowledge user"/>
    <n v="9500"/>
    <n v="3220"/>
    <x v="0"/>
    <n v="0.33894736842105261"/>
    <n v="31"/>
    <s v="US"/>
    <s v="USD"/>
    <x v="478"/>
    <n v="1400907600"/>
    <n v="1403413200"/>
    <d v="2014-06-22T05:00:00"/>
    <b v="0"/>
    <b v="0"/>
    <s v="theater/plays"/>
    <n v="103.87096774193549"/>
    <x v="1"/>
    <s v="plays"/>
    <x v="7"/>
    <x v="7"/>
    <s v="Jun"/>
  </r>
  <r>
    <n v="696"/>
    <s v="Lopez, Reid and Johnson"/>
    <s v="Total real-time hardware"/>
    <n v="164100"/>
    <n v="96888"/>
    <x v="0"/>
    <n v="0.59042047531992692"/>
    <n v="889"/>
    <s v="US"/>
    <s v="USD"/>
    <x v="479"/>
    <n v="1429506000"/>
    <n v="1429592400"/>
    <d v="2015-04-21T05:00:00"/>
    <b v="0"/>
    <b v="1"/>
    <s v="theater/plays"/>
    <n v="108.98537682789652"/>
    <x v="1"/>
    <s v="plays"/>
    <x v="4"/>
    <x v="8"/>
    <s v="Apr"/>
  </r>
  <r>
    <n v="969"/>
    <s v="Lopez-King"/>
    <s v="Multi-lateral radical solution"/>
    <n v="7900"/>
    <n v="8550"/>
    <x v="1"/>
    <n v="1.0822784810126582"/>
    <n v="93"/>
    <s v="US"/>
    <s v="USD"/>
    <x v="480"/>
    <n v="1576994400"/>
    <n v="1577599200"/>
    <d v="2019-12-29T06:00:00"/>
    <b v="0"/>
    <b v="0"/>
    <s v="theater/plays"/>
    <n v="91.935483870967744"/>
    <x v="1"/>
    <s v="plays"/>
    <x v="3"/>
    <x v="9"/>
    <s v="Dec"/>
  </r>
  <r>
    <n v="752"/>
    <s v="Lowery Group"/>
    <s v="Sharable motivating emulation"/>
    <n v="5800"/>
    <n v="5362"/>
    <x v="2"/>
    <n v="0.92448275862068963"/>
    <n v="114"/>
    <s v="US"/>
    <s v="USD"/>
    <x v="481"/>
    <n v="1280984400"/>
    <n v="1282539600"/>
    <d v="2010-08-23T05:00:00"/>
    <b v="0"/>
    <b v="1"/>
    <s v="theater/plays"/>
    <n v="47.035087719298247"/>
    <x v="1"/>
    <s v="plays"/>
    <x v="0"/>
    <x v="6"/>
    <s v="Aug"/>
  </r>
  <r>
    <n v="931"/>
    <s v="Lowery, Hayden and Cruz"/>
    <s v="Digitized 24/7 budgetary management"/>
    <n v="7900"/>
    <n v="5729"/>
    <x v="0"/>
    <n v="0.72518987341772156"/>
    <n v="112"/>
    <s v="US"/>
    <s v="USD"/>
    <x v="482"/>
    <n v="1403931600"/>
    <n v="1404104400"/>
    <d v="2014-06-30T05:00:00"/>
    <b v="0"/>
    <b v="1"/>
    <s v="theater/plays"/>
    <n v="51.151785714285715"/>
    <x v="1"/>
    <s v="plays"/>
    <x v="7"/>
    <x v="3"/>
    <s v="Jun"/>
  </r>
  <r>
    <n v="365"/>
    <s v="Lucas, Hall and Bonilla"/>
    <s v="Networked bottom-line initiative"/>
    <n v="1600"/>
    <n v="11735"/>
    <x v="1"/>
    <n v="7.3343749999999996"/>
    <n v="112"/>
    <s v="AU"/>
    <s v="AUD"/>
    <x v="483"/>
    <n v="1482991200"/>
    <n v="1485324000"/>
    <d v="2017-01-25T06:00:00"/>
    <b v="0"/>
    <b v="0"/>
    <s v="theater/plays"/>
    <n v="104.77678571428571"/>
    <x v="1"/>
    <s v="plays"/>
    <x v="6"/>
    <x v="9"/>
    <s v="Jan"/>
  </r>
  <r>
    <n v="283"/>
    <s v="Lucas-Mullins"/>
    <s v="Business-focused dynamic instruction set"/>
    <n v="8100"/>
    <n v="1517"/>
    <x v="0"/>
    <n v="0.18728395061728395"/>
    <n v="29"/>
    <s v="DK"/>
    <s v="DKK"/>
    <x v="484"/>
    <n v="1464584400"/>
    <n v="1465016400"/>
    <d v="2016-06-04T05:00:00"/>
    <b v="0"/>
    <b v="0"/>
    <s v="music/rock"/>
    <n v="52.310344827586206"/>
    <x v="2"/>
    <s v="rock"/>
    <x v="8"/>
    <x v="7"/>
    <s v="Jun"/>
  </r>
  <r>
    <n v="497"/>
    <s v="Lucero Group"/>
    <s v="Intuitive actuating benchmark"/>
    <n v="9800"/>
    <n v="3349"/>
    <x v="0"/>
    <n v="0.34173469387755095"/>
    <n v="120"/>
    <s v="US"/>
    <s v="USD"/>
    <x v="485"/>
    <n v="1482213600"/>
    <n v="1482213600"/>
    <d v="2016-12-20T06:00:00"/>
    <b v="0"/>
    <b v="1"/>
    <s v="technology/wearables"/>
    <n v="27.908333333333335"/>
    <x v="7"/>
    <s v="wearables"/>
    <x v="8"/>
    <x v="9"/>
    <s v="Dec"/>
  </r>
  <r>
    <n v="130"/>
    <s v="Luna, Anderson and Fox"/>
    <s v="Secured directional encryption"/>
    <n v="9600"/>
    <n v="14925"/>
    <x v="1"/>
    <n v="1.5546875"/>
    <n v="533"/>
    <s v="DK"/>
    <s v="DKK"/>
    <x v="486"/>
    <n v="1319605200"/>
    <n v="1320991200"/>
    <d v="2011-11-11T06:00:00"/>
    <b v="0"/>
    <b v="0"/>
    <s v="film &amp; video/drama"/>
    <n v="28.001876172607879"/>
    <x v="0"/>
    <s v="drama"/>
    <x v="2"/>
    <x v="1"/>
    <s v="Nov"/>
  </r>
  <r>
    <n v="941"/>
    <s v="Luna-Horne"/>
    <s v="Profound exuding pricing structure"/>
    <n v="43000"/>
    <n v="5615"/>
    <x v="0"/>
    <n v="0.1305813953488372"/>
    <n v="78"/>
    <s v="US"/>
    <s v="USD"/>
    <x v="487"/>
    <n v="1294552800"/>
    <n v="1297576800"/>
    <d v="2011-02-13T06:00:00"/>
    <b v="1"/>
    <b v="0"/>
    <s v="theater/plays"/>
    <n v="71.987179487179489"/>
    <x v="1"/>
    <s v="plays"/>
    <x v="2"/>
    <x v="5"/>
    <s v="Feb"/>
  </r>
  <r>
    <n v="878"/>
    <s v="Lutz Group"/>
    <s v="Enterprise-wide foreground paradigm"/>
    <n v="2700"/>
    <n v="1012"/>
    <x v="0"/>
    <n v="0.37481481481481482"/>
    <n v="12"/>
    <s v="IT"/>
    <s v="EUR"/>
    <x v="488"/>
    <n v="1579068000"/>
    <n v="1581141600"/>
    <d v="2020-02-08T06:00:00"/>
    <b v="0"/>
    <b v="0"/>
    <s v="music/metal"/>
    <n v="84.333333333333329"/>
    <x v="2"/>
    <s v="metal"/>
    <x v="10"/>
    <x v="5"/>
    <s v="Feb"/>
  </r>
  <r>
    <n v="885"/>
    <s v="Lynch Ltd"/>
    <s v="Virtual analyzing collaboration"/>
    <n v="1800"/>
    <n v="2129"/>
    <x v="1"/>
    <n v="1.1827777777777777"/>
    <n v="52"/>
    <s v="US"/>
    <s v="USD"/>
    <x v="489"/>
    <n v="1275800400"/>
    <n v="1279083600"/>
    <d v="2010-07-14T05:00:00"/>
    <b v="0"/>
    <b v="0"/>
    <s v="theater/plays"/>
    <n v="40.942307692307693"/>
    <x v="1"/>
    <s v="plays"/>
    <x v="0"/>
    <x v="3"/>
    <s v="Jul"/>
  </r>
  <r>
    <n v="406"/>
    <s v="Lyons Inc"/>
    <s v="Balanced attitude-oriented parallelism"/>
    <n v="39300"/>
    <n v="71583"/>
    <x v="1"/>
    <n v="1.8214503816793894"/>
    <n v="645"/>
    <s v="US"/>
    <s v="USD"/>
    <x v="490"/>
    <n v="1359525600"/>
    <n v="1360562400"/>
    <d v="2013-02-11T06:00:00"/>
    <b v="1"/>
    <b v="0"/>
    <s v="film &amp; video/documentary"/>
    <n v="110.98139534883721"/>
    <x v="0"/>
    <s v="documentary"/>
    <x v="9"/>
    <x v="5"/>
    <s v="Feb"/>
  </r>
  <r>
    <n v="478"/>
    <s v="Lyons LLC"/>
    <s v="Balanced impactful circuit"/>
    <n v="68800"/>
    <n v="162603"/>
    <x v="1"/>
    <n v="2.3634156976744185"/>
    <n v="2756"/>
    <s v="US"/>
    <s v="USD"/>
    <x v="491"/>
    <n v="1425877200"/>
    <n v="1426914000"/>
    <d v="2015-03-21T05:00:00"/>
    <b v="0"/>
    <b v="0"/>
    <s v="technology/wearables"/>
    <n v="58.999637155297535"/>
    <x v="7"/>
    <s v="wearables"/>
    <x v="4"/>
    <x v="10"/>
    <s v="Mar"/>
  </r>
  <r>
    <n v="836"/>
    <s v="Macias Inc"/>
    <s v="Optimized didactic intranet"/>
    <n v="8100"/>
    <n v="6086"/>
    <x v="0"/>
    <n v="0.75135802469135793"/>
    <n v="94"/>
    <s v="US"/>
    <s v="USD"/>
    <x v="492"/>
    <n v="1265349600"/>
    <n v="1266300000"/>
    <d v="2010-02-16T06:00:00"/>
    <b v="0"/>
    <b v="0"/>
    <s v="music/indie rock"/>
    <n v="64.744680851063833"/>
    <x v="2"/>
    <s v="indie rock"/>
    <x v="0"/>
    <x v="2"/>
    <s v="Feb"/>
  </r>
  <r>
    <n v="635"/>
    <s v="Mack Ltd"/>
    <s v="Reactive regional access"/>
    <n v="139000"/>
    <n v="158590"/>
    <x v="1"/>
    <n v="1.1409352517985611"/>
    <n v="2266"/>
    <s v="US"/>
    <s v="USD"/>
    <x v="493"/>
    <n v="1360389600"/>
    <n v="1363150800"/>
    <d v="2013-03-13T05:00:00"/>
    <b v="0"/>
    <b v="0"/>
    <s v="film &amp; video/television"/>
    <n v="69.986760812003524"/>
    <x v="0"/>
    <s v="television"/>
    <x v="9"/>
    <x v="2"/>
    <s v="Mar"/>
  </r>
  <r>
    <n v="408"/>
    <s v="Mahoney, Adams and Lucas"/>
    <s v="Cloned leadingedge utilization"/>
    <n v="9200"/>
    <n v="12129"/>
    <x v="1"/>
    <n v="1.3183695652173912"/>
    <n v="154"/>
    <s v="CA"/>
    <s v="CAD"/>
    <x v="494"/>
    <n v="1466398800"/>
    <n v="1468126800"/>
    <d v="2016-07-10T05:00:00"/>
    <b v="0"/>
    <b v="0"/>
    <s v="film &amp; video/documentary"/>
    <n v="78.759740259740255"/>
    <x v="0"/>
    <s v="documentary"/>
    <x v="8"/>
    <x v="3"/>
    <s v="Jul"/>
  </r>
  <r>
    <n v="34"/>
    <s v="Maldonado and Sons"/>
    <s v="Reverse-engineered asynchronous archive"/>
    <n v="9300"/>
    <n v="14025"/>
    <x v="1"/>
    <n v="1.5080645161290323"/>
    <n v="165"/>
    <s v="US"/>
    <s v="USD"/>
    <x v="495"/>
    <n v="1490245200"/>
    <n v="1490677200"/>
    <d v="2017-03-28T05:00:00"/>
    <b v="0"/>
    <b v="0"/>
    <s v="film &amp; video/documentary"/>
    <n v="85"/>
    <x v="0"/>
    <s v="documentary"/>
    <x v="6"/>
    <x v="10"/>
    <s v="Mar"/>
  </r>
  <r>
    <n v="38"/>
    <s v="Maldonado-Gonzalez"/>
    <s v="Digitized client-driven database"/>
    <n v="3100"/>
    <n v="10085"/>
    <x v="1"/>
    <n v="3.2532258064516126"/>
    <n v="134"/>
    <s v="US"/>
    <s v="USD"/>
    <x v="496"/>
    <n v="1287378000"/>
    <n v="1287810000"/>
    <d v="2010-10-23T05:00:00"/>
    <b v="0"/>
    <b v="0"/>
    <s v="photography/photography books"/>
    <n v="75.261194029850742"/>
    <x v="3"/>
    <s v="photography books"/>
    <x v="0"/>
    <x v="1"/>
    <s v="Oct"/>
  </r>
  <r>
    <n v="995"/>
    <s v="Manning-Hamilton"/>
    <s v="Vision-oriented scalable definition"/>
    <n v="97300"/>
    <n v="153216"/>
    <x v="1"/>
    <n v="1.5746762589928058"/>
    <n v="2043"/>
    <s v="US"/>
    <s v="USD"/>
    <x v="497"/>
    <n v="1541307600"/>
    <n v="1543816800"/>
    <d v="2018-12-03T06:00:00"/>
    <b v="0"/>
    <b v="1"/>
    <s v="food/food trucks"/>
    <n v="74.995594713656388"/>
    <x v="4"/>
    <s v="food trucks"/>
    <x v="5"/>
    <x v="4"/>
    <s v="Dec"/>
  </r>
  <r>
    <n v="179"/>
    <s v="Marks Ltd"/>
    <s v="Realigned human-resource orchestration"/>
    <n v="44500"/>
    <n v="159185"/>
    <x v="1"/>
    <n v="3.5771910112359548"/>
    <n v="3537"/>
    <s v="CA"/>
    <s v="CAD"/>
    <x v="498"/>
    <n v="1363496400"/>
    <n v="1363582800"/>
    <d v="2013-03-18T05:00:00"/>
    <b v="0"/>
    <b v="1"/>
    <s v="theater/plays"/>
    <n v="45.005654509471306"/>
    <x v="1"/>
    <s v="plays"/>
    <x v="9"/>
    <x v="10"/>
    <s v="Mar"/>
  </r>
  <r>
    <n v="733"/>
    <s v="Marquez-Kerr"/>
    <s v="Automated hybrid orchestration"/>
    <n v="15800"/>
    <n v="83267"/>
    <x v="1"/>
    <n v="5.2700632911392402"/>
    <n v="980"/>
    <s v="US"/>
    <s v="USD"/>
    <x v="499"/>
    <n v="1406178000"/>
    <n v="1407301200"/>
    <d v="2014-08-06T05:00:00"/>
    <b v="0"/>
    <b v="0"/>
    <s v="music/metal"/>
    <n v="84.96632653061225"/>
    <x v="2"/>
    <s v="metal"/>
    <x v="7"/>
    <x v="11"/>
    <s v="Aug"/>
  </r>
  <r>
    <n v="374"/>
    <s v="Marshall Inc"/>
    <s v="Open-source multi-tasking data-warehouse"/>
    <n v="167400"/>
    <n v="22073"/>
    <x v="0"/>
    <n v="0.13185782556750297"/>
    <n v="441"/>
    <s v="US"/>
    <s v="USD"/>
    <x v="500"/>
    <n v="1547186400"/>
    <n v="1547618400"/>
    <d v="2019-01-16T06:00:00"/>
    <b v="0"/>
    <b v="1"/>
    <s v="film &amp; video/documentary"/>
    <n v="50.05215419501134"/>
    <x v="0"/>
    <s v="documentary"/>
    <x v="3"/>
    <x v="5"/>
    <s v="Jan"/>
  </r>
  <r>
    <n v="519"/>
    <s v="Marsh-Coleman"/>
    <s v="Exclusive asymmetric analyzer"/>
    <n v="177700"/>
    <n v="180802"/>
    <x v="1"/>
    <n v="1.0174563871693867"/>
    <n v="1773"/>
    <s v="US"/>
    <s v="USD"/>
    <x v="305"/>
    <n v="1420696800"/>
    <n v="1421906400"/>
    <d v="2015-01-22T06:00:00"/>
    <b v="0"/>
    <b v="1"/>
    <s v="music/rock"/>
    <n v="101.97518330513255"/>
    <x v="2"/>
    <s v="rock"/>
    <x v="4"/>
    <x v="5"/>
    <s v="Jan"/>
  </r>
  <r>
    <n v="76"/>
    <s v="Martin, Conway and Larsen"/>
    <s v="Horizontal next generation function"/>
    <n v="122900"/>
    <n v="95993"/>
    <x v="0"/>
    <n v="0.78106590724165992"/>
    <n v="1684"/>
    <s v="US"/>
    <s v="USD"/>
    <x v="501"/>
    <n v="1421992800"/>
    <n v="1426222800"/>
    <d v="2015-03-13T05:00:00"/>
    <b v="1"/>
    <b v="1"/>
    <s v="theater/plays"/>
    <n v="57.00296912114014"/>
    <x v="1"/>
    <s v="plays"/>
    <x v="4"/>
    <x v="5"/>
    <s v="Mar"/>
  </r>
  <r>
    <n v="687"/>
    <s v="Martin, Gates and Holt"/>
    <s v="Distributed holistic neural-net"/>
    <n v="1500"/>
    <n v="13980"/>
    <x v="1"/>
    <n v="9.32"/>
    <n v="269"/>
    <s v="US"/>
    <s v="USD"/>
    <x v="502"/>
    <n v="1489298400"/>
    <n v="1489554000"/>
    <d v="2017-03-15T05:00:00"/>
    <b v="0"/>
    <b v="0"/>
    <s v="theater/plays"/>
    <n v="51.970260223048328"/>
    <x v="1"/>
    <s v="plays"/>
    <x v="6"/>
    <x v="10"/>
    <s v="Mar"/>
  </r>
  <r>
    <n v="627"/>
    <s v="Martin, Lee and Armstrong"/>
    <s v="Open-architected incremental ability"/>
    <n v="1600"/>
    <n v="11108"/>
    <x v="1"/>
    <n v="6.9424999999999999"/>
    <n v="154"/>
    <s v="GB"/>
    <s v="GBP"/>
    <x v="503"/>
    <n v="1276664400"/>
    <n v="1278738000"/>
    <d v="2010-07-10T05:00:00"/>
    <b v="1"/>
    <b v="0"/>
    <s v="food/food trucks"/>
    <n v="72.129870129870127"/>
    <x v="4"/>
    <s v="food trucks"/>
    <x v="0"/>
    <x v="3"/>
    <s v="Jul"/>
  </r>
  <r>
    <n v="144"/>
    <s v="Martin, Lopez and Hunter"/>
    <s v="Multi-lateral actuating installation"/>
    <n v="9000"/>
    <n v="11619"/>
    <x v="1"/>
    <n v="1.2909999999999999"/>
    <n v="135"/>
    <s v="US"/>
    <s v="USD"/>
    <x v="504"/>
    <n v="1560747600"/>
    <n v="1561438800"/>
    <d v="2019-06-25T05:00:00"/>
    <b v="0"/>
    <b v="0"/>
    <s v="theater/plays"/>
    <n v="86.066666666666663"/>
    <x v="1"/>
    <s v="plays"/>
    <x v="3"/>
    <x v="3"/>
    <s v="Jun"/>
  </r>
  <r>
    <n v="446"/>
    <s v="Martin, Martin and Solis"/>
    <s v="Assimilated uniform methodology"/>
    <n v="6800"/>
    <n v="5579"/>
    <x v="0"/>
    <n v="0.82044117647058823"/>
    <n v="186"/>
    <s v="US"/>
    <s v="USD"/>
    <x v="505"/>
    <n v="1355810400"/>
    <n v="1355983200"/>
    <d v="2012-12-20T06:00:00"/>
    <b v="0"/>
    <b v="0"/>
    <s v="technology/wearables"/>
    <n v="29.99462365591398"/>
    <x v="7"/>
    <s v="wearables"/>
    <x v="1"/>
    <x v="9"/>
    <s v="Dec"/>
  </r>
  <r>
    <n v="482"/>
    <s v="Martin, Russell and Baker"/>
    <s v="Focused solution-oriented instruction set"/>
    <n v="4200"/>
    <n v="689"/>
    <x v="0"/>
    <n v="0.16404761904761905"/>
    <n v="9"/>
    <s v="US"/>
    <s v="USD"/>
    <x v="506"/>
    <n v="1330063200"/>
    <n v="1331013600"/>
    <d v="2012-03-06T06:00:00"/>
    <b v="0"/>
    <b v="1"/>
    <s v="publishing/fiction"/>
    <n v="76.555555555555557"/>
    <x v="5"/>
    <s v="fiction"/>
    <x v="1"/>
    <x v="2"/>
    <s v="Mar"/>
  </r>
  <r>
    <n v="625"/>
    <s v="Martinez Inc"/>
    <s v="Organic upward-trending Graphical User Interface"/>
    <n v="7500"/>
    <n v="5803"/>
    <x v="0"/>
    <n v="0.77373333333333338"/>
    <n v="62"/>
    <s v="US"/>
    <s v="USD"/>
    <x v="507"/>
    <n v="1580104800"/>
    <n v="1581314400"/>
    <d v="2020-02-10T06:00:00"/>
    <b v="0"/>
    <b v="0"/>
    <s v="theater/plays"/>
    <n v="93.596774193548384"/>
    <x v="1"/>
    <s v="plays"/>
    <x v="10"/>
    <x v="5"/>
    <s v="Feb"/>
  </r>
  <r>
    <n v="312"/>
    <s v="Martinez LLC"/>
    <s v="Robust impactful approach"/>
    <n v="59100"/>
    <n v="183345"/>
    <x v="1"/>
    <n v="3.1022842639593908"/>
    <n v="3742"/>
    <s v="US"/>
    <s v="USD"/>
    <x v="508"/>
    <n v="1382677200"/>
    <n v="1383282000"/>
    <d v="2013-11-01T05:00:00"/>
    <b v="0"/>
    <b v="0"/>
    <s v="theater/plays"/>
    <n v="48.996525921966864"/>
    <x v="1"/>
    <s v="plays"/>
    <x v="9"/>
    <x v="1"/>
    <s v="Nov"/>
  </r>
  <r>
    <n v="818"/>
    <s v="Martinez LLC"/>
    <s v="Automated local secured line"/>
    <n v="700"/>
    <n v="7664"/>
    <x v="1"/>
    <n v="10.948571428571428"/>
    <n v="69"/>
    <s v="US"/>
    <s v="USD"/>
    <x v="509"/>
    <n v="1548050400"/>
    <n v="1549173600"/>
    <d v="2019-02-03T06:00:00"/>
    <b v="0"/>
    <b v="1"/>
    <s v="theater/plays"/>
    <n v="111.07246376811594"/>
    <x v="1"/>
    <s v="plays"/>
    <x v="3"/>
    <x v="5"/>
    <s v="Feb"/>
  </r>
  <r>
    <n v="859"/>
    <s v="Martinez Ltd"/>
    <s v="Multi-layered upward-trending groupware"/>
    <n v="7300"/>
    <n v="2594"/>
    <x v="0"/>
    <n v="0.35534246575342465"/>
    <n v="63"/>
    <s v="US"/>
    <s v="USD"/>
    <x v="510"/>
    <n v="1362117600"/>
    <n v="1363669200"/>
    <d v="2013-03-19T05:00:00"/>
    <b v="0"/>
    <b v="1"/>
    <s v="theater/plays"/>
    <n v="41.174603174603178"/>
    <x v="1"/>
    <s v="plays"/>
    <x v="9"/>
    <x v="10"/>
    <s v="Mar"/>
  </r>
  <r>
    <n v="748"/>
    <s v="Martinez PLC"/>
    <s v="Cloned actuating architecture"/>
    <n v="194900"/>
    <n v="68137"/>
    <x v="2"/>
    <n v="0.34959979476654696"/>
    <n v="614"/>
    <s v="US"/>
    <s v="USD"/>
    <x v="511"/>
    <n v="1267423200"/>
    <n v="1269579600"/>
    <d v="2010-03-26T05:00:00"/>
    <b v="0"/>
    <b v="1"/>
    <s v="film &amp; video/animation"/>
    <n v="110.97231270358306"/>
    <x v="0"/>
    <s v="animation"/>
    <x v="0"/>
    <x v="10"/>
    <s v="Mar"/>
  </r>
  <r>
    <n v="598"/>
    <s v="Martinez, Garza and Young"/>
    <s v="Up-sized web-enabled info-mediaries"/>
    <n v="108500"/>
    <n v="175868"/>
    <x v="1"/>
    <n v="1.6209032258064517"/>
    <n v="2409"/>
    <s v="IT"/>
    <s v="EUR"/>
    <x v="512"/>
    <n v="1276578000"/>
    <n v="1279083600"/>
    <d v="2010-07-14T05:00:00"/>
    <b v="0"/>
    <b v="0"/>
    <s v="music/rock"/>
    <n v="73.004566210045667"/>
    <x v="2"/>
    <s v="rock"/>
    <x v="0"/>
    <x v="3"/>
    <s v="Jul"/>
  </r>
  <r>
    <n v="127"/>
    <s v="Martinez, Gomez and Dalton"/>
    <s v="Team-oriented 6thgeneration matrix"/>
    <n v="103200"/>
    <n v="53067"/>
    <x v="0"/>
    <n v="0.51421511627906979"/>
    <n v="672"/>
    <s v="CA"/>
    <s v="CAD"/>
    <x v="467"/>
    <n v="1273640400"/>
    <n v="1273899600"/>
    <d v="2010-05-15T05:00:00"/>
    <b v="0"/>
    <b v="0"/>
    <s v="theater/plays"/>
    <n v="78.96875"/>
    <x v="1"/>
    <s v="plays"/>
    <x v="0"/>
    <x v="7"/>
    <s v="May"/>
  </r>
  <r>
    <n v="578"/>
    <s v="Martinez-Johnson"/>
    <s v="Sharable radical toolset"/>
    <n v="96500"/>
    <n v="16168"/>
    <x v="0"/>
    <n v="0.16754404145077723"/>
    <n v="245"/>
    <s v="US"/>
    <s v="USD"/>
    <x v="513"/>
    <n v="1322719200"/>
    <n v="1322978400"/>
    <d v="2011-12-04T06:00:00"/>
    <b v="0"/>
    <b v="0"/>
    <s v="film &amp; video/science fiction"/>
    <n v="65.991836734693877"/>
    <x v="0"/>
    <s v="science fiction"/>
    <x v="2"/>
    <x v="9"/>
    <s v="Dec"/>
  </r>
  <r>
    <n v="570"/>
    <s v="Martinez-Juarez"/>
    <s v="Realigned uniform knowledge user"/>
    <n v="31200"/>
    <n v="95364"/>
    <x v="1"/>
    <n v="3.0565384615384614"/>
    <n v="2725"/>
    <s v="US"/>
    <s v="USD"/>
    <x v="514"/>
    <n v="1419055200"/>
    <n v="1419573600"/>
    <d v="2014-12-26T06:00:00"/>
    <b v="0"/>
    <b v="1"/>
    <s v="music/rock"/>
    <n v="34.995963302752294"/>
    <x v="2"/>
    <s v="rock"/>
    <x v="7"/>
    <x v="9"/>
    <s v="Dec"/>
  </r>
  <r>
    <n v="551"/>
    <s v="Martin-James"/>
    <s v="Streamlined upward-trending analyzer"/>
    <n v="180100"/>
    <n v="105598"/>
    <x v="0"/>
    <n v="0.58632981676846196"/>
    <n v="2779"/>
    <s v="AU"/>
    <s v="AUD"/>
    <x v="514"/>
    <n v="1419055200"/>
    <n v="1422511200"/>
    <d v="2015-01-29T06:00:00"/>
    <b v="0"/>
    <b v="1"/>
    <s v="technology/web"/>
    <n v="37.99856063332134"/>
    <x v="7"/>
    <s v="web"/>
    <x v="4"/>
    <x v="9"/>
    <s v="Jan"/>
  </r>
  <r>
    <n v="316"/>
    <s v="Martin-Marshall"/>
    <s v="Configurable demand-driven matrix"/>
    <n v="9600"/>
    <n v="6401"/>
    <x v="0"/>
    <n v="0.66677083333333331"/>
    <n v="108"/>
    <s v="IT"/>
    <s v="EUR"/>
    <x v="515"/>
    <n v="1574143200"/>
    <n v="1574229600"/>
    <d v="2019-11-20T06:00:00"/>
    <b v="0"/>
    <b v="1"/>
    <s v="food/food trucks"/>
    <n v="59.268518518518519"/>
    <x v="4"/>
    <s v="food trucks"/>
    <x v="3"/>
    <x v="4"/>
    <s v="Nov"/>
  </r>
  <r>
    <n v="961"/>
    <s v="Mason, Case and May"/>
    <s v="Optimized content-based collaboration"/>
    <n v="5700"/>
    <n v="6800"/>
    <x v="1"/>
    <n v="1.1929824561403508"/>
    <n v="155"/>
    <s v="US"/>
    <s v="USD"/>
    <x v="516"/>
    <n v="1297922400"/>
    <n v="1298268000"/>
    <d v="2011-02-21T06:00:00"/>
    <b v="0"/>
    <b v="0"/>
    <s v="publishing/translations"/>
    <n v="43.87096774193548"/>
    <x v="5"/>
    <s v="translations"/>
    <x v="2"/>
    <x v="2"/>
    <s v="Feb"/>
  </r>
  <r>
    <n v="239"/>
    <s v="Mason-Sanders"/>
    <s v="Networked web-enabled instruction set"/>
    <n v="3200"/>
    <n v="3127"/>
    <x v="0"/>
    <n v="0.97718749999999999"/>
    <n v="41"/>
    <s v="US"/>
    <s v="USD"/>
    <x v="517"/>
    <n v="1440824400"/>
    <n v="1441170000"/>
    <d v="2015-09-02T05:00:00"/>
    <b v="0"/>
    <b v="0"/>
    <s v="technology/wearables"/>
    <n v="76.268292682926827"/>
    <x v="7"/>
    <s v="wearables"/>
    <x v="4"/>
    <x v="6"/>
    <s v="Sep"/>
  </r>
  <r>
    <n v="261"/>
    <s v="Mason-Smith"/>
    <s v="Reverse-engineered cohesive migration"/>
    <n v="84300"/>
    <n v="26303"/>
    <x v="0"/>
    <n v="0.31201660735468567"/>
    <n v="454"/>
    <s v="US"/>
    <s v="USD"/>
    <x v="518"/>
    <n v="1282712400"/>
    <n v="1283058000"/>
    <d v="2010-08-29T05:00:00"/>
    <b v="0"/>
    <b v="1"/>
    <s v="music/rock"/>
    <n v="57.936123348017624"/>
    <x v="2"/>
    <s v="rock"/>
    <x v="0"/>
    <x v="6"/>
    <s v="Aug"/>
  </r>
  <r>
    <n v="438"/>
    <s v="Mathis, Hall and Hansen"/>
    <s v="Streamlined web-enabled knowledgebase"/>
    <n v="8300"/>
    <n v="14827"/>
    <x v="1"/>
    <n v="1.7863855421686747"/>
    <n v="247"/>
    <s v="US"/>
    <s v="USD"/>
    <x v="519"/>
    <n v="1362376800"/>
    <n v="1364965200"/>
    <d v="2013-04-03T05:00:00"/>
    <b v="0"/>
    <b v="0"/>
    <s v="theater/plays"/>
    <n v="60.02834008097166"/>
    <x v="1"/>
    <s v="plays"/>
    <x v="9"/>
    <x v="10"/>
    <s v="Apr"/>
  </r>
  <r>
    <n v="770"/>
    <s v="Mathis-Rodriguez"/>
    <s v="User-centric attitude-oriented intranet"/>
    <n v="4300"/>
    <n v="11642"/>
    <x v="1"/>
    <n v="2.7074418604651163"/>
    <n v="216"/>
    <s v="IT"/>
    <s v="EUR"/>
    <x v="520"/>
    <n v="1397451600"/>
    <n v="1398056400"/>
    <d v="2014-04-21T05:00:00"/>
    <b v="0"/>
    <b v="1"/>
    <s v="theater/plays"/>
    <n v="53.898148148148145"/>
    <x v="1"/>
    <s v="plays"/>
    <x v="7"/>
    <x v="8"/>
    <s v="Apr"/>
  </r>
  <r>
    <n v="765"/>
    <s v="Matthews LLC"/>
    <s v="Advanced transitional help-desk"/>
    <n v="3900"/>
    <n v="8125"/>
    <x v="1"/>
    <n v="2.0833333333333335"/>
    <n v="198"/>
    <s v="US"/>
    <s v="USD"/>
    <x v="521"/>
    <n v="1492232400"/>
    <n v="1494392400"/>
    <d v="2017-05-10T05:00:00"/>
    <b v="1"/>
    <b v="1"/>
    <s v="music/indie rock"/>
    <n v="41.035353535353536"/>
    <x v="2"/>
    <s v="indie rock"/>
    <x v="6"/>
    <x v="8"/>
    <s v="May"/>
  </r>
  <r>
    <n v="428"/>
    <s v="Mayer-Richmond"/>
    <s v="Progressive zero-defect capability"/>
    <n v="101400"/>
    <n v="47037"/>
    <x v="0"/>
    <n v="0.46387573964497042"/>
    <n v="747"/>
    <s v="US"/>
    <s v="USD"/>
    <x v="522"/>
    <n v="1297404000"/>
    <n v="1298008800"/>
    <d v="2011-02-18T06:00:00"/>
    <b v="0"/>
    <b v="0"/>
    <s v="film &amp; video/animation"/>
    <n v="62.967871485943775"/>
    <x v="0"/>
    <s v="animation"/>
    <x v="2"/>
    <x v="2"/>
    <s v="Feb"/>
  </r>
  <r>
    <n v="713"/>
    <s v="Mays LLC"/>
    <s v="Multi-layered global groupware"/>
    <n v="6900"/>
    <n v="11174"/>
    <x v="1"/>
    <n v="1.6194202898550725"/>
    <n v="103"/>
    <s v="US"/>
    <s v="USD"/>
    <x v="523"/>
    <n v="1471842000"/>
    <n v="1472878800"/>
    <d v="2016-09-03T05:00:00"/>
    <b v="0"/>
    <b v="0"/>
    <s v="publishing/radio &amp; podcasts"/>
    <n v="108.48543689320388"/>
    <x v="5"/>
    <s v="radio &amp; podcasts"/>
    <x v="8"/>
    <x v="6"/>
    <s v="Sep"/>
  </r>
  <r>
    <n v="594"/>
    <s v="Mcbride PLC"/>
    <s v="Upgradable leadingedge Local Area Network"/>
    <n v="157300"/>
    <n v="11167"/>
    <x v="0"/>
    <n v="7.0991735537190084E-2"/>
    <n v="157"/>
    <s v="US"/>
    <s v="USD"/>
    <x v="524"/>
    <n v="1467003600"/>
    <n v="1467262800"/>
    <d v="2016-06-30T05:00:00"/>
    <b v="0"/>
    <b v="1"/>
    <s v="theater/plays"/>
    <n v="71.127388535031841"/>
    <x v="1"/>
    <s v="plays"/>
    <x v="8"/>
    <x v="3"/>
    <s v="Jun"/>
  </r>
  <r>
    <n v="501"/>
    <s v="Mccann-Le"/>
    <s v="Focused coherent methodology"/>
    <n v="153600"/>
    <n v="107743"/>
    <x v="0"/>
    <n v="0.70145182291666652"/>
    <n v="1796"/>
    <s v="US"/>
    <s v="USD"/>
    <x v="525"/>
    <n v="1363064400"/>
    <n v="1363237200"/>
    <d v="2013-03-14T05:00:00"/>
    <b v="0"/>
    <b v="0"/>
    <s v="film &amp; video/documentary"/>
    <n v="59.990534521158132"/>
    <x v="0"/>
    <s v="documentary"/>
    <x v="9"/>
    <x v="10"/>
    <s v="Mar"/>
  </r>
  <r>
    <n v="701"/>
    <s v="Mcclain LLC"/>
    <s v="Open-source multi-tasking methodology"/>
    <n v="52000"/>
    <n v="91014"/>
    <x v="1"/>
    <n v="1.7502692307692309"/>
    <n v="820"/>
    <s v="US"/>
    <s v="USD"/>
    <x v="171"/>
    <n v="1301202000"/>
    <n v="1301806800"/>
    <d v="2011-04-03T05:00:00"/>
    <b v="1"/>
    <b v="0"/>
    <s v="theater/plays"/>
    <n v="110.99268292682927"/>
    <x v="1"/>
    <s v="plays"/>
    <x v="2"/>
    <x v="10"/>
    <s v="Apr"/>
  </r>
  <r>
    <n v="481"/>
    <s v="Mcclure LLC"/>
    <s v="Sharable discrete budgetary management"/>
    <n v="196600"/>
    <n v="159931"/>
    <x v="0"/>
    <n v="0.81348423194303154"/>
    <n v="1538"/>
    <s v="US"/>
    <s v="USD"/>
    <x v="526"/>
    <n v="1412139600"/>
    <n v="1415772000"/>
    <d v="2014-11-12T06:00:00"/>
    <b v="0"/>
    <b v="1"/>
    <s v="theater/plays"/>
    <n v="103.98634590377114"/>
    <x v="1"/>
    <s v="plays"/>
    <x v="7"/>
    <x v="1"/>
    <s v="Nov"/>
  </r>
  <r>
    <n v="724"/>
    <s v="Mccoy Ltd"/>
    <s v="Business-focused encompassing intranet"/>
    <n v="8400"/>
    <n v="11261"/>
    <x v="1"/>
    <n v="1.3405952380952382"/>
    <n v="121"/>
    <s v="GB"/>
    <s v="GBP"/>
    <x v="527"/>
    <n v="1413954000"/>
    <n v="1414126800"/>
    <d v="2014-10-24T05:00:00"/>
    <b v="0"/>
    <b v="1"/>
    <s v="theater/plays"/>
    <n v="93.066115702479337"/>
    <x v="1"/>
    <s v="plays"/>
    <x v="7"/>
    <x v="1"/>
    <s v="Oct"/>
  </r>
  <r>
    <n v="3"/>
    <s v="Mcdonald, Gonzalez and Ross"/>
    <s v="Vision-oriented fresh-thinking conglomeration"/>
    <n v="4200"/>
    <n v="2477"/>
    <x v="0"/>
    <n v="0.58976190476190471"/>
    <n v="24"/>
    <s v="US"/>
    <s v="USD"/>
    <x v="528"/>
    <n v="1565499600"/>
    <n v="1568955600"/>
    <d v="2019-09-20T05:00:00"/>
    <b v="0"/>
    <b v="0"/>
    <s v="music/rock"/>
    <n v="103.20833333333333"/>
    <x v="2"/>
    <s v="rock"/>
    <x v="3"/>
    <x v="6"/>
    <s v="Sep"/>
  </r>
  <r>
    <n v="334"/>
    <s v="Mcgee Group"/>
    <s v="Assimilated discrete algorithm"/>
    <n v="66200"/>
    <n v="123538"/>
    <x v="1"/>
    <n v="1.866132930513595"/>
    <n v="1113"/>
    <s v="US"/>
    <s v="USD"/>
    <x v="396"/>
    <n v="1515564000"/>
    <n v="1516168800"/>
    <d v="2018-01-17T06:00:00"/>
    <b v="0"/>
    <b v="0"/>
    <s v="music/rock"/>
    <n v="110.99550763701707"/>
    <x v="2"/>
    <s v="rock"/>
    <x v="5"/>
    <x v="5"/>
    <s v="Jan"/>
  </r>
  <r>
    <n v="463"/>
    <s v="Mckee-Hill"/>
    <s v="Cross-platform upward-trending parallelism"/>
    <n v="134300"/>
    <n v="145265"/>
    <x v="1"/>
    <n v="1.0816455696202532"/>
    <n v="2105"/>
    <s v="US"/>
    <s v="USD"/>
    <x v="529"/>
    <n v="1388469600"/>
    <n v="1388815200"/>
    <d v="2014-01-04T06:00:00"/>
    <b v="0"/>
    <b v="0"/>
    <s v="film &amp; video/animation"/>
    <n v="69.009501187648453"/>
    <x v="0"/>
    <s v="animation"/>
    <x v="7"/>
    <x v="9"/>
    <s v="Jan"/>
  </r>
  <r>
    <n v="202"/>
    <s v="Mcknight-Freeman"/>
    <s v="Upgradable scalable methodology"/>
    <n v="8300"/>
    <n v="6543"/>
    <x v="2"/>
    <n v="0.78831325301204824"/>
    <n v="82"/>
    <s v="US"/>
    <s v="USD"/>
    <x v="530"/>
    <n v="1317531600"/>
    <n v="1317877200"/>
    <d v="2011-10-06T05:00:00"/>
    <b v="0"/>
    <b v="0"/>
    <s v="food/food trucks"/>
    <n v="79.792682926829272"/>
    <x v="4"/>
    <s v="food trucks"/>
    <x v="2"/>
    <x v="1"/>
    <s v="Oct"/>
  </r>
  <r>
    <n v="410"/>
    <s v="Mcmillan Group"/>
    <s v="Advanced cohesive Graphic Interface"/>
    <n v="153700"/>
    <n v="55536"/>
    <x v="3"/>
    <n v="0.36132726089785294"/>
    <n v="1111"/>
    <s v="US"/>
    <s v="USD"/>
    <x v="238"/>
    <n v="1430197200"/>
    <n v="1430197200"/>
    <d v="2015-04-28T05:00:00"/>
    <b v="0"/>
    <b v="0"/>
    <s v="games/mobile games"/>
    <n v="49.987398739873989"/>
    <x v="6"/>
    <s v="mobile games"/>
    <x v="4"/>
    <x v="8"/>
    <s v="Apr"/>
  </r>
  <r>
    <n v="2"/>
    <s v="Melton, Robinson and Fritz"/>
    <s v="Function-based leadingedge pricing structure"/>
    <n v="108400"/>
    <n v="142523"/>
    <x v="1"/>
    <n v="1.314787822878229"/>
    <n v="1425"/>
    <s v="AU"/>
    <s v="AUD"/>
    <x v="531"/>
    <n v="1384668000"/>
    <n v="1384840800"/>
    <d v="2013-11-19T06:00:00"/>
    <b v="0"/>
    <b v="0"/>
    <s v="technology/web"/>
    <n v="100.01614035087719"/>
    <x v="7"/>
    <s v="web"/>
    <x v="9"/>
    <x v="4"/>
    <s v="Nov"/>
  </r>
  <r>
    <n v="234"/>
    <s v="Mendoza-Parker"/>
    <s v="Enterprise-wide motivating matrices"/>
    <n v="7500"/>
    <n v="8181"/>
    <x v="1"/>
    <n v="1.0908"/>
    <n v="149"/>
    <s v="IT"/>
    <s v="EUR"/>
    <x v="532"/>
    <n v="1503378000"/>
    <n v="1503982800"/>
    <d v="2017-08-29T05:00:00"/>
    <b v="0"/>
    <b v="1"/>
    <s v="games/video games"/>
    <n v="54.906040268456373"/>
    <x v="6"/>
    <s v="video games"/>
    <x v="6"/>
    <x v="6"/>
    <s v="Aug"/>
  </r>
  <r>
    <n v="552"/>
    <s v="Mercer, Solomon and Singleton"/>
    <s v="Distributed human-resource policy"/>
    <n v="9000"/>
    <n v="8866"/>
    <x v="0"/>
    <n v="0.98511111111111116"/>
    <n v="92"/>
    <s v="US"/>
    <s v="USD"/>
    <x v="533"/>
    <n v="1480140000"/>
    <n v="1480312800"/>
    <d v="2016-11-28T06:00:00"/>
    <b v="0"/>
    <b v="0"/>
    <s v="theater/plays"/>
    <n v="96.369565217391298"/>
    <x v="1"/>
    <s v="plays"/>
    <x v="8"/>
    <x v="4"/>
    <s v="Nov"/>
  </r>
  <r>
    <n v="739"/>
    <s v="Meyer-Avila"/>
    <s v="Multi-tiered discrete support"/>
    <n v="10000"/>
    <n v="6100"/>
    <x v="0"/>
    <n v="0.61"/>
    <n v="191"/>
    <s v="US"/>
    <s v="USD"/>
    <x v="534"/>
    <n v="1340946000"/>
    <n v="1341032400"/>
    <d v="2012-06-30T05:00:00"/>
    <b v="0"/>
    <b v="0"/>
    <s v="music/indie rock"/>
    <n v="31.937172774869111"/>
    <x v="2"/>
    <s v="indie rock"/>
    <x v="1"/>
    <x v="3"/>
    <s v="Jun"/>
  </r>
  <r>
    <n v="773"/>
    <s v="Meza, Kirby and Patel"/>
    <s v="Cross-platform empowering project"/>
    <n v="53100"/>
    <n v="101185"/>
    <x v="1"/>
    <n v="1.9055555555555554"/>
    <n v="2353"/>
    <s v="US"/>
    <s v="USD"/>
    <x v="535"/>
    <n v="1492059600"/>
    <n v="1492923600"/>
    <d v="2017-04-23T05:00:00"/>
    <b v="0"/>
    <b v="0"/>
    <s v="theater/plays"/>
    <n v="43.00254993625159"/>
    <x v="1"/>
    <s v="plays"/>
    <x v="6"/>
    <x v="8"/>
    <s v="Apr"/>
  </r>
  <r>
    <n v="156"/>
    <s v="Meza-Rogers"/>
    <s v="Streamlined encompassing encryption"/>
    <n v="36400"/>
    <n v="26914"/>
    <x v="2"/>
    <n v="0.73939560439560437"/>
    <n v="379"/>
    <s v="AU"/>
    <s v="AUD"/>
    <x v="536"/>
    <n v="1570251600"/>
    <n v="1572325200"/>
    <d v="2019-10-29T05:00:00"/>
    <b v="0"/>
    <b v="0"/>
    <s v="music/rock"/>
    <n v="71.013192612137203"/>
    <x v="2"/>
    <s v="rock"/>
    <x v="3"/>
    <x v="1"/>
    <s v="Oct"/>
  </r>
  <r>
    <n v="381"/>
    <s v="Michael, Anderson and Vincent"/>
    <s v="Cross-group global moratorium"/>
    <n v="5300"/>
    <n v="9749"/>
    <x v="1"/>
    <n v="1.8394339622641511"/>
    <n v="155"/>
    <s v="US"/>
    <s v="USD"/>
    <x v="537"/>
    <n v="1433739600"/>
    <n v="1437714000"/>
    <d v="2015-07-24T05:00:00"/>
    <b v="0"/>
    <b v="0"/>
    <s v="theater/plays"/>
    <n v="62.896774193548389"/>
    <x v="1"/>
    <s v="plays"/>
    <x v="4"/>
    <x v="3"/>
    <s v="Jul"/>
  </r>
  <r>
    <n v="269"/>
    <s v="Miles and Sons"/>
    <s v="Persistent attitude-oriented approach"/>
    <n v="3500"/>
    <n v="8842"/>
    <x v="1"/>
    <n v="2.5262857142857142"/>
    <n v="87"/>
    <s v="US"/>
    <s v="USD"/>
    <x v="538"/>
    <n v="1548914400"/>
    <n v="1550728800"/>
    <d v="2019-02-21T06:00:00"/>
    <b v="0"/>
    <b v="0"/>
    <s v="film &amp; video/television"/>
    <n v="101.63218390804597"/>
    <x v="0"/>
    <s v="television"/>
    <x v="3"/>
    <x v="5"/>
    <s v="Feb"/>
  </r>
  <r>
    <n v="618"/>
    <s v="Miller Ltd"/>
    <s v="Open-architected mobile emulation"/>
    <n v="198600"/>
    <n v="97037"/>
    <x v="0"/>
    <n v="0.48860523665659611"/>
    <n v="1198"/>
    <s v="US"/>
    <s v="USD"/>
    <x v="539"/>
    <n v="1367470800"/>
    <n v="1369285200"/>
    <d v="2013-05-23T05:00:00"/>
    <b v="0"/>
    <b v="0"/>
    <s v="publishing/nonfiction"/>
    <n v="80.999165275459092"/>
    <x v="5"/>
    <s v="nonfiction"/>
    <x v="9"/>
    <x v="7"/>
    <s v="May"/>
  </r>
  <r>
    <n v="847"/>
    <s v="Miller, Glenn and Adams"/>
    <s v="Distributed actuating project"/>
    <n v="4700"/>
    <n v="11174"/>
    <x v="1"/>
    <n v="2.3774468085106384"/>
    <n v="110"/>
    <s v="US"/>
    <s v="USD"/>
    <x v="540"/>
    <n v="1515304800"/>
    <n v="1515564000"/>
    <d v="2018-01-10T06:00:00"/>
    <b v="0"/>
    <b v="0"/>
    <s v="food/food trucks"/>
    <n v="101.58181818181818"/>
    <x v="4"/>
    <s v="food trucks"/>
    <x v="5"/>
    <x v="5"/>
    <s v="Jan"/>
  </r>
  <r>
    <n v="826"/>
    <s v="Miller-Hubbard"/>
    <s v="Digitized 6thgeneration Local Area Network"/>
    <n v="2800"/>
    <n v="12797"/>
    <x v="1"/>
    <n v="4.5703571428571426"/>
    <n v="194"/>
    <s v="US"/>
    <s v="USD"/>
    <x v="541"/>
    <n v="1292220000"/>
    <n v="1294639200"/>
    <d v="2011-01-10T06:00:00"/>
    <b v="0"/>
    <b v="1"/>
    <s v="theater/plays"/>
    <n v="65.963917525773198"/>
    <x v="1"/>
    <s v="plays"/>
    <x v="2"/>
    <x v="9"/>
    <s v="Jan"/>
  </r>
  <r>
    <n v="313"/>
    <s v="Miller-Irwin"/>
    <s v="Secured maximized policy"/>
    <n v="2200"/>
    <n v="8697"/>
    <x v="1"/>
    <n v="3.9531818181818181"/>
    <n v="223"/>
    <s v="US"/>
    <s v="USD"/>
    <x v="542"/>
    <n v="1330322400"/>
    <n v="1330495200"/>
    <d v="2012-02-29T06:00:00"/>
    <b v="0"/>
    <b v="0"/>
    <s v="music/rock"/>
    <n v="39"/>
    <x v="2"/>
    <s v="rock"/>
    <x v="1"/>
    <x v="2"/>
    <s v="Feb"/>
  </r>
  <r>
    <n v="391"/>
    <s v="Miller-Patel"/>
    <s v="Mandatory uniform strategy"/>
    <n v="60400"/>
    <n v="4393"/>
    <x v="0"/>
    <n v="7.27317880794702E-2"/>
    <n v="151"/>
    <s v="US"/>
    <s v="USD"/>
    <x v="96"/>
    <n v="1389679200"/>
    <n v="1389852000"/>
    <d v="2014-01-16T06:00:00"/>
    <b v="0"/>
    <b v="0"/>
    <s v="publishing/nonfiction"/>
    <n v="29.09271523178808"/>
    <x v="5"/>
    <s v="nonfiction"/>
    <x v="7"/>
    <x v="5"/>
    <s v="Jan"/>
  </r>
  <r>
    <n v="440"/>
    <s v="Miller-Poole"/>
    <s v="Networked optimal adapter"/>
    <n v="102500"/>
    <n v="165954"/>
    <x v="1"/>
    <n v="1.6190634146341463"/>
    <n v="3131"/>
    <s v="US"/>
    <s v="USD"/>
    <x v="543"/>
    <n v="1498798800"/>
    <n v="1499662800"/>
    <d v="2017-07-10T05:00:00"/>
    <b v="0"/>
    <b v="0"/>
    <s v="film &amp; video/television"/>
    <n v="53.003513254551258"/>
    <x v="0"/>
    <s v="television"/>
    <x v="6"/>
    <x v="3"/>
    <s v="Jul"/>
  </r>
  <r>
    <n v="319"/>
    <s v="Mills Group"/>
    <s v="Advanced empowering matrix"/>
    <n v="8400"/>
    <n v="3251"/>
    <x v="2"/>
    <n v="0.38702380952380955"/>
    <n v="64"/>
    <s v="US"/>
    <s v="USD"/>
    <x v="544"/>
    <n v="1281589200"/>
    <n v="1283662800"/>
    <d v="2010-09-05T05:00:00"/>
    <b v="0"/>
    <b v="0"/>
    <s v="technology/web"/>
    <n v="50.796875"/>
    <x v="7"/>
    <s v="web"/>
    <x v="0"/>
    <x v="6"/>
    <s v="Sep"/>
  </r>
  <r>
    <n v="321"/>
    <s v="Mills, Frazier and Perez"/>
    <s v="Proactive attitude-oriented knowledge user"/>
    <n v="170400"/>
    <n v="160422"/>
    <x v="0"/>
    <n v="0.94144366197183094"/>
    <n v="2468"/>
    <s v="US"/>
    <s v="USD"/>
    <x v="545"/>
    <n v="1301634000"/>
    <n v="1302325200"/>
    <d v="2011-04-09T05:00:00"/>
    <b v="0"/>
    <b v="0"/>
    <s v="film &amp; video/shorts"/>
    <n v="65.000810372771468"/>
    <x v="0"/>
    <s v="shorts"/>
    <x v="2"/>
    <x v="8"/>
    <s v="Apr"/>
  </r>
  <r>
    <n v="353"/>
    <s v="Mills-Roy"/>
    <s v="Profit-focused multi-tasking access"/>
    <n v="33600"/>
    <n v="137961"/>
    <x v="1"/>
    <n v="4.105982142857143"/>
    <n v="1703"/>
    <s v="US"/>
    <s v="USD"/>
    <x v="546"/>
    <n v="1562302800"/>
    <n v="1562389200"/>
    <d v="2019-07-06T05:00:00"/>
    <b v="0"/>
    <b v="0"/>
    <s v="theater/plays"/>
    <n v="81.010569583088667"/>
    <x v="1"/>
    <s v="plays"/>
    <x v="3"/>
    <x v="11"/>
    <s v="Jul"/>
  </r>
  <r>
    <n v="857"/>
    <s v="Miranda, Gray and Hale"/>
    <s v="Programmable disintermediate matrices"/>
    <n v="5300"/>
    <n v="7413"/>
    <x v="1"/>
    <n v="1.3986792452830188"/>
    <n v="225"/>
    <s v="CH"/>
    <s v="CHF"/>
    <x v="547"/>
    <n v="1328421600"/>
    <n v="1330408800"/>
    <d v="2012-02-28T06:00:00"/>
    <b v="1"/>
    <b v="0"/>
    <s v="film &amp; video/shorts"/>
    <n v="32.946666666666665"/>
    <x v="0"/>
    <s v="shorts"/>
    <x v="1"/>
    <x v="2"/>
    <s v="Feb"/>
  </r>
  <r>
    <n v="230"/>
    <s v="Miranda, Hall and Mcgrath"/>
    <s v="Progressive value-added ability"/>
    <n v="2400"/>
    <n v="10084"/>
    <x v="1"/>
    <n v="4.2016666666666671"/>
    <n v="101"/>
    <s v="US"/>
    <s v="USD"/>
    <x v="548"/>
    <n v="1575612000"/>
    <n v="1575612000"/>
    <d v="2019-12-06T06:00:00"/>
    <b v="0"/>
    <b v="0"/>
    <s v="games/video games"/>
    <n v="99.841584158415841"/>
    <x v="6"/>
    <s v="video games"/>
    <x v="3"/>
    <x v="9"/>
    <s v="Dec"/>
  </r>
  <r>
    <n v="827"/>
    <s v="Miranda, Martinez and Lowery"/>
    <s v="Innovative actuating artificial intelligence"/>
    <n v="2300"/>
    <n v="6134"/>
    <x v="1"/>
    <n v="2.6669565217391304"/>
    <n v="82"/>
    <s v="AU"/>
    <s v="AUD"/>
    <x v="549"/>
    <n v="1304398800"/>
    <n v="1305435600"/>
    <d v="2011-05-15T05:00:00"/>
    <b v="0"/>
    <b v="1"/>
    <s v="film &amp; video/drama"/>
    <n v="74.804878048780495"/>
    <x v="0"/>
    <s v="drama"/>
    <x v="2"/>
    <x v="7"/>
    <s v="May"/>
  </r>
  <r>
    <n v="35"/>
    <s v="Mitchell and Sons"/>
    <s v="Synergized intangible challenge"/>
    <n v="125500"/>
    <n v="188628"/>
    <x v="1"/>
    <n v="1.5030119521912351"/>
    <n v="1965"/>
    <s v="DK"/>
    <s v="DKK"/>
    <x v="550"/>
    <n v="1547877600"/>
    <n v="1551506400"/>
    <d v="2019-03-02T06:00:00"/>
    <b v="0"/>
    <b v="1"/>
    <s v="film &amp; video/drama"/>
    <n v="95.993893129770996"/>
    <x v="0"/>
    <s v="drama"/>
    <x v="3"/>
    <x v="5"/>
    <s v="Mar"/>
  </r>
  <r>
    <n v="761"/>
    <s v="Mitchell-Lee"/>
    <s v="Customizable leadingedge model"/>
    <n v="2200"/>
    <n v="14420"/>
    <x v="1"/>
    <n v="6.5545454545454547"/>
    <n v="166"/>
    <s v="US"/>
    <s v="USD"/>
    <x v="551"/>
    <n v="1500699600"/>
    <n v="1501131600"/>
    <d v="2017-07-27T05:00:00"/>
    <b v="0"/>
    <b v="0"/>
    <s v="music/rock"/>
    <n v="86.867469879518069"/>
    <x v="2"/>
    <s v="rock"/>
    <x v="6"/>
    <x v="11"/>
    <s v="Jul"/>
  </r>
  <r>
    <n v="78"/>
    <s v="Montgomery, Larson and Spencer"/>
    <s v="User-centric bifurcated knowledge user"/>
    <n v="4500"/>
    <n v="13536"/>
    <x v="1"/>
    <n v="3.008"/>
    <n v="330"/>
    <s v="US"/>
    <s v="USD"/>
    <x v="453"/>
    <n v="1523854800"/>
    <n v="1523941200"/>
    <d v="2018-04-17T05:00:00"/>
    <b v="0"/>
    <b v="0"/>
    <s v="publishing/translations"/>
    <n v="41.018181818181816"/>
    <x v="5"/>
    <s v="translations"/>
    <x v="5"/>
    <x v="8"/>
    <s v="Apr"/>
  </r>
  <r>
    <n v="766"/>
    <s v="Montgomery-Castro"/>
    <s v="De-engineered disintermediate encryption"/>
    <n v="43800"/>
    <n v="13653"/>
    <x v="0"/>
    <n v="0.31171232876712329"/>
    <n v="248"/>
    <s v="AU"/>
    <s v="AUD"/>
    <x v="552"/>
    <n v="1537333200"/>
    <n v="1537419600"/>
    <d v="2018-09-20T05:00:00"/>
    <b v="0"/>
    <b v="0"/>
    <s v="film &amp; video/science fiction"/>
    <n v="55.052419354838712"/>
    <x v="0"/>
    <s v="science fiction"/>
    <x v="5"/>
    <x v="0"/>
    <s v="Sep"/>
  </r>
  <r>
    <n v="729"/>
    <s v="Moore Group"/>
    <s v="Multi-lateral object-oriented open system"/>
    <n v="5600"/>
    <n v="10397"/>
    <x v="1"/>
    <n v="1.8566071428571427"/>
    <n v="122"/>
    <s v="US"/>
    <s v="USD"/>
    <x v="553"/>
    <n v="1359957600"/>
    <n v="1360130400"/>
    <d v="2013-02-06T06:00:00"/>
    <b v="0"/>
    <b v="0"/>
    <s v="film &amp; video/drama"/>
    <n v="85.221311475409834"/>
    <x v="0"/>
    <s v="drama"/>
    <x v="9"/>
    <x v="2"/>
    <s v="Feb"/>
  </r>
  <r>
    <n v="707"/>
    <s v="Moore, Cook and Wright"/>
    <s v="Visionary maximized Local Area Network"/>
    <n v="7300"/>
    <n v="11579"/>
    <x v="1"/>
    <n v="1.5861643835616439"/>
    <n v="168"/>
    <s v="US"/>
    <s v="USD"/>
    <x v="436"/>
    <n v="1544248800"/>
    <n v="1547359200"/>
    <d v="2019-01-13T06:00:00"/>
    <b v="0"/>
    <b v="0"/>
    <s v="film &amp; video/drama"/>
    <n v="68.922619047619051"/>
    <x v="0"/>
    <s v="drama"/>
    <x v="3"/>
    <x v="9"/>
    <s v="Jan"/>
  </r>
  <r>
    <n v="217"/>
    <s v="Moore, Dudley and Navarro"/>
    <s v="Organic multi-tasking focus group"/>
    <n v="129400"/>
    <n v="57911"/>
    <x v="0"/>
    <n v="0.44753477588871715"/>
    <n v="934"/>
    <s v="US"/>
    <s v="USD"/>
    <x v="62"/>
    <n v="1556427600"/>
    <n v="1557205200"/>
    <d v="2019-05-07T05:00:00"/>
    <b v="0"/>
    <b v="0"/>
    <s v="film &amp; video/science fiction"/>
    <n v="62.003211991434689"/>
    <x v="0"/>
    <s v="science fiction"/>
    <x v="3"/>
    <x v="8"/>
    <s v="May"/>
  </r>
  <r>
    <n v="932"/>
    <s v="Mora, Miller and Harper"/>
    <s v="Stand-alone zero tolerance algorithm"/>
    <n v="2300"/>
    <n v="4883"/>
    <x v="1"/>
    <n v="2.1230434782608696"/>
    <n v="144"/>
    <s v="US"/>
    <s v="USD"/>
    <x v="554"/>
    <n v="1394514000"/>
    <n v="1394773200"/>
    <d v="2014-03-14T05:00:00"/>
    <b v="0"/>
    <b v="0"/>
    <s v="music/rock"/>
    <n v="33.909722222222221"/>
    <x v="2"/>
    <s v="rock"/>
    <x v="7"/>
    <x v="10"/>
    <s v="Mar"/>
  </r>
  <r>
    <n v="694"/>
    <s v="Mora-Bradley"/>
    <s v="Programmable tangible ability"/>
    <n v="9100"/>
    <n v="7656"/>
    <x v="0"/>
    <n v="0.84131868131868126"/>
    <n v="79"/>
    <s v="US"/>
    <s v="USD"/>
    <x v="555"/>
    <n v="1511762400"/>
    <n v="1514959200"/>
    <d v="2018-01-03T06:00:00"/>
    <b v="0"/>
    <b v="0"/>
    <s v="theater/plays"/>
    <n v="96.911392405063296"/>
    <x v="1"/>
    <s v="plays"/>
    <x v="5"/>
    <x v="4"/>
    <s v="Jan"/>
  </r>
  <r>
    <n v="496"/>
    <s v="Morales Group"/>
    <s v="Optimized bi-directional extranet"/>
    <n v="183800"/>
    <n v="1667"/>
    <x v="0"/>
    <n v="9.0696409140369975E-3"/>
    <n v="54"/>
    <s v="US"/>
    <s v="USD"/>
    <x v="556"/>
    <n v="1495342800"/>
    <n v="1496811600"/>
    <d v="2017-06-07T05:00:00"/>
    <b v="0"/>
    <b v="0"/>
    <s v="film &amp; video/animation"/>
    <n v="30.87037037037037"/>
    <x v="0"/>
    <s v="animation"/>
    <x v="6"/>
    <x v="7"/>
    <s v="Jun"/>
  </r>
  <r>
    <n v="516"/>
    <s v="Morales-Odonnell"/>
    <s v="Exclusive 5thgeneration structure"/>
    <n v="125400"/>
    <n v="53324"/>
    <x v="0"/>
    <n v="0.42523125996810207"/>
    <n v="846"/>
    <s v="US"/>
    <s v="USD"/>
    <x v="557"/>
    <n v="1281070800"/>
    <n v="1284354000"/>
    <d v="2010-09-13T05:00:00"/>
    <b v="0"/>
    <b v="0"/>
    <s v="publishing/nonfiction"/>
    <n v="63.030732860520096"/>
    <x v="5"/>
    <s v="nonfiction"/>
    <x v="0"/>
    <x v="6"/>
    <s v="Sep"/>
  </r>
  <r>
    <n v="576"/>
    <s v="Moran and Sons"/>
    <s v="Object-based bottom-line superstructure"/>
    <n v="9700"/>
    <n v="6298"/>
    <x v="0"/>
    <n v="0.64927835051546401"/>
    <n v="64"/>
    <s v="US"/>
    <s v="USD"/>
    <x v="558"/>
    <n v="1509512400"/>
    <n v="1510984800"/>
    <d v="2017-11-18T06:00:00"/>
    <b v="0"/>
    <b v="0"/>
    <s v="theater/plays"/>
    <n v="98.40625"/>
    <x v="1"/>
    <s v="plays"/>
    <x v="6"/>
    <x v="4"/>
    <s v="Nov"/>
  </r>
  <r>
    <n v="706"/>
    <s v="Moreno Ltd"/>
    <s v="Customer-focused multimedia methodology"/>
    <n v="108400"/>
    <n v="138586"/>
    <x v="1"/>
    <n v="1.278468634686347"/>
    <n v="1345"/>
    <s v="AU"/>
    <s v="AUD"/>
    <x v="559"/>
    <n v="1546754400"/>
    <n v="1547445600"/>
    <d v="2019-01-14T06:00:00"/>
    <b v="0"/>
    <b v="1"/>
    <s v="technology/web"/>
    <n v="103.03791821561339"/>
    <x v="7"/>
    <s v="web"/>
    <x v="3"/>
    <x v="5"/>
    <s v="Jan"/>
  </r>
  <r>
    <n v="68"/>
    <s v="Moreno-Turner"/>
    <s v="Inverse multi-tasking installation"/>
    <n v="5700"/>
    <n v="14508"/>
    <x v="1"/>
    <n v="2.5452631578947367"/>
    <n v="246"/>
    <s v="IT"/>
    <s v="EUR"/>
    <x v="560"/>
    <n v="1501131600"/>
    <n v="1505192400"/>
    <d v="2017-09-12T05:00:00"/>
    <b v="0"/>
    <b v="1"/>
    <s v="theater/plays"/>
    <n v="58.975609756097562"/>
    <x v="1"/>
    <s v="plays"/>
    <x v="6"/>
    <x v="11"/>
    <s v="Sep"/>
  </r>
  <r>
    <n v="274"/>
    <s v="Morgan-Jenkins"/>
    <s v="Fully-configurable background algorithm"/>
    <n v="2400"/>
    <n v="773"/>
    <x v="0"/>
    <n v="0.32208333333333333"/>
    <n v="15"/>
    <s v="US"/>
    <s v="USD"/>
    <x v="561"/>
    <n v="1509948000"/>
    <n v="1510380000"/>
    <d v="2017-11-11T06:00:00"/>
    <b v="0"/>
    <b v="0"/>
    <s v="theater/plays"/>
    <n v="51.533333333333331"/>
    <x v="1"/>
    <s v="plays"/>
    <x v="6"/>
    <x v="4"/>
    <s v="Nov"/>
  </r>
  <r>
    <n v="129"/>
    <s v="Morgan-Martinez"/>
    <s v="Mandatory tertiary implementation"/>
    <n v="148500"/>
    <n v="4756"/>
    <x v="2"/>
    <n v="3.2026936026936029E-2"/>
    <n v="55"/>
    <s v="AU"/>
    <s v="AUD"/>
    <x v="562"/>
    <n v="1422943200"/>
    <n v="1425103200"/>
    <d v="2015-02-28T06:00:00"/>
    <b v="0"/>
    <b v="0"/>
    <s v="food/food trucks"/>
    <n v="86.472727272727269"/>
    <x v="4"/>
    <s v="food trucks"/>
    <x v="4"/>
    <x v="2"/>
    <s v="Feb"/>
  </r>
  <r>
    <n v="213"/>
    <s v="Morgan-Warren"/>
    <s v="Face-to-face encompassing info-mediaries"/>
    <n v="87900"/>
    <n v="171549"/>
    <x v="1"/>
    <n v="1.9516382252559727"/>
    <n v="4289"/>
    <s v="US"/>
    <s v="USD"/>
    <x v="563"/>
    <n v="1289019600"/>
    <n v="1289714400"/>
    <d v="2010-11-14T06:00:00"/>
    <b v="0"/>
    <b v="1"/>
    <s v="music/indie rock"/>
    <n v="39.997435299603637"/>
    <x v="2"/>
    <s v="indie rock"/>
    <x v="0"/>
    <x v="4"/>
    <s v="Nov"/>
  </r>
  <r>
    <n v="452"/>
    <s v="Morris Group"/>
    <s v="Realigned impactful artificial intelligence"/>
    <n v="4800"/>
    <n v="3045"/>
    <x v="0"/>
    <n v="0.63437500000000002"/>
    <n v="31"/>
    <s v="US"/>
    <s v="USD"/>
    <x v="564"/>
    <n v="1278392400"/>
    <n v="1278478800"/>
    <d v="2010-07-07T05:00:00"/>
    <b v="0"/>
    <b v="0"/>
    <s v="film &amp; video/drama"/>
    <n v="98.225806451612897"/>
    <x v="0"/>
    <s v="drama"/>
    <x v="0"/>
    <x v="11"/>
    <s v="Jul"/>
  </r>
  <r>
    <n v="550"/>
    <s v="Morrison-Henderson"/>
    <s v="De-engineered disintermediate encoding"/>
    <n v="100"/>
    <n v="4"/>
    <x v="2"/>
    <n v="0.04"/>
    <n v="1"/>
    <s v="CH"/>
    <s v="CHF"/>
    <x v="565"/>
    <n v="1330495200"/>
    <n v="1332306000"/>
    <d v="2012-03-21T05:00:00"/>
    <b v="0"/>
    <b v="0"/>
    <s v="music/indie rock"/>
    <n v="4"/>
    <x v="2"/>
    <s v="indie rock"/>
    <x v="1"/>
    <x v="2"/>
    <s v="Mar"/>
  </r>
  <r>
    <n v="992"/>
    <s v="Morrow Inc"/>
    <s v="Networked global migration"/>
    <n v="3100"/>
    <n v="13223"/>
    <x v="1"/>
    <n v="4.2654838709677421"/>
    <n v="132"/>
    <s v="US"/>
    <s v="USD"/>
    <x v="566"/>
    <n v="1525669200"/>
    <n v="1526878800"/>
    <d v="2018-05-21T05:00:00"/>
    <b v="0"/>
    <b v="1"/>
    <s v="film &amp; video/drama"/>
    <n v="100.17424242424242"/>
    <x v="0"/>
    <s v="drama"/>
    <x v="5"/>
    <x v="7"/>
    <s v="May"/>
  </r>
  <r>
    <n v="530"/>
    <s v="Morrow, Santiago and Soto"/>
    <s v="Stand-alone human-resource workforce"/>
    <n v="105000"/>
    <n v="96328"/>
    <x v="0"/>
    <n v="0.91740952380952379"/>
    <n v="1784"/>
    <s v="US"/>
    <s v="USD"/>
    <x v="567"/>
    <n v="1283230800"/>
    <n v="1284440400"/>
    <d v="2010-09-14T05:00:00"/>
    <b v="0"/>
    <b v="1"/>
    <s v="publishing/fiction"/>
    <n v="53.995515695067262"/>
    <x v="5"/>
    <s v="fiction"/>
    <x v="0"/>
    <x v="6"/>
    <s v="Sep"/>
  </r>
  <r>
    <n v="855"/>
    <s v="Moses-Terry"/>
    <s v="Horizontal clear-thinking framework"/>
    <n v="23400"/>
    <n v="23956"/>
    <x v="1"/>
    <n v="1.0237606837606839"/>
    <n v="452"/>
    <s v="AU"/>
    <s v="AUD"/>
    <x v="568"/>
    <n v="1308373200"/>
    <n v="1311051600"/>
    <d v="2011-07-19T05:00:00"/>
    <b v="0"/>
    <b v="0"/>
    <s v="theater/plays"/>
    <n v="53"/>
    <x v="1"/>
    <s v="plays"/>
    <x v="2"/>
    <x v="3"/>
    <s v="Jul"/>
  </r>
  <r>
    <n v="64"/>
    <s v="Mosley-Gilbert"/>
    <s v="Vision-oriented logistical intranet"/>
    <n v="2800"/>
    <n v="2734"/>
    <x v="0"/>
    <n v="0.97642857142857142"/>
    <n v="38"/>
    <s v="US"/>
    <s v="USD"/>
    <x v="569"/>
    <n v="1530507600"/>
    <n v="1531803600"/>
    <d v="2018-07-17T05:00:00"/>
    <b v="0"/>
    <b v="1"/>
    <s v="technology/web"/>
    <n v="71.94736842105263"/>
    <x v="7"/>
    <s v="web"/>
    <x v="5"/>
    <x v="11"/>
    <s v="Jul"/>
  </r>
  <r>
    <n v="147"/>
    <s v="Moss, Norman and Dunlap"/>
    <s v="Upgradable upward-trending workforce"/>
    <n v="8300"/>
    <n v="9337"/>
    <x v="1"/>
    <n v="1.1249397590361445"/>
    <n v="199"/>
    <s v="US"/>
    <s v="USD"/>
    <x v="570"/>
    <n v="1465794000"/>
    <n v="1466312400"/>
    <d v="2016-06-19T05:00:00"/>
    <b v="0"/>
    <b v="1"/>
    <s v="theater/plays"/>
    <n v="46.91959798994975"/>
    <x v="1"/>
    <s v="plays"/>
    <x v="8"/>
    <x v="3"/>
    <s v="Jun"/>
  </r>
  <r>
    <n v="778"/>
    <s v="Moss-Guzman"/>
    <s v="Cross-platform optimizing website"/>
    <n v="1300"/>
    <n v="10243"/>
    <x v="1"/>
    <n v="7.8792307692307695"/>
    <n v="174"/>
    <s v="CH"/>
    <s v="CHF"/>
    <x v="571"/>
    <n v="1313211600"/>
    <n v="1313643600"/>
    <d v="2011-08-18T05:00:00"/>
    <b v="0"/>
    <b v="0"/>
    <s v="film &amp; video/animation"/>
    <n v="58.867816091954026"/>
    <x v="0"/>
    <s v="animation"/>
    <x v="2"/>
    <x v="6"/>
    <s v="Aug"/>
  </r>
  <r>
    <n v="955"/>
    <s v="Moss-Obrien"/>
    <s v="Function-based next generation emulation"/>
    <n v="700"/>
    <n v="7763"/>
    <x v="1"/>
    <n v="11.09"/>
    <n v="80"/>
    <s v="US"/>
    <s v="USD"/>
    <x v="572"/>
    <n v="1353823200"/>
    <n v="1353996000"/>
    <d v="2012-11-27T06:00:00"/>
    <b v="0"/>
    <b v="0"/>
    <s v="theater/plays"/>
    <n v="97.037499999999994"/>
    <x v="1"/>
    <s v="plays"/>
    <x v="1"/>
    <x v="4"/>
    <s v="Nov"/>
  </r>
  <r>
    <n v="875"/>
    <s v="Mueller-Harmon"/>
    <s v="Implemented tangible approach"/>
    <n v="7900"/>
    <n v="5465"/>
    <x v="0"/>
    <n v="0.6917721518987342"/>
    <n v="67"/>
    <s v="US"/>
    <s v="USD"/>
    <x v="573"/>
    <n v="1294898400"/>
    <n v="1294984800"/>
    <d v="2011-01-14T06:00:00"/>
    <b v="0"/>
    <b v="0"/>
    <s v="music/rock"/>
    <n v="81.567164179104481"/>
    <x v="2"/>
    <s v="rock"/>
    <x v="2"/>
    <x v="5"/>
    <s v="Jan"/>
  </r>
  <r>
    <n v="828"/>
    <s v="Munoz, Cherry and Bell"/>
    <s v="Cross-platform reciprocal budgetary management"/>
    <n v="7100"/>
    <n v="4899"/>
    <x v="0"/>
    <n v="0.69"/>
    <n v="70"/>
    <s v="US"/>
    <s v="USD"/>
    <x v="127"/>
    <n v="1535432400"/>
    <n v="1537592400"/>
    <d v="2018-09-22T05:00:00"/>
    <b v="0"/>
    <b v="0"/>
    <s v="theater/plays"/>
    <n v="69.98571428571428"/>
    <x v="1"/>
    <s v="plays"/>
    <x v="5"/>
    <x v="6"/>
    <s v="Sep"/>
  </r>
  <r>
    <n v="537"/>
    <s v="Murillo-Mcfarland"/>
    <s v="Synchronized client-driven projection"/>
    <n v="84400"/>
    <n v="98935"/>
    <x v="1"/>
    <n v="1.1722156398104266"/>
    <n v="1052"/>
    <s v="DK"/>
    <s v="DKK"/>
    <x v="574"/>
    <n v="1535605200"/>
    <n v="1537592400"/>
    <d v="2018-09-22T05:00:00"/>
    <b v="1"/>
    <b v="1"/>
    <s v="film &amp; video/documentary"/>
    <n v="94.044676806083643"/>
    <x v="0"/>
    <s v="documentary"/>
    <x v="5"/>
    <x v="6"/>
    <s v="Sep"/>
  </r>
  <r>
    <n v="775"/>
    <s v="Murphy LLC"/>
    <s v="Customer-focused non-volatile framework"/>
    <n v="9400"/>
    <n v="968"/>
    <x v="0"/>
    <n v="0.10297872340425532"/>
    <n v="10"/>
    <s v="US"/>
    <s v="USD"/>
    <x v="575"/>
    <n v="1415253600"/>
    <n v="1416117600"/>
    <d v="2014-11-16T06:00:00"/>
    <b v="0"/>
    <b v="0"/>
    <s v="music/rock"/>
    <n v="96.8"/>
    <x v="2"/>
    <s v="rock"/>
    <x v="7"/>
    <x v="4"/>
    <s v="Nov"/>
  </r>
  <r>
    <n v="476"/>
    <s v="Murphy PLC"/>
    <s v="Optional solution-oriented instruction set"/>
    <n v="191500"/>
    <n v="57122"/>
    <x v="0"/>
    <n v="0.29828720626631855"/>
    <n v="1120"/>
    <s v="US"/>
    <s v="USD"/>
    <x v="215"/>
    <n v="1533877200"/>
    <n v="1534395600"/>
    <d v="2018-08-16T05:00:00"/>
    <b v="0"/>
    <b v="0"/>
    <s v="publishing/fiction"/>
    <n v="51.001785714285717"/>
    <x v="5"/>
    <s v="fiction"/>
    <x v="5"/>
    <x v="6"/>
    <s v="Aug"/>
  </r>
  <r>
    <n v="662"/>
    <s v="Murphy-Farrell"/>
    <s v="Implemented exuding software"/>
    <n v="9100"/>
    <n v="8906"/>
    <x v="0"/>
    <n v="0.97868131868131869"/>
    <n v="131"/>
    <s v="US"/>
    <s v="USD"/>
    <x v="576"/>
    <n v="1544335200"/>
    <n v="1544680800"/>
    <d v="2018-12-13T06:00:00"/>
    <b v="0"/>
    <b v="0"/>
    <s v="theater/plays"/>
    <n v="67.984732824427482"/>
    <x v="1"/>
    <s v="plays"/>
    <x v="5"/>
    <x v="9"/>
    <s v="Dec"/>
  </r>
  <r>
    <n v="677"/>
    <s v="Murphy-Fox"/>
    <s v="Organic system-worthy orchestration"/>
    <n v="5300"/>
    <n v="4432"/>
    <x v="0"/>
    <n v="0.83622641509433959"/>
    <n v="111"/>
    <s v="US"/>
    <s v="USD"/>
    <x v="577"/>
    <n v="1468126800"/>
    <n v="1472446800"/>
    <d v="2016-08-29T05:00:00"/>
    <b v="0"/>
    <b v="0"/>
    <s v="publishing/fiction"/>
    <n v="39.927927927927925"/>
    <x v="5"/>
    <s v="fiction"/>
    <x v="8"/>
    <x v="11"/>
    <s v="Aug"/>
  </r>
  <r>
    <n v="692"/>
    <s v="Murray Ltd"/>
    <s v="Decentralized 4thgeneration challenge"/>
    <n v="6000"/>
    <n v="5438"/>
    <x v="0"/>
    <n v="0.90633333333333321"/>
    <n v="77"/>
    <s v="GB"/>
    <s v="GBP"/>
    <x v="578"/>
    <n v="1562648400"/>
    <n v="1564203600"/>
    <d v="2019-07-27T05:00:00"/>
    <b v="0"/>
    <b v="0"/>
    <s v="music/rock"/>
    <n v="70.623376623376629"/>
    <x v="2"/>
    <s v="rock"/>
    <x v="3"/>
    <x v="11"/>
    <s v="Jul"/>
  </r>
  <r>
    <n v="398"/>
    <s v="Myers LLC"/>
    <s v="Reactive bottom-line open architecture"/>
    <n v="1700"/>
    <n v="12202"/>
    <x v="1"/>
    <n v="7.1776470588235295"/>
    <n v="123"/>
    <s v="IT"/>
    <s v="EUR"/>
    <x v="579"/>
    <n v="1525755600"/>
    <n v="1525928400"/>
    <d v="2018-05-10T05:00:00"/>
    <b v="0"/>
    <b v="1"/>
    <s v="film &amp; video/animation"/>
    <n v="99.203252032520325"/>
    <x v="0"/>
    <s v="animation"/>
    <x v="5"/>
    <x v="7"/>
    <s v="May"/>
  </r>
  <r>
    <n v="349"/>
    <s v="Navarro and Sons"/>
    <s v="Multi-layered bottom-line frame"/>
    <n v="180800"/>
    <n v="95958"/>
    <x v="0"/>
    <n v="0.53074115044247783"/>
    <n v="923"/>
    <s v="US"/>
    <s v="USD"/>
    <x v="580"/>
    <n v="1500008400"/>
    <n v="1502600400"/>
    <d v="2017-08-13T05:00:00"/>
    <b v="0"/>
    <b v="0"/>
    <s v="theater/plays"/>
    <n v="103.96316359696641"/>
    <x v="1"/>
    <s v="plays"/>
    <x v="6"/>
    <x v="11"/>
    <s v="Aug"/>
  </r>
  <r>
    <n v="740"/>
    <s v="Nelson, Smith and Graham"/>
    <s v="Phased system-worthy conglomeration"/>
    <n v="5300"/>
    <n v="1592"/>
    <x v="0"/>
    <n v="0.30037735849056602"/>
    <n v="16"/>
    <s v="US"/>
    <s v="USD"/>
    <x v="581"/>
    <n v="1486101600"/>
    <n v="1486360800"/>
    <d v="2017-02-06T06:00:00"/>
    <b v="0"/>
    <b v="0"/>
    <s v="theater/plays"/>
    <n v="99.5"/>
    <x v="1"/>
    <s v="plays"/>
    <x v="6"/>
    <x v="2"/>
    <s v="Feb"/>
  </r>
  <r>
    <n v="680"/>
    <s v="Nelson-Valdez"/>
    <s v="Open-source 4thgeneration open system"/>
    <n v="145600"/>
    <n v="141822"/>
    <x v="0"/>
    <n v="0.97405219780219776"/>
    <n v="2955"/>
    <s v="US"/>
    <s v="USD"/>
    <x v="582"/>
    <n v="1576303200"/>
    <n v="1576476000"/>
    <d v="2019-12-16T06:00:00"/>
    <b v="0"/>
    <b v="1"/>
    <s v="games/mobile games"/>
    <n v="47.993908629441627"/>
    <x v="6"/>
    <s v="mobile games"/>
    <x v="3"/>
    <x v="9"/>
    <s v="Dec"/>
  </r>
  <r>
    <n v="682"/>
    <s v="Nguyen and Sons"/>
    <s v="Compatible 5thgeneration concept"/>
    <n v="5400"/>
    <n v="8109"/>
    <x v="1"/>
    <n v="1.5016666666666665"/>
    <n v="103"/>
    <s v="US"/>
    <s v="USD"/>
    <x v="254"/>
    <n v="1386741600"/>
    <n v="1387519200"/>
    <d v="2013-12-20T06:00:00"/>
    <b v="0"/>
    <b v="0"/>
    <s v="theater/plays"/>
    <n v="78.728155339805824"/>
    <x v="1"/>
    <s v="plays"/>
    <x v="9"/>
    <x v="9"/>
    <s v="Dec"/>
  </r>
  <r>
    <n v="689"/>
    <s v="Nguyen Inc"/>
    <s v="Seamless directional capacity"/>
    <n v="7300"/>
    <n v="7348"/>
    <x v="1"/>
    <n v="1.0065753424657535"/>
    <n v="69"/>
    <s v="US"/>
    <s v="USD"/>
    <x v="583"/>
    <n v="1383022800"/>
    <n v="1384063200"/>
    <d v="2013-11-10T06:00:00"/>
    <b v="0"/>
    <b v="0"/>
    <s v="technology/web"/>
    <n v="106.49275362318841"/>
    <x v="7"/>
    <s v="web"/>
    <x v="9"/>
    <x v="1"/>
    <s v="Nov"/>
  </r>
  <r>
    <n v="475"/>
    <s v="Nichols Ltd"/>
    <s v="Function-based attitude-oriented groupware"/>
    <n v="7400"/>
    <n v="8432"/>
    <x v="1"/>
    <n v="1.1394594594594594"/>
    <n v="211"/>
    <s v="US"/>
    <s v="USD"/>
    <x v="584"/>
    <n v="1372136400"/>
    <n v="1372482000"/>
    <d v="2013-06-29T05:00:00"/>
    <b v="0"/>
    <b v="1"/>
    <s v="publishing/translations"/>
    <n v="39.962085308056871"/>
    <x v="5"/>
    <s v="translations"/>
    <x v="9"/>
    <x v="3"/>
    <s v="Jun"/>
  </r>
  <r>
    <n v="172"/>
    <s v="Nixon Inc"/>
    <s v="Centralized national firmware"/>
    <n v="800"/>
    <n v="663"/>
    <x v="0"/>
    <n v="0.82874999999999999"/>
    <n v="26"/>
    <s v="US"/>
    <s v="USD"/>
    <x v="585"/>
    <n v="1405746000"/>
    <n v="1407042000"/>
    <d v="2014-08-03T05:00:00"/>
    <b v="0"/>
    <b v="1"/>
    <s v="film &amp; video/documentary"/>
    <n v="25.5"/>
    <x v="0"/>
    <s v="documentary"/>
    <x v="7"/>
    <x v="11"/>
    <s v="Aug"/>
  </r>
  <r>
    <n v="394"/>
    <s v="Noble-Bailey"/>
    <s v="Customizable dynamic info-mediaries"/>
    <n v="800"/>
    <n v="3755"/>
    <x v="1"/>
    <n v="4.6937499999999996"/>
    <n v="34"/>
    <s v="US"/>
    <s v="USD"/>
    <x v="586"/>
    <n v="1375074000"/>
    <n v="1375938000"/>
    <d v="2013-08-08T05:00:00"/>
    <b v="0"/>
    <b v="1"/>
    <s v="film &amp; video/documentary"/>
    <n v="110.44117647058823"/>
    <x v="0"/>
    <s v="documentary"/>
    <x v="9"/>
    <x v="11"/>
    <s v="Aug"/>
  </r>
  <r>
    <n v="371"/>
    <s v="Nolan, Smith and Sanchez"/>
    <s v="Multi-channeled logistical matrices"/>
    <n v="189200"/>
    <n v="128410"/>
    <x v="0"/>
    <n v="0.67869978858350943"/>
    <n v="2176"/>
    <s v="US"/>
    <s v="USD"/>
    <x v="587"/>
    <n v="1423375200"/>
    <n v="1427778000"/>
    <d v="2015-03-31T05:00:00"/>
    <b v="0"/>
    <b v="0"/>
    <s v="theater/plays"/>
    <n v="59.011948529411768"/>
    <x v="1"/>
    <s v="plays"/>
    <x v="4"/>
    <x v="2"/>
    <s v="Mar"/>
  </r>
  <r>
    <n v="336"/>
    <s v="Nunez Inc"/>
    <s v="Customizable intangible capability"/>
    <n v="70700"/>
    <n v="68602"/>
    <x v="0"/>
    <n v="0.97032531824611046"/>
    <n v="1072"/>
    <s v="US"/>
    <s v="USD"/>
    <x v="588"/>
    <n v="1292392800"/>
    <n v="1292479200"/>
    <d v="2010-12-16T06:00:00"/>
    <b v="0"/>
    <b v="1"/>
    <s v="music/rock"/>
    <n v="63.994402985074629"/>
    <x v="2"/>
    <s v="rock"/>
    <x v="0"/>
    <x v="9"/>
    <s v="Dec"/>
  </r>
  <r>
    <n v="965"/>
    <s v="Nunez-King"/>
    <s v="Phased clear-thinking policy"/>
    <n v="2200"/>
    <n v="8501"/>
    <x v="1"/>
    <n v="3.8640909090909092"/>
    <n v="207"/>
    <s v="GB"/>
    <s v="GBP"/>
    <x v="161"/>
    <n v="1264399200"/>
    <n v="1267855200"/>
    <d v="2010-03-06T06:00:00"/>
    <b v="0"/>
    <b v="0"/>
    <s v="music/rock"/>
    <n v="41.067632850241544"/>
    <x v="2"/>
    <s v="rock"/>
    <x v="0"/>
    <x v="5"/>
    <s v="Mar"/>
  </r>
  <r>
    <n v="8"/>
    <s v="Nunez-Richards"/>
    <s v="Exclusive attitude-oriented intranet"/>
    <n v="110100"/>
    <n v="21946"/>
    <x v="3"/>
    <n v="0.19932788374205265"/>
    <n v="708"/>
    <s v="DK"/>
    <s v="DKK"/>
    <x v="589"/>
    <n v="1281330000"/>
    <n v="1281502800"/>
    <d v="2010-08-11T05:00:00"/>
    <b v="0"/>
    <b v="0"/>
    <s v="theater/plays"/>
    <n v="30.997175141242938"/>
    <x v="1"/>
    <s v="plays"/>
    <x v="0"/>
    <x v="6"/>
    <s v="Aug"/>
  </r>
  <r>
    <n v="584"/>
    <s v="Nunez-Richards"/>
    <s v="De-engineered cohesive system engine"/>
    <n v="86400"/>
    <n v="103255"/>
    <x v="1"/>
    <n v="1.1950810185185186"/>
    <n v="1613"/>
    <s v="US"/>
    <s v="USD"/>
    <x v="590"/>
    <n v="1335330000"/>
    <n v="1336539600"/>
    <d v="2012-05-09T05:00:00"/>
    <b v="0"/>
    <b v="0"/>
    <s v="technology/web"/>
    <n v="64.01425914445133"/>
    <x v="7"/>
    <s v="web"/>
    <x v="1"/>
    <x v="8"/>
    <s v="May"/>
  </r>
  <r>
    <n v="466"/>
    <s v="Obrien and Sons"/>
    <s v="Pre-emptive transitional frame"/>
    <n v="1200"/>
    <n v="3984"/>
    <x v="1"/>
    <n v="3.32"/>
    <n v="42"/>
    <s v="US"/>
    <s v="USD"/>
    <x v="591"/>
    <n v="1368594000"/>
    <n v="1370581200"/>
    <d v="2013-06-07T05:00:00"/>
    <b v="0"/>
    <b v="1"/>
    <s v="technology/wearables"/>
    <n v="94.857142857142861"/>
    <x v="7"/>
    <s v="wearables"/>
    <x v="9"/>
    <x v="7"/>
    <s v="Jun"/>
  </r>
  <r>
    <n v="286"/>
    <s v="Obrien-Aguirre"/>
    <s v="Devolved uniform complexity"/>
    <n v="112100"/>
    <n v="19557"/>
    <x v="2"/>
    <n v="0.17446030330062445"/>
    <n v="184"/>
    <s v="US"/>
    <s v="USD"/>
    <x v="592"/>
    <n v="1479880800"/>
    <n v="1480485600"/>
    <d v="2016-11-30T06:00:00"/>
    <b v="0"/>
    <b v="0"/>
    <s v="theater/plays"/>
    <n v="106.28804347826087"/>
    <x v="1"/>
    <s v="plays"/>
    <x v="8"/>
    <x v="4"/>
    <s v="Nov"/>
  </r>
  <r>
    <n v="1"/>
    <s v="Odom Inc"/>
    <s v="Managed bottom-line architecture"/>
    <n v="1400"/>
    <n v="14560"/>
    <x v="1"/>
    <n v="10.4"/>
    <n v="158"/>
    <s v="US"/>
    <s v="USD"/>
    <x v="235"/>
    <n v="1408424400"/>
    <n v="1408597200"/>
    <d v="2014-08-21T05:00:00"/>
    <b v="0"/>
    <b v="1"/>
    <s v="music/rock"/>
    <n v="92.151898734177209"/>
    <x v="2"/>
    <s v="rock"/>
    <x v="7"/>
    <x v="6"/>
    <s v="Aug"/>
  </r>
  <r>
    <n v="180"/>
    <s v="Olsen, Edwards and Reid"/>
    <s v="Optional clear-thinking software"/>
    <n v="56000"/>
    <n v="172736"/>
    <x v="1"/>
    <n v="3.0845714285714285"/>
    <n v="2107"/>
    <s v="AU"/>
    <s v="AUD"/>
    <x v="593"/>
    <n v="1269234000"/>
    <n v="1269666000"/>
    <d v="2010-03-27T05:00:00"/>
    <b v="0"/>
    <b v="0"/>
    <s v="technology/wearables"/>
    <n v="81.98196487897485"/>
    <x v="7"/>
    <s v="wearables"/>
    <x v="0"/>
    <x v="10"/>
    <s v="Mar"/>
  </r>
  <r>
    <n v="469"/>
    <s v="Olsen-Ryan"/>
    <s v="Assimilated neutral utilization"/>
    <n v="5600"/>
    <n v="10328"/>
    <x v="1"/>
    <n v="1.8442857142857145"/>
    <n v="159"/>
    <s v="US"/>
    <s v="USD"/>
    <x v="594"/>
    <n v="1431925200"/>
    <n v="1432098000"/>
    <d v="2015-05-20T05:00:00"/>
    <b v="0"/>
    <b v="0"/>
    <s v="film &amp; video/drama"/>
    <n v="64.95597484276729"/>
    <x v="0"/>
    <s v="drama"/>
    <x v="4"/>
    <x v="7"/>
    <s v="May"/>
  </r>
  <r>
    <n v="801"/>
    <s v="Olson-Bishop"/>
    <s v="User-friendly high-level initiative"/>
    <n v="2300"/>
    <n v="4667"/>
    <x v="1"/>
    <n v="2.0291304347826089"/>
    <n v="106"/>
    <s v="US"/>
    <s v="USD"/>
    <x v="595"/>
    <n v="1577772000"/>
    <n v="1579672800"/>
    <d v="2020-01-22T06:00:00"/>
    <b v="0"/>
    <b v="1"/>
    <s v="photography/photography books"/>
    <n v="44.028301886792455"/>
    <x v="3"/>
    <s v="photography books"/>
    <x v="10"/>
    <x v="9"/>
    <s v="Jan"/>
  </r>
  <r>
    <n v="708"/>
    <s v="Ortega LLC"/>
    <s v="Secured bifurcated intranet"/>
    <n v="1700"/>
    <n v="12020"/>
    <x v="1"/>
    <n v="7.0705882352941174"/>
    <n v="137"/>
    <s v="CH"/>
    <s v="CHF"/>
    <x v="596"/>
    <n v="1495429200"/>
    <n v="1496293200"/>
    <d v="2017-06-01T05:00:00"/>
    <b v="0"/>
    <b v="0"/>
    <s v="theater/plays"/>
    <n v="87.737226277372258"/>
    <x v="1"/>
    <s v="plays"/>
    <x v="6"/>
    <x v="7"/>
    <s v="Jun"/>
  </r>
  <r>
    <n v="879"/>
    <s v="Ortiz Inc"/>
    <s v="Stand-alone incremental parallelism"/>
    <n v="1000"/>
    <n v="5438"/>
    <x v="1"/>
    <n v="5.4379999999999997"/>
    <n v="53"/>
    <s v="US"/>
    <s v="USD"/>
    <x v="597"/>
    <n v="1487743200"/>
    <n v="1488520800"/>
    <d v="2017-03-03T06:00:00"/>
    <b v="0"/>
    <b v="0"/>
    <s v="publishing/nonfiction"/>
    <n v="102.60377358490567"/>
    <x v="5"/>
    <s v="nonfiction"/>
    <x v="6"/>
    <x v="2"/>
    <s v="Mar"/>
  </r>
  <r>
    <n v="6"/>
    <s v="Ortiz, Coleman and Mitchell"/>
    <s v="Operative upward-trending algorithm"/>
    <n v="5200"/>
    <n v="1090"/>
    <x v="0"/>
    <n v="0.20961538461538465"/>
    <n v="18"/>
    <s v="GB"/>
    <s v="GBP"/>
    <x v="598"/>
    <n v="1505278800"/>
    <n v="1505365200"/>
    <d v="2017-09-14T05:00:00"/>
    <b v="0"/>
    <b v="0"/>
    <s v="film &amp; video/documentary"/>
    <n v="60.555555555555557"/>
    <x v="0"/>
    <s v="documentary"/>
    <x v="6"/>
    <x v="0"/>
    <s v="Sep"/>
  </r>
  <r>
    <n v="605"/>
    <s v="Ortiz, Valenzuela and Collins"/>
    <s v="Profound solution-oriented matrix"/>
    <n v="3300"/>
    <n v="6178"/>
    <x v="1"/>
    <n v="1.8721212121212121"/>
    <n v="107"/>
    <s v="US"/>
    <s v="USD"/>
    <x v="64"/>
    <n v="1443848400"/>
    <n v="1447394400"/>
    <d v="2015-11-13T06:00:00"/>
    <b v="0"/>
    <b v="0"/>
    <s v="publishing/nonfiction"/>
    <n v="57.738317757009348"/>
    <x v="5"/>
    <s v="nonfiction"/>
    <x v="4"/>
    <x v="1"/>
    <s v="Nov"/>
  </r>
  <r>
    <n v="990"/>
    <s v="Ortiz-Roberts"/>
    <s v="Devolved foreground customer loyalty"/>
    <n v="7800"/>
    <n v="6839"/>
    <x v="0"/>
    <n v="0.87679487179487181"/>
    <n v="64"/>
    <s v="US"/>
    <s v="USD"/>
    <x v="599"/>
    <n v="1456984800"/>
    <n v="1458882000"/>
    <d v="2016-03-25T05:00:00"/>
    <b v="0"/>
    <b v="1"/>
    <s v="film &amp; video/drama"/>
    <n v="106.859375"/>
    <x v="0"/>
    <s v="drama"/>
    <x v="8"/>
    <x v="10"/>
    <s v="Mar"/>
  </r>
  <r>
    <n v="201"/>
    <s v="Osborne, Perkins and Knox"/>
    <s v="Cross-platform bi-directional workforce"/>
    <n v="2100"/>
    <n v="14305"/>
    <x v="1"/>
    <n v="6.8119047619047617"/>
    <n v="157"/>
    <s v="US"/>
    <s v="USD"/>
    <x v="600"/>
    <n v="1406264400"/>
    <n v="1407819600"/>
    <d v="2014-08-12T05:00:00"/>
    <b v="0"/>
    <b v="0"/>
    <s v="technology/web"/>
    <n v="91.114649681528661"/>
    <x v="7"/>
    <s v="web"/>
    <x v="7"/>
    <x v="11"/>
    <s v="Aug"/>
  </r>
  <r>
    <n v="393"/>
    <s v="Owens, Hall and Gonzalez"/>
    <s v="De-engineered static orchestration"/>
    <n v="62800"/>
    <n v="143788"/>
    <x v="1"/>
    <n v="2.2896178343949045"/>
    <n v="3059"/>
    <s v="CA"/>
    <s v="CAD"/>
    <x v="601"/>
    <n v="1500267600"/>
    <n v="1500354000"/>
    <d v="2017-07-18T05:00:00"/>
    <b v="0"/>
    <b v="0"/>
    <s v="music/jazz"/>
    <n v="47.004903563255965"/>
    <x v="2"/>
    <s v="jazz"/>
    <x v="6"/>
    <x v="11"/>
    <s v="Jul"/>
  </r>
  <r>
    <n v="220"/>
    <s v="Owens-Le"/>
    <s v="Focused composite approach"/>
    <n v="7900"/>
    <n v="667"/>
    <x v="0"/>
    <n v="8.4430379746835454E-2"/>
    <n v="17"/>
    <s v="US"/>
    <s v="USD"/>
    <x v="602"/>
    <n v="1309496400"/>
    <n v="1311051600"/>
    <d v="2011-07-19T05:00:00"/>
    <b v="1"/>
    <b v="0"/>
    <s v="theater/plays"/>
    <n v="39.235294117647058"/>
    <x v="1"/>
    <s v="plays"/>
    <x v="2"/>
    <x v="11"/>
    <s v="Jul"/>
  </r>
  <r>
    <n v="719"/>
    <s v="Pace, Simpson and Watkins"/>
    <s v="Down-sized uniform ability"/>
    <n v="6900"/>
    <n v="10557"/>
    <x v="1"/>
    <n v="1.53"/>
    <n v="123"/>
    <s v="US"/>
    <s v="USD"/>
    <x v="603"/>
    <n v="1338267600"/>
    <n v="1339218000"/>
    <d v="2012-06-09T05:00:00"/>
    <b v="0"/>
    <b v="0"/>
    <s v="publishing/fiction"/>
    <n v="85.829268292682926"/>
    <x v="5"/>
    <s v="fiction"/>
    <x v="1"/>
    <x v="7"/>
    <s v="Jun"/>
  </r>
  <r>
    <n v="332"/>
    <s v="Pacheco, Johnson and Torres"/>
    <s v="Optional bandwidth-monitored definition"/>
    <n v="20700"/>
    <n v="41396"/>
    <x v="1"/>
    <n v="1.999806763285024"/>
    <n v="470"/>
    <s v="US"/>
    <s v="USD"/>
    <x v="604"/>
    <n v="1364446800"/>
    <n v="1364533200"/>
    <d v="2013-03-29T05:00:00"/>
    <b v="0"/>
    <b v="0"/>
    <s v="technology/wearables"/>
    <n v="88.076595744680844"/>
    <x v="7"/>
    <s v="wearables"/>
    <x v="9"/>
    <x v="10"/>
    <s v="Mar"/>
  </r>
  <r>
    <n v="451"/>
    <s v="Padilla-Porter"/>
    <s v="Innovative exuding matrix"/>
    <n v="148400"/>
    <n v="182302"/>
    <x v="1"/>
    <n v="1.2284501347708894"/>
    <n v="6286"/>
    <s v="US"/>
    <s v="USD"/>
    <x v="605"/>
    <n v="1500440400"/>
    <n v="1503118800"/>
    <d v="2017-08-19T05:00:00"/>
    <b v="0"/>
    <b v="0"/>
    <s v="music/rock"/>
    <n v="29.001272669424118"/>
    <x v="2"/>
    <s v="rock"/>
    <x v="6"/>
    <x v="11"/>
    <s v="Aug"/>
  </r>
  <r>
    <n v="811"/>
    <s v="Page, Holt and Mack"/>
    <s v="Fundamental methodical emulation"/>
    <n v="92500"/>
    <n v="71320"/>
    <x v="0"/>
    <n v="0.77102702702702719"/>
    <n v="679"/>
    <s v="US"/>
    <s v="USD"/>
    <x v="606"/>
    <n v="1452319200"/>
    <n v="1452492000"/>
    <d v="2016-01-11T06:00:00"/>
    <b v="0"/>
    <b v="1"/>
    <s v="games/video games"/>
    <n v="105.03681885125184"/>
    <x v="6"/>
    <s v="video games"/>
    <x v="8"/>
    <x v="5"/>
    <s v="Jan"/>
  </r>
  <r>
    <n v="198"/>
    <s v="Palmer Inc"/>
    <s v="Universal multi-state capability"/>
    <n v="63200"/>
    <n v="6041"/>
    <x v="0"/>
    <n v="9.5585443037974685E-2"/>
    <n v="168"/>
    <s v="US"/>
    <s v="USD"/>
    <x v="557"/>
    <n v="1281070800"/>
    <n v="1283576400"/>
    <d v="2010-09-04T05:00:00"/>
    <b v="0"/>
    <b v="0"/>
    <s v="music/electric music"/>
    <n v="35.958333333333336"/>
    <x v="2"/>
    <s v="electric music"/>
    <x v="0"/>
    <x v="6"/>
    <s v="Sep"/>
  </r>
  <r>
    <n v="888"/>
    <s v="Palmer Ltd"/>
    <s v="Reverse-engineered uniform knowledge user"/>
    <n v="5800"/>
    <n v="12174"/>
    <x v="1"/>
    <n v="2.0989655172413793"/>
    <n v="290"/>
    <s v="US"/>
    <s v="USD"/>
    <x v="607"/>
    <n v="1491886800"/>
    <n v="1493528400"/>
    <d v="2017-04-30T05:00:00"/>
    <b v="0"/>
    <b v="0"/>
    <s v="theater/plays"/>
    <n v="41.979310344827589"/>
    <x v="1"/>
    <s v="plays"/>
    <x v="6"/>
    <x v="8"/>
    <s v="Apr"/>
  </r>
  <r>
    <n v="186"/>
    <s v="Parker Group"/>
    <s v="Grass-roots foreground policy"/>
    <n v="88800"/>
    <n v="28358"/>
    <x v="0"/>
    <n v="0.31934684684684683"/>
    <n v="886"/>
    <s v="US"/>
    <s v="USD"/>
    <x v="608"/>
    <n v="1400821200"/>
    <n v="1402117200"/>
    <d v="2014-06-07T05:00:00"/>
    <b v="0"/>
    <b v="0"/>
    <s v="theater/plays"/>
    <n v="32.006772009029348"/>
    <x v="1"/>
    <s v="plays"/>
    <x v="7"/>
    <x v="7"/>
    <s v="Jun"/>
  </r>
  <r>
    <n v="151"/>
    <s v="Parker LLC"/>
    <s v="Customizable intermediate extranet"/>
    <n v="137200"/>
    <n v="88037"/>
    <x v="0"/>
    <n v="0.64166909620991253"/>
    <n v="1467"/>
    <s v="US"/>
    <s v="USD"/>
    <x v="609"/>
    <n v="1402290000"/>
    <n v="1406696400"/>
    <d v="2014-07-30T05:00:00"/>
    <b v="0"/>
    <b v="0"/>
    <s v="music/electric music"/>
    <n v="60.011588275391958"/>
    <x v="2"/>
    <s v="electric music"/>
    <x v="7"/>
    <x v="3"/>
    <s v="Jul"/>
  </r>
  <r>
    <n v="632"/>
    <s v="Parker PLC"/>
    <s v="Reduced interactive matrix"/>
    <n v="72100"/>
    <n v="30902"/>
    <x v="3"/>
    <n v="0.42859916782246882"/>
    <n v="278"/>
    <s v="US"/>
    <s v="USD"/>
    <x v="610"/>
    <n v="1414904400"/>
    <n v="1416463200"/>
    <d v="2014-11-20T06:00:00"/>
    <b v="0"/>
    <b v="0"/>
    <s v="theater/plays"/>
    <n v="111.15827338129496"/>
    <x v="1"/>
    <s v="plays"/>
    <x v="7"/>
    <x v="4"/>
    <s v="Nov"/>
  </r>
  <r>
    <n v="574"/>
    <s v="Parker, Haley and Foster"/>
    <s v="Adaptive local task-force"/>
    <n v="2700"/>
    <n v="9967"/>
    <x v="1"/>
    <n v="3.6914814814814814"/>
    <n v="144"/>
    <s v="US"/>
    <s v="USD"/>
    <x v="611"/>
    <n v="1575698400"/>
    <n v="1576562400"/>
    <d v="2019-12-17T06:00:00"/>
    <b v="0"/>
    <b v="1"/>
    <s v="food/food trucks"/>
    <n v="69.215277777777771"/>
    <x v="4"/>
    <s v="food trucks"/>
    <x v="3"/>
    <x v="9"/>
    <s v="Dec"/>
  </r>
  <r>
    <n v="903"/>
    <s v="Parker-Morris"/>
    <s v="Assimilated next generation instruction set"/>
    <n v="41000"/>
    <n v="709"/>
    <x v="3"/>
    <n v="1.729268292682927E-2"/>
    <n v="14"/>
    <s v="US"/>
    <s v="USD"/>
    <x v="612"/>
    <n v="1336194000"/>
    <n v="1337490000"/>
    <d v="2012-05-20T05:00:00"/>
    <b v="0"/>
    <b v="1"/>
    <s v="publishing/nonfiction"/>
    <n v="50.642857142857146"/>
    <x v="5"/>
    <s v="nonfiction"/>
    <x v="1"/>
    <x v="7"/>
    <s v="May"/>
  </r>
  <r>
    <n v="665"/>
    <s v="Park-Goodman"/>
    <s v="Customer-focused impactful extranet"/>
    <n v="5100"/>
    <n v="12219"/>
    <x v="1"/>
    <n v="2.3958823529411766"/>
    <n v="272"/>
    <s v="US"/>
    <s v="USD"/>
    <x v="613"/>
    <n v="1310187600"/>
    <n v="1311397200"/>
    <d v="2011-07-23T05:00:00"/>
    <b v="0"/>
    <b v="1"/>
    <s v="film &amp; video/documentary"/>
    <n v="44.922794117647058"/>
    <x v="0"/>
    <s v="documentary"/>
    <x v="2"/>
    <x v="11"/>
    <s v="Jul"/>
  </r>
  <r>
    <n v="327"/>
    <s v="Patterson, Salinas and Lucas"/>
    <s v="Digitized 3rdgeneration encoding"/>
    <n v="2600"/>
    <n v="1002"/>
    <x v="0"/>
    <n v="0.38538461538461538"/>
    <n v="33"/>
    <s v="US"/>
    <s v="USD"/>
    <x v="614"/>
    <n v="1566968400"/>
    <n v="1567314000"/>
    <d v="2019-09-01T05:00:00"/>
    <b v="0"/>
    <b v="1"/>
    <s v="theater/plays"/>
    <n v="30.363636363636363"/>
    <x v="1"/>
    <s v="plays"/>
    <x v="3"/>
    <x v="6"/>
    <s v="Sep"/>
  </r>
  <r>
    <n v="630"/>
    <s v="Patterson-Johnson"/>
    <s v="Grass-roots directional workforce"/>
    <n v="9500"/>
    <n v="5973"/>
    <x v="2"/>
    <n v="0.62873684210526315"/>
    <n v="87"/>
    <s v="US"/>
    <s v="USD"/>
    <x v="615"/>
    <n v="1556686800"/>
    <n v="1557637200"/>
    <d v="2019-05-12T05:00:00"/>
    <b v="0"/>
    <b v="1"/>
    <s v="theater/plays"/>
    <n v="68.65517241379311"/>
    <x v="1"/>
    <s v="plays"/>
    <x v="3"/>
    <x v="7"/>
    <s v="May"/>
  </r>
  <r>
    <n v="669"/>
    <s v="Payne, Garrett and Thomas"/>
    <s v="Upgradable bi-directional concept"/>
    <n v="48800"/>
    <n v="175020"/>
    <x v="1"/>
    <n v="3.5864754098360656"/>
    <n v="1621"/>
    <s v="IT"/>
    <s v="EUR"/>
    <x v="616"/>
    <n v="1498453200"/>
    <n v="1499230800"/>
    <d v="2017-07-05T05:00:00"/>
    <b v="0"/>
    <b v="0"/>
    <s v="theater/plays"/>
    <n v="107.97038864898211"/>
    <x v="1"/>
    <s v="plays"/>
    <x v="6"/>
    <x v="3"/>
    <s v="Jul"/>
  </r>
  <r>
    <n v="149"/>
    <s v="Payne, Oliver and Burch"/>
    <s v="Managed fresh-thinking flexibility"/>
    <n v="6200"/>
    <n v="13632"/>
    <x v="1"/>
    <n v="2.1987096774193549"/>
    <n v="195"/>
    <s v="US"/>
    <s v="USD"/>
    <x v="617"/>
    <n v="1357020000"/>
    <n v="1361512800"/>
    <d v="2013-02-22T06:00:00"/>
    <b v="0"/>
    <b v="0"/>
    <s v="music/indie rock"/>
    <n v="69.907692307692301"/>
    <x v="2"/>
    <s v="indie rock"/>
    <x v="9"/>
    <x v="5"/>
    <s v="Feb"/>
  </r>
  <r>
    <n v="964"/>
    <s v="Peck, Higgins and Smith"/>
    <s v="Devolved disintermediate encryption"/>
    <n v="3700"/>
    <n v="13164"/>
    <x v="1"/>
    <n v="3.5578378378378379"/>
    <n v="155"/>
    <s v="US"/>
    <s v="USD"/>
    <x v="618"/>
    <n v="1431320400"/>
    <n v="1431752400"/>
    <d v="2015-05-16T05:00:00"/>
    <b v="0"/>
    <b v="0"/>
    <s v="theater/plays"/>
    <n v="84.92903225806451"/>
    <x v="1"/>
    <s v="plays"/>
    <x v="4"/>
    <x v="7"/>
    <s v="May"/>
  </r>
  <r>
    <n v="703"/>
    <s v="Perez Group"/>
    <s v="Cross-platform tertiary hub"/>
    <n v="63400"/>
    <n v="197728"/>
    <x v="1"/>
    <n v="3.1187381703470032"/>
    <n v="2038"/>
    <s v="US"/>
    <s v="USD"/>
    <x v="619"/>
    <n v="1334984400"/>
    <n v="1336453200"/>
    <d v="2012-05-08T05:00:00"/>
    <b v="1"/>
    <b v="1"/>
    <s v="publishing/translations"/>
    <n v="97.020608439646708"/>
    <x v="5"/>
    <s v="translations"/>
    <x v="1"/>
    <x v="8"/>
    <s v="May"/>
  </r>
  <r>
    <n v="252"/>
    <s v="Perez PLC"/>
    <s v="Operative bandwidth-monitored interface"/>
    <n v="1000"/>
    <n v="6263"/>
    <x v="1"/>
    <n v="6.2629999999999999"/>
    <n v="59"/>
    <s v="US"/>
    <s v="USD"/>
    <x v="508"/>
    <n v="1382677200"/>
    <n v="1383109200"/>
    <d v="2013-10-30T05:00:00"/>
    <b v="0"/>
    <b v="0"/>
    <s v="theater/plays"/>
    <n v="106.15254237288136"/>
    <x v="1"/>
    <s v="plays"/>
    <x v="9"/>
    <x v="1"/>
    <s v="Oct"/>
  </r>
  <r>
    <n v="580"/>
    <s v="Perez PLC"/>
    <s v="Seamless 6thgeneration extranet"/>
    <n v="43800"/>
    <n v="149578"/>
    <x v="1"/>
    <n v="3.4150228310502282"/>
    <n v="3116"/>
    <s v="US"/>
    <s v="USD"/>
    <x v="620"/>
    <n v="1393394400"/>
    <n v="1394085600"/>
    <d v="2014-03-06T06:00:00"/>
    <b v="0"/>
    <b v="0"/>
    <s v="theater/plays"/>
    <n v="48.003209242618745"/>
    <x v="1"/>
    <s v="plays"/>
    <x v="7"/>
    <x v="2"/>
    <s v="Mar"/>
  </r>
  <r>
    <n v="803"/>
    <s v="Perez, Brown and Meyers"/>
    <s v="Stand-alone background customer loyalty"/>
    <n v="6100"/>
    <n v="6527"/>
    <x v="1"/>
    <n v="1.07"/>
    <n v="233"/>
    <s v="US"/>
    <s v="USD"/>
    <x v="621"/>
    <n v="1548568800"/>
    <n v="1551506400"/>
    <d v="2019-03-02T06:00:00"/>
    <b v="0"/>
    <b v="0"/>
    <s v="theater/plays"/>
    <n v="28.012875536480685"/>
    <x v="1"/>
    <s v="plays"/>
    <x v="3"/>
    <x v="5"/>
    <s v="Mar"/>
  </r>
  <r>
    <n v="357"/>
    <s v="Perez, Davis and Wilson"/>
    <s v="Implemented tangible algorithm"/>
    <n v="2300"/>
    <n v="4253"/>
    <x v="1"/>
    <n v="1.8491304347826087"/>
    <n v="41"/>
    <s v="US"/>
    <s v="USD"/>
    <x v="622"/>
    <n v="1441256400"/>
    <n v="1443416400"/>
    <d v="2015-09-28T05:00:00"/>
    <b v="0"/>
    <b v="0"/>
    <s v="games/video games"/>
    <n v="103.73170731707317"/>
    <x v="6"/>
    <s v="video games"/>
    <x v="4"/>
    <x v="0"/>
    <s v="Sep"/>
  </r>
  <r>
    <n v="11"/>
    <s v="Perez, Johnson and Gardner"/>
    <s v="Grass-roots zero administration system engine"/>
    <n v="6300"/>
    <n v="3030"/>
    <x v="0"/>
    <n v="0.48095238095238096"/>
    <n v="27"/>
    <s v="US"/>
    <s v="USD"/>
    <x v="623"/>
    <n v="1285045200"/>
    <n v="1285563600"/>
    <d v="2010-09-27T05:00:00"/>
    <b v="0"/>
    <b v="1"/>
    <s v="theater/plays"/>
    <n v="112.22222222222223"/>
    <x v="1"/>
    <s v="plays"/>
    <x v="0"/>
    <x v="0"/>
    <s v="Sep"/>
  </r>
  <r>
    <n v="754"/>
    <s v="Perez, Reed and Lee"/>
    <s v="Advanced dedicated encoding"/>
    <n v="70400"/>
    <n v="118603"/>
    <x v="1"/>
    <n v="1.6847017045454546"/>
    <n v="3205"/>
    <s v="US"/>
    <s v="USD"/>
    <x v="624"/>
    <n v="1351400400"/>
    <n v="1355983200"/>
    <d v="2012-12-20T06:00:00"/>
    <b v="0"/>
    <b v="0"/>
    <s v="theater/plays"/>
    <n v="37.005616224648989"/>
    <x v="1"/>
    <s v="plays"/>
    <x v="1"/>
    <x v="1"/>
    <s v="Dec"/>
  </r>
  <r>
    <n v="19"/>
    <s v="Perez-Hess"/>
    <s v="Down-sized cohesive archive"/>
    <n v="62500"/>
    <n v="30331"/>
    <x v="0"/>
    <n v="0.48529600000000001"/>
    <n v="674"/>
    <s v="US"/>
    <s v="USD"/>
    <x v="625"/>
    <n v="1551679200"/>
    <n v="1553490000"/>
    <d v="2019-03-25T05:00:00"/>
    <b v="0"/>
    <b v="1"/>
    <s v="theater/plays"/>
    <n v="45.001483679525222"/>
    <x v="1"/>
    <s v="plays"/>
    <x v="3"/>
    <x v="10"/>
    <s v="Mar"/>
  </r>
  <r>
    <n v="197"/>
    <s v="Perry and Sons"/>
    <s v="Business-focused logistical framework"/>
    <n v="54700"/>
    <n v="163118"/>
    <x v="1"/>
    <n v="2.9820475319926874"/>
    <n v="1989"/>
    <s v="US"/>
    <s v="USD"/>
    <x v="626"/>
    <n v="1498194000"/>
    <n v="1499403600"/>
    <d v="2017-07-07T05:00:00"/>
    <b v="0"/>
    <b v="0"/>
    <s v="film &amp; video/drama"/>
    <n v="82.010055304172951"/>
    <x v="0"/>
    <s v="drama"/>
    <x v="6"/>
    <x v="3"/>
    <s v="Jul"/>
  </r>
  <r>
    <n v="471"/>
    <s v="Perry and Sons"/>
    <s v="Configurable static help-desk"/>
    <n v="3100"/>
    <n v="9889"/>
    <x v="1"/>
    <n v="3.19"/>
    <n v="194"/>
    <s v="GB"/>
    <s v="GBP"/>
    <x v="86"/>
    <n v="1335934800"/>
    <n v="1335934800"/>
    <d v="2012-05-02T05:00:00"/>
    <b v="0"/>
    <b v="1"/>
    <s v="food/food trucks"/>
    <n v="50.97422680412371"/>
    <x v="4"/>
    <s v="food trucks"/>
    <x v="1"/>
    <x v="7"/>
    <s v="May"/>
  </r>
  <r>
    <n v="376"/>
    <s v="Perry PLC"/>
    <s v="Mandatory uniform matrix"/>
    <n v="3400"/>
    <n v="12275"/>
    <x v="1"/>
    <n v="3.6102941176470593"/>
    <n v="131"/>
    <s v="US"/>
    <s v="USD"/>
    <x v="627"/>
    <n v="1404622800"/>
    <n v="1405141200"/>
    <d v="2014-07-12T05:00:00"/>
    <b v="0"/>
    <b v="0"/>
    <s v="music/rock"/>
    <n v="93.702290076335885"/>
    <x v="2"/>
    <s v="rock"/>
    <x v="7"/>
    <x v="11"/>
    <s v="Jul"/>
  </r>
  <r>
    <n v="347"/>
    <s v="Petersen and Sons"/>
    <s v="Open-source full-range portal"/>
    <n v="900"/>
    <n v="12607"/>
    <x v="1"/>
    <n v="14.007777777777779"/>
    <n v="191"/>
    <s v="US"/>
    <s v="USD"/>
    <x v="628"/>
    <n v="1423634400"/>
    <n v="1425708000"/>
    <d v="2015-03-07T06:00:00"/>
    <b v="0"/>
    <b v="0"/>
    <s v="technology/web"/>
    <n v="66.005235602094245"/>
    <x v="7"/>
    <s v="web"/>
    <x v="4"/>
    <x v="2"/>
    <s v="Mar"/>
  </r>
  <r>
    <n v="615"/>
    <s v="Petersen-Rodriguez"/>
    <s v="Digitized clear-thinking installation"/>
    <n v="8500"/>
    <n v="14488"/>
    <x v="1"/>
    <n v="1.7044705882352944"/>
    <n v="170"/>
    <s v="IT"/>
    <s v="EUR"/>
    <x v="629"/>
    <n v="1461906000"/>
    <n v="1462770000"/>
    <d v="2016-05-09T05:00:00"/>
    <b v="0"/>
    <b v="0"/>
    <s v="theater/plays"/>
    <n v="85.223529411764702"/>
    <x v="1"/>
    <s v="plays"/>
    <x v="8"/>
    <x v="8"/>
    <s v="May"/>
  </r>
  <r>
    <n v="644"/>
    <s v="Peters-Nelson"/>
    <s v="Distributed real-time algorithm"/>
    <n v="169400"/>
    <n v="81984"/>
    <x v="0"/>
    <n v="0.48396694214876035"/>
    <n v="2928"/>
    <s v="CA"/>
    <s v="CAD"/>
    <x v="630"/>
    <n v="1545112800"/>
    <n v="1546495200"/>
    <d v="2019-01-03T06:00:00"/>
    <b v="0"/>
    <b v="0"/>
    <s v="theater/plays"/>
    <n v="28"/>
    <x v="1"/>
    <s v="plays"/>
    <x v="3"/>
    <x v="9"/>
    <s v="Jan"/>
  </r>
  <r>
    <n v="951"/>
    <s v="Peterson Ltd"/>
    <s v="Re-engineered 24hour matrix"/>
    <n v="14500"/>
    <n v="159056"/>
    <x v="1"/>
    <n v="10.969379310344827"/>
    <n v="1559"/>
    <s v="US"/>
    <s v="USD"/>
    <x v="631"/>
    <n v="1482732000"/>
    <n v="1482818400"/>
    <d v="2016-12-27T06:00:00"/>
    <b v="0"/>
    <b v="1"/>
    <s v="music/rock"/>
    <n v="102.02437459910199"/>
    <x v="2"/>
    <s v="rock"/>
    <x v="8"/>
    <x v="9"/>
    <s v="Dec"/>
  </r>
  <r>
    <n v="304"/>
    <s v="Peterson PLC"/>
    <s v="User-friendly discrete benchmark"/>
    <n v="2100"/>
    <n v="11469"/>
    <x v="1"/>
    <n v="5.4614285714285726"/>
    <n v="142"/>
    <s v="US"/>
    <s v="USD"/>
    <x v="632"/>
    <n v="1470546000"/>
    <n v="1474088400"/>
    <d v="2016-09-17T05:00:00"/>
    <b v="0"/>
    <b v="0"/>
    <s v="film &amp; video/documentary"/>
    <n v="80.767605633802816"/>
    <x v="0"/>
    <s v="documentary"/>
    <x v="8"/>
    <x v="6"/>
    <s v="Sep"/>
  </r>
  <r>
    <n v="785"/>
    <s v="Peterson, Fletcher and Sanchez"/>
    <s v="Multi-channeled bi-directional moratorium"/>
    <n v="6700"/>
    <n v="12939"/>
    <x v="1"/>
    <n v="1.9311940298507464"/>
    <n v="127"/>
    <s v="AU"/>
    <s v="AUD"/>
    <x v="234"/>
    <n v="1556341200"/>
    <n v="1559278800"/>
    <d v="2019-05-31T05:00:00"/>
    <b v="0"/>
    <b v="1"/>
    <s v="film &amp; video/animation"/>
    <n v="101.88188976377953"/>
    <x v="0"/>
    <s v="animation"/>
    <x v="3"/>
    <x v="8"/>
    <s v="May"/>
  </r>
  <r>
    <n v="943"/>
    <s v="Peterson, Gonzalez and Spencer"/>
    <s v="Synchronized fault-tolerant algorithm"/>
    <n v="7500"/>
    <n v="11969"/>
    <x v="1"/>
    <n v="1.5958666666666668"/>
    <n v="114"/>
    <s v="US"/>
    <s v="USD"/>
    <x v="468"/>
    <n v="1411534800"/>
    <n v="1414558800"/>
    <d v="2014-10-29T05:00:00"/>
    <b v="0"/>
    <b v="0"/>
    <s v="food/food trucks"/>
    <n v="104.99122807017544"/>
    <x v="4"/>
    <s v="food trucks"/>
    <x v="7"/>
    <x v="0"/>
    <s v="Oct"/>
  </r>
  <r>
    <n v="326"/>
    <s v="Pham, Avila and Nash"/>
    <s v="Multi-channeled next generation architecture"/>
    <n v="7200"/>
    <n v="3326"/>
    <x v="0"/>
    <n v="0.46194444444444444"/>
    <n v="128"/>
    <s v="US"/>
    <s v="USD"/>
    <x v="633"/>
    <n v="1451109600"/>
    <n v="1451628000"/>
    <d v="2016-01-01T06:00:00"/>
    <b v="0"/>
    <b v="0"/>
    <s v="film &amp; video/animation"/>
    <n v="25.984375"/>
    <x v="0"/>
    <s v="animation"/>
    <x v="8"/>
    <x v="9"/>
    <s v="Jan"/>
  </r>
  <r>
    <n v="839"/>
    <s v="Pierce-Ramirez"/>
    <s v="Organized scalable initiative"/>
    <n v="7700"/>
    <n v="14644"/>
    <x v="1"/>
    <n v="1.9018181818181819"/>
    <n v="157"/>
    <s v="US"/>
    <s v="USD"/>
    <x v="634"/>
    <n v="1395032400"/>
    <n v="1398920400"/>
    <d v="2014-05-01T05:00:00"/>
    <b v="0"/>
    <b v="1"/>
    <s v="film &amp; video/documentary"/>
    <n v="93.273885350318466"/>
    <x v="0"/>
    <s v="documentary"/>
    <x v="7"/>
    <x v="10"/>
    <s v="May"/>
  </r>
  <r>
    <n v="228"/>
    <s v="Pineda Group"/>
    <s v="Exclusive real-time protocol"/>
    <n v="137900"/>
    <n v="165352"/>
    <x v="1"/>
    <n v="1.1990717911530093"/>
    <n v="2468"/>
    <s v="US"/>
    <s v="USD"/>
    <x v="423"/>
    <n v="1472619600"/>
    <n v="1474779600"/>
    <d v="2016-09-25T05:00:00"/>
    <b v="0"/>
    <b v="0"/>
    <s v="film &amp; video/animation"/>
    <n v="66.998379254457049"/>
    <x v="0"/>
    <s v="animation"/>
    <x v="8"/>
    <x v="6"/>
    <s v="Sep"/>
  </r>
  <r>
    <n v="582"/>
    <s v="Pineda Ltd"/>
    <s v="Cross-group global system engine"/>
    <n v="8700"/>
    <n v="4531"/>
    <x v="0"/>
    <n v="0.5208045977011494"/>
    <n v="42"/>
    <s v="US"/>
    <s v="USD"/>
    <x v="370"/>
    <n v="1433912400"/>
    <n v="1434344400"/>
    <d v="2015-06-15T05:00:00"/>
    <b v="0"/>
    <b v="1"/>
    <s v="games/video games"/>
    <n v="107.88095238095238"/>
    <x v="6"/>
    <s v="video games"/>
    <x v="4"/>
    <x v="3"/>
    <s v="Jun"/>
  </r>
  <r>
    <n v="240"/>
    <s v="Pitts-Reed"/>
    <s v="Vision-oriented dynamic service-desk"/>
    <n v="29400"/>
    <n v="123124"/>
    <x v="1"/>
    <n v="4.1878911564625847"/>
    <n v="1784"/>
    <s v="US"/>
    <s v="USD"/>
    <x v="557"/>
    <n v="1281070800"/>
    <n v="1281157200"/>
    <d v="2010-08-07T05:00:00"/>
    <b v="0"/>
    <b v="0"/>
    <s v="theater/plays"/>
    <n v="69.015695067264573"/>
    <x v="1"/>
    <s v="plays"/>
    <x v="0"/>
    <x v="6"/>
    <s v="Aug"/>
  </r>
  <r>
    <n v="82"/>
    <s v="Porter-George"/>
    <s v="Reactive content-based framework"/>
    <n v="1000"/>
    <n v="14973"/>
    <x v="1"/>
    <n v="14.973000000000003"/>
    <n v="180"/>
    <s v="GB"/>
    <s v="GBP"/>
    <x v="635"/>
    <n v="1547704800"/>
    <n v="1548309600"/>
    <d v="2019-01-24T06:00:00"/>
    <b v="0"/>
    <b v="1"/>
    <s v="games/video games"/>
    <n v="83.183333333333337"/>
    <x v="6"/>
    <s v="video games"/>
    <x v="3"/>
    <x v="5"/>
    <s v="Jan"/>
  </r>
  <r>
    <n v="843"/>
    <s v="Porter-Hicks"/>
    <s v="De-engineered next generation parallelism"/>
    <n v="8800"/>
    <n v="2703"/>
    <x v="0"/>
    <n v="0.30715909090909088"/>
    <n v="33"/>
    <s v="US"/>
    <s v="USD"/>
    <x v="636"/>
    <n v="1535259600"/>
    <n v="1535778000"/>
    <d v="2018-09-01T05:00:00"/>
    <b v="0"/>
    <b v="0"/>
    <s v="photography/photography books"/>
    <n v="81.909090909090907"/>
    <x v="3"/>
    <s v="photography books"/>
    <x v="5"/>
    <x v="6"/>
    <s v="Sep"/>
  </r>
  <r>
    <n v="433"/>
    <s v="Potter, Harper and Everett"/>
    <s v="Decentralized composite paradigm"/>
    <n v="121400"/>
    <n v="65755"/>
    <x v="0"/>
    <n v="0.54163920922570019"/>
    <n v="792"/>
    <s v="US"/>
    <s v="USD"/>
    <x v="637"/>
    <n v="1385359200"/>
    <n v="1386741600"/>
    <d v="2013-12-11T06:00:00"/>
    <b v="0"/>
    <b v="1"/>
    <s v="film &amp; video/documentary"/>
    <n v="83.023989898989896"/>
    <x v="0"/>
    <s v="documentary"/>
    <x v="9"/>
    <x v="4"/>
    <s v="Dec"/>
  </r>
  <r>
    <n v="583"/>
    <s v="Powell and Sons"/>
    <s v="Centralized clear-thinking conglomeration"/>
    <n v="18900"/>
    <n v="60934"/>
    <x v="1"/>
    <n v="3.2240211640211642"/>
    <n v="909"/>
    <s v="US"/>
    <s v="USD"/>
    <x v="638"/>
    <n v="1329717600"/>
    <n v="1331186400"/>
    <d v="2012-03-08T06:00:00"/>
    <b v="0"/>
    <b v="0"/>
    <s v="film &amp; video/documentary"/>
    <n v="67.034103410341032"/>
    <x v="0"/>
    <s v="documentary"/>
    <x v="1"/>
    <x v="2"/>
    <s v="Mar"/>
  </r>
  <r>
    <n v="900"/>
    <s v="Powers, Smith and Deleon"/>
    <s v="Enhanced uniform service-desk"/>
    <n v="100"/>
    <n v="2"/>
    <x v="0"/>
    <n v="0.02"/>
    <n v="1"/>
    <s v="US"/>
    <s v="USD"/>
    <x v="639"/>
    <n v="1411102800"/>
    <n v="1411189200"/>
    <d v="2014-09-20T05:00:00"/>
    <b v="0"/>
    <b v="1"/>
    <s v="technology/web"/>
    <n v="2"/>
    <x v="7"/>
    <s v="web"/>
    <x v="7"/>
    <x v="0"/>
    <s v="Sep"/>
  </r>
  <r>
    <n v="125"/>
    <s v="Pratt LLC"/>
    <s v="Stand-alone web-enabled moderator"/>
    <n v="5300"/>
    <n v="8475"/>
    <x v="1"/>
    <n v="1.5990566037735849"/>
    <n v="180"/>
    <s v="US"/>
    <s v="USD"/>
    <x v="552"/>
    <n v="1537333200"/>
    <n v="1537678800"/>
    <d v="2018-09-23T05:00:00"/>
    <b v="0"/>
    <b v="0"/>
    <s v="theater/plays"/>
    <n v="47.083333333333336"/>
    <x v="1"/>
    <s v="plays"/>
    <x v="5"/>
    <x v="0"/>
    <s v="Sep"/>
  </r>
  <r>
    <n v="448"/>
    <s v="Price and Sons"/>
    <s v="Object-based demand-driven strategy"/>
    <n v="89900"/>
    <n v="45384"/>
    <x v="0"/>
    <n v="0.50482758620689661"/>
    <n v="605"/>
    <s v="US"/>
    <s v="USD"/>
    <x v="640"/>
    <n v="1365915600"/>
    <n v="1366088400"/>
    <d v="2013-04-16T05:00:00"/>
    <b v="0"/>
    <b v="1"/>
    <s v="games/video games"/>
    <n v="75.014876033057845"/>
    <x v="6"/>
    <s v="video games"/>
    <x v="9"/>
    <x v="8"/>
    <s v="Apr"/>
  </r>
  <r>
    <n v="218"/>
    <s v="Price-Rodriguez"/>
    <s v="Adaptive logistical initiative"/>
    <n v="5700"/>
    <n v="12309"/>
    <x v="1"/>
    <n v="2.1594736842105262"/>
    <n v="397"/>
    <s v="GB"/>
    <s v="GBP"/>
    <x v="641"/>
    <n v="1320991200"/>
    <n v="1323928800"/>
    <d v="2011-12-15T06:00:00"/>
    <b v="0"/>
    <b v="1"/>
    <s v="film &amp; video/shorts"/>
    <n v="31.005037783375315"/>
    <x v="0"/>
    <s v="shorts"/>
    <x v="2"/>
    <x v="4"/>
    <s v="Dec"/>
  </r>
  <r>
    <n v="585"/>
    <s v="Pugh LLC"/>
    <s v="Reactive analyzing function"/>
    <n v="8900"/>
    <n v="13065"/>
    <x v="1"/>
    <n v="1.4679775280898877"/>
    <n v="136"/>
    <s v="US"/>
    <s v="USD"/>
    <x v="642"/>
    <n v="1268888400"/>
    <n v="1269752400"/>
    <d v="2010-03-28T05:00:00"/>
    <b v="0"/>
    <b v="0"/>
    <s v="publishing/translations"/>
    <n v="96.066176470588232"/>
    <x v="5"/>
    <s v="translations"/>
    <x v="0"/>
    <x v="10"/>
    <s v="Mar"/>
  </r>
  <r>
    <n v="727"/>
    <s v="Quinn, Cruz and Schmidt"/>
    <s v="Enterprise-wide multimedia software"/>
    <n v="8900"/>
    <n v="14685"/>
    <x v="1"/>
    <n v="1.65"/>
    <n v="181"/>
    <s v="US"/>
    <s v="USD"/>
    <x v="457"/>
    <n v="1547964000"/>
    <n v="1552971600"/>
    <d v="2019-03-19T05:00:00"/>
    <b v="0"/>
    <b v="0"/>
    <s v="technology/web"/>
    <n v="81.132596685082873"/>
    <x v="7"/>
    <s v="web"/>
    <x v="3"/>
    <x v="5"/>
    <s v="Mar"/>
  </r>
  <r>
    <n v="518"/>
    <s v="Ramirez Group"/>
    <s v="Open-architected uniform instruction set"/>
    <n v="8800"/>
    <n v="622"/>
    <x v="0"/>
    <n v="7.0681818181818179E-2"/>
    <n v="10"/>
    <s v="US"/>
    <s v="USD"/>
    <x v="643"/>
    <n v="1519365600"/>
    <n v="1519538400"/>
    <d v="2018-02-25T06:00:00"/>
    <b v="0"/>
    <b v="1"/>
    <s v="film &amp; video/animation"/>
    <n v="62.2"/>
    <x v="0"/>
    <s v="animation"/>
    <x v="5"/>
    <x v="2"/>
    <s v="Feb"/>
  </r>
  <r>
    <n v="517"/>
    <s v="Ramirez LLC"/>
    <s v="Multi-tiered maximized orchestration"/>
    <n v="5900"/>
    <n v="6608"/>
    <x v="1"/>
    <n v="1.1200000000000001"/>
    <n v="78"/>
    <s v="US"/>
    <s v="USD"/>
    <x v="644"/>
    <n v="1493960400"/>
    <n v="1494392400"/>
    <d v="2017-05-10T05:00:00"/>
    <b v="0"/>
    <b v="0"/>
    <s v="food/food trucks"/>
    <n v="84.717948717948715"/>
    <x v="4"/>
    <s v="food trucks"/>
    <x v="6"/>
    <x v="7"/>
    <s v="May"/>
  </r>
  <r>
    <n v="991"/>
    <s v="Ramirez LLC"/>
    <s v="Reduced reciprocal focus group"/>
    <n v="9800"/>
    <n v="11091"/>
    <x v="1"/>
    <n v="1.131734693877551"/>
    <n v="241"/>
    <s v="US"/>
    <s v="USD"/>
    <x v="645"/>
    <n v="1411621200"/>
    <n v="1411966800"/>
    <d v="2014-09-29T05:00:00"/>
    <b v="0"/>
    <b v="1"/>
    <s v="music/rock"/>
    <n v="46.020746887966808"/>
    <x v="2"/>
    <s v="rock"/>
    <x v="7"/>
    <x v="0"/>
    <s v="Sep"/>
  </r>
  <r>
    <n v="914"/>
    <s v="Ramirez, Padilla and Barrera"/>
    <s v="Diverse client-driven conglomeration"/>
    <n v="6400"/>
    <n v="3676"/>
    <x v="0"/>
    <n v="0.57437499999999997"/>
    <n v="141"/>
    <s v="GB"/>
    <s v="GBP"/>
    <x v="646"/>
    <n v="1375592400"/>
    <n v="1376629200"/>
    <d v="2013-08-16T05:00:00"/>
    <b v="0"/>
    <b v="0"/>
    <s v="theater/plays"/>
    <n v="26.070921985815602"/>
    <x v="1"/>
    <s v="plays"/>
    <x v="9"/>
    <x v="6"/>
    <s v="Aug"/>
  </r>
  <r>
    <n v="768"/>
    <s v="Ramirez-Calderon"/>
    <s v="Fundamental zero tolerance alliance"/>
    <n v="4800"/>
    <n v="11088"/>
    <x v="1"/>
    <n v="2.31"/>
    <n v="150"/>
    <s v="US"/>
    <s v="USD"/>
    <x v="254"/>
    <n v="1386741600"/>
    <n v="1388037600"/>
    <d v="2013-12-26T06:00:00"/>
    <b v="0"/>
    <b v="0"/>
    <s v="theater/plays"/>
    <n v="73.92"/>
    <x v="1"/>
    <s v="plays"/>
    <x v="9"/>
    <x v="9"/>
    <s v="Dec"/>
  </r>
  <r>
    <n v="364"/>
    <s v="Ramirez-Myers"/>
    <s v="Switchable intangible definition"/>
    <n v="900"/>
    <n v="14547"/>
    <x v="1"/>
    <n v="16.163333333333334"/>
    <n v="186"/>
    <s v="US"/>
    <s v="USD"/>
    <x v="647"/>
    <n v="1520229600"/>
    <n v="1522818000"/>
    <d v="2018-04-04T05:00:00"/>
    <b v="0"/>
    <b v="0"/>
    <s v="music/indie rock"/>
    <n v="78.209677419354833"/>
    <x v="2"/>
    <s v="indie rock"/>
    <x v="5"/>
    <x v="10"/>
    <s v="Apr"/>
  </r>
  <r>
    <n v="750"/>
    <s v="Ramos and Sons"/>
    <s v="Extended responsive Internet solution"/>
    <n v="100"/>
    <n v="1"/>
    <x v="0"/>
    <n v="0.01"/>
    <n v="1"/>
    <s v="GB"/>
    <s v="GBP"/>
    <x v="648"/>
    <n v="1277960400"/>
    <n v="1280120400"/>
    <d v="2010-07-26T05:00:00"/>
    <b v="0"/>
    <b v="0"/>
    <s v="music/electric music"/>
    <n v="1"/>
    <x v="2"/>
    <s v="electric music"/>
    <x v="0"/>
    <x v="11"/>
    <s v="Jul"/>
  </r>
  <r>
    <n v="642"/>
    <s v="Ramos, Moreno and Lewis"/>
    <s v="Extended multi-state knowledge user"/>
    <n v="9200"/>
    <n v="13382"/>
    <x v="1"/>
    <n v="1.4545652173913044"/>
    <n v="129"/>
    <s v="CA"/>
    <s v="CAD"/>
    <x v="649"/>
    <n v="1545026400"/>
    <n v="1545804000"/>
    <d v="2018-12-26T06:00:00"/>
    <b v="0"/>
    <b v="0"/>
    <s v="technology/wearables"/>
    <n v="103.73643410852713"/>
    <x v="7"/>
    <s v="wearables"/>
    <x v="5"/>
    <x v="9"/>
    <s v="Dec"/>
  </r>
  <r>
    <n v="277"/>
    <s v="Ramos-Mitchell"/>
    <s v="Persevering system-worthy info-mediaries"/>
    <n v="700"/>
    <n v="7465"/>
    <x v="1"/>
    <n v="10.664285714285716"/>
    <n v="83"/>
    <s v="US"/>
    <s v="USD"/>
    <x v="650"/>
    <n v="1279515600"/>
    <n v="1279688400"/>
    <d v="2010-07-21T05:00:00"/>
    <b v="0"/>
    <b v="0"/>
    <s v="theater/plays"/>
    <n v="89.939759036144579"/>
    <x v="1"/>
    <s v="plays"/>
    <x v="0"/>
    <x v="11"/>
    <s v="Jul"/>
  </r>
  <r>
    <n v="299"/>
    <s v="Ramsey and Sons"/>
    <s v="Grass-roots contextually-based algorithm"/>
    <n v="3800"/>
    <n v="1954"/>
    <x v="0"/>
    <n v="0.51421052631578945"/>
    <n v="49"/>
    <s v="US"/>
    <s v="USD"/>
    <x v="599"/>
    <n v="1456984800"/>
    <n v="1461819600"/>
    <d v="2016-04-28T05:00:00"/>
    <b v="0"/>
    <b v="0"/>
    <s v="food/food trucks"/>
    <n v="39.877551020408163"/>
    <x v="4"/>
    <s v="food trucks"/>
    <x v="8"/>
    <x v="10"/>
    <s v="Apr"/>
  </r>
  <r>
    <n v="9"/>
    <s v="Rangel, Holt and Jones"/>
    <s v="Open-source fresh-thinking model"/>
    <n v="6200"/>
    <n v="3208"/>
    <x v="0"/>
    <n v="0.51741935483870971"/>
    <n v="44"/>
    <s v="US"/>
    <s v="USD"/>
    <x v="341"/>
    <n v="1379566800"/>
    <n v="1383804000"/>
    <d v="2013-11-07T06:00:00"/>
    <b v="0"/>
    <b v="0"/>
    <s v="music/electric music"/>
    <n v="72.909090909090907"/>
    <x v="2"/>
    <s v="electric music"/>
    <x v="9"/>
    <x v="0"/>
    <s v="Nov"/>
  </r>
  <r>
    <n v="691"/>
    <s v="Ray, Li and Li"/>
    <s v="Front-line disintermediate hub"/>
    <n v="5000"/>
    <n v="7119"/>
    <x v="1"/>
    <n v="1.4238"/>
    <n v="237"/>
    <s v="US"/>
    <s v="USD"/>
    <x v="651"/>
    <n v="1349240400"/>
    <n v="1350709200"/>
    <d v="2012-10-20T05:00:00"/>
    <b v="1"/>
    <b v="1"/>
    <s v="film &amp; video/documentary"/>
    <n v="30.037974683544302"/>
    <x v="0"/>
    <s v="documentary"/>
    <x v="1"/>
    <x v="1"/>
    <s v="Oct"/>
  </r>
  <r>
    <n v="20"/>
    <s v="Reeves, Thompson and Richardson"/>
    <s v="Proactive composite alliance"/>
    <n v="131800"/>
    <n v="147936"/>
    <x v="1"/>
    <n v="1.1224279210925645"/>
    <n v="1396"/>
    <s v="US"/>
    <s v="USD"/>
    <x v="652"/>
    <n v="1406523600"/>
    <n v="1406523600"/>
    <d v="2014-07-28T05:00:00"/>
    <b v="0"/>
    <b v="0"/>
    <s v="film &amp; video/drama"/>
    <n v="105.97134670487107"/>
    <x v="0"/>
    <s v="drama"/>
    <x v="7"/>
    <x v="11"/>
    <s v="Jul"/>
  </r>
  <r>
    <n v="233"/>
    <s v="Reid, Rivera and Perry"/>
    <s v="Multi-lateral national adapter"/>
    <n v="3800"/>
    <n v="6000"/>
    <x v="1"/>
    <n v="1.5789473684210527"/>
    <n v="62"/>
    <s v="US"/>
    <s v="USD"/>
    <x v="653"/>
    <n v="1307854800"/>
    <n v="1309237200"/>
    <d v="2011-06-28T05:00:00"/>
    <b v="0"/>
    <b v="0"/>
    <s v="film &amp; video/animation"/>
    <n v="96.774193548387103"/>
    <x v="0"/>
    <s v="animation"/>
    <x v="2"/>
    <x v="3"/>
    <s v="Jun"/>
  </r>
  <r>
    <n v="799"/>
    <s v="Reid-Day"/>
    <s v="Devolved tertiary time-frame"/>
    <n v="84500"/>
    <n v="73522"/>
    <x v="0"/>
    <n v="0.87008284023668636"/>
    <n v="1225"/>
    <s v="GB"/>
    <s v="GBP"/>
    <x v="654"/>
    <n v="1454133600"/>
    <n v="1454479200"/>
    <d v="2016-02-03T06:00:00"/>
    <b v="0"/>
    <b v="0"/>
    <s v="theater/plays"/>
    <n v="60.017959183673469"/>
    <x v="1"/>
    <s v="plays"/>
    <x v="8"/>
    <x v="5"/>
    <s v="Feb"/>
  </r>
  <r>
    <n v="44"/>
    <s v="Reid-Mccullough"/>
    <s v="Visionary real-time groupware"/>
    <n v="1600"/>
    <n v="10541"/>
    <x v="1"/>
    <n v="6.5881249999999998"/>
    <n v="98"/>
    <s v="DK"/>
    <s v="DKK"/>
    <x v="655"/>
    <n v="1552798800"/>
    <n v="1552885200"/>
    <d v="2019-03-18T05:00:00"/>
    <b v="0"/>
    <b v="0"/>
    <s v="publishing/fiction"/>
    <n v="107.56122448979592"/>
    <x v="5"/>
    <s v="fiction"/>
    <x v="3"/>
    <x v="10"/>
    <s v="Mar"/>
  </r>
  <r>
    <n v="379"/>
    <s v="Reilly, Aguirre and Johnson"/>
    <s v="Realigned clear-thinking migration"/>
    <n v="7200"/>
    <n v="2912"/>
    <x v="0"/>
    <n v="0.40444444444444444"/>
    <n v="44"/>
    <s v="GB"/>
    <s v="GBP"/>
    <x v="656"/>
    <n v="1319691600"/>
    <n v="1320904800"/>
    <d v="2011-11-10T06:00:00"/>
    <b v="0"/>
    <b v="0"/>
    <s v="theater/plays"/>
    <n v="66.181818181818187"/>
    <x v="1"/>
    <s v="plays"/>
    <x v="2"/>
    <x v="1"/>
    <s v="Nov"/>
  </r>
  <r>
    <n v="718"/>
    <s v="Reyes PLC"/>
    <s v="Expanded optimal pricing structure"/>
    <n v="8300"/>
    <n v="8317"/>
    <x v="1"/>
    <n v="1.0020481927710843"/>
    <n v="297"/>
    <s v="US"/>
    <s v="USD"/>
    <x v="657"/>
    <n v="1371445200"/>
    <n v="1373691600"/>
    <d v="2013-07-13T05:00:00"/>
    <b v="0"/>
    <b v="0"/>
    <s v="technology/wearables"/>
    <n v="28.003367003367003"/>
    <x v="7"/>
    <s v="wearables"/>
    <x v="9"/>
    <x v="3"/>
    <s v="Jul"/>
  </r>
  <r>
    <n v="483"/>
    <s v="Rice-Parker"/>
    <s v="Down-sized actuating infrastructure"/>
    <n v="91400"/>
    <n v="48236"/>
    <x v="0"/>
    <n v="0.52774617067833696"/>
    <n v="554"/>
    <s v="US"/>
    <s v="USD"/>
    <x v="658"/>
    <n v="1576130400"/>
    <n v="1576735200"/>
    <d v="2019-12-19T06:00:00"/>
    <b v="0"/>
    <b v="0"/>
    <s v="theater/plays"/>
    <n v="87.068592057761734"/>
    <x v="1"/>
    <s v="plays"/>
    <x v="3"/>
    <x v="9"/>
    <s v="Dec"/>
  </r>
  <r>
    <n v="460"/>
    <s v="Rich, Alvarez and King"/>
    <s v="Business-focused static ability"/>
    <n v="2400"/>
    <n v="4119"/>
    <x v="1"/>
    <n v="1.7162500000000001"/>
    <n v="50"/>
    <s v="US"/>
    <s v="USD"/>
    <x v="589"/>
    <n v="1281330000"/>
    <n v="1281589200"/>
    <d v="2010-08-12T05:00:00"/>
    <b v="0"/>
    <b v="0"/>
    <s v="theater/plays"/>
    <n v="82.38"/>
    <x v="1"/>
    <s v="plays"/>
    <x v="0"/>
    <x v="6"/>
    <s v="Aug"/>
  </r>
  <r>
    <n v="935"/>
    <s v="Richards, Stevens and Fleming"/>
    <s v="Object-based full-range knowledge user"/>
    <n v="6100"/>
    <n v="10012"/>
    <x v="1"/>
    <n v="1.6413114754098361"/>
    <n v="132"/>
    <s v="US"/>
    <s v="USD"/>
    <x v="659"/>
    <n v="1437714000"/>
    <n v="1438318800"/>
    <d v="2015-07-31T05:00:00"/>
    <b v="0"/>
    <b v="0"/>
    <s v="theater/plays"/>
    <n v="75.848484848484844"/>
    <x v="1"/>
    <s v="plays"/>
    <x v="4"/>
    <x v="11"/>
    <s v="Jul"/>
  </r>
  <r>
    <n v="485"/>
    <s v="Richards-Davis"/>
    <s v="Quality-focused mission-critical structure"/>
    <n v="90600"/>
    <n v="27844"/>
    <x v="0"/>
    <n v="0.30732891832229581"/>
    <n v="648"/>
    <s v="GB"/>
    <s v="GBP"/>
    <x v="660"/>
    <n v="1560142800"/>
    <n v="1563685200"/>
    <d v="2019-07-21T05:00:00"/>
    <b v="0"/>
    <b v="0"/>
    <s v="theater/plays"/>
    <n v="42.969135802469133"/>
    <x v="1"/>
    <s v="plays"/>
    <x v="3"/>
    <x v="3"/>
    <s v="Jul"/>
  </r>
  <r>
    <n v="473"/>
    <s v="Richardson Inc"/>
    <s v="Assimilated fault-tolerant capacity"/>
    <n v="5000"/>
    <n v="8907"/>
    <x v="1"/>
    <n v="1.7814000000000001"/>
    <n v="106"/>
    <s v="US"/>
    <s v="USD"/>
    <x v="661"/>
    <n v="1529989200"/>
    <n v="1530075600"/>
    <d v="2018-06-27T05:00:00"/>
    <b v="0"/>
    <b v="0"/>
    <s v="music/electric music"/>
    <n v="84.028301886792448"/>
    <x v="2"/>
    <s v="electric music"/>
    <x v="5"/>
    <x v="3"/>
    <s v="Jun"/>
  </r>
  <r>
    <n v="640"/>
    <s v="Richardson, Woodward and Hansen"/>
    <s v="Pre-emptive context-sensitive support"/>
    <n v="119800"/>
    <n v="19769"/>
    <x v="0"/>
    <n v="0.16501669449081802"/>
    <n v="257"/>
    <s v="US"/>
    <s v="USD"/>
    <x v="662"/>
    <n v="1453096800"/>
    <n v="1453356000"/>
    <d v="2016-01-21T06:00:00"/>
    <b v="0"/>
    <b v="0"/>
    <s v="theater/plays"/>
    <n v="76.922178988326849"/>
    <x v="1"/>
    <s v="plays"/>
    <x v="8"/>
    <x v="5"/>
    <s v="Jan"/>
  </r>
  <r>
    <n v="915"/>
    <s v="Riggs Group"/>
    <s v="Configurable upward-trending solution"/>
    <n v="125900"/>
    <n v="195936"/>
    <x v="1"/>
    <n v="1.5562827640984909"/>
    <n v="1866"/>
    <s v="GB"/>
    <s v="GBP"/>
    <x v="663"/>
    <n v="1503982800"/>
    <n v="1504760400"/>
    <d v="2017-09-07T05:00:00"/>
    <b v="0"/>
    <b v="0"/>
    <s v="film &amp; video/television"/>
    <n v="105.0032154340836"/>
    <x v="0"/>
    <s v="television"/>
    <x v="6"/>
    <x v="6"/>
    <s v="Sep"/>
  </r>
  <r>
    <n v="957"/>
    <s v="Riley, Cohen and Goodman"/>
    <s v="Profound mission-critical function"/>
    <n v="9800"/>
    <n v="12434"/>
    <x v="1"/>
    <n v="1.2687755102040816"/>
    <n v="131"/>
    <s v="US"/>
    <s v="USD"/>
    <x v="664"/>
    <n v="1329372000"/>
    <n v="1329631200"/>
    <d v="2012-02-19T06:00:00"/>
    <b v="0"/>
    <b v="0"/>
    <s v="theater/plays"/>
    <n v="94.916030534351151"/>
    <x v="1"/>
    <s v="plays"/>
    <x v="1"/>
    <x v="2"/>
    <s v="Feb"/>
  </r>
  <r>
    <n v="554"/>
    <s v="Ritter PLC"/>
    <s v="Multi-channeled upward-trending application"/>
    <n v="9500"/>
    <n v="14408"/>
    <x v="1"/>
    <n v="1.5166315789473683"/>
    <n v="554"/>
    <s v="CA"/>
    <s v="CAD"/>
    <x v="665"/>
    <n v="1482127200"/>
    <n v="1482645600"/>
    <d v="2016-12-25T06:00:00"/>
    <b v="0"/>
    <b v="0"/>
    <s v="music/indie rock"/>
    <n v="26.007220216606498"/>
    <x v="2"/>
    <s v="indie rock"/>
    <x v="8"/>
    <x v="9"/>
    <s v="Dec"/>
  </r>
  <r>
    <n v="913"/>
    <s v="Rivera-Pearson"/>
    <s v="Re-engineered asymmetric challenge"/>
    <n v="70200"/>
    <n v="35536"/>
    <x v="0"/>
    <n v="0.50621082621082625"/>
    <n v="523"/>
    <s v="AU"/>
    <s v="AUD"/>
    <x v="666"/>
    <n v="1557637200"/>
    <n v="1558760400"/>
    <d v="2019-05-25T05:00:00"/>
    <b v="0"/>
    <b v="0"/>
    <s v="film &amp; video/drama"/>
    <n v="67.946462715105156"/>
    <x v="0"/>
    <s v="drama"/>
    <x v="3"/>
    <x v="7"/>
    <s v="May"/>
  </r>
  <r>
    <n v="250"/>
    <s v="Robbins and Sons"/>
    <s v="Future-proofed directional synergy"/>
    <n v="100"/>
    <n v="3"/>
    <x v="0"/>
    <n v="0.03"/>
    <n v="1"/>
    <s v="US"/>
    <s v="USD"/>
    <x v="161"/>
    <n v="1264399200"/>
    <n v="1267423200"/>
    <d v="2010-03-01T06:00:00"/>
    <b v="0"/>
    <b v="0"/>
    <s v="music/rock"/>
    <n v="3"/>
    <x v="2"/>
    <s v="rock"/>
    <x v="0"/>
    <x v="5"/>
    <s v="Mar"/>
  </r>
  <r>
    <n v="960"/>
    <s v="Robbins Group"/>
    <s v="Function-based interactive matrix"/>
    <n v="5500"/>
    <n v="4678"/>
    <x v="0"/>
    <n v="0.85054545454545449"/>
    <n v="55"/>
    <s v="US"/>
    <s v="USD"/>
    <x v="667"/>
    <n v="1454911200"/>
    <n v="1458104400"/>
    <d v="2016-03-16T05:00:00"/>
    <b v="0"/>
    <b v="0"/>
    <s v="technology/web"/>
    <n v="85.054545454545448"/>
    <x v="7"/>
    <s v="web"/>
    <x v="8"/>
    <x v="2"/>
    <s v="Mar"/>
  </r>
  <r>
    <n v="248"/>
    <s v="Roberts and Sons"/>
    <s v="Streamlined holistic knowledgebase"/>
    <n v="6200"/>
    <n v="13103"/>
    <x v="1"/>
    <n v="2.1133870967741935"/>
    <n v="218"/>
    <s v="AU"/>
    <s v="AUD"/>
    <x v="668"/>
    <n v="1420005600"/>
    <n v="1420437600"/>
    <d v="2015-01-05T06:00:00"/>
    <b v="0"/>
    <b v="0"/>
    <s v="games/mobile games"/>
    <n v="60.105504587155963"/>
    <x v="6"/>
    <s v="mobile games"/>
    <x v="4"/>
    <x v="9"/>
    <s v="Jan"/>
  </r>
  <r>
    <n v="508"/>
    <s v="Roberts Group"/>
    <s v="Up-sized radical pricing structure"/>
    <n v="172700"/>
    <n v="193820"/>
    <x v="1"/>
    <n v="1.1222929936305732"/>
    <n v="3657"/>
    <s v="US"/>
    <s v="USD"/>
    <x v="669"/>
    <n v="1532840400"/>
    <n v="1534654800"/>
    <d v="2018-08-19T05:00:00"/>
    <b v="0"/>
    <b v="0"/>
    <s v="theater/plays"/>
    <n v="52.999726551818434"/>
    <x v="1"/>
    <s v="plays"/>
    <x v="5"/>
    <x v="11"/>
    <s v="Aug"/>
  </r>
  <r>
    <n v="654"/>
    <s v="Roberts, Hinton and Williams"/>
    <s v="Programmable static middleware"/>
    <n v="35000"/>
    <n v="177936"/>
    <x v="1"/>
    <n v="5.0838857142857146"/>
    <n v="3016"/>
    <s v="US"/>
    <s v="USD"/>
    <x v="319"/>
    <n v="1440392400"/>
    <n v="1440824400"/>
    <d v="2015-08-29T05:00:00"/>
    <b v="0"/>
    <b v="0"/>
    <s v="music/metal"/>
    <n v="58.9973474801061"/>
    <x v="2"/>
    <s v="metal"/>
    <x v="4"/>
    <x v="6"/>
    <s v="Aug"/>
  </r>
  <r>
    <n v="646"/>
    <s v="Robinson Group"/>
    <s v="Switchable reciprocal middleware"/>
    <n v="98700"/>
    <n v="87448"/>
    <x v="0"/>
    <n v="0.88599797365754829"/>
    <n v="2915"/>
    <s v="US"/>
    <s v="USD"/>
    <x v="670"/>
    <n v="1363150800"/>
    <n v="1364101200"/>
    <d v="2013-03-24T05:00:00"/>
    <b v="0"/>
    <b v="0"/>
    <s v="games/video games"/>
    <n v="29.999313893653515"/>
    <x v="6"/>
    <s v="video games"/>
    <x v="9"/>
    <x v="10"/>
    <s v="Mar"/>
  </r>
  <r>
    <n v="670"/>
    <s v="Robinson Group"/>
    <s v="Re-contextualized homogeneous flexibility"/>
    <n v="16200"/>
    <n v="75955"/>
    <x v="1"/>
    <n v="4.6885802469135802"/>
    <n v="1101"/>
    <s v="US"/>
    <s v="USD"/>
    <x v="449"/>
    <n v="1456380000"/>
    <n v="1457416800"/>
    <d v="2016-03-08T06:00:00"/>
    <b v="0"/>
    <b v="0"/>
    <s v="music/indie rock"/>
    <n v="68.987284287011803"/>
    <x v="2"/>
    <s v="indie rock"/>
    <x v="8"/>
    <x v="2"/>
    <s v="Mar"/>
  </r>
  <r>
    <n v="118"/>
    <s v="Robinson, Lopez and Christensen"/>
    <s v="Organic next generation protocol"/>
    <n v="5400"/>
    <n v="6351"/>
    <x v="1"/>
    <n v="1.1761111111111111"/>
    <n v="67"/>
    <s v="US"/>
    <s v="USD"/>
    <x v="671"/>
    <n v="1390716000"/>
    <n v="1391234400"/>
    <d v="2014-02-01T06:00:00"/>
    <b v="0"/>
    <b v="0"/>
    <s v="photography/photography books"/>
    <n v="94.791044776119406"/>
    <x v="3"/>
    <s v="photography books"/>
    <x v="7"/>
    <x v="5"/>
    <s v="Feb"/>
  </r>
  <r>
    <n v="671"/>
    <s v="Robinson-Kelly"/>
    <s v="Monitored bi-directional standardization"/>
    <n v="97600"/>
    <n v="119127"/>
    <x v="1"/>
    <n v="1.220563524590164"/>
    <n v="1073"/>
    <s v="US"/>
    <s v="USD"/>
    <x v="672"/>
    <n v="1280552400"/>
    <n v="1280898000"/>
    <d v="2010-08-04T05:00:00"/>
    <b v="0"/>
    <b v="1"/>
    <s v="theater/plays"/>
    <n v="111.02236719478098"/>
    <x v="1"/>
    <s v="plays"/>
    <x v="0"/>
    <x v="11"/>
    <s v="Aug"/>
  </r>
  <r>
    <n v="429"/>
    <s v="Robles Ltd"/>
    <s v="Right-sized demand-driven adapter"/>
    <n v="191000"/>
    <n v="173191"/>
    <x v="2"/>
    <n v="0.90675916230366493"/>
    <n v="2138"/>
    <s v="US"/>
    <s v="USD"/>
    <x v="422"/>
    <n v="1392012000"/>
    <n v="1394427600"/>
    <d v="2014-03-10T05:00:00"/>
    <b v="0"/>
    <b v="1"/>
    <s v="photography/photography books"/>
    <n v="81.006080449017773"/>
    <x v="3"/>
    <s v="photography books"/>
    <x v="7"/>
    <x v="2"/>
    <s v="Mar"/>
  </r>
  <r>
    <n v="506"/>
    <s v="Robles, Bell and Gonzalez"/>
    <s v="Customizable background monitoring"/>
    <n v="18000"/>
    <n v="166874"/>
    <x v="1"/>
    <n v="9.2707777777777771"/>
    <n v="2528"/>
    <s v="US"/>
    <s v="USD"/>
    <x v="292"/>
    <n v="1511416800"/>
    <n v="1512885600"/>
    <d v="2017-12-10T06:00:00"/>
    <b v="0"/>
    <b v="1"/>
    <s v="theater/plays"/>
    <n v="66.010284810126578"/>
    <x v="1"/>
    <s v="plays"/>
    <x v="6"/>
    <x v="4"/>
    <s v="Dec"/>
  </r>
  <r>
    <n v="480"/>
    <s v="Robles-Hudson"/>
    <s v="Balanced bifurcated leverage"/>
    <n v="8600"/>
    <n v="8656"/>
    <x v="1"/>
    <n v="1.0065116279069768"/>
    <n v="87"/>
    <s v="US"/>
    <s v="USD"/>
    <x v="673"/>
    <n v="1268287200"/>
    <n v="1269061200"/>
    <d v="2010-03-20T05:00:00"/>
    <b v="0"/>
    <b v="1"/>
    <s v="photography/photography books"/>
    <n v="99.494252873563212"/>
    <x v="3"/>
    <s v="photography books"/>
    <x v="0"/>
    <x v="10"/>
    <s v="Mar"/>
  </r>
  <r>
    <n v="759"/>
    <s v="Rodriguez PLC"/>
    <s v="Grass-roots upward-trending installation"/>
    <n v="167500"/>
    <n v="114615"/>
    <x v="0"/>
    <n v="0.6842686567164179"/>
    <n v="1274"/>
    <s v="US"/>
    <s v="USD"/>
    <x v="674"/>
    <n v="1517810400"/>
    <n v="1520402400"/>
    <d v="2018-03-07T06:00:00"/>
    <b v="0"/>
    <b v="0"/>
    <s v="music/electric music"/>
    <n v="89.964678178963894"/>
    <x v="2"/>
    <s v="electric music"/>
    <x v="5"/>
    <x v="2"/>
    <s v="Mar"/>
  </r>
  <r>
    <n v="802"/>
    <s v="Rodriguez, Anderson and Porter"/>
    <s v="Reverse-engineered zero-defect infrastructure"/>
    <n v="6200"/>
    <n v="12216"/>
    <x v="1"/>
    <n v="1.9703225806451612"/>
    <n v="142"/>
    <s v="US"/>
    <s v="USD"/>
    <x v="675"/>
    <n v="1562216400"/>
    <n v="1562389200"/>
    <d v="2019-07-06T05:00:00"/>
    <b v="0"/>
    <b v="0"/>
    <s v="photography/photography books"/>
    <n v="86.028169014084511"/>
    <x v="3"/>
    <s v="photography books"/>
    <x v="3"/>
    <x v="11"/>
    <s v="Jul"/>
  </r>
  <r>
    <n v="793"/>
    <s v="Rodriguez, Cox and Rodriguez"/>
    <s v="Networked disintermediate leverage"/>
    <n v="1100"/>
    <n v="13045"/>
    <x v="1"/>
    <n v="11.859090909090909"/>
    <n v="181"/>
    <s v="CH"/>
    <s v="CHF"/>
    <x v="584"/>
    <n v="1372136400"/>
    <n v="1372482000"/>
    <d v="2013-06-29T05:00:00"/>
    <b v="0"/>
    <b v="0"/>
    <s v="publishing/nonfiction"/>
    <n v="72.071823204419886"/>
    <x v="5"/>
    <s v="nonfiction"/>
    <x v="9"/>
    <x v="3"/>
    <s v="Jun"/>
  </r>
  <r>
    <n v="904"/>
    <s v="Rodriguez, Johnson and Jackson"/>
    <s v="Digitized foreground array"/>
    <n v="6500"/>
    <n v="795"/>
    <x v="0"/>
    <n v="0.12230769230769231"/>
    <n v="16"/>
    <s v="US"/>
    <s v="USD"/>
    <x v="99"/>
    <n v="1349326800"/>
    <n v="1349672400"/>
    <d v="2012-10-08T05:00:00"/>
    <b v="0"/>
    <b v="0"/>
    <s v="publishing/radio &amp; podcasts"/>
    <n v="49.6875"/>
    <x v="5"/>
    <s v="radio &amp; podcasts"/>
    <x v="1"/>
    <x v="1"/>
    <s v="Oct"/>
  </r>
  <r>
    <n v="14"/>
    <s v="Rodriguez, Rose and Stewart"/>
    <s v="Cloned directional synergy"/>
    <n v="28200"/>
    <n v="18829"/>
    <x v="0"/>
    <n v="0.66769503546099296"/>
    <n v="200"/>
    <s v="US"/>
    <s v="USD"/>
    <x v="676"/>
    <n v="1331013600"/>
    <n v="1333342800"/>
    <d v="2012-04-02T05:00:00"/>
    <b v="0"/>
    <b v="0"/>
    <s v="music/indie rock"/>
    <n v="94.144999999999996"/>
    <x v="2"/>
    <s v="indie rock"/>
    <x v="1"/>
    <x v="10"/>
    <s v="Apr"/>
  </r>
  <r>
    <n v="154"/>
    <s v="Rodriguez-Brown"/>
    <s v="Devolved foreground benchmark"/>
    <n v="171300"/>
    <n v="100650"/>
    <x v="0"/>
    <n v="0.58756567425569173"/>
    <n v="1059"/>
    <s v="US"/>
    <s v="USD"/>
    <x v="100"/>
    <n v="1463029200"/>
    <n v="1465016400"/>
    <d v="2016-06-04T05:00:00"/>
    <b v="0"/>
    <b v="1"/>
    <s v="music/indie rock"/>
    <n v="95.042492917847028"/>
    <x v="2"/>
    <s v="indie rock"/>
    <x v="8"/>
    <x v="7"/>
    <s v="Jun"/>
  </r>
  <r>
    <n v="844"/>
    <s v="Rodriguez-Hansen"/>
    <s v="Intuitive cohesive groupware"/>
    <n v="8800"/>
    <n v="8747"/>
    <x v="2"/>
    <n v="0.99397727272727276"/>
    <n v="94"/>
    <s v="US"/>
    <s v="USD"/>
    <x v="677"/>
    <n v="1327212000"/>
    <n v="1327471200"/>
    <d v="2012-01-25T06:00:00"/>
    <b v="0"/>
    <b v="0"/>
    <s v="film &amp; video/documentary"/>
    <n v="93.053191489361708"/>
    <x v="0"/>
    <s v="documentary"/>
    <x v="1"/>
    <x v="5"/>
    <s v="Jan"/>
  </r>
  <r>
    <n v="678"/>
    <s v="Rodriguez-Patterson"/>
    <s v="Inverse static standardization"/>
    <n v="99500"/>
    <n v="17879"/>
    <x v="2"/>
    <n v="0.17968844221105529"/>
    <n v="215"/>
    <s v="US"/>
    <s v="USD"/>
    <x v="550"/>
    <n v="1547877600"/>
    <n v="1548050400"/>
    <d v="2019-01-21T06:00:00"/>
    <b v="0"/>
    <b v="0"/>
    <s v="film &amp; video/drama"/>
    <n v="83.158139534883716"/>
    <x v="0"/>
    <s v="drama"/>
    <x v="3"/>
    <x v="5"/>
    <s v="Jan"/>
  </r>
  <r>
    <n v="963"/>
    <s v="Rodriguez-Robinson"/>
    <s v="Ergonomic methodical hub"/>
    <n v="5900"/>
    <n v="4997"/>
    <x v="0"/>
    <n v="0.84694915254237291"/>
    <n v="114"/>
    <s v="IT"/>
    <s v="EUR"/>
    <x v="678"/>
    <n v="1299304800"/>
    <n v="1299823200"/>
    <d v="2011-03-11T06:00:00"/>
    <b v="0"/>
    <b v="1"/>
    <s v="photography/photography books"/>
    <n v="43.833333333333336"/>
    <x v="3"/>
    <s v="photography books"/>
    <x v="2"/>
    <x v="10"/>
    <s v="Mar"/>
  </r>
  <r>
    <n v="412"/>
    <s v="Rodriguez-Scott"/>
    <s v="Realigned zero tolerance software"/>
    <n v="2100"/>
    <n v="14046"/>
    <x v="1"/>
    <n v="6.6885714285714286"/>
    <n v="134"/>
    <s v="US"/>
    <s v="USD"/>
    <x v="679"/>
    <n v="1388728800"/>
    <n v="1389592800"/>
    <d v="2014-01-13T06:00:00"/>
    <b v="0"/>
    <b v="0"/>
    <s v="publishing/fiction"/>
    <n v="104.82089552238806"/>
    <x v="5"/>
    <s v="fiction"/>
    <x v="7"/>
    <x v="5"/>
    <s v="Jan"/>
  </r>
  <r>
    <n v="441"/>
    <s v="Rodriguez-West"/>
    <s v="Automated optimal function"/>
    <n v="7000"/>
    <n v="1744"/>
    <x v="0"/>
    <n v="0.24914285714285714"/>
    <n v="32"/>
    <s v="US"/>
    <s v="USD"/>
    <x v="680"/>
    <n v="1335416400"/>
    <n v="1337835600"/>
    <d v="2012-05-24T05:00:00"/>
    <b v="0"/>
    <b v="0"/>
    <s v="technology/wearables"/>
    <n v="54.5"/>
    <x v="7"/>
    <s v="wearables"/>
    <x v="1"/>
    <x v="8"/>
    <s v="May"/>
  </r>
  <r>
    <n v="183"/>
    <s v="Rogers, Huerta and Medina"/>
    <s v="Pre-emptive bandwidth-monitored instruction set"/>
    <n v="5100"/>
    <n v="3525"/>
    <x v="0"/>
    <n v="0.69117647058823517"/>
    <n v="86"/>
    <s v="CA"/>
    <s v="CAD"/>
    <x v="334"/>
    <n v="1284008400"/>
    <n v="1285131600"/>
    <d v="2010-09-22T05:00:00"/>
    <b v="0"/>
    <b v="0"/>
    <s v="music/rock"/>
    <n v="40.988372093023258"/>
    <x v="2"/>
    <s v="rock"/>
    <x v="0"/>
    <x v="0"/>
    <s v="Sep"/>
  </r>
  <r>
    <n v="253"/>
    <s v="Rogers, Jacobs and Jackson"/>
    <s v="Upgradable multi-state instruction set"/>
    <n v="121500"/>
    <n v="108161"/>
    <x v="0"/>
    <n v="0.8902139917695473"/>
    <n v="1335"/>
    <s v="CA"/>
    <s v="CAD"/>
    <x v="681"/>
    <n v="1302238800"/>
    <n v="1303275600"/>
    <d v="2011-04-20T05:00:00"/>
    <b v="0"/>
    <b v="0"/>
    <s v="film &amp; video/drama"/>
    <n v="81.019475655430711"/>
    <x v="0"/>
    <s v="drama"/>
    <x v="2"/>
    <x v="8"/>
    <s v="Apr"/>
  </r>
  <r>
    <n v="109"/>
    <s v="Romero and Sons"/>
    <s v="Object-based client-server application"/>
    <n v="5200"/>
    <n v="3079"/>
    <x v="0"/>
    <n v="0.5921153846153846"/>
    <n v="60"/>
    <s v="US"/>
    <s v="USD"/>
    <x v="682"/>
    <n v="1389506400"/>
    <n v="1389679200"/>
    <d v="2014-01-14T06:00:00"/>
    <b v="0"/>
    <b v="0"/>
    <s v="film &amp; video/television"/>
    <n v="51.31666666666667"/>
    <x v="0"/>
    <s v="television"/>
    <x v="7"/>
    <x v="5"/>
    <s v="Jan"/>
  </r>
  <r>
    <n v="61"/>
    <s v="Romero-Hoffman"/>
    <s v="Open-source zero administration complexity"/>
    <n v="199200"/>
    <n v="184750"/>
    <x v="0"/>
    <n v="0.92745983935742971"/>
    <n v="2253"/>
    <s v="CA"/>
    <s v="CAD"/>
    <x v="683"/>
    <n v="1298268000"/>
    <n v="1301720400"/>
    <d v="2011-04-02T05:00:00"/>
    <b v="0"/>
    <b v="0"/>
    <s v="theater/plays"/>
    <n v="82.001775410563695"/>
    <x v="1"/>
    <s v="plays"/>
    <x v="2"/>
    <x v="2"/>
    <s v="Apr"/>
  </r>
  <r>
    <n v="431"/>
    <s v="Rosales LLC"/>
    <s v="Compatible multimedia utilization"/>
    <n v="5100"/>
    <n v="9817"/>
    <x v="1"/>
    <n v="1.9249019607843136"/>
    <n v="94"/>
    <s v="US"/>
    <s v="USD"/>
    <x v="684"/>
    <n v="1529643600"/>
    <n v="1531112400"/>
    <d v="2018-07-09T05:00:00"/>
    <b v="1"/>
    <b v="0"/>
    <s v="theater/plays"/>
    <n v="104.43617021276596"/>
    <x v="1"/>
    <s v="plays"/>
    <x v="5"/>
    <x v="3"/>
    <s v="Jul"/>
  </r>
  <r>
    <n v="255"/>
    <s v="Rosales, Branch and Harmon"/>
    <s v="Upgradable grid-enabled superstructure"/>
    <n v="80500"/>
    <n v="96735"/>
    <x v="1"/>
    <n v="1.2016770186335404"/>
    <n v="1697"/>
    <s v="US"/>
    <s v="USD"/>
    <x v="248"/>
    <n v="1297836000"/>
    <n v="1298268000"/>
    <d v="2011-02-21T06:00:00"/>
    <b v="0"/>
    <b v="1"/>
    <s v="music/rock"/>
    <n v="57.003535651149086"/>
    <x v="2"/>
    <s v="rock"/>
    <x v="2"/>
    <x v="2"/>
    <s v="Feb"/>
  </r>
  <r>
    <n v="527"/>
    <s v="Rosario-Smith"/>
    <s v="Enterprise-wide intermediate portal"/>
    <n v="189200"/>
    <n v="188480"/>
    <x v="0"/>
    <n v="0.99619450317124736"/>
    <n v="6080"/>
    <s v="CA"/>
    <s v="CAD"/>
    <x v="685"/>
    <n v="1454652000"/>
    <n v="1457762400"/>
    <d v="2016-03-12T06:00:00"/>
    <b v="0"/>
    <b v="0"/>
    <s v="film &amp; video/animation"/>
    <n v="31"/>
    <x v="0"/>
    <s v="animation"/>
    <x v="8"/>
    <x v="2"/>
    <s v="Mar"/>
  </r>
  <r>
    <n v="609"/>
    <s v="Rose-Fuller"/>
    <s v="Upgradable holistic system engine"/>
    <n v="10000"/>
    <n v="12042"/>
    <x v="1"/>
    <n v="1.2041999999999999"/>
    <n v="117"/>
    <s v="US"/>
    <s v="USD"/>
    <x v="686"/>
    <n v="1547618400"/>
    <n v="1549087200"/>
    <d v="2019-02-02T06:00:00"/>
    <b v="0"/>
    <b v="0"/>
    <s v="film &amp; video/science fiction"/>
    <n v="102.92307692307692"/>
    <x v="0"/>
    <s v="science fiction"/>
    <x v="3"/>
    <x v="5"/>
    <s v="Feb"/>
  </r>
  <r>
    <n v="331"/>
    <s v="Rose-Silva"/>
    <s v="Intuitive static portal"/>
    <n v="3300"/>
    <n v="14643"/>
    <x v="1"/>
    <n v="4.4372727272727275"/>
    <n v="190"/>
    <s v="US"/>
    <s v="USD"/>
    <x v="687"/>
    <n v="1324274400"/>
    <n v="1324360800"/>
    <d v="2011-12-20T06:00:00"/>
    <b v="0"/>
    <b v="0"/>
    <s v="food/food trucks"/>
    <n v="77.068421052631578"/>
    <x v="4"/>
    <s v="food trucks"/>
    <x v="2"/>
    <x v="9"/>
    <s v="Dec"/>
  </r>
  <r>
    <n v="293"/>
    <s v="Ross Group"/>
    <s v="Organized executive solution"/>
    <n v="6500"/>
    <n v="1065"/>
    <x v="2"/>
    <n v="0.16384615384615384"/>
    <n v="32"/>
    <s v="IT"/>
    <s v="EUR"/>
    <x v="688"/>
    <n v="1286254800"/>
    <n v="1287032400"/>
    <d v="2010-10-14T05:00:00"/>
    <b v="0"/>
    <b v="0"/>
    <s v="theater/plays"/>
    <n v="33.28125"/>
    <x v="1"/>
    <s v="plays"/>
    <x v="0"/>
    <x v="1"/>
    <s v="Oct"/>
  </r>
  <r>
    <n v="282"/>
    <s v="Ross, Kelly and Brown"/>
    <s v="Virtual contextually-based circuit"/>
    <n v="8400"/>
    <n v="9076"/>
    <x v="1"/>
    <n v="1.0804761904761904"/>
    <n v="133"/>
    <s v="US"/>
    <s v="USD"/>
    <x v="167"/>
    <n v="1480226400"/>
    <n v="1480744800"/>
    <d v="2016-12-03T06:00:00"/>
    <b v="0"/>
    <b v="1"/>
    <s v="film &amp; video/television"/>
    <n v="68.240601503759393"/>
    <x v="0"/>
    <s v="television"/>
    <x v="8"/>
    <x v="4"/>
    <s v="Dec"/>
  </r>
  <r>
    <n v="586"/>
    <s v="Rowe-Wong"/>
    <s v="Robust hybrid budgetary management"/>
    <n v="700"/>
    <n v="6654"/>
    <x v="1"/>
    <n v="9.5057142857142853"/>
    <n v="130"/>
    <s v="US"/>
    <s v="USD"/>
    <x v="689"/>
    <n v="1289973600"/>
    <n v="1291615200"/>
    <d v="2010-12-06T06:00:00"/>
    <b v="0"/>
    <b v="0"/>
    <s v="music/rock"/>
    <n v="51.184615384615384"/>
    <x v="2"/>
    <s v="rock"/>
    <x v="0"/>
    <x v="4"/>
    <s v="Dec"/>
  </r>
  <r>
    <n v="763"/>
    <s v="Rowland PLC"/>
    <s v="Inverse client-driven product"/>
    <n v="5600"/>
    <n v="6338"/>
    <x v="1"/>
    <n v="1.1317857142857144"/>
    <n v="235"/>
    <s v="US"/>
    <s v="USD"/>
    <x v="690"/>
    <n v="1336453200"/>
    <n v="1339477200"/>
    <d v="2012-06-12T05:00:00"/>
    <b v="0"/>
    <b v="1"/>
    <s v="theater/plays"/>
    <n v="26.970212765957445"/>
    <x v="1"/>
    <s v="plays"/>
    <x v="1"/>
    <x v="7"/>
    <s v="Jun"/>
  </r>
  <r>
    <n v="54"/>
    <s v="Roy PLC"/>
    <s v="Multi-channeled neutral customer loyalty"/>
    <n v="6000"/>
    <n v="5392"/>
    <x v="0"/>
    <n v="0.89866666666666661"/>
    <n v="120"/>
    <s v="US"/>
    <s v="USD"/>
    <x v="691"/>
    <n v="1520748000"/>
    <n v="1521262800"/>
    <d v="2018-03-17T05:00:00"/>
    <b v="0"/>
    <b v="0"/>
    <s v="technology/wearables"/>
    <n v="44.93333333333333"/>
    <x v="7"/>
    <s v="wearables"/>
    <x v="5"/>
    <x v="10"/>
    <s v="Mar"/>
  </r>
  <r>
    <n v="402"/>
    <s v="Ruiz, Richardson and Cole"/>
    <s v="Team-oriented static interface"/>
    <n v="7300"/>
    <n v="2946"/>
    <x v="0"/>
    <n v="0.40356164383561643"/>
    <n v="40"/>
    <s v="US"/>
    <s v="USD"/>
    <x v="692"/>
    <n v="1325829600"/>
    <n v="1329890400"/>
    <d v="2012-02-22T06:00:00"/>
    <b v="0"/>
    <b v="1"/>
    <s v="film &amp; video/shorts"/>
    <n v="73.650000000000006"/>
    <x v="0"/>
    <s v="shorts"/>
    <x v="1"/>
    <x v="5"/>
    <s v="Feb"/>
  </r>
  <r>
    <n v="306"/>
    <s v="Rush, Reed and Hall"/>
    <s v="Enterprise-wide 3rdgeneration knowledge user"/>
    <n v="6500"/>
    <n v="514"/>
    <x v="0"/>
    <n v="7.9076923076923072E-2"/>
    <n v="7"/>
    <s v="US"/>
    <s v="USD"/>
    <x v="580"/>
    <n v="1500008400"/>
    <n v="1500267600"/>
    <d v="2017-07-17T05:00:00"/>
    <b v="0"/>
    <b v="1"/>
    <s v="theater/plays"/>
    <n v="73.428571428571431"/>
    <x v="1"/>
    <s v="plays"/>
    <x v="6"/>
    <x v="11"/>
    <s v="Jul"/>
  </r>
  <r>
    <n v="413"/>
    <s v="Rush-Bowers"/>
    <s v="Persevering analyzing extranet"/>
    <n v="189500"/>
    <n v="117628"/>
    <x v="3"/>
    <n v="0.62072823218997364"/>
    <n v="1089"/>
    <s v="US"/>
    <s v="USD"/>
    <x v="693"/>
    <n v="1543298400"/>
    <n v="1545631200"/>
    <d v="2018-12-24T06:00:00"/>
    <b v="0"/>
    <b v="0"/>
    <s v="film &amp; video/animation"/>
    <n v="108.01469237832875"/>
    <x v="0"/>
    <s v="animation"/>
    <x v="5"/>
    <x v="4"/>
    <s v="Dec"/>
  </r>
  <r>
    <n v="245"/>
    <s v="Russell-Gardner"/>
    <s v="Re-engineered systematic monitoring"/>
    <n v="2900"/>
    <n v="14771"/>
    <x v="1"/>
    <n v="5.0934482758620687"/>
    <n v="214"/>
    <s v="US"/>
    <s v="USD"/>
    <x v="694"/>
    <n v="1396846800"/>
    <n v="1396933200"/>
    <d v="2014-04-08T05:00:00"/>
    <b v="0"/>
    <b v="0"/>
    <s v="theater/plays"/>
    <n v="69.023364485981304"/>
    <x v="1"/>
    <s v="plays"/>
    <x v="7"/>
    <x v="8"/>
    <s v="Apr"/>
  </r>
  <r>
    <n v="657"/>
    <s v="Russo, Kim and Mccoy"/>
    <s v="Balanced optimal hardware"/>
    <n v="10000"/>
    <n v="824"/>
    <x v="0"/>
    <n v="8.2400000000000001E-2"/>
    <n v="14"/>
    <s v="US"/>
    <s v="USD"/>
    <x v="140"/>
    <n v="1514354400"/>
    <n v="1515736800"/>
    <d v="2018-01-12T06:00:00"/>
    <b v="0"/>
    <b v="0"/>
    <s v="film &amp; video/science fiction"/>
    <n v="58.857142857142854"/>
    <x v="0"/>
    <s v="science fiction"/>
    <x v="5"/>
    <x v="9"/>
    <s v="Jan"/>
  </r>
  <r>
    <n v="307"/>
    <s v="Salazar-Dodson"/>
    <s v="Face-to-face zero tolerance moderator"/>
    <n v="32900"/>
    <n v="43473"/>
    <x v="1"/>
    <n v="1.3213677811550153"/>
    <n v="659"/>
    <s v="DK"/>
    <s v="DKK"/>
    <x v="695"/>
    <n v="1338958800"/>
    <n v="1340686800"/>
    <d v="2012-06-26T05:00:00"/>
    <b v="0"/>
    <b v="1"/>
    <s v="publishing/fiction"/>
    <n v="65.968133535660087"/>
    <x v="5"/>
    <s v="fiction"/>
    <x v="1"/>
    <x v="3"/>
    <s v="Jun"/>
  </r>
  <r>
    <n v="359"/>
    <s v="Salazar-Moon"/>
    <s v="Compatible needs-based architecture"/>
    <n v="4000"/>
    <n v="11948"/>
    <x v="1"/>
    <n v="2.9870000000000001"/>
    <n v="187"/>
    <s v="US"/>
    <s v="USD"/>
    <x v="696"/>
    <n v="1314421200"/>
    <n v="1315026000"/>
    <d v="2011-09-03T05:00:00"/>
    <b v="0"/>
    <b v="0"/>
    <s v="film &amp; video/animation"/>
    <n v="63.893048128342244"/>
    <x v="0"/>
    <s v="animation"/>
    <x v="2"/>
    <x v="6"/>
    <s v="Sep"/>
  </r>
  <r>
    <n v="95"/>
    <s v="Sanchez LLC"/>
    <s v="Stand-alone system-worthy standardization"/>
    <n v="900"/>
    <n v="1017"/>
    <x v="1"/>
    <n v="1.1299999999999999"/>
    <n v="27"/>
    <s v="US"/>
    <s v="USD"/>
    <x v="697"/>
    <n v="1571029200"/>
    <n v="1571634000"/>
    <d v="2019-10-21T05:00:00"/>
    <b v="0"/>
    <b v="0"/>
    <s v="film &amp; video/documentary"/>
    <n v="37.666666666666664"/>
    <x v="0"/>
    <s v="documentary"/>
    <x v="3"/>
    <x v="1"/>
    <s v="Oct"/>
  </r>
  <r>
    <n v="674"/>
    <s v="Sanchez Ltd"/>
    <s v="Up-sized 24hour instruction set"/>
    <n v="170700"/>
    <n v="57250"/>
    <x v="2"/>
    <n v="0.33538371411833628"/>
    <n v="1218"/>
    <s v="US"/>
    <s v="USD"/>
    <x v="698"/>
    <n v="1313730000"/>
    <n v="1317790800"/>
    <d v="2011-10-05T05:00:00"/>
    <b v="0"/>
    <b v="0"/>
    <s v="photography/photography books"/>
    <n v="47.003284072249592"/>
    <x v="3"/>
    <s v="photography books"/>
    <x v="2"/>
    <x v="6"/>
    <s v="Oct"/>
  </r>
  <r>
    <n v="514"/>
    <s v="Sanchez, Bradley and Flores"/>
    <s v="Centralized motivating capacity"/>
    <n v="138700"/>
    <n v="31123"/>
    <x v="2"/>
    <n v="0.22439077144917088"/>
    <n v="528"/>
    <s v="CH"/>
    <s v="CHF"/>
    <x v="473"/>
    <n v="1386309600"/>
    <n v="1386741600"/>
    <d v="2013-12-11T06:00:00"/>
    <b v="0"/>
    <b v="1"/>
    <s v="music/rock"/>
    <n v="58.945075757575758"/>
    <x v="2"/>
    <s v="rock"/>
    <x v="9"/>
    <x v="9"/>
    <s v="Dec"/>
  </r>
  <r>
    <n v="581"/>
    <s v="Sanchez, Cross and Savage"/>
    <s v="Sharable mobile knowledgebase"/>
    <n v="6000"/>
    <n v="3841"/>
    <x v="0"/>
    <n v="0.64016666666666666"/>
    <n v="71"/>
    <s v="US"/>
    <s v="USD"/>
    <x v="699"/>
    <n v="1304053200"/>
    <n v="1305349200"/>
    <d v="2011-05-14T05:00:00"/>
    <b v="0"/>
    <b v="0"/>
    <s v="technology/web"/>
    <n v="54.098591549295776"/>
    <x v="7"/>
    <s v="web"/>
    <x v="2"/>
    <x v="8"/>
    <s v="May"/>
  </r>
  <r>
    <n v="314"/>
    <s v="Sanchez-Morgan"/>
    <s v="Realigned upward-trending strategy"/>
    <n v="1400"/>
    <n v="4126"/>
    <x v="1"/>
    <n v="2.9471428571428571"/>
    <n v="133"/>
    <s v="US"/>
    <s v="USD"/>
    <x v="69"/>
    <n v="1552366800"/>
    <n v="1552798800"/>
    <d v="2019-03-17T05:00:00"/>
    <b v="0"/>
    <b v="1"/>
    <s v="film &amp; video/documentary"/>
    <n v="31.022556390977442"/>
    <x v="0"/>
    <s v="documentary"/>
    <x v="3"/>
    <x v="10"/>
    <s v="Mar"/>
  </r>
  <r>
    <n v="912"/>
    <s v="Sanchez-Parsons"/>
    <s v="Reduced bifurcated pricing structure"/>
    <n v="1800"/>
    <n v="14310"/>
    <x v="1"/>
    <n v="7.95"/>
    <n v="179"/>
    <s v="US"/>
    <s v="USD"/>
    <x v="700"/>
    <n v="1346821200"/>
    <n v="1347944400"/>
    <d v="2012-09-18T05:00:00"/>
    <b v="1"/>
    <b v="0"/>
    <s v="film &amp; video/drama"/>
    <n v="79.944134078212286"/>
    <x v="0"/>
    <s v="drama"/>
    <x v="1"/>
    <x v="0"/>
    <s v="Sep"/>
  </r>
  <r>
    <n v="886"/>
    <s v="Sanders LLC"/>
    <s v="Multi-tiered explicit focus group"/>
    <n v="150600"/>
    <n v="127745"/>
    <x v="0"/>
    <n v="0.84824037184594958"/>
    <n v="1825"/>
    <s v="US"/>
    <s v="USD"/>
    <x v="701"/>
    <n v="1282798800"/>
    <n v="1284354000"/>
    <d v="2010-09-13T05:00:00"/>
    <b v="0"/>
    <b v="0"/>
    <s v="music/indie rock"/>
    <n v="69.9972602739726"/>
    <x v="2"/>
    <s v="indie rock"/>
    <x v="0"/>
    <x v="6"/>
    <s v="Sep"/>
  </r>
  <r>
    <n v="945"/>
    <s v="Sanders, Farley and Huffman"/>
    <s v="Cross-group clear-thinking task-force"/>
    <n v="172000"/>
    <n v="55805"/>
    <x v="0"/>
    <n v="0.32444767441860461"/>
    <n v="1691"/>
    <s v="US"/>
    <s v="USD"/>
    <x v="702"/>
    <n v="1333602000"/>
    <n v="1334898000"/>
    <d v="2012-04-20T05:00:00"/>
    <b v="1"/>
    <b v="0"/>
    <s v="photography/photography books"/>
    <n v="33.001182732111175"/>
    <x v="3"/>
    <s v="photography books"/>
    <x v="1"/>
    <x v="8"/>
    <s v="Apr"/>
  </r>
  <r>
    <n v="66"/>
    <s v="Sanders-Allen"/>
    <s v="Grass-roots needs-based encryption"/>
    <n v="2900"/>
    <n v="1307"/>
    <x v="0"/>
    <n v="0.45068965517241383"/>
    <n v="12"/>
    <s v="US"/>
    <s v="USD"/>
    <x v="703"/>
    <n v="1428469200"/>
    <n v="1428901200"/>
    <d v="2015-04-13T05:00:00"/>
    <b v="0"/>
    <b v="1"/>
    <s v="theater/plays"/>
    <n v="108.91666666666667"/>
    <x v="1"/>
    <s v="plays"/>
    <x v="4"/>
    <x v="8"/>
    <s v="Apr"/>
  </r>
  <r>
    <n v="194"/>
    <s v="Sandoval Group"/>
    <s v="Assimilated multi-tasking archive"/>
    <n v="7100"/>
    <n v="8716"/>
    <x v="1"/>
    <n v="1.227605633802817"/>
    <n v="126"/>
    <s v="US"/>
    <s v="USD"/>
    <x v="704"/>
    <n v="1442206800"/>
    <n v="1443589200"/>
    <d v="2015-09-30T05:00:00"/>
    <b v="0"/>
    <b v="0"/>
    <s v="music/metal"/>
    <n v="69.174603174603178"/>
    <x v="2"/>
    <s v="metal"/>
    <x v="4"/>
    <x v="0"/>
    <s v="Sep"/>
  </r>
  <r>
    <n v="320"/>
    <s v="Sandoval-Powell"/>
    <s v="Phased holistic implementation"/>
    <n v="84400"/>
    <n v="8092"/>
    <x v="0"/>
    <n v="9.5876777251184833E-2"/>
    <n v="80"/>
    <s v="US"/>
    <s v="USD"/>
    <x v="705"/>
    <n v="1305003600"/>
    <n v="1305781200"/>
    <d v="2011-05-19T05:00:00"/>
    <b v="0"/>
    <b v="0"/>
    <s v="publishing/fiction"/>
    <n v="101.15"/>
    <x v="5"/>
    <s v="fiction"/>
    <x v="2"/>
    <x v="7"/>
    <s v="May"/>
  </r>
  <r>
    <n v="871"/>
    <s v="Santana-George"/>
    <s v="Re-engineered client-driven knowledge user"/>
    <n v="71500"/>
    <n v="194912"/>
    <x v="1"/>
    <n v="2.7260419580419581"/>
    <n v="2320"/>
    <s v="US"/>
    <s v="USD"/>
    <x v="558"/>
    <n v="1509512400"/>
    <n v="1511071200"/>
    <d v="2017-11-19T06:00:00"/>
    <b v="0"/>
    <b v="1"/>
    <s v="theater/plays"/>
    <n v="84.013793103448279"/>
    <x v="1"/>
    <s v="plays"/>
    <x v="6"/>
    <x v="4"/>
    <s v="Nov"/>
  </r>
  <r>
    <n v="889"/>
    <s v="Santos Group"/>
    <s v="Secured dynamic capacity"/>
    <n v="5600"/>
    <n v="9508"/>
    <x v="1"/>
    <n v="1.697857142857143"/>
    <n v="122"/>
    <s v="US"/>
    <s v="USD"/>
    <x v="706"/>
    <n v="1394600400"/>
    <n v="1395205200"/>
    <d v="2014-03-19T05:00:00"/>
    <b v="0"/>
    <b v="1"/>
    <s v="music/electric music"/>
    <n v="77.93442622950819"/>
    <x v="2"/>
    <s v="electric music"/>
    <x v="7"/>
    <x v="10"/>
    <s v="Mar"/>
  </r>
  <r>
    <n v="92"/>
    <s v="Santos, Bell and Lloyd"/>
    <s v="Object-based analyzing knowledge user"/>
    <n v="20000"/>
    <n v="51775"/>
    <x v="1"/>
    <n v="2.5887500000000001"/>
    <n v="498"/>
    <s v="CH"/>
    <s v="CHF"/>
    <x v="707"/>
    <n v="1277269200"/>
    <n v="1277355600"/>
    <d v="2010-06-24T05:00:00"/>
    <b v="0"/>
    <b v="1"/>
    <s v="games/video games"/>
    <n v="103.96586345381526"/>
    <x v="6"/>
    <s v="video games"/>
    <x v="0"/>
    <x v="3"/>
    <s v="Jun"/>
  </r>
  <r>
    <n v="174"/>
    <s v="Santos, Black and Donovan"/>
    <s v="Pre-emptive scalable access"/>
    <n v="600"/>
    <n v="5368"/>
    <x v="1"/>
    <n v="8.9466666666666672"/>
    <n v="48"/>
    <s v="US"/>
    <s v="USD"/>
    <x v="708"/>
    <n v="1444021200"/>
    <n v="1444107600"/>
    <d v="2015-10-06T05:00:00"/>
    <b v="0"/>
    <b v="1"/>
    <s v="technology/wearables"/>
    <n v="111.83333333333333"/>
    <x v="7"/>
    <s v="wearables"/>
    <x v="4"/>
    <x v="1"/>
    <s v="Oct"/>
  </r>
  <r>
    <n v="613"/>
    <s v="Santos, Williams and Brown"/>
    <s v="Reverse-engineered 24/7 methodology"/>
    <n v="1100"/>
    <n v="1914"/>
    <x v="1"/>
    <n v="1.74"/>
    <n v="26"/>
    <s v="CA"/>
    <s v="CAD"/>
    <x v="709"/>
    <n v="1503723600"/>
    <n v="1504501200"/>
    <d v="2017-09-04T05:00:00"/>
    <b v="0"/>
    <b v="0"/>
    <s v="theater/plays"/>
    <n v="73.615384615384613"/>
    <x v="1"/>
    <s v="plays"/>
    <x v="6"/>
    <x v="6"/>
    <s v="Sep"/>
  </r>
  <r>
    <n v="474"/>
    <s v="Santos-Young"/>
    <s v="Enhanced neutral ability"/>
    <n v="4000"/>
    <n v="14606"/>
    <x v="1"/>
    <n v="3.6515"/>
    <n v="142"/>
    <s v="US"/>
    <s v="USD"/>
    <x v="710"/>
    <n v="1418709600"/>
    <n v="1418796000"/>
    <d v="2014-12-17T06:00:00"/>
    <b v="0"/>
    <b v="0"/>
    <s v="film &amp; video/television"/>
    <n v="102.85915492957747"/>
    <x v="0"/>
    <s v="television"/>
    <x v="7"/>
    <x v="9"/>
    <s v="Dec"/>
  </r>
  <r>
    <n v="325"/>
    <s v="Saunders Group"/>
    <s v="Programmable systemic implementation"/>
    <n v="6500"/>
    <n v="5897"/>
    <x v="0"/>
    <n v="0.90723076923076929"/>
    <n v="73"/>
    <s v="US"/>
    <s v="USD"/>
    <x v="711"/>
    <n v="1529125200"/>
    <n v="1531112400"/>
    <d v="2018-07-09T05:00:00"/>
    <b v="0"/>
    <b v="1"/>
    <s v="theater/plays"/>
    <n v="80.780821917808225"/>
    <x v="1"/>
    <s v="plays"/>
    <x v="5"/>
    <x v="3"/>
    <s v="Jul"/>
  </r>
  <r>
    <n v="453"/>
    <s v="Saunders Ltd"/>
    <s v="Multi-layered multi-tasking secured line"/>
    <n v="182400"/>
    <n v="102749"/>
    <x v="0"/>
    <n v="0.56331688596491225"/>
    <n v="1181"/>
    <s v="US"/>
    <s v="USD"/>
    <x v="252"/>
    <n v="1480572000"/>
    <n v="1484114400"/>
    <d v="2017-01-11T06:00:00"/>
    <b v="0"/>
    <b v="0"/>
    <s v="film &amp; video/science fiction"/>
    <n v="87.001693480101608"/>
    <x v="0"/>
    <s v="science fiction"/>
    <x v="6"/>
    <x v="9"/>
    <s v="Jan"/>
  </r>
  <r>
    <n v="270"/>
    <s v="Sawyer, Horton and Williams"/>
    <s v="Triple-buffered 4thgeneration toolset"/>
    <n v="173900"/>
    <n v="47260"/>
    <x v="2"/>
    <n v="0.27176538240368026"/>
    <n v="1890"/>
    <s v="US"/>
    <s v="USD"/>
    <x v="712"/>
    <n v="1291269600"/>
    <n v="1291442400"/>
    <d v="2010-12-04T06:00:00"/>
    <b v="0"/>
    <b v="0"/>
    <s v="games/video games"/>
    <n v="25.005291005291006"/>
    <x v="6"/>
    <s v="video games"/>
    <x v="0"/>
    <x v="9"/>
    <s v="Dec"/>
  </r>
  <r>
    <n v="424"/>
    <s v="Schmidt-Gomez"/>
    <s v="User-centric impactful projection"/>
    <n v="5100"/>
    <n v="2064"/>
    <x v="0"/>
    <n v="0.40470588235294114"/>
    <n v="83"/>
    <s v="US"/>
    <s v="USD"/>
    <x v="713"/>
    <n v="1524027600"/>
    <n v="1524546000"/>
    <d v="2018-04-24T05:00:00"/>
    <b v="0"/>
    <b v="0"/>
    <s v="music/indie rock"/>
    <n v="24.867469879518072"/>
    <x v="2"/>
    <s v="indie rock"/>
    <x v="5"/>
    <x v="8"/>
    <s v="Apr"/>
  </r>
  <r>
    <n v="43"/>
    <s v="Schmitt-Mendoza"/>
    <s v="Profound explicit paradigm"/>
    <n v="90200"/>
    <n v="167717"/>
    <x v="1"/>
    <n v="1.859390243902439"/>
    <n v="6212"/>
    <s v="US"/>
    <s v="USD"/>
    <x v="499"/>
    <n v="1406178000"/>
    <n v="1407560400"/>
    <d v="2014-08-09T05:00:00"/>
    <b v="0"/>
    <b v="0"/>
    <s v="publishing/radio &amp; podcasts"/>
    <n v="26.998873148744366"/>
    <x v="5"/>
    <s v="radio &amp; podcasts"/>
    <x v="7"/>
    <x v="11"/>
    <s v="Aug"/>
  </r>
  <r>
    <n v="31"/>
    <s v="Schroeder Ltd"/>
    <s v="Progressive needs-based focus group"/>
    <n v="3500"/>
    <n v="10850"/>
    <x v="1"/>
    <n v="3.1"/>
    <n v="226"/>
    <s v="GB"/>
    <s v="GBP"/>
    <x v="714"/>
    <n v="1451973600"/>
    <n v="1454392800"/>
    <d v="2016-02-02T06:00:00"/>
    <b v="0"/>
    <b v="0"/>
    <s v="games/video games"/>
    <n v="48.008849557522126"/>
    <x v="6"/>
    <s v="video games"/>
    <x v="8"/>
    <x v="5"/>
    <s v="Feb"/>
  </r>
  <r>
    <n v="210"/>
    <s v="Schultz Inc"/>
    <s v="Synergistic tertiary time-frame"/>
    <n v="9400"/>
    <n v="6338"/>
    <x v="0"/>
    <n v="0.67425531914893622"/>
    <n v="226"/>
    <s v="DK"/>
    <s v="DKK"/>
    <x v="715"/>
    <n v="1488520800"/>
    <n v="1490850000"/>
    <d v="2017-03-30T05:00:00"/>
    <b v="0"/>
    <b v="0"/>
    <s v="film &amp; video/science fiction"/>
    <n v="28.044247787610619"/>
    <x v="0"/>
    <s v="science fiction"/>
    <x v="6"/>
    <x v="10"/>
    <s v="Mar"/>
  </r>
  <r>
    <n v="24"/>
    <s v="Scott, Wilson and Martin"/>
    <s v="Cross-platform intermediate frame"/>
    <n v="92400"/>
    <n v="104257"/>
    <x v="1"/>
    <n v="1.1283225108225108"/>
    <n v="2673"/>
    <s v="US"/>
    <s v="USD"/>
    <x v="716"/>
    <n v="1403326800"/>
    <n v="1403499600"/>
    <d v="2014-06-23T05:00:00"/>
    <b v="0"/>
    <b v="0"/>
    <s v="technology/wearables"/>
    <n v="39.003741114852225"/>
    <x v="7"/>
    <s v="wearables"/>
    <x v="7"/>
    <x v="3"/>
    <s v="Jun"/>
  </r>
  <r>
    <n v="972"/>
    <s v="Sellers, Roach and Garrison"/>
    <s v="Multi-tiered systematic knowledge user"/>
    <n v="42700"/>
    <n v="97524"/>
    <x v="1"/>
    <n v="2.283934426229508"/>
    <n v="1681"/>
    <s v="US"/>
    <s v="USD"/>
    <x v="717"/>
    <n v="1401685200"/>
    <n v="1402462800"/>
    <d v="2014-06-11T05:00:00"/>
    <b v="0"/>
    <b v="1"/>
    <s v="technology/web"/>
    <n v="58.015466983938133"/>
    <x v="7"/>
    <s v="web"/>
    <x v="7"/>
    <x v="3"/>
    <s v="Jun"/>
  </r>
  <r>
    <n v="756"/>
    <s v="Serrano, Gallagher and Griffith"/>
    <s v="Customizable bi-directional monitoring"/>
    <n v="1300"/>
    <n v="10037"/>
    <x v="1"/>
    <n v="7.7207692307692311"/>
    <n v="148"/>
    <s v="US"/>
    <s v="USD"/>
    <x v="718"/>
    <n v="1421733600"/>
    <n v="1422252000"/>
    <d v="2015-01-26T06:00:00"/>
    <b v="0"/>
    <b v="0"/>
    <s v="theater/plays"/>
    <n v="67.817567567567565"/>
    <x v="1"/>
    <s v="plays"/>
    <x v="4"/>
    <x v="5"/>
    <s v="Jan"/>
  </r>
  <r>
    <n v="764"/>
    <s v="Shaffer-Mason"/>
    <s v="Managed bandwidth-monitored system engine"/>
    <n v="1100"/>
    <n v="8010"/>
    <x v="1"/>
    <n v="7.2818181818181822"/>
    <n v="148"/>
    <s v="US"/>
    <s v="USD"/>
    <x v="719"/>
    <n v="1305262800"/>
    <n v="1305954000"/>
    <d v="2011-05-21T05:00:00"/>
    <b v="0"/>
    <b v="0"/>
    <s v="music/rock"/>
    <n v="54.121621621621621"/>
    <x v="2"/>
    <s v="rock"/>
    <x v="2"/>
    <x v="7"/>
    <s v="May"/>
  </r>
  <r>
    <n v="350"/>
    <s v="Shannon Ltd"/>
    <s v="Pre-emptive neutral capacity"/>
    <n v="100"/>
    <n v="5"/>
    <x v="0"/>
    <n v="0.05"/>
    <n v="1"/>
    <s v="US"/>
    <s v="USD"/>
    <x v="720"/>
    <n v="1432098000"/>
    <n v="1433653200"/>
    <d v="2015-06-07T05:00:00"/>
    <b v="0"/>
    <b v="1"/>
    <s v="music/jazz"/>
    <n v="5"/>
    <x v="2"/>
    <s v="jazz"/>
    <x v="4"/>
    <x v="7"/>
    <s v="Jun"/>
  </r>
  <r>
    <n v="536"/>
    <s v="Shannon-Olson"/>
    <s v="Enhanced methodical middleware"/>
    <n v="9800"/>
    <n v="14697"/>
    <x v="1"/>
    <n v="1.4996938775510205"/>
    <n v="140"/>
    <s v="IT"/>
    <s v="EUR"/>
    <x v="721"/>
    <n v="1282626000"/>
    <n v="1284872400"/>
    <d v="2010-09-19T05:00:00"/>
    <b v="0"/>
    <b v="0"/>
    <s v="publishing/fiction"/>
    <n v="104.97857142857143"/>
    <x v="5"/>
    <s v="fiction"/>
    <x v="0"/>
    <x v="6"/>
    <s v="Sep"/>
  </r>
  <r>
    <n v="467"/>
    <s v="Shaw Ltd"/>
    <s v="Profit-focused content-based application"/>
    <n v="1400"/>
    <n v="8053"/>
    <x v="1"/>
    <n v="5.7521428571428581"/>
    <n v="139"/>
    <s v="CA"/>
    <s v="CAD"/>
    <x v="722"/>
    <n v="1448258400"/>
    <n v="1448863200"/>
    <d v="2015-11-30T06:00:00"/>
    <b v="0"/>
    <b v="1"/>
    <s v="technology/web"/>
    <n v="57.935251798561154"/>
    <x v="7"/>
    <s v="web"/>
    <x v="4"/>
    <x v="4"/>
    <s v="Nov"/>
  </r>
  <r>
    <n v="457"/>
    <s v="Sheppard, Smith and Spence"/>
    <s v="Cloned asymmetric functionalities"/>
    <n v="5000"/>
    <n v="1332"/>
    <x v="0"/>
    <n v="0.26640000000000003"/>
    <n v="46"/>
    <s v="US"/>
    <s v="USD"/>
    <x v="723"/>
    <n v="1476421200"/>
    <n v="1476594000"/>
    <d v="2016-10-16T05:00:00"/>
    <b v="0"/>
    <b v="0"/>
    <s v="theater/plays"/>
    <n v="28.956521739130434"/>
    <x v="1"/>
    <s v="plays"/>
    <x v="8"/>
    <x v="1"/>
    <s v="Oct"/>
  </r>
  <r>
    <n v="709"/>
    <s v="Silva, Walker and Martin"/>
    <s v="Grass-roots 4thgeneration product"/>
    <n v="9800"/>
    <n v="13954"/>
    <x v="1"/>
    <n v="1.423877551020408"/>
    <n v="186"/>
    <s v="IT"/>
    <s v="EUR"/>
    <x v="241"/>
    <n v="1334811600"/>
    <n v="1335416400"/>
    <d v="2012-04-26T05:00:00"/>
    <b v="0"/>
    <b v="0"/>
    <s v="theater/plays"/>
    <n v="75.021505376344081"/>
    <x v="1"/>
    <s v="plays"/>
    <x v="1"/>
    <x v="8"/>
    <s v="Apr"/>
  </r>
  <r>
    <n v="736"/>
    <s v="Silva-Hawkins"/>
    <s v="Proactive heuristic orchestration"/>
    <n v="7700"/>
    <n v="2533"/>
    <x v="2"/>
    <n v="0.32896103896103895"/>
    <n v="29"/>
    <s v="US"/>
    <s v="USD"/>
    <x v="724"/>
    <n v="1424412000"/>
    <n v="1424757600"/>
    <d v="2015-02-24T06:00:00"/>
    <b v="0"/>
    <b v="0"/>
    <s v="publishing/nonfiction"/>
    <n v="87.34482758620689"/>
    <x v="5"/>
    <s v="nonfiction"/>
    <x v="4"/>
    <x v="2"/>
    <s v="Feb"/>
  </r>
  <r>
    <n v="21"/>
    <s v="Simmons-Reynolds"/>
    <s v="Re-engineered intangible definition"/>
    <n v="94000"/>
    <n v="38533"/>
    <x v="0"/>
    <n v="0.40992553191489361"/>
    <n v="558"/>
    <s v="US"/>
    <s v="USD"/>
    <x v="725"/>
    <n v="1313384400"/>
    <n v="1316322000"/>
    <d v="2011-09-18T05:00:00"/>
    <b v="0"/>
    <b v="0"/>
    <s v="theater/plays"/>
    <n v="69.055555555555557"/>
    <x v="1"/>
    <s v="plays"/>
    <x v="2"/>
    <x v="6"/>
    <s v="Sep"/>
  </r>
  <r>
    <n v="883"/>
    <s v="Simmons-Villarreal"/>
    <s v="Customer-focused mobile Graphic Interface"/>
    <n v="3400"/>
    <n v="8089"/>
    <x v="1"/>
    <n v="2.3791176470588233"/>
    <n v="193"/>
    <s v="US"/>
    <s v="USD"/>
    <x v="726"/>
    <n v="1274763600"/>
    <n v="1277874000"/>
    <d v="2010-06-30T05:00:00"/>
    <b v="0"/>
    <b v="0"/>
    <s v="film &amp; video/shorts"/>
    <n v="41.911917098445599"/>
    <x v="0"/>
    <s v="shorts"/>
    <x v="0"/>
    <x v="7"/>
    <s v="Jun"/>
  </r>
  <r>
    <n v="702"/>
    <s v="Sims-Gross"/>
    <s v="Object-based attitude-oriented analyzer"/>
    <n v="8700"/>
    <n v="4710"/>
    <x v="0"/>
    <n v="0.54137931034482756"/>
    <n v="83"/>
    <s v="US"/>
    <s v="USD"/>
    <x v="727"/>
    <n v="1374469200"/>
    <n v="1374901200"/>
    <d v="2013-07-27T05:00:00"/>
    <b v="0"/>
    <b v="0"/>
    <s v="technology/wearables"/>
    <n v="56.746987951807228"/>
    <x v="7"/>
    <s v="wearables"/>
    <x v="9"/>
    <x v="11"/>
    <s v="Jul"/>
  </r>
  <r>
    <n v="251"/>
    <s v="Singleton Ltd"/>
    <s v="Enhanced user-facing function"/>
    <n v="7100"/>
    <n v="3840"/>
    <x v="0"/>
    <n v="0.54084507042253516"/>
    <n v="101"/>
    <s v="US"/>
    <s v="USD"/>
    <x v="728"/>
    <n v="1355032800"/>
    <n v="1355205600"/>
    <d v="2012-12-11T06:00:00"/>
    <b v="0"/>
    <b v="0"/>
    <s v="theater/plays"/>
    <n v="38.019801980198018"/>
    <x v="1"/>
    <s v="plays"/>
    <x v="1"/>
    <x v="9"/>
    <s v="Dec"/>
  </r>
  <r>
    <n v="370"/>
    <s v="Skinner PLC"/>
    <s v="Intuitive well-modulated middleware"/>
    <n v="112300"/>
    <n v="178965"/>
    <x v="1"/>
    <n v="1.5936331255565448"/>
    <n v="5966"/>
    <s v="US"/>
    <s v="USD"/>
    <x v="729"/>
    <n v="1555304400"/>
    <n v="1555822800"/>
    <d v="2019-04-21T05:00:00"/>
    <b v="0"/>
    <b v="0"/>
    <s v="theater/plays"/>
    <n v="29.997485752598056"/>
    <x v="1"/>
    <s v="plays"/>
    <x v="3"/>
    <x v="8"/>
    <s v="Apr"/>
  </r>
  <r>
    <n v="798"/>
    <s v="Small-Fuentes"/>
    <s v="Seamless maximized product"/>
    <n v="3400"/>
    <n v="6408"/>
    <x v="1"/>
    <n v="1.8847058823529412"/>
    <n v="121"/>
    <s v="US"/>
    <s v="USD"/>
    <x v="730"/>
    <n v="1338440400"/>
    <n v="1340859600"/>
    <d v="2012-06-28T05:00:00"/>
    <b v="0"/>
    <b v="1"/>
    <s v="theater/plays"/>
    <n v="52.958677685950413"/>
    <x v="1"/>
    <s v="plays"/>
    <x v="1"/>
    <x v="7"/>
    <s v="Jun"/>
  </r>
  <r>
    <n v="195"/>
    <s v="Smith and Sons"/>
    <s v="Upgradable high-level solution"/>
    <n v="15800"/>
    <n v="57157"/>
    <x v="1"/>
    <n v="3.61753164556962"/>
    <n v="524"/>
    <s v="US"/>
    <s v="USD"/>
    <x v="669"/>
    <n v="1532840400"/>
    <n v="1533445200"/>
    <d v="2018-08-05T05:00:00"/>
    <b v="0"/>
    <b v="0"/>
    <s v="music/electric music"/>
    <n v="109.07824427480917"/>
    <x v="2"/>
    <s v="electric music"/>
    <x v="5"/>
    <x v="11"/>
    <s v="Aug"/>
  </r>
  <r>
    <n v="556"/>
    <s v="Smith and Sons"/>
    <s v="Grass-roots 24/7 attitude"/>
    <n v="5200"/>
    <n v="12467"/>
    <x v="1"/>
    <n v="2.3975"/>
    <n v="122"/>
    <s v="US"/>
    <s v="USD"/>
    <x v="731"/>
    <n v="1315285200"/>
    <n v="1315890000"/>
    <d v="2011-09-13T05:00:00"/>
    <b v="0"/>
    <b v="1"/>
    <s v="publishing/translations"/>
    <n v="102.18852459016394"/>
    <x v="5"/>
    <s v="translations"/>
    <x v="2"/>
    <x v="0"/>
    <s v="Sep"/>
  </r>
  <r>
    <n v="661"/>
    <s v="Smith Group"/>
    <s v="Right-sized secondary challenge"/>
    <n v="106800"/>
    <n v="57872"/>
    <x v="0"/>
    <n v="0.54187265917603"/>
    <n v="752"/>
    <s v="DK"/>
    <s v="DKK"/>
    <x v="732"/>
    <n v="1332910800"/>
    <n v="1335502800"/>
    <d v="2012-04-27T05:00:00"/>
    <b v="0"/>
    <b v="0"/>
    <s v="music/jazz"/>
    <n v="76.957446808510639"/>
    <x v="2"/>
    <s v="jazz"/>
    <x v="1"/>
    <x v="10"/>
    <s v="Apr"/>
  </r>
  <r>
    <n v="498"/>
    <s v="Smith, Brown and Davis"/>
    <s v="Devolved background project"/>
    <n v="193400"/>
    <n v="46317"/>
    <x v="0"/>
    <n v="0.23948810754912098"/>
    <n v="579"/>
    <s v="DK"/>
    <s v="DKK"/>
    <x v="733"/>
    <n v="1420092000"/>
    <n v="1420264800"/>
    <d v="2015-01-03T06:00:00"/>
    <b v="0"/>
    <b v="0"/>
    <s v="technology/web"/>
    <n v="79.994818652849744"/>
    <x v="7"/>
    <s v="web"/>
    <x v="4"/>
    <x v="5"/>
    <s v="Jan"/>
  </r>
  <r>
    <n v="295"/>
    <s v="Smith, Jackson and Herrera"/>
    <s v="Enterprise-wide intermediate middleware"/>
    <n v="192900"/>
    <n v="68769"/>
    <x v="0"/>
    <n v="0.35650077760497667"/>
    <n v="1910"/>
    <s v="CH"/>
    <s v="CHF"/>
    <x v="734"/>
    <n v="1381813200"/>
    <n v="1383976800"/>
    <d v="2013-11-09T06:00:00"/>
    <b v="0"/>
    <b v="0"/>
    <s v="theater/plays"/>
    <n v="36.004712041884815"/>
    <x v="1"/>
    <s v="plays"/>
    <x v="9"/>
    <x v="1"/>
    <s v="Nov"/>
  </r>
  <r>
    <n v="289"/>
    <s v="Smith, Love and Smith"/>
    <s v="Grass-roots mission-critical capability"/>
    <n v="800"/>
    <n v="13474"/>
    <x v="1"/>
    <n v="16.842500000000001"/>
    <n v="337"/>
    <s v="CA"/>
    <s v="CAD"/>
    <x v="735"/>
    <n v="1438578000"/>
    <n v="1438837200"/>
    <d v="2015-08-06T05:00:00"/>
    <b v="0"/>
    <b v="0"/>
    <s v="theater/plays"/>
    <n v="39.982195845697326"/>
    <x v="1"/>
    <s v="plays"/>
    <x v="4"/>
    <x v="6"/>
    <s v="Aug"/>
  </r>
  <r>
    <n v="771"/>
    <s v="Smith, Mack and Williams"/>
    <s v="Self-enabling 5thgeneration paradigm"/>
    <n v="5600"/>
    <n v="2769"/>
    <x v="2"/>
    <n v="0.49446428571428569"/>
    <n v="26"/>
    <s v="US"/>
    <s v="USD"/>
    <x v="736"/>
    <n v="1548482400"/>
    <n v="1550815200"/>
    <d v="2019-02-22T06:00:00"/>
    <b v="0"/>
    <b v="0"/>
    <s v="theater/plays"/>
    <n v="106.5"/>
    <x v="1"/>
    <s v="plays"/>
    <x v="3"/>
    <x v="5"/>
    <s v="Feb"/>
  </r>
  <r>
    <n v="623"/>
    <s v="Smith, Scott and Rodriguez"/>
    <s v="Organic actuating protocol"/>
    <n v="94300"/>
    <n v="150806"/>
    <x v="1"/>
    <n v="1.599215270413574"/>
    <n v="2693"/>
    <s v="GB"/>
    <s v="GBP"/>
    <x v="737"/>
    <n v="1437022800"/>
    <n v="1437454800"/>
    <d v="2015-07-21T05:00:00"/>
    <b v="0"/>
    <b v="0"/>
    <s v="theater/plays"/>
    <n v="55.999257333828446"/>
    <x v="1"/>
    <s v="plays"/>
    <x v="4"/>
    <x v="11"/>
    <s v="Jul"/>
  </r>
  <r>
    <n v="104"/>
    <s v="Smith, Wells and Nguyen"/>
    <s v="Self-enabling grid-enabled initiative"/>
    <n v="119200"/>
    <n v="170623"/>
    <x v="1"/>
    <n v="1.4314010067114094"/>
    <n v="1917"/>
    <s v="US"/>
    <s v="USD"/>
    <x v="738"/>
    <n v="1495515600"/>
    <n v="1495602000"/>
    <d v="2017-05-24T05:00:00"/>
    <b v="0"/>
    <b v="0"/>
    <s v="music/indie rock"/>
    <n v="89.005216484089729"/>
    <x v="2"/>
    <s v="indie rock"/>
    <x v="6"/>
    <x v="7"/>
    <s v="May"/>
  </r>
  <r>
    <n v="786"/>
    <s v="Smith-Brown"/>
    <s v="Object-based content-based ability"/>
    <n v="1500"/>
    <n v="10946"/>
    <x v="1"/>
    <n v="7.2973333333333334"/>
    <n v="207"/>
    <s v="IT"/>
    <s v="EUR"/>
    <x v="425"/>
    <n v="1522126800"/>
    <n v="1522731600"/>
    <d v="2018-04-03T05:00:00"/>
    <b v="0"/>
    <b v="1"/>
    <s v="music/jazz"/>
    <n v="52.879227053140099"/>
    <x v="2"/>
    <s v="jazz"/>
    <x v="5"/>
    <x v="10"/>
    <s v="Apr"/>
  </r>
  <r>
    <n v="369"/>
    <s v="Smith-Gonzalez"/>
    <s v="Polarized needs-based approach"/>
    <n v="5400"/>
    <n v="14743"/>
    <x v="1"/>
    <n v="2.7301851851851846"/>
    <n v="154"/>
    <s v="US"/>
    <s v="USD"/>
    <x v="739"/>
    <n v="1359871200"/>
    <n v="1363237200"/>
    <d v="2013-03-14T05:00:00"/>
    <b v="0"/>
    <b v="1"/>
    <s v="film &amp; video/television"/>
    <n v="95.733766233766232"/>
    <x v="0"/>
    <s v="television"/>
    <x v="9"/>
    <x v="2"/>
    <s v="Mar"/>
  </r>
  <r>
    <n v="296"/>
    <s v="Smith-Hess"/>
    <s v="Grass-roots real-time Local Area Network"/>
    <n v="6100"/>
    <n v="3352"/>
    <x v="0"/>
    <n v="0.54950819672131146"/>
    <n v="38"/>
    <s v="AU"/>
    <s v="AUD"/>
    <x v="740"/>
    <n v="1548655200"/>
    <n v="1550556000"/>
    <d v="2019-02-19T06:00:00"/>
    <b v="0"/>
    <b v="0"/>
    <s v="theater/plays"/>
    <n v="88.21052631578948"/>
    <x v="1"/>
    <s v="plays"/>
    <x v="3"/>
    <x v="5"/>
    <s v="Feb"/>
  </r>
  <r>
    <n v="948"/>
    <s v="Smith-Hill"/>
    <s v="Integrated holistic paradigm"/>
    <n v="9400"/>
    <n v="5918"/>
    <x v="2"/>
    <n v="0.62957446808510642"/>
    <n v="160"/>
    <s v="US"/>
    <s v="USD"/>
    <x v="741"/>
    <n v="1418364000"/>
    <n v="1419228000"/>
    <d v="2014-12-22T06:00:00"/>
    <b v="1"/>
    <b v="1"/>
    <s v="film &amp; video/documentary"/>
    <n v="36.987499999999997"/>
    <x v="0"/>
    <s v="documentary"/>
    <x v="7"/>
    <x v="9"/>
    <s v="Dec"/>
  </r>
  <r>
    <n v="279"/>
    <s v="Smith-Jenkins"/>
    <s v="Vision-oriented methodical application"/>
    <n v="8000"/>
    <n v="13656"/>
    <x v="1"/>
    <n v="1.7070000000000001"/>
    <n v="546"/>
    <s v="US"/>
    <s v="USD"/>
    <x v="195"/>
    <n v="1535950800"/>
    <n v="1536210000"/>
    <d v="2018-09-06T05:00:00"/>
    <b v="0"/>
    <b v="0"/>
    <s v="theater/plays"/>
    <n v="25.010989010989011"/>
    <x v="1"/>
    <s v="plays"/>
    <x v="5"/>
    <x v="0"/>
    <s v="Sep"/>
  </r>
  <r>
    <n v="53"/>
    <s v="Smith-Jones"/>
    <s v="Reverse-engineered static concept"/>
    <n v="8800"/>
    <n v="12356"/>
    <x v="1"/>
    <n v="1.4040909090909091"/>
    <n v="209"/>
    <s v="US"/>
    <s v="USD"/>
    <x v="266"/>
    <n v="1400562000"/>
    <n v="1403931600"/>
    <d v="2014-06-28T05:00:00"/>
    <b v="0"/>
    <b v="0"/>
    <s v="film &amp; video/drama"/>
    <n v="59.119617224880386"/>
    <x v="0"/>
    <s v="drama"/>
    <x v="7"/>
    <x v="7"/>
    <s v="Jun"/>
  </r>
  <r>
    <n v="760"/>
    <s v="Smith-Kennedy"/>
    <s v="Virtual heuristic hub"/>
    <n v="48300"/>
    <n v="16592"/>
    <x v="0"/>
    <n v="0.34351966873706002"/>
    <n v="210"/>
    <s v="IT"/>
    <s v="EUR"/>
    <x v="742"/>
    <n v="1564635600"/>
    <n v="1567141200"/>
    <d v="2019-08-30T05:00:00"/>
    <b v="0"/>
    <b v="1"/>
    <s v="games/video games"/>
    <n v="79.009523809523813"/>
    <x v="6"/>
    <s v="video games"/>
    <x v="3"/>
    <x v="6"/>
    <s v="Aug"/>
  </r>
  <r>
    <n v="504"/>
    <s v="Smith-Miller"/>
    <s v="De-engineered cohesive moderator"/>
    <n v="7500"/>
    <n v="6924"/>
    <x v="0"/>
    <n v="0.92320000000000002"/>
    <n v="62"/>
    <s v="IT"/>
    <s v="EUR"/>
    <x v="594"/>
    <n v="1431925200"/>
    <n v="1432011600"/>
    <d v="2015-05-19T05:00:00"/>
    <b v="0"/>
    <b v="0"/>
    <s v="music/rock"/>
    <n v="111.6774193548387"/>
    <x v="2"/>
    <s v="rock"/>
    <x v="4"/>
    <x v="7"/>
    <s v="May"/>
  </r>
  <r>
    <n v="511"/>
    <s v="Smith-Mullins"/>
    <s v="User-centric intangible neural-net"/>
    <n v="147800"/>
    <n v="35498"/>
    <x v="0"/>
    <n v="0.24017591339648173"/>
    <n v="362"/>
    <s v="US"/>
    <s v="USD"/>
    <x v="743"/>
    <n v="1564030800"/>
    <n v="1564894800"/>
    <d v="2019-08-04T05:00:00"/>
    <b v="0"/>
    <b v="0"/>
    <s v="theater/plays"/>
    <n v="98.060773480662988"/>
    <x v="1"/>
    <s v="plays"/>
    <x v="3"/>
    <x v="11"/>
    <s v="Aug"/>
  </r>
  <r>
    <n v="805"/>
    <s v="Smith-Nguyen"/>
    <s v="Advanced intermediate Graphic Interface"/>
    <n v="9700"/>
    <n v="4932"/>
    <x v="0"/>
    <n v="0.50845360824742269"/>
    <n v="67"/>
    <s v="AU"/>
    <s v="AUD"/>
    <x v="210"/>
    <n v="1416031200"/>
    <n v="1420437600"/>
    <d v="2015-01-05T06:00:00"/>
    <b v="0"/>
    <b v="0"/>
    <s v="film &amp; video/documentary"/>
    <n v="73.611940298507463"/>
    <x v="0"/>
    <s v="documentary"/>
    <x v="4"/>
    <x v="4"/>
    <s v="Jan"/>
  </r>
  <r>
    <n v="947"/>
    <s v="Smith-Powell"/>
    <s v="Upgradable clear-thinking hardware"/>
    <n v="3600"/>
    <n v="961"/>
    <x v="0"/>
    <n v="0.26694444444444443"/>
    <n v="13"/>
    <s v="US"/>
    <s v="USD"/>
    <x v="744"/>
    <n v="1411707600"/>
    <n v="1412312400"/>
    <d v="2014-10-03T05:00:00"/>
    <b v="0"/>
    <b v="0"/>
    <s v="theater/plays"/>
    <n v="73.92307692307692"/>
    <x v="1"/>
    <s v="plays"/>
    <x v="7"/>
    <x v="0"/>
    <s v="Oct"/>
  </r>
  <r>
    <n v="599"/>
    <s v="Smith-Ramos"/>
    <s v="Persevering optimizing Graphical User Interface"/>
    <n v="140300"/>
    <n v="5112"/>
    <x v="0"/>
    <n v="3.6436208125445471E-2"/>
    <n v="82"/>
    <s v="DK"/>
    <s v="DKK"/>
    <x v="745"/>
    <n v="1423720800"/>
    <n v="1424412000"/>
    <d v="2015-02-20T06:00:00"/>
    <b v="0"/>
    <b v="0"/>
    <s v="film &amp; video/documentary"/>
    <n v="62.341463414634148"/>
    <x v="0"/>
    <s v="documentary"/>
    <x v="4"/>
    <x v="2"/>
    <s v="Feb"/>
  </r>
  <r>
    <n v="256"/>
    <s v="Smith-Reid"/>
    <s v="Optimized actuating toolset"/>
    <n v="4100"/>
    <n v="959"/>
    <x v="0"/>
    <n v="0.23390243902439026"/>
    <n v="15"/>
    <s v="GB"/>
    <s v="GBP"/>
    <x v="16"/>
    <n v="1453615200"/>
    <n v="1456812000"/>
    <d v="2016-03-01T06:00:00"/>
    <b v="0"/>
    <b v="0"/>
    <s v="music/rock"/>
    <n v="63.93333333333333"/>
    <x v="2"/>
    <s v="rock"/>
    <x v="8"/>
    <x v="5"/>
    <s v="Mar"/>
  </r>
  <r>
    <n v="401"/>
    <s v="Smith-Schmidt"/>
    <s v="Inverse radical hierarchy"/>
    <n v="900"/>
    <n v="13772"/>
    <x v="1"/>
    <n v="15.302222222222222"/>
    <n v="299"/>
    <s v="US"/>
    <s v="USD"/>
    <x v="746"/>
    <n v="1572152400"/>
    <n v="1572152400"/>
    <d v="2019-10-27T05:00:00"/>
    <b v="0"/>
    <b v="0"/>
    <s v="theater/plays"/>
    <n v="46.060200668896321"/>
    <x v="1"/>
    <s v="plays"/>
    <x v="3"/>
    <x v="1"/>
    <s v="Oct"/>
  </r>
  <r>
    <n v="622"/>
    <s v="Smith-Smith"/>
    <s v="Total leadingedge neural-net"/>
    <n v="189000"/>
    <n v="5916"/>
    <x v="0"/>
    <n v="3.1301587301587303E-2"/>
    <n v="64"/>
    <s v="US"/>
    <s v="USD"/>
    <x v="747"/>
    <n v="1523768400"/>
    <n v="1526014800"/>
    <d v="2018-05-11T05:00:00"/>
    <b v="0"/>
    <b v="0"/>
    <s v="music/indie rock"/>
    <n v="92.4375"/>
    <x v="2"/>
    <s v="indie rock"/>
    <x v="5"/>
    <x v="8"/>
    <s v="May"/>
  </r>
  <r>
    <n v="526"/>
    <s v="Smith-Sparks"/>
    <s v="Digitized bandwidth-monitored open architecture"/>
    <n v="8300"/>
    <n v="12944"/>
    <x v="1"/>
    <n v="1.5595180722891566"/>
    <n v="147"/>
    <s v="US"/>
    <s v="USD"/>
    <x v="633"/>
    <n v="1451109600"/>
    <n v="1454306400"/>
    <d v="2016-02-01T06:00:00"/>
    <b v="0"/>
    <b v="1"/>
    <s v="theater/plays"/>
    <n v="88.054421768707485"/>
    <x v="1"/>
    <s v="plays"/>
    <x v="8"/>
    <x v="9"/>
    <s v="Feb"/>
  </r>
  <r>
    <n v="487"/>
    <s v="Smith-Wallace"/>
    <s v="Monitored 24/7 time-frame"/>
    <n v="110300"/>
    <n v="197024"/>
    <x v="1"/>
    <n v="1.7862556663644604"/>
    <n v="2346"/>
    <s v="US"/>
    <s v="USD"/>
    <x v="748"/>
    <n v="1492664400"/>
    <n v="1495515600"/>
    <d v="2017-05-23T05:00:00"/>
    <b v="0"/>
    <b v="0"/>
    <s v="theater/plays"/>
    <n v="83.982949701619773"/>
    <x v="1"/>
    <s v="plays"/>
    <x v="6"/>
    <x v="8"/>
    <s v="May"/>
  </r>
  <r>
    <n v="825"/>
    <s v="Solomon PLC"/>
    <s v="Open-architected 24/7 infrastructure"/>
    <n v="3600"/>
    <n v="13950"/>
    <x v="1"/>
    <n v="3.875"/>
    <n v="157"/>
    <s v="GB"/>
    <s v="GBP"/>
    <x v="749"/>
    <n v="1500958800"/>
    <n v="1501995600"/>
    <d v="2017-08-06T05:00:00"/>
    <b v="0"/>
    <b v="0"/>
    <s v="film &amp; video/shorts"/>
    <n v="88.853503184713375"/>
    <x v="0"/>
    <s v="shorts"/>
    <x v="6"/>
    <x v="11"/>
    <s v="Aug"/>
  </r>
  <r>
    <n v="79"/>
    <s v="Soto LLC"/>
    <s v="Triple-buffered reciprocal project"/>
    <n v="57800"/>
    <n v="40228"/>
    <x v="0"/>
    <n v="0.69598615916955031"/>
    <n v="838"/>
    <s v="US"/>
    <s v="USD"/>
    <x v="711"/>
    <n v="1529125200"/>
    <n v="1529557200"/>
    <d v="2018-06-21T05:00:00"/>
    <b v="0"/>
    <b v="0"/>
    <s v="theater/plays"/>
    <n v="48.004773269689736"/>
    <x v="1"/>
    <s v="plays"/>
    <x v="5"/>
    <x v="3"/>
    <s v="Jun"/>
  </r>
  <r>
    <n v="922"/>
    <s v="Soto-Anthony"/>
    <s v="Ameliorated logistical capability"/>
    <n v="51400"/>
    <n v="90440"/>
    <x v="1"/>
    <n v="1.7595330739299611"/>
    <n v="2261"/>
    <s v="US"/>
    <s v="USD"/>
    <x v="576"/>
    <n v="1544335200"/>
    <n v="1545112800"/>
    <d v="2018-12-18T06:00:00"/>
    <b v="0"/>
    <b v="1"/>
    <s v="music/world music"/>
    <n v="40"/>
    <x v="2"/>
    <s v="world music"/>
    <x v="5"/>
    <x v="9"/>
    <s v="Dec"/>
  </r>
  <r>
    <n v="62"/>
    <s v="Sparks-West"/>
    <s v="Organized incremental standardization"/>
    <n v="2000"/>
    <n v="14452"/>
    <x v="1"/>
    <n v="7.226"/>
    <n v="249"/>
    <s v="US"/>
    <s v="USD"/>
    <x v="92"/>
    <n v="1433480400"/>
    <n v="1433566800"/>
    <d v="2015-06-06T05:00:00"/>
    <b v="0"/>
    <b v="0"/>
    <s v="technology/web"/>
    <n v="58.040160642570278"/>
    <x v="7"/>
    <s v="web"/>
    <x v="4"/>
    <x v="3"/>
    <s v="Jun"/>
  </r>
  <r>
    <n v="435"/>
    <s v="Spence, Jackson and Kelly"/>
    <s v="Advanced discrete leverage"/>
    <n v="152400"/>
    <n v="178120"/>
    <x v="1"/>
    <n v="1.168766404199475"/>
    <n v="1713"/>
    <s v="IT"/>
    <s v="EUR"/>
    <x v="750"/>
    <n v="1418623200"/>
    <n v="1419660000"/>
    <d v="2014-12-27T06:00:00"/>
    <b v="0"/>
    <b v="1"/>
    <s v="theater/plays"/>
    <n v="103.98131932282546"/>
    <x v="1"/>
    <s v="plays"/>
    <x v="7"/>
    <x v="9"/>
    <s v="Dec"/>
  </r>
  <r>
    <n v="26"/>
    <s v="Spencer-Bates"/>
    <s v="Optional responsive customer loyalty"/>
    <n v="107500"/>
    <n v="51814"/>
    <x v="2"/>
    <n v="0.4819906976744186"/>
    <n v="1480"/>
    <s v="US"/>
    <s v="USD"/>
    <x v="751"/>
    <n v="1533013200"/>
    <n v="1535346000"/>
    <d v="2018-08-27T05:00:00"/>
    <b v="0"/>
    <b v="0"/>
    <s v="theater/plays"/>
    <n v="35.009459459459457"/>
    <x v="1"/>
    <s v="plays"/>
    <x v="5"/>
    <x v="11"/>
    <s v="Aug"/>
  </r>
  <r>
    <n v="343"/>
    <s v="Spencer-Weber"/>
    <s v="Optional zero-defect task-force"/>
    <n v="9000"/>
    <n v="4853"/>
    <x v="0"/>
    <n v="0.53922222222222227"/>
    <n v="147"/>
    <s v="US"/>
    <s v="USD"/>
    <x v="752"/>
    <n v="1384840800"/>
    <n v="1389420000"/>
    <d v="2014-01-11T06:00:00"/>
    <b v="0"/>
    <b v="0"/>
    <s v="theater/plays"/>
    <n v="33.013605442176868"/>
    <x v="1"/>
    <s v="plays"/>
    <x v="7"/>
    <x v="4"/>
    <s v="Jan"/>
  </r>
  <r>
    <n v="791"/>
    <s v="Stafford, Hess and Raymond"/>
    <s v="Optional web-enabled extranet"/>
    <n v="2100"/>
    <n v="540"/>
    <x v="0"/>
    <n v="0.25714285714285712"/>
    <n v="6"/>
    <s v="US"/>
    <s v="USD"/>
    <x v="753"/>
    <n v="1481436000"/>
    <n v="1482818400"/>
    <d v="2016-12-27T06:00:00"/>
    <b v="0"/>
    <b v="0"/>
    <s v="food/food trucks"/>
    <n v="90"/>
    <x v="4"/>
    <s v="food trucks"/>
    <x v="8"/>
    <x v="9"/>
    <s v="Dec"/>
  </r>
  <r>
    <n v="124"/>
    <s v="Stanton, Neal and Rodriguez"/>
    <s v="Polarized uniform software"/>
    <n v="2600"/>
    <n v="9562"/>
    <x v="1"/>
    <n v="3.6776923076923076"/>
    <n v="94"/>
    <s v="IT"/>
    <s v="EUR"/>
    <x v="754"/>
    <n v="1557723600"/>
    <n v="1562302800"/>
    <d v="2019-07-05T05:00:00"/>
    <b v="0"/>
    <b v="0"/>
    <s v="photography/photography books"/>
    <n v="101.72340425531915"/>
    <x v="3"/>
    <s v="photography books"/>
    <x v="3"/>
    <x v="7"/>
    <s v="Jul"/>
  </r>
  <r>
    <n v="577"/>
    <s v="Stevens Inc"/>
    <s v="Adaptive 24hour projection"/>
    <n v="8200"/>
    <n v="1546"/>
    <x v="2"/>
    <n v="0.18853658536585369"/>
    <n v="37"/>
    <s v="US"/>
    <s v="USD"/>
    <x v="755"/>
    <n v="1299823200"/>
    <n v="1302066000"/>
    <d v="2011-04-06T05:00:00"/>
    <b v="0"/>
    <b v="0"/>
    <s v="music/jazz"/>
    <n v="41.783783783783782"/>
    <x v="2"/>
    <s v="jazz"/>
    <x v="2"/>
    <x v="10"/>
    <s v="Apr"/>
  </r>
  <r>
    <n v="921"/>
    <s v="Stevenson PLC"/>
    <s v="Profound directional knowledge user"/>
    <n v="160400"/>
    <n v="1210"/>
    <x v="0"/>
    <n v="7.5436408977556111E-3"/>
    <n v="38"/>
    <s v="US"/>
    <s v="USD"/>
    <x v="756"/>
    <n v="1329026400"/>
    <n v="1330236000"/>
    <d v="2012-02-26T06:00:00"/>
    <b v="0"/>
    <b v="0"/>
    <s v="technology/web"/>
    <n v="31.842105263157894"/>
    <x v="7"/>
    <s v="web"/>
    <x v="1"/>
    <x v="2"/>
    <s v="Feb"/>
  </r>
  <r>
    <n v="864"/>
    <s v="Stevenson-Thompson"/>
    <s v="Automated static workforce"/>
    <n v="4200"/>
    <n v="14577"/>
    <x v="1"/>
    <n v="3.4707142857142856"/>
    <n v="150"/>
    <s v="US"/>
    <s v="USD"/>
    <x v="757"/>
    <n v="1471582800"/>
    <n v="1472014800"/>
    <d v="2016-08-24T05:00:00"/>
    <b v="0"/>
    <b v="0"/>
    <s v="film &amp; video/shorts"/>
    <n v="97.18"/>
    <x v="0"/>
    <s v="shorts"/>
    <x v="8"/>
    <x v="6"/>
    <s v="Aug"/>
  </r>
  <r>
    <n v="822"/>
    <s v="Stewart and Sons"/>
    <s v="Distributed optimizing protocol"/>
    <n v="54000"/>
    <n v="188982"/>
    <x v="1"/>
    <n v="3.4996666666666671"/>
    <n v="2100"/>
    <s v="US"/>
    <s v="USD"/>
    <x v="758"/>
    <n v="1393567200"/>
    <n v="1395032400"/>
    <d v="2014-03-17T05:00:00"/>
    <b v="0"/>
    <b v="0"/>
    <s v="music/rock"/>
    <n v="89.991428571428571"/>
    <x v="2"/>
    <s v="rock"/>
    <x v="7"/>
    <x v="2"/>
    <s v="Mar"/>
  </r>
  <r>
    <n v="728"/>
    <s v="Stewart Inc"/>
    <s v="Versatile mission-critical knowledgebase"/>
    <n v="4200"/>
    <n v="735"/>
    <x v="0"/>
    <n v="0.17499999999999999"/>
    <n v="10"/>
    <s v="US"/>
    <s v="USD"/>
    <x v="759"/>
    <n v="1464152400"/>
    <n v="1465102800"/>
    <d v="2016-06-05T05:00:00"/>
    <b v="0"/>
    <b v="0"/>
    <s v="theater/plays"/>
    <n v="73.5"/>
    <x v="1"/>
    <s v="plays"/>
    <x v="8"/>
    <x v="7"/>
    <s v="Jun"/>
  </r>
  <r>
    <n v="97"/>
    <s v="Stewart LLC"/>
    <s v="Cloned bi-directional architecture"/>
    <n v="1300"/>
    <n v="12047"/>
    <x v="1"/>
    <n v="9.2669230769230762"/>
    <n v="113"/>
    <s v="US"/>
    <s v="USD"/>
    <x v="450"/>
    <n v="1435208400"/>
    <n v="1439874000"/>
    <d v="2015-08-18T05:00:00"/>
    <b v="0"/>
    <b v="0"/>
    <s v="food/food trucks"/>
    <n v="106.61061946902655"/>
    <x v="4"/>
    <s v="food trucks"/>
    <x v="4"/>
    <x v="3"/>
    <s v="Aug"/>
  </r>
  <r>
    <n v="409"/>
    <s v="Stewart LLC"/>
    <s v="Secured asymmetric projection"/>
    <n v="135600"/>
    <n v="62804"/>
    <x v="0"/>
    <n v="0.46315634218289081"/>
    <n v="714"/>
    <s v="US"/>
    <s v="USD"/>
    <x v="760"/>
    <n v="1492491600"/>
    <n v="1492837200"/>
    <d v="2017-04-22T05:00:00"/>
    <b v="0"/>
    <b v="0"/>
    <s v="music/rock"/>
    <n v="87.960784313725483"/>
    <x v="2"/>
    <s v="rock"/>
    <x v="6"/>
    <x v="8"/>
    <s v="Apr"/>
  </r>
  <r>
    <n v="416"/>
    <s v="Stewart-Coleman"/>
    <s v="Customer-focused disintermediate toolset"/>
    <n v="134600"/>
    <n v="59007"/>
    <x v="0"/>
    <n v="0.43838781575037145"/>
    <n v="1439"/>
    <s v="US"/>
    <s v="USD"/>
    <x v="761"/>
    <n v="1295244000"/>
    <n v="1296021600"/>
    <d v="2011-01-26T06:00:00"/>
    <b v="0"/>
    <b v="1"/>
    <s v="film &amp; video/documentary"/>
    <n v="41.005559416261292"/>
    <x v="0"/>
    <s v="documentary"/>
    <x v="2"/>
    <x v="5"/>
    <s v="Jan"/>
  </r>
  <r>
    <n v="734"/>
    <s v="Stone PLC"/>
    <s v="Exclusive 5thgeneration leverage"/>
    <n v="4200"/>
    <n v="13404"/>
    <x v="1"/>
    <n v="3.1914285714285713"/>
    <n v="536"/>
    <s v="US"/>
    <s v="USD"/>
    <x v="762"/>
    <n v="1485583200"/>
    <n v="1486620000"/>
    <d v="2017-02-09T06:00:00"/>
    <b v="0"/>
    <b v="1"/>
    <s v="theater/plays"/>
    <n v="25.007462686567163"/>
    <x v="1"/>
    <s v="plays"/>
    <x v="6"/>
    <x v="5"/>
    <s v="Feb"/>
  </r>
  <r>
    <n v="176"/>
    <s v="Stone-Orozco"/>
    <s v="Proactive scalable Graphical User Interface"/>
    <n v="115000"/>
    <n v="86060"/>
    <x v="0"/>
    <n v="0.74834782608695649"/>
    <n v="782"/>
    <s v="US"/>
    <s v="USD"/>
    <x v="443"/>
    <n v="1472878800"/>
    <n v="1473656400"/>
    <d v="2016-09-12T05:00:00"/>
    <b v="0"/>
    <b v="0"/>
    <s v="theater/plays"/>
    <n v="110.05115089514067"/>
    <x v="1"/>
    <s v="plays"/>
    <x v="8"/>
    <x v="0"/>
    <s v="Sep"/>
  </r>
  <r>
    <n v="884"/>
    <s v="Strickland Group"/>
    <s v="Horizontal secondary interface"/>
    <n v="170800"/>
    <n v="109374"/>
    <x v="0"/>
    <n v="0.64036299765807958"/>
    <n v="1886"/>
    <s v="US"/>
    <s v="USD"/>
    <x v="763"/>
    <n v="1399179600"/>
    <n v="1399352400"/>
    <d v="2014-05-06T05:00:00"/>
    <b v="0"/>
    <b v="1"/>
    <s v="theater/plays"/>
    <n v="57.992576882290564"/>
    <x v="1"/>
    <s v="plays"/>
    <x v="7"/>
    <x v="7"/>
    <s v="May"/>
  </r>
  <r>
    <n v="214"/>
    <s v="Sullivan Group"/>
    <s v="Open-source fresh-thinking policy"/>
    <n v="1400"/>
    <n v="14324"/>
    <x v="1"/>
    <n v="10.231428571428571"/>
    <n v="165"/>
    <s v="US"/>
    <s v="USD"/>
    <x v="764"/>
    <n v="1282194000"/>
    <n v="1282712400"/>
    <d v="2010-08-25T05:00:00"/>
    <b v="0"/>
    <b v="0"/>
    <s v="music/rock"/>
    <n v="86.812121212121212"/>
    <x v="2"/>
    <s v="rock"/>
    <x v="0"/>
    <x v="6"/>
    <s v="Aug"/>
  </r>
  <r>
    <n v="425"/>
    <s v="Sullivan, Davis and Booth"/>
    <s v="Vision-oriented actuating hardware"/>
    <n v="2700"/>
    <n v="7767"/>
    <x v="1"/>
    <n v="2.8766666666666665"/>
    <n v="92"/>
    <s v="US"/>
    <s v="USD"/>
    <x v="765"/>
    <n v="1438059600"/>
    <n v="1438578000"/>
    <d v="2015-08-03T05:00:00"/>
    <b v="0"/>
    <b v="0"/>
    <s v="photography/photography books"/>
    <n v="84.423913043478265"/>
    <x v="3"/>
    <s v="photography books"/>
    <x v="4"/>
    <x v="11"/>
    <s v="Aug"/>
  </r>
  <r>
    <n v="317"/>
    <s v="Summers PLC"/>
    <s v="Cross-group coherent hierarchy"/>
    <n v="6600"/>
    <n v="1269"/>
    <x v="0"/>
    <n v="0.19227272727272726"/>
    <n v="30"/>
    <s v="US"/>
    <s v="USD"/>
    <x v="766"/>
    <n v="1494738000"/>
    <n v="1495861200"/>
    <d v="2017-05-27T05:00:00"/>
    <b v="0"/>
    <b v="0"/>
    <s v="theater/plays"/>
    <n v="42.3"/>
    <x v="1"/>
    <s v="plays"/>
    <x v="6"/>
    <x v="7"/>
    <s v="May"/>
  </r>
  <r>
    <n v="170"/>
    <s v="Summers, Gallegos and Stein"/>
    <s v="Mandatory mobile product"/>
    <n v="188100"/>
    <n v="5528"/>
    <x v="0"/>
    <n v="2.9388623072833599E-2"/>
    <n v="67"/>
    <s v="US"/>
    <s v="USD"/>
    <x v="767"/>
    <n v="1501736400"/>
    <n v="1502341200"/>
    <d v="2017-08-10T05:00:00"/>
    <b v="0"/>
    <b v="0"/>
    <s v="music/indie rock"/>
    <n v="82.507462686567166"/>
    <x v="2"/>
    <s v="indie rock"/>
    <x v="6"/>
    <x v="6"/>
    <s v="Aug"/>
  </r>
  <r>
    <n v="191"/>
    <s v="Sutton PLC"/>
    <s v="Mandatory reciprocal superstructure"/>
    <n v="8400"/>
    <n v="3188"/>
    <x v="0"/>
    <n v="0.37952380952380954"/>
    <n v="86"/>
    <s v="IT"/>
    <s v="EUR"/>
    <x v="69"/>
    <n v="1552366800"/>
    <n v="1552626000"/>
    <d v="2019-03-15T05:00:00"/>
    <b v="0"/>
    <b v="0"/>
    <s v="theater/plays"/>
    <n v="37.069767441860463"/>
    <x v="1"/>
    <s v="plays"/>
    <x v="3"/>
    <x v="10"/>
    <s v="Mar"/>
  </r>
  <r>
    <n v="80"/>
    <s v="Sutton, Barrett and Tucker"/>
    <s v="Cross-platform needs-based approach"/>
    <n v="1100"/>
    <n v="7012"/>
    <x v="1"/>
    <n v="6.374545454545455"/>
    <n v="127"/>
    <s v="US"/>
    <s v="USD"/>
    <x v="663"/>
    <n v="1503982800"/>
    <n v="1506574800"/>
    <d v="2017-09-28T05:00:00"/>
    <b v="0"/>
    <b v="0"/>
    <s v="games/video games"/>
    <n v="55.212598425196852"/>
    <x v="6"/>
    <s v="video games"/>
    <x v="6"/>
    <x v="6"/>
    <s v="Sep"/>
  </r>
  <r>
    <n v="620"/>
    <s v="Swanson, Wilson and Baker"/>
    <s v="Synergized well-modulated project"/>
    <n v="4300"/>
    <n v="11525"/>
    <x v="1"/>
    <n v="2.6802325581395348"/>
    <n v="128"/>
    <s v="AU"/>
    <s v="AUD"/>
    <x v="282"/>
    <n v="1467954000"/>
    <n v="1468299600"/>
    <d v="2016-07-12T05:00:00"/>
    <b v="0"/>
    <b v="0"/>
    <s v="photography/photography books"/>
    <n v="90.0390625"/>
    <x v="3"/>
    <s v="photography books"/>
    <x v="8"/>
    <x v="11"/>
    <s v="Jul"/>
  </r>
  <r>
    <n v="716"/>
    <s v="Tapia, Kramer and Hicks"/>
    <s v="Advanced modular moderator"/>
    <n v="2000"/>
    <n v="10353"/>
    <x v="1"/>
    <n v="5.1764999999999999"/>
    <n v="157"/>
    <s v="US"/>
    <s v="USD"/>
    <x v="768"/>
    <n v="1373432400"/>
    <n v="1375851600"/>
    <d v="2013-08-07T05:00:00"/>
    <b v="0"/>
    <b v="1"/>
    <s v="theater/plays"/>
    <n v="65.942675159235662"/>
    <x v="1"/>
    <s v="plays"/>
    <x v="9"/>
    <x v="11"/>
    <s v="Aug"/>
  </r>
  <r>
    <n v="937"/>
    <s v="Tapia, Sandoval and Hurley"/>
    <s v="Cloned fresh-thinking model"/>
    <n v="171000"/>
    <n v="84891"/>
    <x v="2"/>
    <n v="0.49643859649122812"/>
    <n v="976"/>
    <s v="US"/>
    <s v="USD"/>
    <x v="769"/>
    <n v="1448517600"/>
    <n v="1449295200"/>
    <d v="2015-12-05T06:00:00"/>
    <b v="0"/>
    <b v="0"/>
    <s v="film &amp; video/documentary"/>
    <n v="86.978483606557376"/>
    <x v="0"/>
    <s v="documentary"/>
    <x v="4"/>
    <x v="4"/>
    <s v="Dec"/>
  </r>
  <r>
    <n v="71"/>
    <s v="Tate, Bass and House"/>
    <s v="Organic object-oriented budgetary management"/>
    <n v="6000"/>
    <n v="6484"/>
    <x v="1"/>
    <n v="1.0806666666666667"/>
    <n v="76"/>
    <s v="US"/>
    <s v="USD"/>
    <x v="770"/>
    <n v="1575093600"/>
    <n v="1575439200"/>
    <d v="2019-12-04T06:00:00"/>
    <b v="0"/>
    <b v="0"/>
    <s v="theater/plays"/>
    <n v="85.315789473684205"/>
    <x v="1"/>
    <s v="plays"/>
    <x v="3"/>
    <x v="4"/>
    <s v="Dec"/>
  </r>
  <r>
    <n v="544"/>
    <s v="Taylor Inc"/>
    <s v="Public-key 3rdgeneration system engine"/>
    <n v="2800"/>
    <n v="7742"/>
    <x v="1"/>
    <n v="2.7650000000000001"/>
    <n v="84"/>
    <s v="US"/>
    <s v="USD"/>
    <x v="771"/>
    <n v="1452232800"/>
    <n v="1453356000"/>
    <d v="2016-01-21T06:00:00"/>
    <b v="0"/>
    <b v="0"/>
    <s v="music/rock"/>
    <n v="92.166666666666671"/>
    <x v="2"/>
    <s v="rock"/>
    <x v="8"/>
    <x v="5"/>
    <s v="Jan"/>
  </r>
  <r>
    <n v="122"/>
    <s v="Taylor PLC"/>
    <s v="Seamless zero-defect solution"/>
    <n v="136800"/>
    <n v="88055"/>
    <x v="0"/>
    <n v="0.64367690058479521"/>
    <n v="3387"/>
    <s v="US"/>
    <s v="USD"/>
    <x v="772"/>
    <n v="1417068000"/>
    <n v="1419400800"/>
    <d v="2014-12-24T06:00:00"/>
    <b v="0"/>
    <b v="0"/>
    <s v="publishing/fiction"/>
    <n v="25.997933274284026"/>
    <x v="5"/>
    <s v="fiction"/>
    <x v="7"/>
    <x v="4"/>
    <s v="Dec"/>
  </r>
  <r>
    <n v="395"/>
    <s v="Taylor PLC"/>
    <s v="Enhanced incremental budgetary management"/>
    <n v="7100"/>
    <n v="9238"/>
    <x v="1"/>
    <n v="1.3011267605633803"/>
    <n v="220"/>
    <s v="US"/>
    <s v="USD"/>
    <x v="773"/>
    <n v="1323324000"/>
    <n v="1323410400"/>
    <d v="2011-12-09T06:00:00"/>
    <b v="1"/>
    <b v="0"/>
    <s v="theater/plays"/>
    <n v="41.990909090909092"/>
    <x v="1"/>
    <s v="plays"/>
    <x v="2"/>
    <x v="9"/>
    <s v="Dec"/>
  </r>
  <r>
    <n v="345"/>
    <s v="Taylor, Cisneros and Romero"/>
    <s v="Open-source neutral task-force"/>
    <n v="157600"/>
    <n v="23159"/>
    <x v="0"/>
    <n v="0.14694796954314721"/>
    <n v="331"/>
    <s v="GB"/>
    <s v="GBP"/>
    <x v="136"/>
    <n v="1436418000"/>
    <n v="1436504400"/>
    <d v="2015-07-10T05:00:00"/>
    <b v="0"/>
    <b v="0"/>
    <s v="film &amp; video/drama"/>
    <n v="69.966767371601208"/>
    <x v="0"/>
    <s v="drama"/>
    <x v="4"/>
    <x v="11"/>
    <s v="Jul"/>
  </r>
  <r>
    <n v="634"/>
    <s v="Taylor, Johnson and Hernandez"/>
    <s v="Polarized incremental portal"/>
    <n v="118200"/>
    <n v="92824"/>
    <x v="2"/>
    <n v="0.78531302876480558"/>
    <n v="1658"/>
    <s v="US"/>
    <s v="USD"/>
    <x v="774"/>
    <n v="1490418000"/>
    <n v="1491627600"/>
    <d v="2017-04-08T05:00:00"/>
    <b v="0"/>
    <b v="0"/>
    <s v="film &amp; video/television"/>
    <n v="55.985524728588658"/>
    <x v="0"/>
    <s v="television"/>
    <x v="6"/>
    <x v="10"/>
    <s v="Apr"/>
  </r>
  <r>
    <n v="998"/>
    <s v="Taylor, Santiago and Flores"/>
    <s v="Polarized composite customer loyalty"/>
    <n v="66600"/>
    <n v="37823"/>
    <x v="0"/>
    <n v="0.5679129129129129"/>
    <n v="374"/>
    <s v="US"/>
    <s v="USD"/>
    <x v="775"/>
    <n v="1265868000"/>
    <n v="1267077600"/>
    <d v="2010-02-25T06:00:00"/>
    <b v="0"/>
    <b v="1"/>
    <s v="music/indie rock"/>
    <n v="101.13101604278074"/>
    <x v="2"/>
    <s v="indie rock"/>
    <x v="0"/>
    <x v="2"/>
    <s v="Feb"/>
  </r>
  <r>
    <n v="698"/>
    <s v="Taylor, Wood and Taylor"/>
    <s v="Cloned hybrid focus group"/>
    <n v="42100"/>
    <n v="188057"/>
    <x v="1"/>
    <n v="4.466912114014252"/>
    <n v="2893"/>
    <s v="CA"/>
    <s v="CAD"/>
    <x v="776"/>
    <n v="1322114400"/>
    <n v="1323324000"/>
    <d v="2011-12-08T06:00:00"/>
    <b v="0"/>
    <b v="0"/>
    <s v="technology/wearables"/>
    <n v="65.004147943311438"/>
    <x v="7"/>
    <s v="wearables"/>
    <x v="2"/>
    <x v="4"/>
    <s v="Dec"/>
  </r>
  <r>
    <n v="776"/>
    <s v="Taylor-Rowe"/>
    <s v="Synchronized multimedia frame"/>
    <n v="110800"/>
    <n v="72623"/>
    <x v="0"/>
    <n v="0.65544223826714798"/>
    <n v="2201"/>
    <s v="US"/>
    <s v="USD"/>
    <x v="675"/>
    <n v="1562216400"/>
    <n v="1563771600"/>
    <d v="2019-07-22T05:00:00"/>
    <b v="0"/>
    <b v="0"/>
    <s v="theater/plays"/>
    <n v="32.995456610631528"/>
    <x v="1"/>
    <s v="plays"/>
    <x v="3"/>
    <x v="11"/>
    <s v="Jul"/>
  </r>
  <r>
    <n v="461"/>
    <s v="Terry-Salinas"/>
    <s v="Networked secondary structure"/>
    <n v="98800"/>
    <n v="139354"/>
    <x v="1"/>
    <n v="1.4104655870445344"/>
    <n v="2080"/>
    <s v="US"/>
    <s v="USD"/>
    <x v="777"/>
    <n v="1398661200"/>
    <n v="1400389200"/>
    <d v="2014-05-18T05:00:00"/>
    <b v="0"/>
    <b v="0"/>
    <s v="film &amp; video/drama"/>
    <n v="66.997115384615384"/>
    <x v="0"/>
    <s v="drama"/>
    <x v="7"/>
    <x v="8"/>
    <s v="May"/>
  </r>
  <r>
    <n v="273"/>
    <s v="Thomas and Sons"/>
    <s v="Re-engineered heuristic forecast"/>
    <n v="7800"/>
    <n v="10704"/>
    <x v="1"/>
    <n v="1.3723076923076922"/>
    <n v="282"/>
    <s v="CA"/>
    <s v="CAD"/>
    <x v="778"/>
    <n v="1505624400"/>
    <n v="1505883600"/>
    <d v="2017-09-20T05:00:00"/>
    <b v="0"/>
    <b v="0"/>
    <s v="theater/plays"/>
    <n v="37.957446808510639"/>
    <x v="1"/>
    <s v="plays"/>
    <x v="6"/>
    <x v="0"/>
    <s v="Sep"/>
  </r>
  <r>
    <n v="781"/>
    <s v="Thomas Ltd"/>
    <s v="Cross-group interactive architecture"/>
    <n v="8700"/>
    <n v="4414"/>
    <x v="2"/>
    <n v="0.50735632183908042"/>
    <n v="56"/>
    <s v="CH"/>
    <s v="CHF"/>
    <x v="779"/>
    <n v="1288501200"/>
    <n v="1292911200"/>
    <d v="2010-12-21T06:00:00"/>
    <b v="0"/>
    <b v="0"/>
    <s v="theater/plays"/>
    <n v="78.821428571428569"/>
    <x v="1"/>
    <s v="plays"/>
    <x v="0"/>
    <x v="1"/>
    <s v="Dec"/>
  </r>
  <r>
    <n v="974"/>
    <s v="Thomas, Clay and Mendoza"/>
    <s v="Multi-channeled reciprocal interface"/>
    <n v="800"/>
    <n v="2991"/>
    <x v="1"/>
    <n v="3.73875"/>
    <n v="32"/>
    <s v="US"/>
    <s v="USD"/>
    <x v="780"/>
    <n v="1368853200"/>
    <n v="1368939600"/>
    <d v="2013-05-19T05:00:00"/>
    <b v="0"/>
    <b v="0"/>
    <s v="music/indie rock"/>
    <n v="93.46875"/>
    <x v="2"/>
    <s v="indie rock"/>
    <x v="9"/>
    <x v="7"/>
    <s v="May"/>
  </r>
  <r>
    <n v="539"/>
    <s v="Thomas, Welch and Santana"/>
    <s v="Assimilated exuding toolset"/>
    <n v="9800"/>
    <n v="7120"/>
    <x v="0"/>
    <n v="0.72653061224489801"/>
    <n v="77"/>
    <s v="US"/>
    <s v="USD"/>
    <x v="781"/>
    <n v="1561957200"/>
    <n v="1562475600"/>
    <d v="2019-07-07T05:00:00"/>
    <b v="0"/>
    <b v="1"/>
    <s v="food/food trucks"/>
    <n v="92.467532467532465"/>
    <x v="4"/>
    <s v="food trucks"/>
    <x v="3"/>
    <x v="11"/>
    <s v="Jul"/>
  </r>
  <r>
    <n v="421"/>
    <s v="Thomas-Lopez"/>
    <s v="User-centric fault-tolerant archive"/>
    <n v="9400"/>
    <n v="6015"/>
    <x v="0"/>
    <n v="0.63989361702127656"/>
    <n v="118"/>
    <s v="US"/>
    <s v="USD"/>
    <x v="782"/>
    <n v="1498712400"/>
    <n v="1501304400"/>
    <d v="2017-07-29T05:00:00"/>
    <b v="0"/>
    <b v="1"/>
    <s v="technology/wearables"/>
    <n v="50.974576271186443"/>
    <x v="7"/>
    <s v="wearables"/>
    <x v="6"/>
    <x v="3"/>
    <s v="Jul"/>
  </r>
  <r>
    <n v="722"/>
    <s v="Thomas-Simmons"/>
    <s v="Proactive 24hour frame"/>
    <n v="48500"/>
    <n v="75906"/>
    <x v="1"/>
    <n v="1.5650721649484536"/>
    <n v="3036"/>
    <s v="US"/>
    <s v="USD"/>
    <x v="561"/>
    <n v="1509948000"/>
    <n v="1512280800"/>
    <d v="2017-12-03T06:00:00"/>
    <b v="0"/>
    <b v="0"/>
    <s v="film &amp; video/documentary"/>
    <n v="25.00197628458498"/>
    <x v="0"/>
    <s v="documentary"/>
    <x v="6"/>
    <x v="4"/>
    <s v="Dec"/>
  </r>
  <r>
    <n v="211"/>
    <s v="Thompson LLC"/>
    <s v="Customer-focused impactful benchmark"/>
    <n v="104400"/>
    <n v="99100"/>
    <x v="0"/>
    <n v="0.9492337164750958"/>
    <n v="1625"/>
    <s v="US"/>
    <s v="USD"/>
    <x v="783"/>
    <n v="1377579600"/>
    <n v="1379653200"/>
    <d v="2013-09-20T05:00:00"/>
    <b v="0"/>
    <b v="0"/>
    <s v="theater/plays"/>
    <n v="60.984615384615381"/>
    <x v="1"/>
    <s v="plays"/>
    <x v="9"/>
    <x v="6"/>
    <s v="Sep"/>
  </r>
  <r>
    <n v="330"/>
    <s v="Thompson-Bates"/>
    <s v="Expanded encompassing open architecture"/>
    <n v="33700"/>
    <n v="62330"/>
    <x v="1"/>
    <n v="1.8495548961424333"/>
    <n v="1385"/>
    <s v="GB"/>
    <s v="GBP"/>
    <x v="784"/>
    <n v="1512712800"/>
    <n v="1512799200"/>
    <d v="2017-12-09T06:00:00"/>
    <b v="0"/>
    <b v="0"/>
    <s v="film &amp; video/documentary"/>
    <n v="45.003610108303249"/>
    <x v="0"/>
    <s v="documentary"/>
    <x v="6"/>
    <x v="9"/>
    <s v="Dec"/>
  </r>
  <r>
    <n v="676"/>
    <s v="Thompson-Moreno"/>
    <s v="Expanded needs-based orchestration"/>
    <n v="62300"/>
    <n v="118214"/>
    <x v="1"/>
    <n v="1.8974959871589083"/>
    <n v="1170"/>
    <s v="US"/>
    <s v="USD"/>
    <x v="785"/>
    <n v="1348635600"/>
    <n v="1349413200"/>
    <d v="2012-10-05T05:00:00"/>
    <b v="0"/>
    <b v="0"/>
    <s v="photography/photography books"/>
    <n v="101.03760683760684"/>
    <x v="3"/>
    <s v="photography books"/>
    <x v="1"/>
    <x v="0"/>
    <s v="Oct"/>
  </r>
  <r>
    <n v="597"/>
    <s v="Todd, Freeman and Henry"/>
    <s v="Diverse systematic projection"/>
    <n v="73800"/>
    <n v="148779"/>
    <x v="1"/>
    <n v="2.0159756097560977"/>
    <n v="2188"/>
    <s v="US"/>
    <s v="USD"/>
    <x v="786"/>
    <n v="1573970400"/>
    <n v="1575525600"/>
    <d v="2019-12-05T06:00:00"/>
    <b v="0"/>
    <b v="0"/>
    <s v="theater/plays"/>
    <n v="67.997714808043881"/>
    <x v="1"/>
    <s v="plays"/>
    <x v="3"/>
    <x v="4"/>
    <s v="Dec"/>
  </r>
  <r>
    <n v="305"/>
    <s v="Townsend Ltd"/>
    <s v="Grass-roots actuating policy"/>
    <n v="2800"/>
    <n v="8014"/>
    <x v="1"/>
    <n v="2.8621428571428571"/>
    <n v="85"/>
    <s v="US"/>
    <s v="USD"/>
    <x v="787"/>
    <n v="1458363600"/>
    <n v="1461906000"/>
    <d v="2016-04-29T05:00:00"/>
    <b v="0"/>
    <b v="0"/>
    <s v="theater/plays"/>
    <n v="94.28235294117647"/>
    <x v="1"/>
    <s v="plays"/>
    <x v="8"/>
    <x v="10"/>
    <s v="Apr"/>
  </r>
  <r>
    <n v="284"/>
    <s v="Tran LLC"/>
    <s v="Ameliorated fresh-thinking protocol"/>
    <n v="9800"/>
    <n v="8153"/>
    <x v="0"/>
    <n v="0.83193877551020412"/>
    <n v="132"/>
    <s v="US"/>
    <s v="USD"/>
    <x v="788"/>
    <n v="1335848400"/>
    <n v="1336280400"/>
    <d v="2012-05-06T05:00:00"/>
    <b v="0"/>
    <b v="0"/>
    <s v="technology/web"/>
    <n v="61.765151515151516"/>
    <x v="7"/>
    <s v="web"/>
    <x v="1"/>
    <x v="7"/>
    <s v="May"/>
  </r>
  <r>
    <n v="169"/>
    <s v="Tran, Steele and Wilson"/>
    <s v="Profit-focused modular product"/>
    <n v="23300"/>
    <n v="98811"/>
    <x v="1"/>
    <n v="4.240815450643777"/>
    <n v="1267"/>
    <s v="US"/>
    <s v="USD"/>
    <x v="789"/>
    <n v="1339909200"/>
    <n v="1342328400"/>
    <d v="2012-07-15T05:00:00"/>
    <b v="0"/>
    <b v="1"/>
    <s v="film &amp; video/shorts"/>
    <n v="77.988161010260455"/>
    <x v="0"/>
    <s v="shorts"/>
    <x v="1"/>
    <x v="3"/>
    <s v="Jul"/>
  </r>
  <r>
    <n v="100"/>
    <s v="Tucker, Fox and Green"/>
    <s v="Upgradable fault-tolerant approach"/>
    <n v="100"/>
    <n v="1"/>
    <x v="0"/>
    <n v="0.01"/>
    <n v="1"/>
    <s v="US"/>
    <s v="USD"/>
    <x v="790"/>
    <n v="1319000400"/>
    <n v="1320555600"/>
    <d v="2011-11-06T05:00:00"/>
    <b v="0"/>
    <b v="0"/>
    <s v="theater/plays"/>
    <n v="1"/>
    <x v="1"/>
    <s v="plays"/>
    <x v="2"/>
    <x v="1"/>
    <s v="Nov"/>
  </r>
  <r>
    <n v="626"/>
    <s v="Tucker, Mccoy and Marquez"/>
    <s v="Synergistic tertiary budgetary management"/>
    <n v="6400"/>
    <n v="13205"/>
    <x v="1"/>
    <n v="2.0632812500000002"/>
    <n v="189"/>
    <s v="US"/>
    <s v="USD"/>
    <x v="791"/>
    <n v="1285650000"/>
    <n v="1286427600"/>
    <d v="2010-10-07T05:00:00"/>
    <b v="0"/>
    <b v="1"/>
    <s v="theater/plays"/>
    <n v="69.867724867724874"/>
    <x v="1"/>
    <s v="plays"/>
    <x v="0"/>
    <x v="0"/>
    <s v="Oct"/>
  </r>
  <r>
    <n v="107"/>
    <s v="Tucker, Schmidt and Reid"/>
    <s v="Multi-layered encompassing installation"/>
    <n v="3500"/>
    <n v="6527"/>
    <x v="1"/>
    <n v="1.8648571428571428"/>
    <n v="86"/>
    <s v="US"/>
    <s v="USD"/>
    <x v="792"/>
    <n v="1524459600"/>
    <n v="1525928400"/>
    <d v="2018-05-10T05:00:00"/>
    <b v="0"/>
    <b v="1"/>
    <s v="theater/plays"/>
    <n v="75.895348837209298"/>
    <x v="1"/>
    <s v="plays"/>
    <x v="5"/>
    <x v="8"/>
    <s v="May"/>
  </r>
  <r>
    <n v="507"/>
    <s v="Turner, Miller and Francis"/>
    <s v="Compatible well-modulated budgetary management"/>
    <n v="2100"/>
    <n v="837"/>
    <x v="0"/>
    <n v="0.39857142857142863"/>
    <n v="19"/>
    <s v="US"/>
    <s v="USD"/>
    <x v="793"/>
    <n v="1365483600"/>
    <n v="1369717200"/>
    <d v="2013-05-28T05:00:00"/>
    <b v="0"/>
    <b v="1"/>
    <s v="technology/web"/>
    <n v="44.05263157894737"/>
    <x v="7"/>
    <s v="web"/>
    <x v="9"/>
    <x v="8"/>
    <s v="May"/>
  </r>
  <r>
    <n v="673"/>
    <s v="Turner, Scott and Gentry"/>
    <s v="Assimilated regional groupware"/>
    <n v="5600"/>
    <n v="2445"/>
    <x v="0"/>
    <n v="0.43660714285714286"/>
    <n v="58"/>
    <s v="IT"/>
    <s v="EUR"/>
    <x v="794"/>
    <n v="1460696400"/>
    <n v="1462510800"/>
    <d v="2016-05-06T05:00:00"/>
    <b v="0"/>
    <b v="0"/>
    <s v="music/indie rock"/>
    <n v="42.155172413793103"/>
    <x v="2"/>
    <s v="indie rock"/>
    <x v="8"/>
    <x v="8"/>
    <s v="May"/>
  </r>
  <r>
    <n v="472"/>
    <s v="Turner, Young and Collins"/>
    <s v="Self-enabling clear-thinking framework"/>
    <n v="153800"/>
    <n v="60342"/>
    <x v="0"/>
    <n v="0.39234070221066319"/>
    <n v="575"/>
    <s v="US"/>
    <s v="USD"/>
    <x v="795"/>
    <n v="1552280400"/>
    <n v="1556946000"/>
    <d v="2019-05-04T05:00:00"/>
    <b v="0"/>
    <b v="0"/>
    <s v="music/rock"/>
    <n v="104.94260869565217"/>
    <x v="2"/>
    <s v="rock"/>
    <x v="3"/>
    <x v="10"/>
    <s v="May"/>
  </r>
  <r>
    <n v="294"/>
    <s v="Turner-Davis"/>
    <s v="Automated local emulation"/>
    <n v="600"/>
    <n v="8038"/>
    <x v="1"/>
    <n v="13.396666666666668"/>
    <n v="183"/>
    <s v="US"/>
    <s v="USD"/>
    <x v="796"/>
    <n v="1540530000"/>
    <n v="1541570400"/>
    <d v="2018-11-07T06:00:00"/>
    <b v="0"/>
    <b v="0"/>
    <s v="theater/plays"/>
    <n v="43.923497267759565"/>
    <x v="1"/>
    <s v="plays"/>
    <x v="5"/>
    <x v="1"/>
    <s v="Nov"/>
  </r>
  <r>
    <n v="929"/>
    <s v="Turner-Terrell"/>
    <s v="Polarized tertiary function"/>
    <n v="5500"/>
    <n v="11952"/>
    <x v="1"/>
    <n v="2.173090909090909"/>
    <n v="184"/>
    <s v="GB"/>
    <s v="GBP"/>
    <x v="797"/>
    <n v="1493787600"/>
    <n v="1494997200"/>
    <d v="2017-05-17T05:00:00"/>
    <b v="0"/>
    <b v="0"/>
    <s v="theater/plays"/>
    <n v="64.956521739130437"/>
    <x v="1"/>
    <s v="plays"/>
    <x v="6"/>
    <x v="7"/>
    <s v="May"/>
  </r>
  <r>
    <n v="523"/>
    <s v="Underwood, James and Jones"/>
    <s v="Triple-buffered holistic ability"/>
    <n v="900"/>
    <n v="6303"/>
    <x v="1"/>
    <n v="7.003333333333333"/>
    <n v="89"/>
    <s v="US"/>
    <s v="USD"/>
    <x v="798"/>
    <n v="1267682400"/>
    <n v="1268114400"/>
    <d v="2010-03-09T06:00:00"/>
    <b v="0"/>
    <b v="0"/>
    <s v="film &amp; video/shorts"/>
    <n v="70.82022471910112"/>
    <x v="0"/>
    <s v="shorts"/>
    <x v="0"/>
    <x v="10"/>
    <s v="Mar"/>
  </r>
  <r>
    <n v="500"/>
    <s v="Valdez Ltd"/>
    <s v="Team-oriented clear-thinking matrix"/>
    <n v="100"/>
    <n v="0"/>
    <x v="0"/>
    <n v="0"/>
    <n v="0"/>
    <s v="US"/>
    <s v="USD"/>
    <x v="799"/>
    <n v="1367384400"/>
    <n v="1369803600"/>
    <d v="2013-05-29T05:00:00"/>
    <b v="0"/>
    <b v="1"/>
    <s v="theater/plays"/>
    <e v="#DIV/0!"/>
    <x v="1"/>
    <s v="plays"/>
    <x v="9"/>
    <x v="7"/>
    <s v="May"/>
  </r>
  <r>
    <n v="820"/>
    <s v="Valdez, Williams and Meyer"/>
    <s v="Cross-group heuristic forecast"/>
    <n v="1500"/>
    <n v="12009"/>
    <x v="1"/>
    <n v="8.0060000000000002"/>
    <n v="279"/>
    <s v="GB"/>
    <s v="GBP"/>
    <x v="669"/>
    <n v="1532840400"/>
    <n v="1533963600"/>
    <d v="2018-08-11T05:00:00"/>
    <b v="0"/>
    <b v="1"/>
    <s v="music/rock"/>
    <n v="43.043010752688176"/>
    <x v="2"/>
    <s v="rock"/>
    <x v="5"/>
    <x v="11"/>
    <s v="Aug"/>
  </r>
  <r>
    <n v="606"/>
    <s v="Valencia PLC"/>
    <s v="Extended asynchronous initiative"/>
    <n v="3400"/>
    <n v="6405"/>
    <x v="1"/>
    <n v="1.8838235294117647"/>
    <n v="160"/>
    <s v="GB"/>
    <s v="GBP"/>
    <x v="800"/>
    <n v="1457330400"/>
    <n v="1458277200"/>
    <d v="2016-03-18T05:00:00"/>
    <b v="0"/>
    <b v="0"/>
    <s v="music/rock"/>
    <n v="40.03125"/>
    <x v="2"/>
    <s v="rock"/>
    <x v="8"/>
    <x v="10"/>
    <s v="Mar"/>
  </r>
  <r>
    <n v="720"/>
    <s v="Valenzuela, Davidson and Castro"/>
    <s v="Multi-layered upward-trending conglomeration"/>
    <n v="8700"/>
    <n v="3227"/>
    <x v="2"/>
    <n v="0.37091954022988505"/>
    <n v="38"/>
    <s v="DK"/>
    <s v="DKK"/>
    <x v="801"/>
    <n v="1519192800"/>
    <n v="1520402400"/>
    <d v="2018-03-07T06:00:00"/>
    <b v="0"/>
    <b v="1"/>
    <s v="theater/plays"/>
    <n v="84.921052631578945"/>
    <x v="1"/>
    <s v="plays"/>
    <x v="5"/>
    <x v="2"/>
    <s v="Mar"/>
  </r>
  <r>
    <n v="573"/>
    <s v="Valenzuela-Cook"/>
    <s v="Total incremental productivity"/>
    <n v="6700"/>
    <n v="7496"/>
    <x v="1"/>
    <n v="1.1188059701492536"/>
    <n v="300"/>
    <s v="US"/>
    <s v="USD"/>
    <x v="324"/>
    <n v="1399006800"/>
    <n v="1399179600"/>
    <d v="2014-05-04T05:00:00"/>
    <b v="0"/>
    <b v="0"/>
    <s v="journalism/audio"/>
    <n v="24.986666666666668"/>
    <x v="8"/>
    <s v="audio"/>
    <x v="7"/>
    <x v="7"/>
    <s v="May"/>
  </r>
  <r>
    <n v="787"/>
    <s v="Vance-Glover"/>
    <s v="Progressive coherent secured line"/>
    <n v="61200"/>
    <n v="60994"/>
    <x v="0"/>
    <n v="0.99663398692810456"/>
    <n v="859"/>
    <s v="CA"/>
    <s v="CAD"/>
    <x v="802"/>
    <n v="1305954000"/>
    <n v="1306731600"/>
    <d v="2011-05-30T05:00:00"/>
    <b v="0"/>
    <b v="0"/>
    <s v="music/rock"/>
    <n v="71.005820721769496"/>
    <x v="2"/>
    <s v="rock"/>
    <x v="2"/>
    <x v="7"/>
    <s v="May"/>
  </r>
  <r>
    <n v="215"/>
    <s v="Vargas, Banks and Palmer"/>
    <s v="Extended 24/7 implementation"/>
    <n v="156800"/>
    <n v="6024"/>
    <x v="0"/>
    <n v="3.8418367346938778E-2"/>
    <n v="143"/>
    <s v="US"/>
    <s v="USD"/>
    <x v="35"/>
    <n v="1550037600"/>
    <n v="1550210400"/>
    <d v="2019-02-15T06:00:00"/>
    <b v="0"/>
    <b v="0"/>
    <s v="theater/plays"/>
    <n v="42.125874125874127"/>
    <x v="1"/>
    <s v="plays"/>
    <x v="3"/>
    <x v="2"/>
    <s v="Feb"/>
  </r>
  <r>
    <n v="648"/>
    <s v="Vargas-Cox"/>
    <s v="Vision-oriented local contingency"/>
    <n v="98600"/>
    <n v="62174"/>
    <x v="2"/>
    <n v="0.63056795131845844"/>
    <n v="723"/>
    <s v="US"/>
    <s v="USD"/>
    <x v="803"/>
    <n v="1499317200"/>
    <n v="1500872400"/>
    <d v="2017-07-24T05:00:00"/>
    <b v="1"/>
    <b v="0"/>
    <s v="food/food trucks"/>
    <n v="85.994467496542185"/>
    <x v="4"/>
    <s v="food trucks"/>
    <x v="6"/>
    <x v="11"/>
    <s v="Jul"/>
  </r>
  <r>
    <n v="795"/>
    <s v="Vasquez Inc"/>
    <s v="Stand-alone asynchronous functionalities"/>
    <n v="7100"/>
    <n v="1022"/>
    <x v="0"/>
    <n v="0.14394366197183098"/>
    <n v="31"/>
    <s v="US"/>
    <s v="USD"/>
    <x v="804"/>
    <n v="1477976400"/>
    <n v="1478235600"/>
    <d v="2016-11-04T05:00:00"/>
    <b v="0"/>
    <b v="0"/>
    <s v="film &amp; video/drama"/>
    <n v="32.967741935483872"/>
    <x v="0"/>
    <s v="drama"/>
    <x v="8"/>
    <x v="4"/>
    <s v="Nov"/>
  </r>
  <r>
    <n v="46"/>
    <s v="Vaughn, Hunt and Caldwell"/>
    <s v="Virtual grid-enabled task-force"/>
    <n v="3700"/>
    <n v="4247"/>
    <x v="1"/>
    <n v="1.1478378378378378"/>
    <n v="92"/>
    <s v="US"/>
    <s v="USD"/>
    <x v="805"/>
    <n v="1278565200"/>
    <n v="1280552400"/>
    <d v="2010-07-31T05:00:00"/>
    <b v="0"/>
    <b v="0"/>
    <s v="music/rock"/>
    <n v="46.163043478260867"/>
    <x v="2"/>
    <s v="rock"/>
    <x v="0"/>
    <x v="11"/>
    <s v="Jul"/>
  </r>
  <r>
    <n v="873"/>
    <s v="Vazquez, Ochoa and Clark"/>
    <s v="Intuitive value-added installation"/>
    <n v="42100"/>
    <n v="79268"/>
    <x v="1"/>
    <n v="1.8828503562945369"/>
    <n v="1887"/>
    <s v="US"/>
    <s v="USD"/>
    <x v="806"/>
    <n v="1389160800"/>
    <n v="1389592800"/>
    <d v="2014-01-13T06:00:00"/>
    <b v="0"/>
    <b v="0"/>
    <s v="photography/photography books"/>
    <n v="42.007419183889773"/>
    <x v="3"/>
    <s v="photography books"/>
    <x v="7"/>
    <x v="5"/>
    <s v="Jan"/>
  </r>
  <r>
    <n v="120"/>
    <s v="Vega Group"/>
    <s v="Synchronized regional synergy"/>
    <n v="75100"/>
    <n v="112272"/>
    <x v="1"/>
    <n v="1.4949667110519307"/>
    <n v="1782"/>
    <s v="US"/>
    <s v="USD"/>
    <x v="807"/>
    <n v="1429246800"/>
    <n v="1429592400"/>
    <d v="2015-04-21T05:00:00"/>
    <b v="0"/>
    <b v="1"/>
    <s v="games/mobile games"/>
    <n v="63.003367003367003"/>
    <x v="6"/>
    <s v="mobile games"/>
    <x v="4"/>
    <x v="8"/>
    <s v="Apr"/>
  </r>
  <r>
    <n v="783"/>
    <s v="Vega, Chan and Carney"/>
    <s v="Down-sized systematic utilization"/>
    <n v="7400"/>
    <n v="10451"/>
    <x v="1"/>
    <n v="1.4122972972972974"/>
    <n v="138"/>
    <s v="US"/>
    <s v="USD"/>
    <x v="808"/>
    <n v="1387260000"/>
    <n v="1387864800"/>
    <d v="2013-12-24T06:00:00"/>
    <b v="0"/>
    <b v="0"/>
    <s v="music/rock"/>
    <n v="75.731884057971016"/>
    <x v="2"/>
    <s v="rock"/>
    <x v="9"/>
    <x v="9"/>
    <s v="Dec"/>
  </r>
  <r>
    <n v="310"/>
    <s v="Velazquez, Hunt and Ortiz"/>
    <s v="Switchable zero tolerance website"/>
    <n v="7800"/>
    <n v="1586"/>
    <x v="0"/>
    <n v="0.20333333333333331"/>
    <n v="16"/>
    <s v="US"/>
    <s v="USD"/>
    <x v="809"/>
    <n v="1270789200"/>
    <n v="1272171600"/>
    <d v="2010-04-25T05:00:00"/>
    <b v="0"/>
    <b v="0"/>
    <s v="games/video games"/>
    <n v="99.125"/>
    <x v="6"/>
    <s v="video games"/>
    <x v="0"/>
    <x v="8"/>
    <s v="Apr"/>
  </r>
  <r>
    <n v="455"/>
    <s v="Villanueva, Wright and Richardson"/>
    <s v="Profit-focused global product"/>
    <n v="116500"/>
    <n v="137904"/>
    <x v="1"/>
    <n v="1.1837253218884121"/>
    <n v="3727"/>
    <s v="US"/>
    <s v="USD"/>
    <x v="344"/>
    <n v="1316754000"/>
    <n v="1318741200"/>
    <d v="2011-10-16T05:00:00"/>
    <b v="0"/>
    <b v="0"/>
    <s v="theater/plays"/>
    <n v="37.001341561577675"/>
    <x v="1"/>
    <s v="plays"/>
    <x v="2"/>
    <x v="0"/>
    <s v="Oct"/>
  </r>
  <r>
    <n v="814"/>
    <s v="Vincent PLC"/>
    <s v="Visionary 24hour analyzer"/>
    <n v="3200"/>
    <n v="2950"/>
    <x v="0"/>
    <n v="0.921875"/>
    <n v="36"/>
    <s v="DK"/>
    <s v="DKK"/>
    <x v="810"/>
    <n v="1464325200"/>
    <n v="1464498000"/>
    <d v="2016-05-29T05:00:00"/>
    <b v="0"/>
    <b v="1"/>
    <s v="music/rock"/>
    <n v="81.944444444444443"/>
    <x v="2"/>
    <s v="rock"/>
    <x v="8"/>
    <x v="7"/>
    <s v="May"/>
  </r>
  <r>
    <n v="263"/>
    <s v="Walker Ltd"/>
    <s v="Organic eco-centric success"/>
    <n v="2900"/>
    <n v="10756"/>
    <x v="1"/>
    <n v="3.7089655172413791"/>
    <n v="199"/>
    <s v="US"/>
    <s v="USD"/>
    <x v="811"/>
    <n v="1263016800"/>
    <n v="1263016800"/>
    <d v="2010-01-09T06:00:00"/>
    <b v="0"/>
    <b v="0"/>
    <s v="photography/photography books"/>
    <n v="54.050251256281406"/>
    <x v="3"/>
    <s v="photography books"/>
    <x v="0"/>
    <x v="5"/>
    <s v="Jan"/>
  </r>
  <r>
    <n v="188"/>
    <s v="Walker, Jones and Rodriguez"/>
    <s v="Networked didactic info-mediaries"/>
    <n v="8200"/>
    <n v="2625"/>
    <x v="0"/>
    <n v="0.3201219512195122"/>
    <n v="35"/>
    <s v="IT"/>
    <s v="EUR"/>
    <x v="812"/>
    <n v="1417500000"/>
    <n v="1417586400"/>
    <d v="2014-12-03T06:00:00"/>
    <b v="0"/>
    <b v="0"/>
    <s v="theater/plays"/>
    <n v="75"/>
    <x v="1"/>
    <s v="plays"/>
    <x v="7"/>
    <x v="9"/>
    <s v="Dec"/>
  </r>
  <r>
    <n v="13"/>
    <s v="Walker, Taylor and Coleman"/>
    <s v="Multi-tiered directional open architecture"/>
    <n v="4200"/>
    <n v="10295"/>
    <x v="1"/>
    <n v="2.4511904761904764"/>
    <n v="98"/>
    <s v="US"/>
    <s v="USD"/>
    <x v="813"/>
    <n v="1465621200"/>
    <n v="1466658000"/>
    <d v="2016-06-23T05:00:00"/>
    <b v="0"/>
    <b v="0"/>
    <s v="music/indie rock"/>
    <n v="105.05102040816327"/>
    <x v="2"/>
    <s v="indie rock"/>
    <x v="8"/>
    <x v="3"/>
    <s v="Jun"/>
  </r>
  <r>
    <n v="807"/>
    <s v="Walker-Taylor"/>
    <s v="Automated uniform concept"/>
    <n v="700"/>
    <n v="1848"/>
    <x v="1"/>
    <n v="2.64"/>
    <n v="43"/>
    <s v="US"/>
    <s v="USD"/>
    <x v="814"/>
    <n v="1571115600"/>
    <n v="1574920800"/>
    <d v="2019-11-28T06:00:00"/>
    <b v="0"/>
    <b v="1"/>
    <s v="theater/plays"/>
    <n v="42.97674418604651"/>
    <x v="1"/>
    <s v="plays"/>
    <x v="3"/>
    <x v="1"/>
    <s v="Nov"/>
  </r>
  <r>
    <n v="800"/>
    <s v="Wallace LLC"/>
    <s v="Centralized regional function"/>
    <n v="100"/>
    <n v="1"/>
    <x v="0"/>
    <n v="0.01"/>
    <n v="1"/>
    <s v="CH"/>
    <s v="CHF"/>
    <x v="395"/>
    <n v="1434085200"/>
    <n v="1434430800"/>
    <d v="2015-06-16T05:00:00"/>
    <b v="0"/>
    <b v="0"/>
    <s v="music/rock"/>
    <n v="1"/>
    <x v="2"/>
    <s v="rock"/>
    <x v="4"/>
    <x v="3"/>
    <s v="Jun"/>
  </r>
  <r>
    <n v="690"/>
    <s v="Walsh-Watts"/>
    <s v="Polarized actuating implementation"/>
    <n v="3600"/>
    <n v="8158"/>
    <x v="1"/>
    <n v="2.266111111111111"/>
    <n v="190"/>
    <s v="US"/>
    <s v="USD"/>
    <x v="815"/>
    <n v="1322373600"/>
    <n v="1322892000"/>
    <d v="2011-12-03T06:00:00"/>
    <b v="0"/>
    <b v="1"/>
    <s v="film &amp; video/documentary"/>
    <n v="42.93684210526316"/>
    <x v="0"/>
    <s v="documentary"/>
    <x v="2"/>
    <x v="4"/>
    <s v="Dec"/>
  </r>
  <r>
    <n v="944"/>
    <s v="Walter Inc"/>
    <s v="Streamlined 5thgeneration intranet"/>
    <n v="10000"/>
    <n v="8142"/>
    <x v="0"/>
    <n v="0.81420000000000003"/>
    <n v="263"/>
    <s v="AU"/>
    <s v="AUD"/>
    <x v="36"/>
    <n v="1486706400"/>
    <n v="1488348000"/>
    <d v="2017-03-01T06:00:00"/>
    <b v="0"/>
    <b v="0"/>
    <s v="photography/photography books"/>
    <n v="30.958174904942965"/>
    <x v="3"/>
    <s v="photography books"/>
    <x v="6"/>
    <x v="2"/>
    <s v="Mar"/>
  </r>
  <r>
    <n v="246"/>
    <s v="Walters-Carter"/>
    <s v="Seamless value-added standardization"/>
    <n v="4500"/>
    <n v="14649"/>
    <x v="1"/>
    <n v="3.2553333333333332"/>
    <n v="222"/>
    <s v="US"/>
    <s v="USD"/>
    <x v="816"/>
    <n v="1375678800"/>
    <n v="1376024400"/>
    <d v="2013-08-09T05:00:00"/>
    <b v="0"/>
    <b v="0"/>
    <s v="technology/web"/>
    <n v="65.986486486486484"/>
    <x v="7"/>
    <s v="web"/>
    <x v="9"/>
    <x v="6"/>
    <s v="Aug"/>
  </r>
  <r>
    <n v="651"/>
    <s v="Wang, Koch and Weaver"/>
    <s v="Digitized analyzing capacity"/>
    <n v="196700"/>
    <n v="174039"/>
    <x v="0"/>
    <n v="0.88479410269445846"/>
    <n v="3868"/>
    <s v="IT"/>
    <s v="EUR"/>
    <x v="817"/>
    <n v="1393048800"/>
    <n v="1394344800"/>
    <d v="2014-03-09T06:00:00"/>
    <b v="0"/>
    <b v="0"/>
    <s v="film &amp; video/shorts"/>
    <n v="44.994570837642193"/>
    <x v="0"/>
    <s v="shorts"/>
    <x v="7"/>
    <x v="2"/>
    <s v="Mar"/>
  </r>
  <r>
    <n v="612"/>
    <s v="Wang, Nguyen and Horton"/>
    <s v="Innovative holistic hub"/>
    <n v="6200"/>
    <n v="8645"/>
    <x v="1"/>
    <n v="1.3943548387096774"/>
    <n v="192"/>
    <s v="US"/>
    <s v="USD"/>
    <x v="818"/>
    <n v="1287810000"/>
    <n v="1289800800"/>
    <d v="2010-11-15T06:00:00"/>
    <b v="0"/>
    <b v="0"/>
    <s v="music/electric music"/>
    <n v="45.026041666666664"/>
    <x v="2"/>
    <s v="electric music"/>
    <x v="0"/>
    <x v="1"/>
    <s v="Nov"/>
  </r>
  <r>
    <n v="902"/>
    <s v="Wang, Silva and Byrd"/>
    <s v="Integrated bifurcated software"/>
    <n v="1400"/>
    <n v="3534"/>
    <x v="1"/>
    <n v="2.5242857142857145"/>
    <n v="110"/>
    <s v="US"/>
    <s v="USD"/>
    <x v="654"/>
    <n v="1454133600"/>
    <n v="1457762400"/>
    <d v="2016-03-12T06:00:00"/>
    <b v="0"/>
    <b v="0"/>
    <s v="technology/web"/>
    <n v="32.127272727272725"/>
    <x v="7"/>
    <s v="web"/>
    <x v="8"/>
    <x v="5"/>
    <s v="Mar"/>
  </r>
  <r>
    <n v="462"/>
    <s v="Wang-Rodriguez"/>
    <s v="Total multimedia website"/>
    <n v="188800"/>
    <n v="57734"/>
    <x v="0"/>
    <n v="0.30579449152542371"/>
    <n v="535"/>
    <s v="US"/>
    <s v="USD"/>
    <x v="490"/>
    <n v="1359525600"/>
    <n v="1362808800"/>
    <d v="2013-03-09T06:00:00"/>
    <b v="0"/>
    <b v="0"/>
    <s v="games/mobile games"/>
    <n v="107.91401869158878"/>
    <x v="6"/>
    <s v="mobile games"/>
    <x v="9"/>
    <x v="5"/>
    <s v="Mar"/>
  </r>
  <r>
    <n v="831"/>
    <s v="Ward PLC"/>
    <s v="Front-line bottom-line Graphic Interface"/>
    <n v="97100"/>
    <n v="105817"/>
    <x v="1"/>
    <n v="1.089773429454171"/>
    <n v="4233"/>
    <s v="US"/>
    <s v="USD"/>
    <x v="819"/>
    <n v="1332738000"/>
    <n v="1335675600"/>
    <d v="2012-04-29T05:00:00"/>
    <b v="0"/>
    <b v="0"/>
    <s v="photography/photography books"/>
    <n v="24.998110087408456"/>
    <x v="3"/>
    <s v="photography books"/>
    <x v="1"/>
    <x v="10"/>
    <s v="Apr"/>
  </r>
  <r>
    <n v="275"/>
    <s v="Ward, Sanchez and Kemp"/>
    <s v="Stand-alone discrete Graphical User Interface"/>
    <n v="3900"/>
    <n v="9419"/>
    <x v="1"/>
    <n v="2.4151282051282053"/>
    <n v="116"/>
    <s v="US"/>
    <s v="USD"/>
    <x v="820"/>
    <n v="1554526800"/>
    <n v="1555218000"/>
    <d v="2019-04-14T05:00:00"/>
    <b v="0"/>
    <b v="0"/>
    <s v="publishing/translations"/>
    <n v="81.198275862068968"/>
    <x v="5"/>
    <s v="translations"/>
    <x v="3"/>
    <x v="8"/>
    <s v="Apr"/>
  </r>
  <r>
    <n v="419"/>
    <s v="Ware-Arias"/>
    <s v="Upgradable maximized protocol"/>
    <n v="113800"/>
    <n v="140469"/>
    <x v="1"/>
    <n v="1.2343497363796134"/>
    <n v="5203"/>
    <s v="US"/>
    <s v="USD"/>
    <x v="821"/>
    <n v="1324533600"/>
    <n v="1325052000"/>
    <d v="2011-12-28T06:00:00"/>
    <b v="0"/>
    <b v="0"/>
    <s v="technology/web"/>
    <n v="26.997693638285604"/>
    <x v="7"/>
    <s v="web"/>
    <x v="2"/>
    <x v="9"/>
    <s v="Dec"/>
  </r>
  <r>
    <n v="209"/>
    <s v="Warren Ltd"/>
    <s v="Distributed system-worthy application"/>
    <n v="194500"/>
    <n v="41212"/>
    <x v="3"/>
    <n v="0.21188688946015424"/>
    <n v="808"/>
    <s v="AU"/>
    <s v="AUD"/>
    <x v="822"/>
    <n v="1462510800"/>
    <n v="1463115600"/>
    <d v="2016-05-13T05:00:00"/>
    <b v="0"/>
    <b v="0"/>
    <s v="film &amp; video/documentary"/>
    <n v="51.004950495049506"/>
    <x v="0"/>
    <s v="documentary"/>
    <x v="8"/>
    <x v="7"/>
    <s v="May"/>
  </r>
  <r>
    <n v="385"/>
    <s v="Warren-Harrison"/>
    <s v="Programmable incremental knowledge user"/>
    <n v="38900"/>
    <n v="56859"/>
    <x v="1"/>
    <n v="1.4616709511568124"/>
    <n v="1137"/>
    <s v="US"/>
    <s v="USD"/>
    <x v="823"/>
    <n v="1553835600"/>
    <n v="1556600400"/>
    <d v="2019-04-30T05:00:00"/>
    <b v="0"/>
    <b v="0"/>
    <s v="publishing/nonfiction"/>
    <n v="50.007915567282325"/>
    <x v="5"/>
    <s v="nonfiction"/>
    <x v="3"/>
    <x v="10"/>
    <s v="Apr"/>
  </r>
  <r>
    <n v="601"/>
    <s v="Waters and Sons"/>
    <s v="Inverse neutral structure"/>
    <n v="6300"/>
    <n v="13018"/>
    <x v="1"/>
    <n v="2.0663492063492064"/>
    <n v="194"/>
    <s v="US"/>
    <s v="USD"/>
    <x v="91"/>
    <n v="1401426000"/>
    <n v="1402894800"/>
    <d v="2014-06-16T05:00:00"/>
    <b v="1"/>
    <b v="0"/>
    <s v="technology/wearables"/>
    <n v="67.103092783505161"/>
    <x v="7"/>
    <s v="wearables"/>
    <x v="7"/>
    <x v="7"/>
    <s v="Jun"/>
  </r>
  <r>
    <n v="259"/>
    <s v="Watkins Ltd"/>
    <s v="Multi-channeled responsive implementation"/>
    <n v="1800"/>
    <n v="10755"/>
    <x v="1"/>
    <n v="5.9749999999999996"/>
    <n v="138"/>
    <s v="US"/>
    <s v="USD"/>
    <x v="824"/>
    <n v="1354946400"/>
    <n v="1356588000"/>
    <d v="2012-12-27T06:00:00"/>
    <b v="1"/>
    <b v="0"/>
    <s v="photography/photography books"/>
    <n v="77.934782608695656"/>
    <x v="3"/>
    <s v="photography books"/>
    <x v="1"/>
    <x v="9"/>
    <s v="Dec"/>
  </r>
  <r>
    <n v="815"/>
    <s v="Watson-Douglas"/>
    <s v="Centralized bandwidth-monitored leverage"/>
    <n v="9000"/>
    <n v="11721"/>
    <x v="1"/>
    <n v="1.3023333333333336"/>
    <n v="183"/>
    <s v="CA"/>
    <s v="CAD"/>
    <x v="825"/>
    <n v="1511935200"/>
    <n v="1514181600"/>
    <d v="2017-12-25T06:00:00"/>
    <b v="0"/>
    <b v="0"/>
    <s v="music/rock"/>
    <n v="64.049180327868854"/>
    <x v="2"/>
    <s v="rock"/>
    <x v="6"/>
    <x v="4"/>
    <s v="Dec"/>
  </r>
  <r>
    <n v="41"/>
    <s v="Watts Group"/>
    <s v="Universal 5thgeneration neural-net"/>
    <n v="5600"/>
    <n v="11924"/>
    <x v="1"/>
    <n v="2.1292857142857144"/>
    <n v="111"/>
    <s v="IT"/>
    <s v="EUR"/>
    <x v="826"/>
    <n v="1346734800"/>
    <n v="1348981200"/>
    <d v="2012-09-30T05:00:00"/>
    <b v="0"/>
    <b v="1"/>
    <s v="music/rock"/>
    <n v="107.42342342342343"/>
    <x v="2"/>
    <s v="rock"/>
    <x v="1"/>
    <x v="0"/>
    <s v="Sep"/>
  </r>
  <r>
    <n v="638"/>
    <s v="Weaver Ltd"/>
    <s v="Monitored 24/7 approach"/>
    <n v="81600"/>
    <n v="9318"/>
    <x v="0"/>
    <n v="0.11419117647058824"/>
    <n v="94"/>
    <s v="US"/>
    <s v="USD"/>
    <x v="827"/>
    <n v="1280206800"/>
    <n v="1281243600"/>
    <d v="2010-08-08T05:00:00"/>
    <b v="0"/>
    <b v="1"/>
    <s v="theater/plays"/>
    <n v="99.127659574468083"/>
    <x v="1"/>
    <s v="plays"/>
    <x v="0"/>
    <x v="11"/>
    <s v="Aug"/>
  </r>
  <r>
    <n v="205"/>
    <s v="Weaver-Marquez"/>
    <s v="Focused analyzing circuit"/>
    <n v="1300"/>
    <n v="5614"/>
    <x v="1"/>
    <n v="4.3184615384615386"/>
    <n v="80"/>
    <s v="US"/>
    <s v="USD"/>
    <x v="828"/>
    <n v="1539752400"/>
    <n v="1540789200"/>
    <d v="2018-10-29T05:00:00"/>
    <b v="1"/>
    <b v="0"/>
    <s v="theater/plays"/>
    <n v="70.174999999999997"/>
    <x v="1"/>
    <s v="plays"/>
    <x v="5"/>
    <x v="1"/>
    <s v="Oct"/>
  </r>
  <r>
    <n v="779"/>
    <s v="Webb Group"/>
    <s v="Public-key actuating projection"/>
    <n v="108700"/>
    <n v="87293"/>
    <x v="0"/>
    <n v="0.80306347746090156"/>
    <n v="831"/>
    <s v="US"/>
    <s v="USD"/>
    <x v="829"/>
    <n v="1439528400"/>
    <n v="1440306000"/>
    <d v="2015-08-23T05:00:00"/>
    <b v="0"/>
    <b v="1"/>
    <s v="theater/plays"/>
    <n v="105.04572803850782"/>
    <x v="1"/>
    <s v="plays"/>
    <x v="4"/>
    <x v="6"/>
    <s v="Aug"/>
  </r>
  <r>
    <n v="566"/>
    <s v="Webb-Smith"/>
    <s v="Advanced content-based installation"/>
    <n v="9300"/>
    <n v="4124"/>
    <x v="0"/>
    <n v="0.44344086021505374"/>
    <n v="37"/>
    <s v="US"/>
    <s v="USD"/>
    <x v="363"/>
    <n v="1456293600"/>
    <n v="1458277200"/>
    <d v="2016-03-18T05:00:00"/>
    <b v="0"/>
    <b v="1"/>
    <s v="music/electric music"/>
    <n v="111.45945945945945"/>
    <x v="2"/>
    <s v="electric music"/>
    <x v="8"/>
    <x v="2"/>
    <s v="Mar"/>
  </r>
  <r>
    <n v="588"/>
    <s v="Weber Inc"/>
    <s v="Up-sized discrete firmware"/>
    <n v="157600"/>
    <n v="124517"/>
    <x v="0"/>
    <n v="0.7900824873096447"/>
    <n v="1368"/>
    <s v="GB"/>
    <s v="GBP"/>
    <x v="52"/>
    <n v="1269493200"/>
    <n v="1272171600"/>
    <d v="2010-04-25T05:00:00"/>
    <b v="0"/>
    <b v="0"/>
    <s v="theater/plays"/>
    <n v="91.021198830409361"/>
    <x v="1"/>
    <s v="plays"/>
    <x v="0"/>
    <x v="10"/>
    <s v="Apr"/>
  </r>
  <r>
    <n v="794"/>
    <s v="Welch Inc"/>
    <s v="Optional optimal website"/>
    <n v="6600"/>
    <n v="8276"/>
    <x v="1"/>
    <n v="1.2539393939393939"/>
    <n v="110"/>
    <s v="US"/>
    <s v="USD"/>
    <x v="830"/>
    <n v="1513922400"/>
    <n v="1514959200"/>
    <d v="2018-01-03T06:00:00"/>
    <b v="0"/>
    <b v="0"/>
    <s v="music/rock"/>
    <n v="75.236363636363635"/>
    <x v="2"/>
    <s v="rock"/>
    <x v="5"/>
    <x v="9"/>
    <s v="Jan"/>
  </r>
  <r>
    <n v="42"/>
    <s v="Werner-Bryant"/>
    <s v="Virtual uniform frame"/>
    <n v="1800"/>
    <n v="7991"/>
    <x v="1"/>
    <n v="4.4394444444444447"/>
    <n v="222"/>
    <s v="US"/>
    <s v="USD"/>
    <x v="831"/>
    <n v="1309755600"/>
    <n v="1310533200"/>
    <d v="2011-07-13T05:00:00"/>
    <b v="0"/>
    <b v="0"/>
    <s v="food/food trucks"/>
    <n v="35.995495495495497"/>
    <x v="4"/>
    <s v="food trucks"/>
    <x v="2"/>
    <x v="11"/>
    <s v="Jul"/>
  </r>
  <r>
    <n v="742"/>
    <s v="West-Stevens"/>
    <s v="Reactive solution-oriented groupware"/>
    <n v="1200"/>
    <n v="13513"/>
    <x v="1"/>
    <n v="11.260833333333334"/>
    <n v="122"/>
    <s v="US"/>
    <s v="USD"/>
    <x v="832"/>
    <n v="1263880800"/>
    <n v="1267509600"/>
    <d v="2010-03-02T06:00:00"/>
    <b v="0"/>
    <b v="0"/>
    <s v="music/electric music"/>
    <n v="110.76229508196721"/>
    <x v="2"/>
    <s v="electric music"/>
    <x v="0"/>
    <x v="5"/>
    <s v="Mar"/>
  </r>
  <r>
    <n v="368"/>
    <s v="Whitaker, Wallace and Daniels"/>
    <s v="Reactive directional capacity"/>
    <n v="5200"/>
    <n v="14394"/>
    <x v="1"/>
    <n v="2.7680769230769231"/>
    <n v="206"/>
    <s v="GB"/>
    <s v="GBP"/>
    <x v="833"/>
    <n v="1286946000"/>
    <n v="1288933200"/>
    <d v="2010-11-05T05:00:00"/>
    <b v="0"/>
    <b v="1"/>
    <s v="film &amp; video/documentary"/>
    <n v="69.873786407766985"/>
    <x v="0"/>
    <s v="documentary"/>
    <x v="0"/>
    <x v="1"/>
    <s v="Nov"/>
  </r>
  <r>
    <n v="173"/>
    <s v="White LLC"/>
    <s v="Cross-group 4thgeneration middleware"/>
    <n v="96700"/>
    <n v="157635"/>
    <x v="1"/>
    <n v="1.6301447776628748"/>
    <n v="1561"/>
    <s v="US"/>
    <s v="USD"/>
    <x v="780"/>
    <n v="1368853200"/>
    <n v="1369371600"/>
    <d v="2013-05-24T05:00:00"/>
    <b v="0"/>
    <b v="0"/>
    <s v="theater/plays"/>
    <n v="100.98334401024984"/>
    <x v="1"/>
    <s v="plays"/>
    <x v="9"/>
    <x v="7"/>
    <s v="May"/>
  </r>
  <r>
    <n v="509"/>
    <s v="White LLC"/>
    <s v="Robust zero-defect project"/>
    <n v="168500"/>
    <n v="119510"/>
    <x v="0"/>
    <n v="0.70925816023738875"/>
    <n v="1258"/>
    <s v="US"/>
    <s v="USD"/>
    <x v="612"/>
    <n v="1336194000"/>
    <n v="1337058000"/>
    <d v="2012-05-15T05:00:00"/>
    <b v="0"/>
    <b v="0"/>
    <s v="theater/plays"/>
    <n v="95"/>
    <x v="1"/>
    <s v="plays"/>
    <x v="1"/>
    <x v="7"/>
    <s v="May"/>
  </r>
  <r>
    <n v="148"/>
    <s v="White, Larson and Wright"/>
    <s v="Upgradable hybrid capability"/>
    <n v="9300"/>
    <n v="11255"/>
    <x v="1"/>
    <n v="1.2102150537634409"/>
    <n v="107"/>
    <s v="US"/>
    <s v="USD"/>
    <x v="749"/>
    <n v="1500958800"/>
    <n v="1501736400"/>
    <d v="2017-08-03T05:00:00"/>
    <b v="0"/>
    <b v="0"/>
    <s v="technology/wearables"/>
    <n v="105.18691588785046"/>
    <x v="7"/>
    <s v="wearables"/>
    <x v="6"/>
    <x v="11"/>
    <s v="Aug"/>
  </r>
  <r>
    <n v="907"/>
    <s v="White, Pena and Calhoun"/>
    <s v="Quality-focused asymmetric adapter"/>
    <n v="9100"/>
    <n v="1843"/>
    <x v="0"/>
    <n v="0.20252747252747252"/>
    <n v="41"/>
    <s v="US"/>
    <s v="USD"/>
    <x v="834"/>
    <n v="1303880400"/>
    <n v="1304485200"/>
    <d v="2011-05-04T05:00:00"/>
    <b v="0"/>
    <b v="0"/>
    <s v="theater/plays"/>
    <n v="44.951219512195124"/>
    <x v="1"/>
    <s v="plays"/>
    <x v="2"/>
    <x v="8"/>
    <s v="May"/>
  </r>
  <r>
    <n v="624"/>
    <s v="White, Robertson and Roberts"/>
    <s v="Down-sized national software"/>
    <n v="5100"/>
    <n v="14249"/>
    <x v="1"/>
    <n v="2.793921568627451"/>
    <n v="432"/>
    <s v="US"/>
    <s v="USD"/>
    <x v="321"/>
    <n v="1422165600"/>
    <n v="1422684000"/>
    <d v="2015-01-31T06:00:00"/>
    <b v="0"/>
    <b v="0"/>
    <s v="photography/photography books"/>
    <n v="32.983796296296298"/>
    <x v="3"/>
    <s v="photography books"/>
    <x v="4"/>
    <x v="5"/>
    <s v="Jan"/>
  </r>
  <r>
    <n v="89"/>
    <s v="White, Singleton and Zimmerman"/>
    <s v="Monitored scalable knowledgebase"/>
    <n v="3400"/>
    <n v="8588"/>
    <x v="1"/>
    <n v="2.5258823529411765"/>
    <n v="96"/>
    <s v="US"/>
    <s v="USD"/>
    <x v="835"/>
    <n v="1271307600"/>
    <n v="1271480400"/>
    <d v="2010-04-17T05:00:00"/>
    <b v="0"/>
    <b v="0"/>
    <s v="theater/plays"/>
    <n v="89.458333333333329"/>
    <x v="1"/>
    <s v="plays"/>
    <x v="0"/>
    <x v="8"/>
    <s v="Apr"/>
  </r>
  <r>
    <n v="75"/>
    <s v="White, Torres and Bishop"/>
    <s v="Multi-layered dynamic protocol"/>
    <n v="9700"/>
    <n v="14606"/>
    <x v="1"/>
    <n v="1.5057731958762886"/>
    <n v="170"/>
    <s v="US"/>
    <s v="USD"/>
    <x v="836"/>
    <n v="1531630800"/>
    <n v="1532322000"/>
    <d v="2018-07-23T05:00:00"/>
    <b v="0"/>
    <b v="0"/>
    <s v="photography/photography books"/>
    <n v="85.917647058823533"/>
    <x v="3"/>
    <s v="photography books"/>
    <x v="5"/>
    <x v="11"/>
    <s v="Jul"/>
  </r>
  <r>
    <n v="153"/>
    <s v="Whitehead, Bell and Hughes"/>
    <s v="Multi-tiered radical definition"/>
    <n v="189400"/>
    <n v="176112"/>
    <x v="0"/>
    <n v="0.92984160506863778"/>
    <n v="5681"/>
    <s v="US"/>
    <s v="USD"/>
    <x v="837"/>
    <n v="1350622800"/>
    <n v="1351141200"/>
    <d v="2012-10-25T05:00:00"/>
    <b v="0"/>
    <b v="0"/>
    <s v="theater/plays"/>
    <n v="31.000176025347649"/>
    <x v="1"/>
    <s v="plays"/>
    <x v="1"/>
    <x v="1"/>
    <s v="Oct"/>
  </r>
  <r>
    <n v="790"/>
    <s v="White-Obrien"/>
    <s v="Operative local pricing structure"/>
    <n v="185900"/>
    <n v="56774"/>
    <x v="2"/>
    <n v="0.30540075309306081"/>
    <n v="1113"/>
    <s v="US"/>
    <s v="USD"/>
    <x v="838"/>
    <n v="1266127200"/>
    <n v="1266645600"/>
    <d v="2010-02-20T06:00:00"/>
    <b v="0"/>
    <b v="0"/>
    <s v="theater/plays"/>
    <n v="51.009883198562441"/>
    <x v="1"/>
    <s v="plays"/>
    <x v="0"/>
    <x v="2"/>
    <s v="Feb"/>
  </r>
  <r>
    <n v="882"/>
    <s v="White-Rosario"/>
    <s v="Balanced demand-driven definition"/>
    <n v="800"/>
    <n v="2960"/>
    <x v="1"/>
    <n v="3.7"/>
    <n v="80"/>
    <s v="US"/>
    <s v="USD"/>
    <x v="839"/>
    <n v="1421820000"/>
    <n v="1422165600"/>
    <d v="2015-01-25T06:00:00"/>
    <b v="0"/>
    <b v="0"/>
    <s v="theater/plays"/>
    <n v="37"/>
    <x v="1"/>
    <s v="plays"/>
    <x v="4"/>
    <x v="5"/>
    <s v="Jan"/>
  </r>
  <r>
    <n v="940"/>
    <s v="Wiggins Ltd"/>
    <s v="Upgradable analyzing core"/>
    <n v="9900"/>
    <n v="6161"/>
    <x v="3"/>
    <n v="0.62232323232323228"/>
    <n v="66"/>
    <s v="CA"/>
    <s v="CAD"/>
    <x v="840"/>
    <n v="1354341600"/>
    <n v="1356242400"/>
    <d v="2012-12-23T06:00:00"/>
    <b v="0"/>
    <b v="0"/>
    <s v="technology/web"/>
    <n v="93.348484848484844"/>
    <x v="7"/>
    <s v="web"/>
    <x v="1"/>
    <x v="9"/>
    <s v="Dec"/>
  </r>
  <r>
    <n v="782"/>
    <s v="Williams and Sons"/>
    <s v="Centralized asymmetric framework"/>
    <n v="5100"/>
    <n v="10981"/>
    <x v="1"/>
    <n v="2.153137254901961"/>
    <n v="161"/>
    <s v="US"/>
    <s v="USD"/>
    <x v="841"/>
    <n v="1298959200"/>
    <n v="1301374800"/>
    <d v="2011-03-29T05:00:00"/>
    <b v="0"/>
    <b v="1"/>
    <s v="film &amp; video/animation"/>
    <n v="68.204968944099377"/>
    <x v="0"/>
    <s v="animation"/>
    <x v="2"/>
    <x v="10"/>
    <s v="Mar"/>
  </r>
  <r>
    <n v="809"/>
    <s v="Williams and Sons"/>
    <s v="Public-key bottom-line algorithm"/>
    <n v="140800"/>
    <n v="88536"/>
    <x v="0"/>
    <n v="0.62880681818181816"/>
    <n v="2108"/>
    <s v="CH"/>
    <s v="CHF"/>
    <x v="842"/>
    <n v="1344920400"/>
    <n v="1345006800"/>
    <d v="2012-08-15T05:00:00"/>
    <b v="0"/>
    <b v="0"/>
    <s v="film &amp; video/documentary"/>
    <n v="42"/>
    <x v="0"/>
    <s v="documentary"/>
    <x v="1"/>
    <x v="6"/>
    <s v="Aug"/>
  </r>
  <r>
    <n v="856"/>
    <s v="Williams and Sons"/>
    <s v="Profound composite core"/>
    <n v="2400"/>
    <n v="8558"/>
    <x v="1"/>
    <n v="3.565833333333333"/>
    <n v="158"/>
    <s v="US"/>
    <s v="USD"/>
    <x v="843"/>
    <n v="1335243600"/>
    <n v="1336712400"/>
    <d v="2012-05-11T05:00:00"/>
    <b v="0"/>
    <b v="0"/>
    <s v="food/food trucks"/>
    <n v="54.164556962025316"/>
    <x v="4"/>
    <s v="food trucks"/>
    <x v="1"/>
    <x v="8"/>
    <s v="May"/>
  </r>
  <r>
    <n v="257"/>
    <s v="Williams Inc"/>
    <s v="Decentralized exuding strategy"/>
    <n v="5700"/>
    <n v="8322"/>
    <x v="1"/>
    <n v="1.46"/>
    <n v="92"/>
    <s v="US"/>
    <s v="USD"/>
    <x v="844"/>
    <n v="1362463200"/>
    <n v="1363669200"/>
    <d v="2013-03-19T05:00:00"/>
    <b v="0"/>
    <b v="0"/>
    <s v="theater/plays"/>
    <n v="90.456521739130437"/>
    <x v="1"/>
    <s v="plays"/>
    <x v="9"/>
    <x v="10"/>
    <s v="Mar"/>
  </r>
  <r>
    <n v="845"/>
    <s v="Williams LLC"/>
    <s v="Up-sized high-level access"/>
    <n v="69900"/>
    <n v="138087"/>
    <x v="1"/>
    <n v="1.9754935622317598"/>
    <n v="1354"/>
    <s v="GB"/>
    <s v="GBP"/>
    <x v="845"/>
    <n v="1526360400"/>
    <n v="1529557200"/>
    <d v="2018-06-21T05:00:00"/>
    <b v="0"/>
    <b v="0"/>
    <s v="technology/web"/>
    <n v="101.98449039881831"/>
    <x v="7"/>
    <s v="web"/>
    <x v="5"/>
    <x v="7"/>
    <s v="Jun"/>
  </r>
  <r>
    <n v="231"/>
    <s v="Williams, Carter and Gonzalez"/>
    <s v="Cross-platform uniform hardware"/>
    <n v="7200"/>
    <n v="5523"/>
    <x v="2"/>
    <n v="0.76708333333333334"/>
    <n v="67"/>
    <s v="US"/>
    <s v="USD"/>
    <x v="846"/>
    <n v="1369112400"/>
    <n v="1374123600"/>
    <d v="2013-07-18T05:00:00"/>
    <b v="0"/>
    <b v="0"/>
    <s v="theater/plays"/>
    <n v="82.432835820895519"/>
    <x v="1"/>
    <s v="plays"/>
    <x v="9"/>
    <x v="7"/>
    <s v="Jul"/>
  </r>
  <r>
    <n v="939"/>
    <s v="Williams, Johnson and Campbell"/>
    <s v="Streamlined human-resource Graphic Interface"/>
    <n v="7800"/>
    <n v="3839"/>
    <x v="0"/>
    <n v="0.49217948717948717"/>
    <n v="67"/>
    <s v="US"/>
    <s v="USD"/>
    <x v="847"/>
    <n v="1304744400"/>
    <n v="1306213200"/>
    <d v="2011-05-24T05:00:00"/>
    <b v="0"/>
    <b v="1"/>
    <s v="games/video games"/>
    <n v="57.298507462686565"/>
    <x v="6"/>
    <s v="video games"/>
    <x v="2"/>
    <x v="7"/>
    <s v="May"/>
  </r>
  <r>
    <n v="979"/>
    <s v="Williams, Martin and Meyer"/>
    <s v="Innovative well-modulated capability"/>
    <n v="60200"/>
    <n v="86244"/>
    <x v="1"/>
    <n v="1.432624584717608"/>
    <n v="1015"/>
    <s v="GB"/>
    <s v="GBP"/>
    <x v="353"/>
    <n v="1426395600"/>
    <n v="1426914000"/>
    <d v="2015-03-21T05:00:00"/>
    <b v="0"/>
    <b v="0"/>
    <s v="theater/plays"/>
    <n v="84.969458128078813"/>
    <x v="1"/>
    <s v="plays"/>
    <x v="4"/>
    <x v="10"/>
    <s v="Mar"/>
  </r>
  <r>
    <n v="950"/>
    <s v="Williams, Orozco and Gomez"/>
    <s v="Persistent content-based methodology"/>
    <n v="100"/>
    <n v="5"/>
    <x v="0"/>
    <n v="0.05"/>
    <n v="1"/>
    <s v="US"/>
    <s v="USD"/>
    <x v="349"/>
    <n v="1555390800"/>
    <n v="1555822800"/>
    <d v="2019-04-21T05:00:00"/>
    <b v="0"/>
    <b v="1"/>
    <s v="theater/plays"/>
    <n v="5"/>
    <x v="1"/>
    <s v="plays"/>
    <x v="3"/>
    <x v="8"/>
    <s v="Apr"/>
  </r>
  <r>
    <n v="366"/>
    <s v="Williams, Perez and Villegas"/>
    <s v="Robust directional system engine"/>
    <n v="1800"/>
    <n v="10658"/>
    <x v="1"/>
    <n v="5.9211111111111112"/>
    <n v="101"/>
    <s v="US"/>
    <s v="USD"/>
    <x v="848"/>
    <n v="1294034400"/>
    <n v="1294120800"/>
    <d v="2011-01-04T06:00:00"/>
    <b v="0"/>
    <b v="1"/>
    <s v="theater/plays"/>
    <n v="105.52475247524752"/>
    <x v="1"/>
    <s v="plays"/>
    <x v="2"/>
    <x v="5"/>
    <s v="Jan"/>
  </r>
  <r>
    <n v="891"/>
    <s v="Williams, Price and Hurley"/>
    <s v="Synchronized demand-driven infrastructure"/>
    <n v="3000"/>
    <n v="7758"/>
    <x v="1"/>
    <n v="2.5859999999999999"/>
    <n v="165"/>
    <s v="CA"/>
    <s v="CAD"/>
    <x v="849"/>
    <n v="1322892000"/>
    <n v="1326693600"/>
    <d v="2012-01-16T06:00:00"/>
    <b v="0"/>
    <b v="0"/>
    <s v="film &amp; video/documentary"/>
    <n v="47.018181818181816"/>
    <x v="0"/>
    <s v="documentary"/>
    <x v="1"/>
    <x v="9"/>
    <s v="Jan"/>
  </r>
  <r>
    <n v="653"/>
    <s v="Williams-Jones"/>
    <s v="Monitored incremental info-mediaries"/>
    <n v="600"/>
    <n v="14033"/>
    <x v="1"/>
    <n v="23.388333333333332"/>
    <n v="234"/>
    <s v="US"/>
    <s v="USD"/>
    <x v="850"/>
    <n v="1460091600"/>
    <n v="1460264400"/>
    <d v="2016-04-10T05:00:00"/>
    <b v="0"/>
    <b v="0"/>
    <s v="technology/web"/>
    <n v="59.970085470085472"/>
    <x v="7"/>
    <s v="web"/>
    <x v="8"/>
    <x v="8"/>
    <s v="Apr"/>
  </r>
  <r>
    <n v="637"/>
    <s v="Williams-Ramirez"/>
    <s v="Open-architected 24/7 throughput"/>
    <n v="8500"/>
    <n v="6750"/>
    <x v="0"/>
    <n v="0.79411764705882348"/>
    <n v="65"/>
    <s v="US"/>
    <s v="USD"/>
    <x v="851"/>
    <n v="1479103200"/>
    <n v="1479794400"/>
    <d v="2016-11-22T06:00:00"/>
    <b v="0"/>
    <b v="0"/>
    <s v="theater/plays"/>
    <n v="103.84615384615384"/>
    <x v="1"/>
    <s v="plays"/>
    <x v="8"/>
    <x v="4"/>
    <s v="Nov"/>
  </r>
  <r>
    <n v="587"/>
    <s v="Williams-Santos"/>
    <s v="Open-source analyzing monitoring"/>
    <n v="9400"/>
    <n v="6852"/>
    <x v="0"/>
    <n v="0.72893617021276602"/>
    <n v="156"/>
    <s v="CA"/>
    <s v="CAD"/>
    <x v="550"/>
    <n v="1547877600"/>
    <n v="1552366800"/>
    <d v="2019-03-12T05:00:00"/>
    <b v="0"/>
    <b v="1"/>
    <s v="food/food trucks"/>
    <n v="43.92307692307692"/>
    <x v="4"/>
    <s v="food trucks"/>
    <x v="3"/>
    <x v="5"/>
    <s v="Mar"/>
  </r>
  <r>
    <n v="512"/>
    <s v="Williams-Walsh"/>
    <s v="Organized explicit core"/>
    <n v="9100"/>
    <n v="12678"/>
    <x v="1"/>
    <n v="1.393186813186813"/>
    <n v="239"/>
    <s v="US"/>
    <s v="USD"/>
    <x v="852"/>
    <n v="1404536400"/>
    <n v="1404622800"/>
    <d v="2014-07-06T05:00:00"/>
    <b v="0"/>
    <b v="1"/>
    <s v="games/video games"/>
    <n v="53.046025104602514"/>
    <x v="6"/>
    <s v="video games"/>
    <x v="7"/>
    <x v="11"/>
    <s v="Jul"/>
  </r>
  <r>
    <n v="329"/>
    <s v="Willis and Sons"/>
    <s v="Fundamental incremental database"/>
    <n v="93800"/>
    <n v="21477"/>
    <x v="3"/>
    <n v="0.22896588486140726"/>
    <n v="211"/>
    <s v="US"/>
    <s v="USD"/>
    <x v="308"/>
    <n v="1481522400"/>
    <n v="1482472800"/>
    <d v="2016-12-23T06:00:00"/>
    <b v="0"/>
    <b v="0"/>
    <s v="games/video games"/>
    <n v="101.78672985781991"/>
    <x v="6"/>
    <s v="video games"/>
    <x v="8"/>
    <x v="9"/>
    <s v="Dec"/>
  </r>
  <r>
    <n v="571"/>
    <s v="Wilson and Sons"/>
    <s v="Monitored grid-enabled model"/>
    <n v="3500"/>
    <n v="3295"/>
    <x v="0"/>
    <n v="0.94142857142857139"/>
    <n v="35"/>
    <s v="IT"/>
    <s v="EUR"/>
    <x v="853"/>
    <n v="1434690000"/>
    <n v="1438750800"/>
    <d v="2015-08-05T05:00:00"/>
    <b v="0"/>
    <b v="0"/>
    <s v="film &amp; video/shorts"/>
    <n v="94.142857142857139"/>
    <x v="0"/>
    <s v="shorts"/>
    <x v="4"/>
    <x v="3"/>
    <s v="Aug"/>
  </r>
  <r>
    <n v="987"/>
    <s v="Wilson Group"/>
    <s v="Ameliorated foreground focus group"/>
    <n v="6200"/>
    <n v="13441"/>
    <x v="1"/>
    <n v="2.1679032258064517"/>
    <n v="480"/>
    <s v="US"/>
    <s v="USD"/>
    <x v="854"/>
    <n v="1493269200"/>
    <n v="1494478800"/>
    <d v="2017-05-11T05:00:00"/>
    <b v="0"/>
    <b v="0"/>
    <s v="film &amp; video/documentary"/>
    <n v="28.002083333333335"/>
    <x v="0"/>
    <s v="documentary"/>
    <x v="6"/>
    <x v="8"/>
    <s v="May"/>
  </r>
  <r>
    <n v="521"/>
    <s v="Wilson Ltd"/>
    <s v="Function-based multi-state software"/>
    <n v="7600"/>
    <n v="11061"/>
    <x v="1"/>
    <n v="1.4553947368421052"/>
    <n v="369"/>
    <s v="US"/>
    <s v="USD"/>
    <x v="855"/>
    <n v="1471928400"/>
    <n v="1472446800"/>
    <d v="2016-08-29T05:00:00"/>
    <b v="0"/>
    <b v="1"/>
    <s v="film &amp; video/drama"/>
    <n v="29.975609756097562"/>
    <x v="0"/>
    <s v="drama"/>
    <x v="8"/>
    <x v="6"/>
    <s v="Aug"/>
  </r>
  <r>
    <n v="456"/>
    <s v="Wilson, Brooks and Clark"/>
    <s v="Operative well-modulated data-warehouse"/>
    <n v="146400"/>
    <n v="152438"/>
    <x v="1"/>
    <n v="1.041243169398907"/>
    <n v="1605"/>
    <s v="US"/>
    <s v="USD"/>
    <x v="856"/>
    <n v="1518242400"/>
    <n v="1518242400"/>
    <d v="2018-02-10T06:00:00"/>
    <b v="0"/>
    <b v="1"/>
    <s v="music/indie rock"/>
    <n v="94.976947040498445"/>
    <x v="2"/>
    <s v="indie rock"/>
    <x v="5"/>
    <x v="2"/>
    <s v="Feb"/>
  </r>
  <r>
    <n v="290"/>
    <s v="Wilson, Hall and Osborne"/>
    <s v="Advanced global data-warehouse"/>
    <n v="168600"/>
    <n v="91722"/>
    <x v="0"/>
    <n v="0.54402135231316728"/>
    <n v="908"/>
    <s v="US"/>
    <s v="USD"/>
    <x v="857"/>
    <n v="1368162000"/>
    <n v="1370926800"/>
    <d v="2013-06-11T05:00:00"/>
    <b v="0"/>
    <b v="1"/>
    <s v="film &amp; video/documentary"/>
    <n v="101.01541850220265"/>
    <x v="0"/>
    <s v="documentary"/>
    <x v="9"/>
    <x v="7"/>
    <s v="Jun"/>
  </r>
  <r>
    <n v="925"/>
    <s v="Wilson, Jefferson and Anderson"/>
    <s v="Profit-focused empowering system engine"/>
    <n v="3000"/>
    <n v="6722"/>
    <x v="1"/>
    <n v="2.2406666666666668"/>
    <n v="65"/>
    <s v="US"/>
    <s v="USD"/>
    <x v="858"/>
    <n v="1506056400"/>
    <n v="1507093200"/>
    <d v="2017-10-04T05:00:00"/>
    <b v="0"/>
    <b v="0"/>
    <s v="theater/plays"/>
    <n v="103.41538461538461"/>
    <x v="1"/>
    <s v="plays"/>
    <x v="6"/>
    <x v="0"/>
    <s v="Oct"/>
  </r>
  <r>
    <n v="650"/>
    <s v="Wilson, Wilson and Mathis"/>
    <s v="Optional asymmetric success"/>
    <n v="100"/>
    <n v="2"/>
    <x v="0"/>
    <n v="0.02"/>
    <n v="1"/>
    <s v="US"/>
    <s v="USD"/>
    <x v="859"/>
    <n v="1404795600"/>
    <n v="1407128400"/>
    <d v="2014-08-04T05:00:00"/>
    <b v="0"/>
    <b v="0"/>
    <s v="music/jazz"/>
    <n v="2"/>
    <x v="2"/>
    <s v="jazz"/>
    <x v="7"/>
    <x v="11"/>
    <s v="Aug"/>
  </r>
  <r>
    <n v="923"/>
    <s v="Wise and Sons"/>
    <s v="Sharable discrete definition"/>
    <n v="1700"/>
    <n v="4044"/>
    <x v="1"/>
    <n v="2.3788235294117648"/>
    <n v="40"/>
    <s v="US"/>
    <s v="USD"/>
    <x v="402"/>
    <n v="1279083600"/>
    <n v="1279170000"/>
    <d v="2010-07-15T05:00:00"/>
    <b v="0"/>
    <b v="0"/>
    <s v="theater/plays"/>
    <n v="101.1"/>
    <x v="1"/>
    <s v="plays"/>
    <x v="0"/>
    <x v="11"/>
    <s v="Jul"/>
  </r>
  <r>
    <n v="458"/>
    <s v="Wise, Thompson and Allen"/>
    <s v="Pre-emptive neutral portal"/>
    <n v="33800"/>
    <n v="118706"/>
    <x v="1"/>
    <n v="3.5120118343195266"/>
    <n v="2120"/>
    <s v="US"/>
    <s v="USD"/>
    <x v="860"/>
    <n v="1269752400"/>
    <n v="1273554000"/>
    <d v="2010-05-11T05:00:00"/>
    <b v="0"/>
    <b v="0"/>
    <s v="theater/plays"/>
    <n v="55.993396226415094"/>
    <x v="1"/>
    <s v="plays"/>
    <x v="0"/>
    <x v="10"/>
    <s v="May"/>
  </r>
  <r>
    <n v="301"/>
    <s v="Wong-Walker"/>
    <s v="Multi-channeled disintermediate policy"/>
    <n v="900"/>
    <n v="12102"/>
    <x v="1"/>
    <n v="13.446666666666667"/>
    <n v="295"/>
    <s v="US"/>
    <s v="USD"/>
    <x v="861"/>
    <n v="1424930400"/>
    <n v="1426395600"/>
    <d v="2015-03-15T05:00:00"/>
    <b v="0"/>
    <b v="0"/>
    <s v="film &amp; video/documentary"/>
    <n v="41.023728813559323"/>
    <x v="0"/>
    <s v="documentary"/>
    <x v="4"/>
    <x v="2"/>
    <s v="Mar"/>
  </r>
  <r>
    <n v="956"/>
    <s v="Wood Inc"/>
    <s v="Re-engineered composite focus group"/>
    <n v="187600"/>
    <n v="35698"/>
    <x v="0"/>
    <n v="0.19028784648187633"/>
    <n v="830"/>
    <s v="US"/>
    <s v="USD"/>
    <x v="862"/>
    <n v="1450764000"/>
    <n v="1451109600"/>
    <d v="2015-12-26T06:00:00"/>
    <b v="0"/>
    <b v="0"/>
    <s v="film &amp; video/science fiction"/>
    <n v="43.00963855421687"/>
    <x v="0"/>
    <s v="science fiction"/>
    <x v="4"/>
    <x v="9"/>
    <s v="Dec"/>
  </r>
  <r>
    <n v="868"/>
    <s v="Wood, Buckley and Meza"/>
    <s v="Front-line web-enabled installation"/>
    <n v="7000"/>
    <n v="12939"/>
    <x v="1"/>
    <n v="1.8484285714285715"/>
    <n v="126"/>
    <s v="US"/>
    <s v="USD"/>
    <x v="863"/>
    <n v="1381554000"/>
    <n v="1382504400"/>
    <d v="2013-10-23T05:00:00"/>
    <b v="0"/>
    <b v="0"/>
    <s v="theater/plays"/>
    <n v="102.69047619047619"/>
    <x v="1"/>
    <s v="plays"/>
    <x v="9"/>
    <x v="1"/>
    <s v="Oct"/>
  </r>
  <r>
    <n v="454"/>
    <s v="Woods Inc"/>
    <s v="Upgradable upward-trending portal"/>
    <n v="4000"/>
    <n v="1763"/>
    <x v="0"/>
    <n v="0.44074999999999998"/>
    <n v="39"/>
    <s v="US"/>
    <s v="USD"/>
    <x v="864"/>
    <n v="1382331600"/>
    <n v="1385445600"/>
    <d v="2013-11-26T06:00:00"/>
    <b v="0"/>
    <b v="1"/>
    <s v="film &amp; video/drama"/>
    <n v="45.205128205128204"/>
    <x v="0"/>
    <s v="drama"/>
    <x v="9"/>
    <x v="1"/>
    <s v="Nov"/>
  </r>
  <r>
    <n v="45"/>
    <s v="Woods-Clark"/>
    <s v="Networked tertiary Graphical User Interface"/>
    <n v="9500"/>
    <n v="4530"/>
    <x v="0"/>
    <n v="0.4768421052631579"/>
    <n v="48"/>
    <s v="US"/>
    <s v="USD"/>
    <x v="865"/>
    <n v="1478062800"/>
    <n v="1479362400"/>
    <d v="2016-11-17T06:00:00"/>
    <b v="0"/>
    <b v="1"/>
    <s v="theater/plays"/>
    <n v="94.375"/>
    <x v="1"/>
    <s v="plays"/>
    <x v="8"/>
    <x v="4"/>
    <s v="Nov"/>
  </r>
  <r>
    <n v="949"/>
    <s v="Wright LLC"/>
    <s v="Seamless clear-thinking conglomeration"/>
    <n v="5900"/>
    <n v="9520"/>
    <x v="1"/>
    <n v="1.6135593220338984"/>
    <n v="203"/>
    <s v="US"/>
    <s v="USD"/>
    <x v="866"/>
    <n v="1429333200"/>
    <n v="1430974800"/>
    <d v="2015-05-07T05:00:00"/>
    <b v="0"/>
    <b v="0"/>
    <s v="technology/web"/>
    <n v="46.896551724137929"/>
    <x v="7"/>
    <s v="web"/>
    <x v="4"/>
    <x v="8"/>
    <s v="May"/>
  </r>
  <r>
    <n v="55"/>
    <s v="Wright, Brooks and Villarreal"/>
    <s v="Reverse-engineered bifurcated strategy"/>
    <n v="6600"/>
    <n v="11746"/>
    <x v="1"/>
    <n v="1.7796969696969698"/>
    <n v="131"/>
    <s v="US"/>
    <s v="USD"/>
    <x v="867"/>
    <n v="1532926800"/>
    <n v="1533358800"/>
    <d v="2018-08-04T05:00:00"/>
    <b v="0"/>
    <b v="0"/>
    <s v="music/jazz"/>
    <n v="89.664122137404576"/>
    <x v="2"/>
    <s v="jazz"/>
    <x v="5"/>
    <x v="11"/>
    <s v="Aug"/>
  </r>
  <r>
    <n v="59"/>
    <s v="Wright, Fox and Marks"/>
    <s v="Assimilated real-time support"/>
    <n v="1400"/>
    <n v="3851"/>
    <x v="1"/>
    <n v="2.7507142857142863"/>
    <n v="128"/>
    <s v="US"/>
    <s v="USD"/>
    <x v="868"/>
    <n v="1497243600"/>
    <n v="1498539600"/>
    <d v="2017-06-27T05:00:00"/>
    <b v="0"/>
    <b v="1"/>
    <s v="theater/plays"/>
    <n v="30.0859375"/>
    <x v="1"/>
    <s v="plays"/>
    <x v="6"/>
    <x v="3"/>
    <s v="Jun"/>
  </r>
  <r>
    <n v="113"/>
    <s v="Wright, Hartman and Yu"/>
    <s v="User-friendly tertiary array"/>
    <n v="3300"/>
    <n v="12437"/>
    <x v="1"/>
    <n v="3.7687878787878786"/>
    <n v="131"/>
    <s v="US"/>
    <s v="USD"/>
    <x v="869"/>
    <n v="1505192400"/>
    <n v="1505797200"/>
    <d v="2017-09-19T05:00:00"/>
    <b v="0"/>
    <b v="0"/>
    <s v="food/food trucks"/>
    <n v="94.938931297709928"/>
    <x v="4"/>
    <s v="food trucks"/>
    <x v="6"/>
    <x v="0"/>
    <s v="Sep"/>
  </r>
  <r>
    <n v="15"/>
    <s v="Wright, Hunt and Rowe"/>
    <s v="Extended eco-centric pricing structure"/>
    <n v="81200"/>
    <n v="38414"/>
    <x v="0"/>
    <n v="0.47307881773399013"/>
    <n v="452"/>
    <s v="US"/>
    <s v="USD"/>
    <x v="870"/>
    <n v="1575957600"/>
    <n v="1576303200"/>
    <d v="2019-12-14T06:00:00"/>
    <b v="0"/>
    <b v="0"/>
    <s v="technology/wearables"/>
    <n v="84.986725663716811"/>
    <x v="7"/>
    <s v="wearables"/>
    <x v="3"/>
    <x v="9"/>
    <s v="Dec"/>
  </r>
  <r>
    <n v="896"/>
    <s v="Wright-Bryant"/>
    <s v="Reverse-engineered client-server extranet"/>
    <n v="19800"/>
    <n v="153338"/>
    <x v="1"/>
    <n v="7.7443434343434339"/>
    <n v="1460"/>
    <s v="AU"/>
    <s v="AUD"/>
    <x v="871"/>
    <n v="1310619600"/>
    <n v="1310878800"/>
    <d v="2011-07-17T05:00:00"/>
    <b v="0"/>
    <b v="1"/>
    <s v="food/food trucks"/>
    <n v="105.02602739726028"/>
    <x v="4"/>
    <s v="food trucks"/>
    <x v="2"/>
    <x v="11"/>
    <s v="Jul"/>
  </r>
  <r>
    <n v="649"/>
    <s v="Yang and Sons"/>
    <s v="Reactive 6thgeneration hub"/>
    <n v="121700"/>
    <n v="59003"/>
    <x v="0"/>
    <n v="0.48482333607230893"/>
    <n v="602"/>
    <s v="CH"/>
    <s v="CHF"/>
    <x v="872"/>
    <n v="1287550800"/>
    <n v="1288501200"/>
    <d v="2010-10-31T05:00:00"/>
    <b v="1"/>
    <b v="1"/>
    <s v="theater/plays"/>
    <n v="98.011627906976742"/>
    <x v="1"/>
    <s v="plays"/>
    <x v="0"/>
    <x v="1"/>
    <s v="Oct"/>
  </r>
  <r>
    <n v="666"/>
    <s v="York, Barr and Grant"/>
    <s v="Cloned bottom-line success"/>
    <n v="3100"/>
    <n v="1985"/>
    <x v="2"/>
    <n v="0.64032258064516123"/>
    <n v="25"/>
    <s v="US"/>
    <s v="USD"/>
    <x v="873"/>
    <n v="1377838800"/>
    <n v="1378357200"/>
    <d v="2013-09-05T05:00:00"/>
    <b v="0"/>
    <b v="1"/>
    <s v="theater/plays"/>
    <n v="79.400000000000006"/>
    <x v="1"/>
    <s v="plays"/>
    <x v="9"/>
    <x v="6"/>
    <s v="Sep"/>
  </r>
  <r>
    <n v="548"/>
    <s v="York-Pitts"/>
    <s v="Monitored discrete toolset"/>
    <n v="66100"/>
    <n v="179074"/>
    <x v="1"/>
    <n v="2.7091376701966716"/>
    <n v="2985"/>
    <s v="US"/>
    <s v="USD"/>
    <x v="874"/>
    <n v="1459486800"/>
    <n v="1460610000"/>
    <d v="2016-04-14T05:00:00"/>
    <b v="0"/>
    <b v="0"/>
    <s v="theater/plays"/>
    <n v="59.991289782244557"/>
    <x v="1"/>
    <s v="plays"/>
    <x v="8"/>
    <x v="8"/>
    <s v="Apr"/>
  </r>
  <r>
    <n v="490"/>
    <s v="Young and Sons"/>
    <s v="Innovative disintermediate encryption"/>
    <n v="2400"/>
    <n v="4596"/>
    <x v="1"/>
    <n v="1.915"/>
    <n v="144"/>
    <s v="US"/>
    <s v="USD"/>
    <x v="786"/>
    <n v="1573970400"/>
    <n v="1574575200"/>
    <d v="2019-11-24T06:00:00"/>
    <b v="0"/>
    <b v="0"/>
    <s v="journalism/audio"/>
    <n v="31.916666666666668"/>
    <x v="8"/>
    <s v="audio"/>
    <x v="3"/>
    <x v="4"/>
    <s v="Nov"/>
  </r>
  <r>
    <n v="351"/>
    <s v="Young LLC"/>
    <s v="Universal maximized methodology"/>
    <n v="74100"/>
    <n v="94631"/>
    <x v="1"/>
    <n v="1.2770715249662619"/>
    <n v="2013"/>
    <s v="US"/>
    <s v="USD"/>
    <x v="319"/>
    <n v="1440392400"/>
    <n v="1441602000"/>
    <d v="2015-09-07T05:00:00"/>
    <b v="0"/>
    <b v="0"/>
    <s v="music/rock"/>
    <n v="47.009935419771487"/>
    <x v="2"/>
    <s v="rock"/>
    <x v="4"/>
    <x v="6"/>
    <s v="Sep"/>
  </r>
  <r>
    <n v="328"/>
    <s v="Young PLC"/>
    <s v="Innovative well-modulated functionalities"/>
    <n v="98700"/>
    <n v="131826"/>
    <x v="1"/>
    <n v="1.3356231003039514"/>
    <n v="2441"/>
    <s v="US"/>
    <s v="USD"/>
    <x v="875"/>
    <n v="1543557600"/>
    <n v="1544508000"/>
    <d v="2018-12-11T06:00:00"/>
    <b v="0"/>
    <b v="0"/>
    <s v="music/rock"/>
    <n v="54.004916018025398"/>
    <x v="2"/>
    <s v="rock"/>
    <x v="5"/>
    <x v="4"/>
    <s v="Dec"/>
  </r>
  <r>
    <n v="664"/>
    <s v="Young PLC"/>
    <s v="Optional maximized attitude"/>
    <n v="79400"/>
    <n v="26571"/>
    <x v="0"/>
    <n v="0.33464735516372796"/>
    <n v="1063"/>
    <s v="US"/>
    <s v="USD"/>
    <x v="638"/>
    <n v="1329717600"/>
    <n v="1330581600"/>
    <d v="2012-03-01T06:00:00"/>
    <b v="0"/>
    <b v="0"/>
    <s v="music/jazz"/>
    <n v="24.99623706491063"/>
    <x v="2"/>
    <s v="jazz"/>
    <x v="1"/>
    <x v="2"/>
    <s v="Mar"/>
  </r>
  <r>
    <n v="538"/>
    <s v="Young, Gilbert and Escobar"/>
    <s v="Networked didactic time-frame"/>
    <n v="151300"/>
    <n v="57034"/>
    <x v="0"/>
    <n v="0.37695968274950431"/>
    <n v="1296"/>
    <s v="US"/>
    <s v="USD"/>
    <x v="876"/>
    <n v="1379826000"/>
    <n v="1381208400"/>
    <d v="2013-10-08T05:00:00"/>
    <b v="0"/>
    <b v="0"/>
    <s v="games/mobile games"/>
    <n v="44.007716049382715"/>
    <x v="6"/>
    <s v="mobile games"/>
    <x v="9"/>
    <x v="0"/>
    <s v="Oct"/>
  </r>
  <r>
    <n v="318"/>
    <s v="Young, Hart and Ryan"/>
    <s v="Decentralized demand-driven open system"/>
    <n v="5700"/>
    <n v="903"/>
    <x v="0"/>
    <n v="0.15842105263157893"/>
    <n v="17"/>
    <s v="US"/>
    <s v="USD"/>
    <x v="877"/>
    <n v="1392357600"/>
    <n v="1392530400"/>
    <d v="2014-02-16T06:00:00"/>
    <b v="0"/>
    <b v="0"/>
    <s v="music/rock"/>
    <n v="53.117647058823529"/>
    <x v="2"/>
    <s v="rock"/>
    <x v="7"/>
    <x v="2"/>
    <s v="Feb"/>
  </r>
  <r>
    <n v="861"/>
    <s v="Young, Ramsey and Powell"/>
    <s v="Devolved disintermediate analyzer"/>
    <n v="8800"/>
    <n v="9317"/>
    <x v="1"/>
    <n v="1.0587500000000001"/>
    <n v="163"/>
    <s v="US"/>
    <s v="USD"/>
    <x v="878"/>
    <n v="1269147600"/>
    <n v="1269838800"/>
    <d v="2010-03-29T05:00:00"/>
    <b v="0"/>
    <b v="0"/>
    <s v="theater/plays"/>
    <n v="57.159509202453989"/>
    <x v="1"/>
    <s v="plays"/>
    <x v="0"/>
    <x v="10"/>
    <s v="Mar"/>
  </r>
  <r>
    <n v="633"/>
    <s v="Yu and Sons"/>
    <s v="Adaptive context-sensitive architecture"/>
    <n v="6700"/>
    <n v="5569"/>
    <x v="0"/>
    <n v="0.83119402985074631"/>
    <n v="105"/>
    <s v="US"/>
    <s v="USD"/>
    <x v="5"/>
    <n v="1446876000"/>
    <n v="1447221600"/>
    <d v="2015-11-11T06:00:00"/>
    <b v="0"/>
    <b v="0"/>
    <s v="film &amp; video/animation"/>
    <n v="53.038095238095238"/>
    <x v="0"/>
    <s v="animation"/>
    <x v="4"/>
    <x v="4"/>
    <s v="No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H3:M14" firstHeaderRow="1" firstDataRow="2" firstDataCol="1" rowPageCount="1" colPageCount="1"/>
  <pivotFields count="20">
    <pivotField showAll="0"/>
    <pivotField showAll="0"/>
    <pivotField showAll="0"/>
    <pivotField showAll="0"/>
    <pivotField dataField="1" showAll="0"/>
    <pivotField axis="axisCol" showAll="0">
      <items count="5">
        <item x="2"/>
        <item x="0"/>
        <item x="3"/>
        <item x="1"/>
        <item t="default"/>
      </items>
    </pivotField>
    <pivotField showAll="0"/>
    <pivotField axis="axisPage" showAll="0">
      <items count="8">
        <item x="1"/>
        <item x="3"/>
        <item x="6"/>
        <item x="2"/>
        <item x="5"/>
        <item x="4"/>
        <item x="0"/>
        <item t="default"/>
      </items>
    </pivotField>
    <pivotField showAll="0"/>
    <pivotField numFmtId="14" showAll="0"/>
    <pivotField showAll="0"/>
    <pivotField showAll="0"/>
    <pivotField numFmtId="14" showAll="0"/>
    <pivotField showAll="0"/>
    <pivotField showAll="0"/>
    <pivotField showAll="0"/>
    <pivotField numFmtId="9" showAll="0"/>
    <pivotField showAll="0"/>
    <pivotField axis="axisRow" showAll="0">
      <items count="10">
        <item x="0"/>
        <item x="4"/>
        <item x="6"/>
        <item x="8"/>
        <item x="2"/>
        <item x="3"/>
        <item x="5"/>
        <item x="7"/>
        <item x="1"/>
        <item t="default"/>
      </items>
    </pivotField>
    <pivotField showAll="0"/>
  </pivotFields>
  <rowFields count="1">
    <field x="18"/>
  </rowFields>
  <rowItems count="10">
    <i>
      <x/>
    </i>
    <i>
      <x v="1"/>
    </i>
    <i>
      <x v="2"/>
    </i>
    <i>
      <x v="3"/>
    </i>
    <i>
      <x v="4"/>
    </i>
    <i>
      <x v="5"/>
    </i>
    <i>
      <x v="6"/>
    </i>
    <i>
      <x v="7"/>
    </i>
    <i>
      <x v="8"/>
    </i>
    <i t="grand">
      <x/>
    </i>
  </rowItems>
  <colFields count="1">
    <field x="5"/>
  </colFields>
  <colItems count="5">
    <i>
      <x/>
    </i>
    <i>
      <x v="1"/>
    </i>
    <i>
      <x v="2"/>
    </i>
    <i>
      <x v="3"/>
    </i>
    <i t="grand">
      <x/>
    </i>
  </colItems>
  <pageFields count="1">
    <pageField fld="7" hier="-1"/>
  </pageFields>
  <dataFields count="1">
    <dataField name="Count of pledged" fld="4" subtotal="count" baseField="0" baseItem="0"/>
  </dataFields>
  <chartFormats count="4">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A3:F14" firstHeaderRow="1" firstDataRow="2" firstDataCol="1" rowPageCount="1" colPageCount="1"/>
  <pivotFields count="19">
    <pivotField showAll="0">
      <items count="975">
        <item x="77"/>
        <item x="266"/>
        <item x="397"/>
        <item x="182"/>
        <item x="487"/>
        <item x="351"/>
        <item x="874"/>
        <item x="178"/>
        <item x="916"/>
        <item x="128"/>
        <item x="259"/>
        <item x="801"/>
        <item x="798"/>
        <item x="360"/>
        <item x="547"/>
        <item x="696"/>
        <item x="871"/>
        <item x="804"/>
        <item x="440"/>
        <item x="58"/>
        <item x="412"/>
        <item x="189"/>
        <item x="98"/>
        <item x="206"/>
        <item x="578"/>
        <item x="520"/>
        <item x="143"/>
        <item x="248"/>
        <item x="951"/>
        <item x="837"/>
        <item x="648"/>
        <item x="185"/>
        <item x="953"/>
        <item x="402"/>
        <item x="382"/>
        <item x="383"/>
        <item x="63"/>
        <item x="809"/>
        <item x="99"/>
        <item x="0"/>
        <item x="971"/>
        <item x="791"/>
        <item x="70"/>
        <item x="702"/>
        <item x="628"/>
        <item x="603"/>
        <item x="873"/>
        <item x="115"/>
        <item x="253"/>
        <item x="140"/>
        <item x="408"/>
        <item x="200"/>
        <item x="585"/>
        <item x="708"/>
        <item x="958"/>
        <item x="398"/>
        <item x="489"/>
        <item x="290"/>
        <item x="538"/>
        <item x="47"/>
        <item x="343"/>
        <item x="65"/>
        <item x="876"/>
        <item x="523"/>
        <item x="27"/>
        <item x="502"/>
        <item x="878"/>
        <item x="37"/>
        <item x="936"/>
        <item x="171"/>
        <item x="553"/>
        <item x="33"/>
        <item x="416"/>
        <item x="237"/>
        <item x="674"/>
        <item x="152"/>
        <item x="930"/>
        <item x="679"/>
        <item x="812"/>
        <item x="51"/>
        <item x="414"/>
        <item x="832"/>
        <item x="600"/>
        <item x="106"/>
        <item x="279"/>
        <item x="57"/>
        <item x="136"/>
        <item x="831"/>
        <item x="366"/>
        <item x="762"/>
        <item x="656"/>
        <item x="353"/>
        <item x="581"/>
        <item x="591"/>
        <item x="418"/>
        <item x="550"/>
        <item x="296"/>
        <item x="150"/>
        <item x="121"/>
        <item x="589"/>
        <item x="267"/>
        <item x="905"/>
        <item x="372"/>
        <item x="532"/>
        <item x="166"/>
        <item x="848"/>
        <item x="161"/>
        <item x="887"/>
        <item x="799"/>
        <item x="794"/>
        <item x="605"/>
        <item x="354"/>
        <item x="163"/>
        <item x="970"/>
        <item x="339"/>
        <item x="903"/>
        <item x="766"/>
        <item x="438"/>
        <item x="134"/>
        <item x="720"/>
        <item x="25"/>
        <item x="193"/>
        <item x="740"/>
        <item x="28"/>
        <item x="834"/>
        <item x="681"/>
        <item x="158"/>
        <item x="332"/>
        <item x="620"/>
        <item x="207"/>
        <item x="715"/>
        <item x="890"/>
        <item x="7"/>
        <item x="608"/>
        <item x="49"/>
        <item x="110"/>
        <item x="961"/>
        <item x="117"/>
        <item x="860"/>
        <item x="105"/>
        <item x="297"/>
        <item x="223"/>
        <item x="738"/>
        <item x="869"/>
        <item x="592"/>
        <item x="853"/>
        <item x="641"/>
        <item x="84"/>
        <item x="119"/>
        <item x="88"/>
        <item x="483"/>
        <item x="526"/>
        <item x="439"/>
        <item x="726"/>
        <item x="30"/>
        <item x="159"/>
        <item x="563"/>
        <item x="895"/>
        <item x="514"/>
        <item x="426"/>
        <item x="17"/>
        <item x="265"/>
        <item x="593"/>
        <item x="685"/>
        <item x="828"/>
        <item x="322"/>
        <item x="22"/>
        <item x="833"/>
        <item x="496"/>
        <item x="73"/>
        <item x="872"/>
        <item x="190"/>
        <item x="299"/>
        <item x="817"/>
        <item x="896"/>
        <item x="866"/>
        <item x="826"/>
        <item x="165"/>
        <item x="482"/>
        <item x="524"/>
        <item x="579"/>
        <item x="507"/>
        <item x="859"/>
        <item x="60"/>
        <item x="387"/>
        <item x="716"/>
        <item x="167"/>
        <item x="444"/>
        <item x="435"/>
        <item x="929"/>
        <item x="157"/>
        <item x="204"/>
        <item x="181"/>
        <item x="116"/>
        <item x="379"/>
        <item x="411"/>
        <item x="851"/>
        <item x="307"/>
        <item x="480"/>
        <item x="913"/>
        <item x="389"/>
        <item x="906"/>
        <item x="877"/>
        <item x="842"/>
        <item x="74"/>
        <item x="231"/>
        <item x="86"/>
        <item x="907"/>
        <item x="284"/>
        <item x="710"/>
        <item x="610"/>
        <item x="108"/>
        <item x="537"/>
        <item x="445"/>
        <item x="357"/>
        <item x="956"/>
        <item x="855"/>
        <item x="706"/>
        <item x="545"/>
        <item x="101"/>
        <item x="280"/>
        <item x="257"/>
        <item x="617"/>
        <item x="803"/>
        <item x="729"/>
        <item x="422"/>
        <item x="123"/>
        <item x="844"/>
        <item x="236"/>
        <item x="786"/>
        <item x="967"/>
        <item x="912"/>
        <item x="856"/>
        <item x="160"/>
        <item x="699"/>
        <item x="652"/>
        <item x="87"/>
        <item x="286"/>
        <item x="301"/>
        <item x="634"/>
        <item x="275"/>
        <item x="145"/>
        <item x="142"/>
        <item x="560"/>
        <item x="700"/>
        <item x="727"/>
        <item x="83"/>
        <item x="131"/>
        <item x="377"/>
        <item x="310"/>
        <item x="56"/>
        <item x="386"/>
        <item x="132"/>
        <item x="430"/>
        <item x="270"/>
        <item x="690"/>
        <item x="552"/>
        <item x="187"/>
        <item x="898"/>
        <item x="225"/>
        <item x="683"/>
        <item x="570"/>
        <item x="91"/>
        <item x="512"/>
        <item x="778"/>
        <item x="957"/>
        <item x="103"/>
        <item x="566"/>
        <item x="521"/>
        <item x="814"/>
        <item x="235"/>
        <item x="486"/>
        <item x="102"/>
        <item x="287"/>
        <item x="242"/>
        <item x="821"/>
        <item x="40"/>
        <item x="385"/>
        <item x="722"/>
        <item x="963"/>
        <item x="947"/>
        <item x="527"/>
        <item x="697"/>
        <item x="133"/>
        <item x="888"/>
        <item x="341"/>
        <item x="662"/>
        <item x="670"/>
        <item x="717"/>
        <item x="355"/>
        <item x="946"/>
        <item x="459"/>
        <item x="81"/>
        <item x="644"/>
        <item x="337"/>
        <item x="240"/>
        <item x="460"/>
        <item x="756"/>
        <item x="944"/>
        <item x="263"/>
        <item x="596"/>
        <item x="362"/>
        <item x="23"/>
        <item x="10"/>
        <item x="899"/>
        <item x="935"/>
        <item x="371"/>
        <item x="517"/>
        <item x="730"/>
        <item x="465"/>
        <item x="126"/>
        <item x="302"/>
        <item x="736"/>
        <item x="340"/>
        <item x="749"/>
        <item x="582"/>
        <item x="93"/>
        <item x="909"/>
        <item x="923"/>
        <item x="155"/>
        <item x="139"/>
        <item x="72"/>
        <item x="433"/>
        <item x="849"/>
        <item x="94"/>
        <item x="539"/>
        <item x="559"/>
        <item x="788"/>
        <item x="428"/>
        <item x="114"/>
        <item x="442"/>
        <item x="5"/>
        <item x="632"/>
        <item x="323"/>
        <item x="790"/>
        <item x="939"/>
        <item x="146"/>
        <item x="584"/>
        <item x="505"/>
        <item x="534"/>
        <item x="308"/>
        <item x="111"/>
        <item x="336"/>
        <item x="203"/>
        <item x="885"/>
        <item x="884"/>
        <item x="689"/>
        <item x="321"/>
        <item x="759"/>
        <item x="931"/>
        <item x="347"/>
        <item x="485"/>
        <item x="168"/>
        <item x="964"/>
        <item x="973"/>
        <item x="52"/>
        <item x="391"/>
        <item x="555"/>
        <item x="949"/>
        <item x="405"/>
        <item x="243"/>
        <item x="423"/>
        <item x="277"/>
        <item x="85"/>
        <item x="241"/>
        <item x="728"/>
        <item x="16"/>
        <item x="549"/>
        <item x="645"/>
        <item x="815"/>
        <item x="228"/>
        <item x="880"/>
        <item x="138"/>
        <item x="471"/>
        <item x="291"/>
        <item x="533"/>
        <item x="394"/>
        <item x="525"/>
        <item x="830"/>
        <item x="488"/>
        <item x="271"/>
        <item x="779"/>
        <item x="96"/>
        <item x="184"/>
        <item x="943"/>
        <item x="820"/>
        <item x="647"/>
        <item x="219"/>
        <item x="137"/>
        <item x="952"/>
        <item x="221"/>
        <item x="955"/>
        <item x="463"/>
        <item x="599"/>
        <item x="199"/>
        <item x="493"/>
        <item x="551"/>
        <item x="630"/>
        <item x="732"/>
        <item x="695"/>
        <item x="208"/>
        <item x="141"/>
        <item x="32"/>
        <item x="618"/>
        <item x="845"/>
        <item x="36"/>
        <item x="541"/>
        <item x="580"/>
        <item x="649"/>
        <item x="498"/>
        <item x="558"/>
        <item x="597"/>
        <item x="212"/>
        <item x="222"/>
        <item x="216"/>
        <item x="535"/>
        <item x="29"/>
        <item x="246"/>
        <item x="810"/>
        <item x="516"/>
        <item x="18"/>
        <item x="226"/>
        <item x="751"/>
        <item x="754"/>
        <item x="711"/>
        <item x="669"/>
        <item x="797"/>
        <item x="175"/>
        <item x="50"/>
        <item x="672"/>
        <item x="897"/>
        <item x="395"/>
        <item x="112"/>
        <item x="419"/>
        <item x="829"/>
        <item x="69"/>
        <item x="774"/>
        <item x="334"/>
        <item x="818"/>
        <item x="636"/>
        <item x="556"/>
        <item x="770"/>
        <item x="846"/>
        <item x="162"/>
        <item x="554"/>
        <item x="667"/>
        <item x="659"/>
        <item x="771"/>
        <item x="12"/>
        <item x="39"/>
        <item x="196"/>
        <item x="606"/>
        <item x="381"/>
        <item x="889"/>
        <item x="432"/>
        <item x="376"/>
        <item x="388"/>
        <item x="90"/>
        <item x="48"/>
        <item x="625"/>
        <item x="548"/>
        <item x="793"/>
        <item x="478"/>
        <item x="454"/>
        <item x="734"/>
        <item x="359"/>
        <item x="4"/>
        <item x="361"/>
        <item x="822"/>
        <item x="135"/>
        <item x="968"/>
        <item x="374"/>
        <item x="264"/>
        <item x="403"/>
        <item x="839"/>
        <item x="234"/>
        <item x="177"/>
        <item x="671"/>
        <item x="401"/>
        <item x="224"/>
        <item x="813"/>
        <item x="841"/>
        <item x="338"/>
        <item x="959"/>
        <item x="655"/>
        <item x="345"/>
        <item x="261"/>
        <item x="960"/>
        <item x="741"/>
        <item x="192"/>
        <item x="473"/>
        <item x="164"/>
        <item x="67"/>
        <item x="314"/>
        <item x="682"/>
        <item x="945"/>
        <item x="735"/>
        <item x="910"/>
        <item x="364"/>
        <item x="282"/>
        <item x="491"/>
        <item x="130"/>
        <item x="919"/>
        <item x="857"/>
        <item x="864"/>
        <item x="404"/>
        <item x="472"/>
        <item x="816"/>
        <item x="624"/>
        <item x="406"/>
        <item x="34"/>
        <item x="38"/>
        <item x="969"/>
        <item x="179"/>
        <item x="718"/>
        <item x="373"/>
        <item x="511"/>
        <item x="76"/>
        <item x="673"/>
        <item x="616"/>
        <item x="144"/>
        <item x="441"/>
        <item x="476"/>
        <item x="614"/>
        <item x="311"/>
        <item x="838"/>
        <item x="731"/>
        <item x="587"/>
        <item x="127"/>
        <item x="569"/>
        <item x="561"/>
        <item x="543"/>
        <item x="315"/>
        <item x="938"/>
        <item x="238"/>
        <item x="260"/>
        <item x="434"/>
        <item x="752"/>
        <item x="747"/>
        <item x="424"/>
        <item x="698"/>
        <item x="583"/>
        <item x="495"/>
        <item x="686"/>
        <item x="475"/>
        <item x="709"/>
        <item x="3"/>
        <item x="333"/>
        <item x="458"/>
        <item x="202"/>
        <item x="407"/>
        <item x="2"/>
        <item x="233"/>
        <item x="544"/>
        <item x="723"/>
        <item x="755"/>
        <item x="156"/>
        <item x="380"/>
        <item x="268"/>
        <item x="607"/>
        <item x="827"/>
        <item x="806"/>
        <item x="312"/>
        <item x="390"/>
        <item x="436"/>
        <item x="318"/>
        <item x="320"/>
        <item x="352"/>
        <item x="836"/>
        <item x="229"/>
        <item x="807"/>
        <item x="35"/>
        <item x="744"/>
        <item x="78"/>
        <item x="748"/>
        <item x="714"/>
        <item x="692"/>
        <item x="217"/>
        <item x="911"/>
        <item x="680"/>
        <item x="490"/>
        <item x="508"/>
        <item x="567"/>
        <item x="691"/>
        <item x="68"/>
        <item x="273"/>
        <item x="129"/>
        <item x="213"/>
        <item x="447"/>
        <item x="542"/>
        <item x="966"/>
        <item x="522"/>
        <item x="835"/>
        <item x="64"/>
        <item x="147"/>
        <item x="760"/>
        <item x="932"/>
        <item x="854"/>
        <item x="808"/>
        <item x="529"/>
        <item x="757"/>
        <item x="470"/>
        <item x="651"/>
        <item x="664"/>
        <item x="678"/>
        <item x="396"/>
        <item x="348"/>
        <item x="724"/>
        <item x="666"/>
        <item x="668"/>
        <item x="675"/>
        <item x="469"/>
        <item x="172"/>
        <item x="393"/>
        <item x="370"/>
        <item x="335"/>
        <item x="942"/>
        <item x="8"/>
        <item x="461"/>
        <item x="285"/>
        <item x="1"/>
        <item x="180"/>
        <item x="464"/>
        <item x="783"/>
        <item x="693"/>
        <item x="858"/>
        <item x="6"/>
        <item x="594"/>
        <item x="965"/>
        <item x="201"/>
        <item x="392"/>
        <item x="220"/>
        <item x="704"/>
        <item x="331"/>
        <item x="446"/>
        <item x="792"/>
        <item x="198"/>
        <item x="867"/>
        <item x="186"/>
        <item x="151"/>
        <item x="621"/>
        <item x="565"/>
        <item x="882"/>
        <item x="653"/>
        <item x="326"/>
        <item x="619"/>
        <item x="657"/>
        <item x="149"/>
        <item x="941"/>
        <item x="688"/>
        <item x="251"/>
        <item x="785"/>
        <item x="356"/>
        <item x="11"/>
        <item x="737"/>
        <item x="19"/>
        <item x="197"/>
        <item x="375"/>
        <item x="346"/>
        <item x="604"/>
        <item x="633"/>
        <item x="928"/>
        <item x="303"/>
        <item x="767"/>
        <item x="920"/>
        <item x="325"/>
        <item x="819"/>
        <item x="227"/>
        <item x="572"/>
        <item x="239"/>
        <item x="82"/>
        <item x="823"/>
        <item x="429"/>
        <item x="573"/>
        <item x="879"/>
        <item x="125"/>
        <item x="443"/>
        <item x="218"/>
        <item x="574"/>
        <item x="712"/>
        <item x="510"/>
        <item x="509"/>
        <item x="893"/>
        <item x="750"/>
        <item x="363"/>
        <item x="733"/>
        <item x="631"/>
        <item x="276"/>
        <item x="298"/>
        <item x="9"/>
        <item x="677"/>
        <item x="20"/>
        <item x="232"/>
        <item x="781"/>
        <item x="44"/>
        <item x="378"/>
        <item x="703"/>
        <item x="477"/>
        <item x="455"/>
        <item x="914"/>
        <item x="479"/>
        <item x="467"/>
        <item x="629"/>
        <item x="894"/>
        <item x="934"/>
        <item x="546"/>
        <item x="892"/>
        <item x="249"/>
        <item x="937"/>
        <item x="247"/>
        <item x="501"/>
        <item x="643"/>
        <item x="635"/>
        <item x="118"/>
        <item x="658"/>
        <item x="425"/>
        <item x="499"/>
        <item x="474"/>
        <item x="742"/>
        <item x="784"/>
        <item x="775"/>
        <item x="883"/>
        <item x="14"/>
        <item x="154"/>
        <item x="824"/>
        <item x="665"/>
        <item x="940"/>
        <item x="409"/>
        <item x="437"/>
        <item x="183"/>
        <item x="252"/>
        <item x="109"/>
        <item x="61"/>
        <item x="427"/>
        <item x="254"/>
        <item x="519"/>
        <item x="598"/>
        <item x="330"/>
        <item x="292"/>
        <item x="281"/>
        <item x="575"/>
        <item x="745"/>
        <item x="54"/>
        <item x="400"/>
        <item x="305"/>
        <item x="410"/>
        <item x="244"/>
        <item x="646"/>
        <item x="306"/>
        <item x="358"/>
        <item x="95"/>
        <item x="661"/>
        <item x="506"/>
        <item x="571"/>
        <item x="313"/>
        <item x="891"/>
        <item x="865"/>
        <item x="922"/>
        <item x="66"/>
        <item x="194"/>
        <item x="319"/>
        <item x="850"/>
        <item x="868"/>
        <item x="92"/>
        <item x="174"/>
        <item x="602"/>
        <item x="468"/>
        <item x="324"/>
        <item x="448"/>
        <item x="269"/>
        <item x="420"/>
        <item x="43"/>
        <item x="31"/>
        <item x="210"/>
        <item x="24"/>
        <item x="948"/>
        <item x="739"/>
        <item x="746"/>
        <item x="349"/>
        <item x="528"/>
        <item x="462"/>
        <item x="452"/>
        <item x="694"/>
        <item x="721"/>
        <item x="21"/>
        <item x="862"/>
        <item x="687"/>
        <item x="250"/>
        <item x="369"/>
        <item x="780"/>
        <item x="195"/>
        <item x="650"/>
        <item x="492"/>
        <item x="294"/>
        <item x="288"/>
        <item x="753"/>
        <item x="612"/>
        <item x="104"/>
        <item x="768"/>
        <item x="368"/>
        <item x="295"/>
        <item x="925"/>
        <item x="278"/>
        <item x="53"/>
        <item x="743"/>
        <item x="497"/>
        <item x="503"/>
        <item x="787"/>
        <item x="924"/>
        <item x="588"/>
        <item x="255"/>
        <item x="399"/>
        <item x="611"/>
        <item x="518"/>
        <item x="481"/>
        <item x="805"/>
        <item x="79"/>
        <item x="901"/>
        <item x="62"/>
        <item x="431"/>
        <item x="26"/>
        <item x="342"/>
        <item x="773"/>
        <item x="124"/>
        <item x="568"/>
        <item x="900"/>
        <item x="843"/>
        <item x="802"/>
        <item x="713"/>
        <item x="97"/>
        <item x="413"/>
        <item x="719"/>
        <item x="176"/>
        <item x="863"/>
        <item x="214"/>
        <item x="421"/>
        <item x="316"/>
        <item x="170"/>
        <item x="191"/>
        <item x="80"/>
        <item x="609"/>
        <item x="701"/>
        <item x="915"/>
        <item x="71"/>
        <item x="536"/>
        <item x="122"/>
        <item x="344"/>
        <item x="623"/>
        <item x="972"/>
        <item x="684"/>
        <item x="758"/>
        <item x="456"/>
        <item x="272"/>
        <item x="763"/>
        <item x="950"/>
        <item x="531"/>
        <item x="417"/>
        <item x="707"/>
        <item x="211"/>
        <item x="329"/>
        <item x="663"/>
        <item x="586"/>
        <item x="304"/>
        <item x="283"/>
        <item x="169"/>
        <item x="100"/>
        <item x="615"/>
        <item x="107"/>
        <item x="500"/>
        <item x="660"/>
        <item x="466"/>
        <item x="293"/>
        <item x="908"/>
        <item x="515"/>
        <item x="494"/>
        <item x="800"/>
        <item x="595"/>
        <item x="705"/>
        <item x="564"/>
        <item x="769"/>
        <item x="215"/>
        <item x="637"/>
        <item x="777"/>
        <item x="46"/>
        <item x="852"/>
        <item x="120"/>
        <item x="765"/>
        <item x="309"/>
        <item x="450"/>
        <item x="795"/>
        <item x="262"/>
        <item x="188"/>
        <item x="13"/>
        <item x="789"/>
        <item x="782"/>
        <item x="676"/>
        <item x="921"/>
        <item x="245"/>
        <item x="640"/>
        <item x="601"/>
        <item x="881"/>
        <item x="457"/>
        <item x="811"/>
        <item x="274"/>
        <item x="415"/>
        <item x="209"/>
        <item x="384"/>
        <item x="590"/>
        <item x="258"/>
        <item x="796"/>
        <item x="41"/>
        <item x="627"/>
        <item x="205"/>
        <item x="761"/>
        <item x="557"/>
        <item x="577"/>
        <item x="776"/>
        <item x="42"/>
        <item x="725"/>
        <item x="367"/>
        <item x="173"/>
        <item x="148"/>
        <item x="886"/>
        <item x="613"/>
        <item x="89"/>
        <item x="75"/>
        <item x="153"/>
        <item x="772"/>
        <item x="861"/>
        <item x="918"/>
        <item x="764"/>
        <item x="256"/>
        <item x="825"/>
        <item x="230"/>
        <item x="917"/>
        <item x="954"/>
        <item x="927"/>
        <item x="365"/>
        <item x="870"/>
        <item x="642"/>
        <item x="626"/>
        <item x="576"/>
        <item x="504"/>
        <item x="328"/>
        <item x="562"/>
        <item x="962"/>
        <item x="513"/>
        <item x="451"/>
        <item x="289"/>
        <item x="904"/>
        <item x="639"/>
        <item x="902"/>
        <item x="453"/>
        <item x="300"/>
        <item x="933"/>
        <item x="847"/>
        <item x="449"/>
        <item x="45"/>
        <item x="926"/>
        <item x="55"/>
        <item x="59"/>
        <item x="113"/>
        <item x="15"/>
        <item x="875"/>
        <item x="638"/>
        <item x="654"/>
        <item x="540"/>
        <item x="484"/>
        <item x="350"/>
        <item x="327"/>
        <item x="530"/>
        <item x="317"/>
        <item x="840"/>
        <item x="622"/>
        <item t="default"/>
      </items>
    </pivotField>
    <pivotField showAll="0"/>
    <pivotField showAll="0"/>
    <pivotField dataField="1" showAll="0"/>
    <pivotField axis="axisCol" showAll="0">
      <items count="5">
        <item x="3"/>
        <item x="0"/>
        <item x="2"/>
        <item x="1"/>
        <item t="default"/>
      </items>
    </pivotField>
    <pivotField showAll="0"/>
    <pivotField axis="axisPage" showAll="0">
      <items count="8">
        <item x="2"/>
        <item x="0"/>
        <item x="5"/>
        <item x="3"/>
        <item x="4"/>
        <item x="6"/>
        <item x="1"/>
        <item t="default"/>
      </items>
    </pivotField>
    <pivotField showAll="0"/>
    <pivotField numFmtId="14" showAll="0"/>
    <pivotField showAll="0"/>
    <pivotField showAll="0"/>
    <pivotField numFmtId="14" showAll="0"/>
    <pivotField showAll="0"/>
    <pivotField showAll="0"/>
    <pivotField showAll="0"/>
    <pivotField numFmtId="9" showAll="0"/>
    <pivotField showAll="0"/>
    <pivotField axis="axisRow" showAll="0">
      <items count="10">
        <item x="4"/>
        <item x="0"/>
        <item x="6"/>
        <item x="8"/>
        <item x="1"/>
        <item x="7"/>
        <item x="5"/>
        <item x="2"/>
        <item x="3"/>
        <item t="default"/>
      </items>
    </pivotField>
    <pivotField showAll="0"/>
  </pivotFields>
  <rowFields count="1">
    <field x="17"/>
  </rowFields>
  <rowItems count="10">
    <i>
      <x/>
    </i>
    <i>
      <x v="1"/>
    </i>
    <i>
      <x v="2"/>
    </i>
    <i>
      <x v="3"/>
    </i>
    <i>
      <x v="4"/>
    </i>
    <i>
      <x v="5"/>
    </i>
    <i>
      <x v="6"/>
    </i>
    <i>
      <x v="7"/>
    </i>
    <i>
      <x v="8"/>
    </i>
    <i t="grand">
      <x/>
    </i>
  </rowItems>
  <colFields count="1">
    <field x="4"/>
  </colFields>
  <colItems count="5">
    <i>
      <x/>
    </i>
    <i>
      <x v="1"/>
    </i>
    <i>
      <x v="2"/>
    </i>
    <i>
      <x v="3"/>
    </i>
    <i t="grand">
      <x/>
    </i>
  </colItems>
  <pageFields count="1">
    <pageField fld="6" hier="-1"/>
  </pageFields>
  <dataFields count="1">
    <dataField name="Count of pledged" fld="3" subtotal="count" baseField="0" baseItem="0"/>
  </dataField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A4:F30" firstHeaderRow="1" firstDataRow="2" firstDataCol="1" rowPageCount="2" colPageCount="1"/>
  <pivotFields count="20">
    <pivotField showAll="0"/>
    <pivotField showAll="0"/>
    <pivotField showAll="0"/>
    <pivotField showAll="0"/>
    <pivotField dataField="1" showAll="0"/>
    <pivotField axis="axisCol" showAll="0">
      <items count="5">
        <item x="2"/>
        <item x="0"/>
        <item x="3"/>
        <item x="1"/>
        <item t="default"/>
      </items>
    </pivotField>
    <pivotField showAll="0"/>
    <pivotField axis="axisPage" showAll="0">
      <items count="8">
        <item x="1"/>
        <item x="3"/>
        <item x="6"/>
        <item x="2"/>
        <item x="5"/>
        <item x="4"/>
        <item x="0"/>
        <item t="default"/>
      </items>
    </pivotField>
    <pivotField showAll="0"/>
    <pivotField numFmtId="14" showAll="0"/>
    <pivotField showAll="0"/>
    <pivotField showAll="0"/>
    <pivotField numFmtId="14" showAll="0"/>
    <pivotField showAll="0"/>
    <pivotField showAll="0"/>
    <pivotField showAll="0"/>
    <pivotField numFmtId="9" showAll="0"/>
    <pivotField showAll="0"/>
    <pivotField axis="axisPage" showAll="0">
      <items count="10">
        <item x="0"/>
        <item x="4"/>
        <item x="6"/>
        <item x="8"/>
        <item x="2"/>
        <item x="3"/>
        <item x="5"/>
        <item x="7"/>
        <item x="1"/>
        <item t="default"/>
      </items>
    </pivotField>
    <pivotField axis="axisRow" showAll="0">
      <items count="25">
        <item x="0"/>
        <item x="23"/>
        <item x="7"/>
        <item x="12"/>
        <item x="17"/>
        <item x="5"/>
        <item x="4"/>
        <item x="2"/>
        <item x="14"/>
        <item x="20"/>
        <item x="21"/>
        <item x="8"/>
        <item x="3"/>
        <item x="1"/>
        <item x="19"/>
        <item x="6"/>
        <item x="15"/>
        <item x="18"/>
        <item x="11"/>
        <item x="9"/>
        <item x="10"/>
        <item x="16"/>
        <item x="13"/>
        <item x="22"/>
        <item t="default"/>
      </items>
    </pivotField>
  </pivotFields>
  <rowFields count="1">
    <field x="19"/>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5"/>
  </colFields>
  <colItems count="5">
    <i>
      <x/>
    </i>
    <i>
      <x v="1"/>
    </i>
    <i>
      <x v="2"/>
    </i>
    <i>
      <x v="3"/>
    </i>
    <i t="grand">
      <x/>
    </i>
  </colItems>
  <pageFields count="2">
    <pageField fld="7" hier="-1"/>
    <pageField fld="18" hier="-1"/>
  </pageFields>
  <dataFields count="1">
    <dataField name="Count of pledged" fld="4" subtotal="count" baseField="0" baseItem="0"/>
  </dataFields>
  <chartFormats count="4">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A5:F19" firstHeaderRow="1" firstDataRow="2" firstDataCol="1" rowPageCount="3" colPageCount="1"/>
  <pivotFields count="23">
    <pivotField showAll="0"/>
    <pivotField showAll="0"/>
    <pivotField showAll="0"/>
    <pivotField showAll="0"/>
    <pivotField showAll="0"/>
    <pivotField axis="axisCol" dataField="1" showAll="0">
      <items count="5">
        <item x="2"/>
        <item x="0"/>
        <item x="3"/>
        <item x="1"/>
        <item t="default"/>
      </items>
    </pivotField>
    <pivotField numFmtId="9" showAll="0"/>
    <pivotField showAll="0"/>
    <pivotField showAll="0"/>
    <pivotField showAll="0"/>
    <pivotField axis="axisPage" numFmtId="14" showAll="0">
      <items count="880">
        <item x="811"/>
        <item x="832"/>
        <item x="161"/>
        <item x="492"/>
        <item x="121"/>
        <item x="775"/>
        <item x="838"/>
        <item x="24"/>
        <item x="511"/>
        <item x="798"/>
        <item x="673"/>
        <item x="333"/>
        <item x="642"/>
        <item x="878"/>
        <item x="593"/>
        <item x="52"/>
        <item x="860"/>
        <item x="272"/>
        <item x="809"/>
        <item x="835"/>
        <item x="94"/>
        <item x="193"/>
        <item x="143"/>
        <item x="415"/>
        <item x="467"/>
        <item x="17"/>
        <item x="274"/>
        <item x="726"/>
        <item x="361"/>
        <item x="277"/>
        <item x="489"/>
        <item x="269"/>
        <item x="162"/>
        <item x="512"/>
        <item x="503"/>
        <item x="18"/>
        <item x="104"/>
        <item x="707"/>
        <item x="278"/>
        <item x="27"/>
        <item x="287"/>
        <item x="648"/>
        <item x="564"/>
        <item x="805"/>
        <item x="402"/>
        <item x="322"/>
        <item x="650"/>
        <item x="827"/>
        <item x="672"/>
        <item x="481"/>
        <item x="557"/>
        <item x="244"/>
        <item x="589"/>
        <item x="544"/>
        <item x="303"/>
        <item x="148"/>
        <item x="764"/>
        <item x="721"/>
        <item x="518"/>
        <item x="701"/>
        <item x="10"/>
        <item x="567"/>
        <item x="307"/>
        <item x="334"/>
        <item x="351"/>
        <item x="623"/>
        <item x="0"/>
        <item x="791"/>
        <item x="150"/>
        <item x="223"/>
        <item x="688"/>
        <item x="382"/>
        <item x="236"/>
        <item x="833"/>
        <item x="496"/>
        <item x="872"/>
        <item x="818"/>
        <item x="265"/>
        <item x="420"/>
        <item x="448"/>
        <item x="779"/>
        <item x="43"/>
        <item x="563"/>
        <item x="465"/>
        <item x="689"/>
        <item x="306"/>
        <item x="343"/>
        <item x="712"/>
        <item x="19"/>
        <item x="354"/>
        <item x="541"/>
        <item x="588"/>
        <item x="429"/>
        <item x="103"/>
        <item x="298"/>
        <item x="219"/>
        <item x="848"/>
        <item x="352"/>
        <item x="487"/>
        <item x="243"/>
        <item x="158"/>
        <item x="573"/>
        <item x="761"/>
        <item x="160"/>
        <item x="9"/>
        <item x="31"/>
        <item x="383"/>
        <item x="2"/>
        <item x="522"/>
        <item x="469"/>
        <item x="248"/>
        <item x="516"/>
        <item x="683"/>
        <item x="400"/>
        <item x="841"/>
        <item x="678"/>
        <item x="237"/>
        <item x="377"/>
        <item x="755"/>
        <item x="171"/>
        <item x="545"/>
        <item x="189"/>
        <item x="134"/>
        <item x="681"/>
        <item x="196"/>
        <item x="834"/>
        <item x="699"/>
        <item x="549"/>
        <item x="131"/>
        <item x="847"/>
        <item x="399"/>
        <item x="290"/>
        <item x="705"/>
        <item x="120"/>
        <item x="719"/>
        <item x="118"/>
        <item x="802"/>
        <item x="653"/>
        <item x="316"/>
        <item x="568"/>
        <item x="116"/>
        <item x="165"/>
        <item x="368"/>
        <item x="172"/>
        <item x="602"/>
        <item x="831"/>
        <item x="613"/>
        <item x="871"/>
        <item x="80"/>
        <item x="264"/>
        <item x="346"/>
        <item x="470"/>
        <item x="260"/>
        <item x="283"/>
        <item x="571"/>
        <item x="725"/>
        <item x="698"/>
        <item x="44"/>
        <item x="696"/>
        <item x="731"/>
        <item x="359"/>
        <item x="336"/>
        <item x="135"/>
        <item x="344"/>
        <item x="530"/>
        <item x="294"/>
        <item x="225"/>
        <item x="58"/>
        <item x="255"/>
        <item x="790"/>
        <item x="486"/>
        <item x="656"/>
        <item x="332"/>
        <item x="641"/>
        <item x="434"/>
        <item x="390"/>
        <item x="373"/>
        <item x="410"/>
        <item x="776"/>
        <item x="815"/>
        <item x="513"/>
        <item x="849"/>
        <item x="773"/>
        <item x="112"/>
        <item x="687"/>
        <item x="438"/>
        <item x="821"/>
        <item x="179"/>
        <item x="301"/>
        <item x="182"/>
        <item x="692"/>
        <item x="21"/>
        <item x="289"/>
        <item x="451"/>
        <item x="677"/>
        <item x="547"/>
        <item x="428"/>
        <item x="756"/>
        <item x="664"/>
        <item x="638"/>
        <item x="506"/>
        <item x="542"/>
        <item x="565"/>
        <item x="323"/>
        <item x="676"/>
        <item x="221"/>
        <item x="273"/>
        <item x="369"/>
        <item x="374"/>
        <item x="819"/>
        <item x="78"/>
        <item x="732"/>
        <item x="702"/>
        <item x="212"/>
        <item x="241"/>
        <item x="619"/>
        <item x="843"/>
        <item x="590"/>
        <item x="680"/>
        <item x="788"/>
        <item x="86"/>
        <item x="612"/>
        <item x="397"/>
        <item x="690"/>
        <item x="603"/>
        <item x="730"/>
        <item x="695"/>
        <item x="250"/>
        <item x="789"/>
        <item x="384"/>
        <item x="534"/>
        <item x="156"/>
        <item x="202"/>
        <item x="181"/>
        <item x="408"/>
        <item x="145"/>
        <item x="89"/>
        <item x="842"/>
        <item x="381"/>
        <item x="107"/>
        <item x="327"/>
        <item x="826"/>
        <item x="700"/>
        <item x="337"/>
        <item x="785"/>
        <item x="11"/>
        <item x="651"/>
        <item x="99"/>
        <item x="837"/>
        <item x="314"/>
        <item x="1"/>
        <item x="624"/>
        <item x="106"/>
        <item x="572"/>
        <item x="358"/>
        <item x="198"/>
        <item x="840"/>
        <item x="824"/>
        <item x="728"/>
        <item x="387"/>
        <item x="505"/>
        <item x="617"/>
        <item x="111"/>
        <item x="490"/>
        <item x="739"/>
        <item x="553"/>
        <item x="493"/>
        <item x="299"/>
        <item x="256"/>
        <item x="442"/>
        <item x="226"/>
        <item x="510"/>
        <item x="519"/>
        <item x="844"/>
        <item x="459"/>
        <item x="404"/>
        <item x="525"/>
        <item x="670"/>
        <item x="498"/>
        <item x="604"/>
        <item x="137"/>
        <item x="232"/>
        <item x="793"/>
        <item x="640"/>
        <item x="799"/>
        <item x="539"/>
        <item x="857"/>
        <item x="591"/>
        <item x="780"/>
        <item x="846"/>
        <item x="426"/>
        <item x="401"/>
        <item x="169"/>
        <item x="184"/>
        <item x="657"/>
        <item x="192"/>
        <item x="584"/>
        <item x="430"/>
        <item x="347"/>
        <item x="768"/>
        <item x="47"/>
        <item x="285"/>
        <item x="727"/>
        <item x="372"/>
        <item x="81"/>
        <item x="586"/>
        <item x="98"/>
        <item x="424"/>
        <item x="646"/>
        <item x="816"/>
        <item x="418"/>
        <item x="56"/>
        <item x="783"/>
        <item x="873"/>
        <item x="90"/>
        <item x="411"/>
        <item x="201"/>
        <item x="341"/>
        <item x="108"/>
        <item x="876"/>
        <item x="66"/>
        <item x="280"/>
        <item x="863"/>
        <item x="734"/>
        <item x="864"/>
        <item x="508"/>
        <item x="583"/>
        <item x="63"/>
        <item x="331"/>
        <item x="531"/>
        <item x="752"/>
        <item x="26"/>
        <item x="637"/>
        <item x="246"/>
        <item x="473"/>
        <item x="254"/>
        <item x="808"/>
        <item x="208"/>
        <item x="188"/>
        <item x="529"/>
        <item x="679"/>
        <item x="806"/>
        <item x="682"/>
        <item x="96"/>
        <item x="41"/>
        <item x="362"/>
        <item x="671"/>
        <item x="422"/>
        <item x="877"/>
        <item x="817"/>
        <item x="620"/>
        <item x="758"/>
        <item x="554"/>
        <item x="706"/>
        <item x="634"/>
        <item x="68"/>
        <item x="300"/>
        <item x="313"/>
        <item x="163"/>
        <item x="60"/>
        <item x="15"/>
        <item x="694"/>
        <item x="295"/>
        <item x="520"/>
        <item x="229"/>
        <item x="777"/>
        <item x="324"/>
        <item x="258"/>
        <item x="763"/>
        <item x="267"/>
        <item x="266"/>
        <item x="608"/>
        <item x="478"/>
        <item x="440"/>
        <item x="91"/>
        <item x="717"/>
        <item x="444"/>
        <item x="85"/>
        <item x="609"/>
        <item x="57"/>
        <item x="146"/>
        <item x="716"/>
        <item x="475"/>
        <item x="482"/>
        <item x="852"/>
        <item x="627"/>
        <item x="859"/>
        <item x="405"/>
        <item x="356"/>
        <item x="379"/>
        <item x="585"/>
        <item x="499"/>
        <item x="600"/>
        <item x="652"/>
        <item x="454"/>
        <item x="263"/>
        <item x="235"/>
        <item x="427"/>
        <item x="242"/>
        <item x="224"/>
        <item x="357"/>
        <item x="228"/>
        <item x="639"/>
        <item x="468"/>
        <item x="645"/>
        <item x="744"/>
        <item x="526"/>
        <item x="409"/>
        <item x="70"/>
        <item x="392"/>
        <item x="460"/>
        <item x="87"/>
        <item x="527"/>
        <item x="474"/>
        <item x="610"/>
        <item x="575"/>
        <item x="159"/>
        <item x="210"/>
        <item x="270"/>
        <item x="39"/>
        <item x="772"/>
        <item x="812"/>
        <item x="741"/>
        <item x="750"/>
        <item x="710"/>
        <item x="155"/>
        <item x="514"/>
        <item x="178"/>
        <item x="455"/>
        <item x="668"/>
        <item x="733"/>
        <item x="28"/>
        <item x="305"/>
        <item x="249"/>
        <item x="718"/>
        <item x="839"/>
        <item x="446"/>
        <item x="501"/>
        <item x="321"/>
        <item x="562"/>
        <item x="587"/>
        <item x="628"/>
        <item x="745"/>
        <item x="724"/>
        <item x="220"/>
        <item x="315"/>
        <item x="861"/>
        <item x="365"/>
        <item x="491"/>
        <item x="353"/>
        <item x="703"/>
        <item x="147"/>
        <item x="807"/>
        <item x="866"/>
        <item x="479"/>
        <item x="317"/>
        <item x="238"/>
        <item x="207"/>
        <item x="618"/>
        <item x="417"/>
        <item x="594"/>
        <item x="720"/>
        <item x="128"/>
        <item x="92"/>
        <item x="537"/>
        <item x="38"/>
        <item x="370"/>
        <item x="395"/>
        <item x="168"/>
        <item x="204"/>
        <item x="853"/>
        <item x="329"/>
        <item x="450"/>
        <item x="166"/>
        <item x="25"/>
        <item x="388"/>
        <item x="136"/>
        <item x="737"/>
        <item x="173"/>
        <item x="659"/>
        <item x="23"/>
        <item x="765"/>
        <item x="735"/>
        <item x="130"/>
        <item x="829"/>
        <item x="403"/>
        <item x="466"/>
        <item x="319"/>
        <item x="311"/>
        <item x="517"/>
        <item x="380"/>
        <item x="622"/>
        <item x="318"/>
        <item x="704"/>
        <item x="191"/>
        <item x="20"/>
        <item x="105"/>
        <item x="154"/>
        <item x="452"/>
        <item x="64"/>
        <item x="708"/>
        <item x="312"/>
        <item x="461"/>
        <item x="151"/>
        <item x="77"/>
        <item x="385"/>
        <item x="5"/>
        <item x="123"/>
        <item x="722"/>
        <item x="227"/>
        <item x="769"/>
        <item x="40"/>
        <item x="29"/>
        <item x="253"/>
        <item x="124"/>
        <item x="75"/>
        <item x="862"/>
        <item x="231"/>
        <item x="633"/>
        <item x="462"/>
        <item x="714"/>
        <item x="310"/>
        <item x="771"/>
        <item x="606"/>
        <item x="662"/>
        <item x="335"/>
        <item x="16"/>
        <item x="654"/>
        <item x="176"/>
        <item x="685"/>
        <item x="667"/>
        <item x="276"/>
        <item x="200"/>
        <item x="363"/>
        <item x="449"/>
        <item x="138"/>
        <item x="54"/>
        <item x="599"/>
        <item x="22"/>
        <item x="53"/>
        <item x="114"/>
        <item x="800"/>
        <item x="389"/>
        <item x="139"/>
        <item x="456"/>
        <item x="787"/>
        <item x="205"/>
        <item x="117"/>
        <item x="874"/>
        <item x="850"/>
        <item x="794"/>
        <item x="629"/>
        <item x="822"/>
        <item x="100"/>
        <item x="330"/>
        <item x="297"/>
        <item x="759"/>
        <item x="810"/>
        <item x="484"/>
        <item x="813"/>
        <item x="570"/>
        <item x="494"/>
        <item x="524"/>
        <item x="350"/>
        <item x="342"/>
        <item x="398"/>
        <item x="282"/>
        <item x="577"/>
        <item x="88"/>
        <item x="206"/>
        <item x="233"/>
        <item x="245"/>
        <item x="95"/>
        <item x="144"/>
        <item x="261"/>
        <item x="632"/>
        <item x="187"/>
        <item x="309"/>
        <item x="757"/>
        <item x="523"/>
        <item x="855"/>
        <item x="423"/>
        <item x="443"/>
        <item x="209"/>
        <item x="211"/>
        <item x="723"/>
        <item x="804"/>
        <item x="865"/>
        <item x="186"/>
        <item x="279"/>
        <item x="33"/>
        <item x="851"/>
        <item x="592"/>
        <item x="533"/>
        <item x="167"/>
        <item x="252"/>
        <item x="222"/>
        <item x="753"/>
        <item x="308"/>
        <item x="665"/>
        <item x="485"/>
        <item x="413"/>
        <item x="631"/>
        <item x="483"/>
        <item x="46"/>
        <item x="339"/>
        <item x="109"/>
        <item x="762"/>
        <item x="581"/>
        <item x="36"/>
        <item x="464"/>
        <item x="345"/>
        <item x="74"/>
        <item x="391"/>
        <item x="49"/>
        <item x="597"/>
        <item x="12"/>
        <item x="328"/>
        <item x="293"/>
        <item x="715"/>
        <item x="502"/>
        <item x="288"/>
        <item x="495"/>
        <item x="774"/>
        <item x="607"/>
        <item x="535"/>
        <item x="521"/>
        <item x="760"/>
        <item x="748"/>
        <item x="854"/>
        <item x="37"/>
        <item x="797"/>
        <item x="644"/>
        <item x="360"/>
        <item x="340"/>
        <item x="766"/>
        <item x="556"/>
        <item x="596"/>
        <item x="738"/>
        <item x="51"/>
        <item x="366"/>
        <item x="868"/>
        <item x="194"/>
        <item x="626"/>
        <item x="71"/>
        <item x="616"/>
        <item x="782"/>
        <item x="543"/>
        <item x="803"/>
        <item x="580"/>
        <item x="601"/>
        <item x="605"/>
        <item x="551"/>
        <item x="183"/>
        <item x="749"/>
        <item x="560"/>
        <item x="476"/>
        <item x="175"/>
        <item x="471"/>
        <item x="767"/>
        <item x="101"/>
        <item x="532"/>
        <item x="472"/>
        <item x="709"/>
        <item x="663"/>
        <item x="170"/>
        <item x="84"/>
        <item x="115"/>
        <item x="869"/>
        <item x="598"/>
        <item x="778"/>
        <item x="7"/>
        <item x="858"/>
        <item x="190"/>
        <item x="14"/>
        <item x="477"/>
        <item x="257"/>
        <item x="445"/>
        <item x="76"/>
        <item x="110"/>
        <item x="558"/>
        <item x="561"/>
        <item x="394"/>
        <item x="34"/>
        <item x="48"/>
        <item x="83"/>
        <item x="292"/>
        <item x="555"/>
        <item x="42"/>
        <item x="825"/>
        <item x="784"/>
        <item x="72"/>
        <item x="326"/>
        <item x="830"/>
        <item x="216"/>
        <item x="140"/>
        <item x="364"/>
        <item x="230"/>
        <item x="414"/>
        <item x="540"/>
        <item x="396"/>
        <item x="251"/>
        <item x="61"/>
        <item x="177"/>
        <item x="296"/>
        <item x="6"/>
        <item x="674"/>
        <item x="406"/>
        <item x="856"/>
        <item x="291"/>
        <item x="801"/>
        <item x="643"/>
        <item x="50"/>
        <item x="275"/>
        <item x="647"/>
        <item x="199"/>
        <item x="691"/>
        <item x="439"/>
        <item x="425"/>
        <item x="259"/>
        <item x="164"/>
        <item x="218"/>
        <item x="119"/>
        <item x="433"/>
        <item x="747"/>
        <item x="453"/>
        <item x="713"/>
        <item x="30"/>
        <item x="792"/>
        <item x="102"/>
        <item x="566"/>
        <item x="579"/>
        <item x="32"/>
        <item x="271"/>
        <item x="845"/>
        <item x="247"/>
        <item x="65"/>
        <item x="284"/>
        <item x="281"/>
        <item x="8"/>
        <item x="458"/>
        <item x="711"/>
        <item x="684"/>
        <item x="661"/>
        <item x="569"/>
        <item x="393"/>
        <item x="836"/>
        <item x="367"/>
        <item x="412"/>
        <item x="174"/>
        <item x="45"/>
        <item x="669"/>
        <item x="867"/>
        <item x="751"/>
        <item x="215"/>
        <item x="149"/>
        <item x="636"/>
        <item x="127"/>
        <item x="574"/>
        <item x="239"/>
        <item x="195"/>
        <item x="416"/>
        <item x="133"/>
        <item x="421"/>
        <item x="59"/>
        <item x="552"/>
        <item x="240"/>
        <item x="432"/>
        <item x="371"/>
        <item x="435"/>
        <item x="828"/>
        <item x="214"/>
        <item x="796"/>
        <item x="79"/>
        <item x="497"/>
        <item x="437"/>
        <item x="125"/>
        <item x="693"/>
        <item x="875"/>
        <item x="436"/>
        <item x="576"/>
        <item x="97"/>
        <item x="649"/>
        <item x="630"/>
        <item x="376"/>
        <item x="559"/>
        <item x="73"/>
        <item x="500"/>
        <item x="686"/>
        <item x="635"/>
        <item x="550"/>
        <item x="457"/>
        <item x="509"/>
        <item x="736"/>
        <item x="621"/>
        <item x="740"/>
        <item x="538"/>
        <item x="304"/>
        <item x="419"/>
        <item x="35"/>
        <item x="302"/>
        <item x="463"/>
        <item x="348"/>
        <item x="625"/>
        <item x="185"/>
        <item x="795"/>
        <item x="69"/>
        <item x="655"/>
        <item x="126"/>
        <item x="153"/>
        <item x="823"/>
        <item x="820"/>
        <item x="320"/>
        <item x="325"/>
        <item x="386"/>
        <item x="729"/>
        <item x="349"/>
        <item x="142"/>
        <item x="262"/>
        <item x="447"/>
        <item x="234"/>
        <item x="62"/>
        <item x="615"/>
        <item x="378"/>
        <item x="13"/>
        <item x="666"/>
        <item x="754"/>
        <item x="152"/>
        <item x="217"/>
        <item x="660"/>
        <item x="3"/>
        <item x="504"/>
        <item x="141"/>
        <item x="268"/>
        <item x="4"/>
        <item x="781"/>
        <item x="675"/>
        <item x="546"/>
        <item x="578"/>
        <item x="375"/>
        <item x="180"/>
        <item x="93"/>
        <item x="743"/>
        <item x="742"/>
        <item x="55"/>
        <item x="528"/>
        <item x="614"/>
        <item x="82"/>
        <item x="129"/>
        <item x="286"/>
        <item x="157"/>
        <item x="536"/>
        <item x="67"/>
        <item x="355"/>
        <item x="697"/>
        <item x="814"/>
        <item x="197"/>
        <item x="132"/>
        <item x="441"/>
        <item x="746"/>
        <item x="113"/>
        <item x="338"/>
        <item x="431"/>
        <item x="786"/>
        <item x="122"/>
        <item x="515"/>
        <item x="770"/>
        <item x="548"/>
        <item x="611"/>
        <item x="870"/>
        <item x="658"/>
        <item x="582"/>
        <item x="407"/>
        <item x="203"/>
        <item x="480"/>
        <item x="213"/>
        <item x="595"/>
        <item x="488"/>
        <item x="507"/>
        <item t="default"/>
      </items>
    </pivotField>
    <pivotField showAll="0"/>
    <pivotField showAll="0"/>
    <pivotField numFmtId="14" showAll="0"/>
    <pivotField showAll="0"/>
    <pivotField showAll="0"/>
    <pivotField showAll="0"/>
    <pivotField showAll="0"/>
    <pivotField axis="axisPage" showAll="0">
      <items count="10">
        <item x="0"/>
        <item x="4"/>
        <item x="6"/>
        <item x="8"/>
        <item x="2"/>
        <item x="3"/>
        <item x="5"/>
        <item x="7"/>
        <item x="1"/>
        <item t="default"/>
      </items>
    </pivotField>
    <pivotField showAll="0"/>
    <pivotField axis="axisPage" showAll="0">
      <items count="12">
        <item x="0"/>
        <item x="2"/>
        <item x="1"/>
        <item x="9"/>
        <item x="7"/>
        <item x="4"/>
        <item x="8"/>
        <item x="6"/>
        <item x="5"/>
        <item x="3"/>
        <item x="10"/>
        <item t="default"/>
      </items>
    </pivotField>
    <pivotField axis="axisRow" showAll="0">
      <items count="13">
        <item x="5"/>
        <item x="2"/>
        <item x="10"/>
        <item x="8"/>
        <item x="7"/>
        <item x="3"/>
        <item x="11"/>
        <item x="6"/>
        <item x="0"/>
        <item x="1"/>
        <item x="4"/>
        <item x="9"/>
        <item t="default"/>
      </items>
    </pivotField>
    <pivotField showAll="0"/>
  </pivotFields>
  <rowFields count="1">
    <field x="21"/>
  </rowFields>
  <rowItems count="13">
    <i>
      <x/>
    </i>
    <i>
      <x v="1"/>
    </i>
    <i>
      <x v="2"/>
    </i>
    <i>
      <x v="3"/>
    </i>
    <i>
      <x v="4"/>
    </i>
    <i>
      <x v="5"/>
    </i>
    <i>
      <x v="6"/>
    </i>
    <i>
      <x v="7"/>
    </i>
    <i>
      <x v="8"/>
    </i>
    <i>
      <x v="9"/>
    </i>
    <i>
      <x v="10"/>
    </i>
    <i>
      <x v="11"/>
    </i>
    <i t="grand">
      <x/>
    </i>
  </rowItems>
  <colFields count="1">
    <field x="5"/>
  </colFields>
  <colItems count="5">
    <i>
      <x/>
    </i>
    <i>
      <x v="1"/>
    </i>
    <i>
      <x v="2"/>
    </i>
    <i>
      <x v="3"/>
    </i>
    <i t="grand">
      <x/>
    </i>
  </colItems>
  <pageFields count="3">
    <pageField fld="18" hier="-1"/>
    <pageField fld="20" hier="-1"/>
    <pageField fld="10" hier="-1"/>
  </pageFields>
  <dataFields count="1">
    <dataField name="Count of outcome" fld="5"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0"/>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W1048576"/>
  <sheetViews>
    <sheetView tabSelected="1" topLeftCell="B1" workbookViewId="0">
      <selection activeCell="S2" sqref="S2"/>
    </sheetView>
  </sheetViews>
  <sheetFormatPr defaultColWidth="11" defaultRowHeight="15" zeroHeight="1"/>
  <cols>
    <col min="1" max="1" width="4.125" bestFit="1" customWidth="1"/>
    <col min="2" max="2" width="30.625" style="4" bestFit="1" customWidth="1"/>
    <col min="3" max="3" width="33.5" style="3" customWidth="1"/>
    <col min="7" max="7" width="14.5" style="7" customWidth="1"/>
    <col min="8" max="8" width="13" bestFit="1" customWidth="1"/>
    <col min="10" max="10" width="23.125" customWidth="1"/>
    <col min="11" max="11" width="14" style="11" customWidth="1"/>
    <col min="12" max="13" width="11.125" bestFit="1" customWidth="1"/>
    <col min="14" max="14" width="11.125" style="11" customWidth="1"/>
    <col min="17" max="17" width="28" bestFit="1" customWidth="1"/>
    <col min="18" max="19" width="16.5" customWidth="1"/>
    <col min="20" max="20" width="12.375" bestFit="1" customWidth="1"/>
    <col min="21" max="21" width="11.75" customWidth="1"/>
  </cols>
  <sheetData>
    <row r="1" spans="1:23" s="1" customFormat="1">
      <c r="A1" s="1" t="s">
        <v>2027</v>
      </c>
      <c r="B1" s="1" t="s">
        <v>0</v>
      </c>
      <c r="C1" s="2" t="s">
        <v>1</v>
      </c>
      <c r="D1" s="1" t="s">
        <v>2</v>
      </c>
      <c r="E1" s="1" t="s">
        <v>3</v>
      </c>
      <c r="F1" s="1" t="s">
        <v>4</v>
      </c>
      <c r="G1" s="6" t="s">
        <v>2029</v>
      </c>
      <c r="H1" s="1" t="s">
        <v>5</v>
      </c>
      <c r="I1" s="1" t="s">
        <v>6</v>
      </c>
      <c r="J1" s="1" t="s">
        <v>7</v>
      </c>
      <c r="K1" s="9" t="s">
        <v>2033</v>
      </c>
      <c r="L1" s="1" t="s">
        <v>8</v>
      </c>
      <c r="M1" s="1" t="s">
        <v>9</v>
      </c>
      <c r="N1" s="9" t="s">
        <v>2034</v>
      </c>
      <c r="O1" s="1" t="s">
        <v>10</v>
      </c>
      <c r="P1" s="1" t="s">
        <v>11</v>
      </c>
      <c r="Q1" s="1" t="s">
        <v>2028</v>
      </c>
      <c r="R1" s="1" t="s">
        <v>2030</v>
      </c>
      <c r="S1" s="1" t="s">
        <v>2031</v>
      </c>
      <c r="T1" s="5" t="s">
        <v>2032</v>
      </c>
      <c r="U1" s="1" t="s">
        <v>2074</v>
      </c>
      <c r="V1" s="1" t="s">
        <v>2088</v>
      </c>
      <c r="W1" s="1" t="s">
        <v>2087</v>
      </c>
    </row>
    <row r="2" spans="1:23" ht="15.75">
      <c r="A2">
        <v>77</v>
      </c>
      <c r="B2" s="4" t="s">
        <v>202</v>
      </c>
      <c r="C2" s="3" t="s">
        <v>203</v>
      </c>
      <c r="D2">
        <v>9500</v>
      </c>
      <c r="E2">
        <v>4460</v>
      </c>
      <c r="F2" t="s">
        <v>14</v>
      </c>
      <c r="G2" s="7">
        <f t="shared" ref="G2:G41" si="0">(E2/D2*100) %</f>
        <v>0.46947368421052632</v>
      </c>
      <c r="H2">
        <v>56</v>
      </c>
      <c r="I2" t="s">
        <v>21</v>
      </c>
      <c r="J2" t="s">
        <v>22</v>
      </c>
      <c r="K2" s="10">
        <f t="shared" ref="K2:K65" si="1">(((L2/60)/60)/24)+DATE(1970,1,1)</f>
        <v>40448.208333333336</v>
      </c>
      <c r="L2">
        <v>1285563600</v>
      </c>
      <c r="M2">
        <v>1286773200</v>
      </c>
      <c r="N2" s="11">
        <f t="shared" ref="N2:N65" si="2">(((M2/60)/60)/24)+DATE(1970,1,1)</f>
        <v>40462.208333333336</v>
      </c>
      <c r="O2" t="b">
        <v>0</v>
      </c>
      <c r="P2" t="b">
        <v>1</v>
      </c>
      <c r="Q2" t="s">
        <v>71</v>
      </c>
      <c r="R2" s="8">
        <f t="shared" ref="R2:R41" si="3">(E2/H2)</f>
        <v>79.642857142857139</v>
      </c>
      <c r="S2" t="str">
        <f t="shared" ref="S2:S65" si="4">LEFT(Q2,FIND("/",Q2)-1)</f>
        <v>film &amp; video</v>
      </c>
      <c r="T2" t="str">
        <f t="shared" ref="T2:T65" si="5">RIGHT(Q2,(LEN(Q2)-FIND("/",Q2)))</f>
        <v>animation</v>
      </c>
      <c r="U2" s="11" t="str">
        <f>TEXT(N2,"yyyy")</f>
        <v>2010</v>
      </c>
      <c r="V2" s="11" t="str">
        <f>TEXT(K2,"mmm")</f>
        <v>Sep</v>
      </c>
      <c r="W2" s="11" t="str">
        <f t="shared" ref="W2:W65" si="6">TEXT(N2,"mmm")</f>
        <v>Oct</v>
      </c>
    </row>
    <row r="3" spans="1:23" ht="15.75">
      <c r="A3">
        <v>267</v>
      </c>
      <c r="B3" s="4" t="s">
        <v>586</v>
      </c>
      <c r="C3" s="3" t="s">
        <v>587</v>
      </c>
      <c r="D3">
        <v>61600</v>
      </c>
      <c r="E3">
        <v>143910</v>
      </c>
      <c r="F3" t="s">
        <v>20</v>
      </c>
      <c r="G3" s="7">
        <f t="shared" si="0"/>
        <v>2.3362012987012988</v>
      </c>
      <c r="H3">
        <v>2768</v>
      </c>
      <c r="I3" t="s">
        <v>26</v>
      </c>
      <c r="J3" t="s">
        <v>27</v>
      </c>
      <c r="K3" s="10">
        <f t="shared" si="1"/>
        <v>41206.208333333336</v>
      </c>
      <c r="L3">
        <v>1351054800</v>
      </c>
      <c r="M3">
        <v>1352440800</v>
      </c>
      <c r="N3" s="11">
        <f t="shared" si="2"/>
        <v>41222.25</v>
      </c>
      <c r="O3" t="b">
        <v>0</v>
      </c>
      <c r="P3" t="b">
        <v>0</v>
      </c>
      <c r="Q3" t="s">
        <v>33</v>
      </c>
      <c r="R3" s="8">
        <f t="shared" si="3"/>
        <v>51.990606936416185</v>
      </c>
      <c r="S3" t="str">
        <f t="shared" si="4"/>
        <v>theater</v>
      </c>
      <c r="T3" t="str">
        <f t="shared" si="5"/>
        <v>plays</v>
      </c>
      <c r="U3" s="11" t="str">
        <f t="shared" ref="U3:U66" si="7">TEXT(N3,"yyyy")</f>
        <v>2012</v>
      </c>
      <c r="V3" s="11" t="str">
        <f t="shared" ref="V3:V66" si="8">TEXT(K3,"mmm")</f>
        <v>Oct</v>
      </c>
      <c r="W3" s="11" t="str">
        <f t="shared" si="6"/>
        <v>Nov</v>
      </c>
    </row>
    <row r="4" spans="1:23" ht="15.75" customHeight="1">
      <c r="A4">
        <v>399</v>
      </c>
      <c r="B4" s="4" t="s">
        <v>849</v>
      </c>
      <c r="C4" s="3" t="s">
        <v>850</v>
      </c>
      <c r="D4">
        <v>97300</v>
      </c>
      <c r="E4">
        <v>62127</v>
      </c>
      <c r="F4" t="s">
        <v>14</v>
      </c>
      <c r="G4" s="7">
        <f t="shared" si="0"/>
        <v>0.63850976361767731</v>
      </c>
      <c r="H4">
        <v>941</v>
      </c>
      <c r="I4" t="s">
        <v>21</v>
      </c>
      <c r="J4" t="s">
        <v>22</v>
      </c>
      <c r="K4" s="10">
        <f t="shared" si="1"/>
        <v>40576.25</v>
      </c>
      <c r="L4">
        <v>1296626400</v>
      </c>
      <c r="M4">
        <v>1297231200</v>
      </c>
      <c r="N4" s="11">
        <f t="shared" si="2"/>
        <v>40583.25</v>
      </c>
      <c r="O4" t="b">
        <v>0</v>
      </c>
      <c r="P4" t="b">
        <v>0</v>
      </c>
      <c r="Q4" t="s">
        <v>60</v>
      </c>
      <c r="R4" s="8">
        <f t="shared" si="3"/>
        <v>66.022316684378325</v>
      </c>
      <c r="S4" t="str">
        <f t="shared" si="4"/>
        <v>music</v>
      </c>
      <c r="T4" t="str">
        <f t="shared" si="5"/>
        <v>indie rock</v>
      </c>
      <c r="U4" s="11" t="str">
        <f t="shared" si="7"/>
        <v>2011</v>
      </c>
      <c r="V4" s="11" t="str">
        <f t="shared" si="8"/>
        <v>Feb</v>
      </c>
      <c r="W4" s="11" t="str">
        <f t="shared" si="6"/>
        <v>Feb</v>
      </c>
    </row>
    <row r="5" spans="1:23" ht="30">
      <c r="A5">
        <v>182</v>
      </c>
      <c r="B5" s="4" t="s">
        <v>416</v>
      </c>
      <c r="C5" s="3" t="s">
        <v>417</v>
      </c>
      <c r="D5">
        <v>27100</v>
      </c>
      <c r="E5">
        <v>195750</v>
      </c>
      <c r="F5" t="s">
        <v>20</v>
      </c>
      <c r="G5" s="7">
        <f t="shared" si="0"/>
        <v>7.2232472324723247</v>
      </c>
      <c r="H5">
        <v>3318</v>
      </c>
      <c r="I5" t="s">
        <v>36</v>
      </c>
      <c r="J5" t="s">
        <v>37</v>
      </c>
      <c r="K5" s="10">
        <f t="shared" si="1"/>
        <v>43631.208333333328</v>
      </c>
      <c r="L5">
        <v>1560574800</v>
      </c>
      <c r="M5">
        <v>1561957200</v>
      </c>
      <c r="N5" s="11">
        <f t="shared" si="2"/>
        <v>43647.208333333328</v>
      </c>
      <c r="O5" t="b">
        <v>0</v>
      </c>
      <c r="P5" t="b">
        <v>0</v>
      </c>
      <c r="Q5" t="s">
        <v>33</v>
      </c>
      <c r="R5" s="8">
        <f t="shared" si="3"/>
        <v>58.996383363471971</v>
      </c>
      <c r="S5" t="str">
        <f t="shared" si="4"/>
        <v>theater</v>
      </c>
      <c r="T5" t="str">
        <f t="shared" si="5"/>
        <v>plays</v>
      </c>
      <c r="U5" s="11" t="str">
        <f t="shared" si="7"/>
        <v>2019</v>
      </c>
      <c r="V5" s="11" t="str">
        <f t="shared" si="8"/>
        <v>Jun</v>
      </c>
      <c r="W5" s="11" t="str">
        <f t="shared" si="6"/>
        <v>Jul</v>
      </c>
    </row>
    <row r="6" spans="1:23" ht="15.75">
      <c r="A6">
        <v>493</v>
      </c>
      <c r="B6" s="4" t="s">
        <v>1034</v>
      </c>
      <c r="C6" s="3" t="s">
        <v>1035</v>
      </c>
      <c r="D6">
        <v>900</v>
      </c>
      <c r="E6">
        <v>6514</v>
      </c>
      <c r="F6" t="s">
        <v>20</v>
      </c>
      <c r="G6" s="7">
        <f t="shared" si="0"/>
        <v>7.2377777777777768</v>
      </c>
      <c r="H6">
        <v>64</v>
      </c>
      <c r="I6" t="s">
        <v>21</v>
      </c>
      <c r="J6" t="s">
        <v>22</v>
      </c>
      <c r="K6" s="10">
        <f t="shared" si="1"/>
        <v>43645.208333333328</v>
      </c>
      <c r="L6">
        <v>1561784400</v>
      </c>
      <c r="M6">
        <v>1562907600</v>
      </c>
      <c r="N6" s="11">
        <f t="shared" si="2"/>
        <v>43658.208333333328</v>
      </c>
      <c r="O6" t="b">
        <v>0</v>
      </c>
      <c r="P6" t="b">
        <v>0</v>
      </c>
      <c r="Q6" t="s">
        <v>122</v>
      </c>
      <c r="R6" s="8">
        <f t="shared" si="3"/>
        <v>101.78125</v>
      </c>
      <c r="S6" t="str">
        <f t="shared" si="4"/>
        <v>photography</v>
      </c>
      <c r="T6" t="str">
        <f t="shared" si="5"/>
        <v>photography books</v>
      </c>
      <c r="U6" s="11" t="str">
        <f t="shared" si="7"/>
        <v>2019</v>
      </c>
      <c r="V6" s="11" t="str">
        <f t="shared" si="8"/>
        <v>Jun</v>
      </c>
      <c r="W6" s="11" t="str">
        <f t="shared" si="6"/>
        <v>Jul</v>
      </c>
    </row>
    <row r="7" spans="1:23" ht="15.75" customHeight="1">
      <c r="A7">
        <v>352</v>
      </c>
      <c r="B7" s="4" t="s">
        <v>756</v>
      </c>
      <c r="C7" s="3" t="s">
        <v>757</v>
      </c>
      <c r="D7">
        <v>2800</v>
      </c>
      <c r="E7">
        <v>977</v>
      </c>
      <c r="F7" t="s">
        <v>14</v>
      </c>
      <c r="G7" s="7">
        <f t="shared" si="0"/>
        <v>0.34892857142857137</v>
      </c>
      <c r="H7">
        <v>33</v>
      </c>
      <c r="I7" t="s">
        <v>15</v>
      </c>
      <c r="J7" t="s">
        <v>16</v>
      </c>
      <c r="K7" s="10">
        <f t="shared" si="1"/>
        <v>42315.25</v>
      </c>
      <c r="L7">
        <v>1446876000</v>
      </c>
      <c r="M7">
        <v>1447567200</v>
      </c>
      <c r="N7" s="11">
        <f t="shared" si="2"/>
        <v>42323.25</v>
      </c>
      <c r="O7" t="b">
        <v>0</v>
      </c>
      <c r="P7" t="b">
        <v>0</v>
      </c>
      <c r="Q7" t="s">
        <v>33</v>
      </c>
      <c r="R7" s="8">
        <f t="shared" si="3"/>
        <v>29.606060606060606</v>
      </c>
      <c r="S7" t="str">
        <f t="shared" si="4"/>
        <v>theater</v>
      </c>
      <c r="T7" t="str">
        <f t="shared" si="5"/>
        <v>plays</v>
      </c>
      <c r="U7" s="11" t="str">
        <f t="shared" si="7"/>
        <v>2015</v>
      </c>
      <c r="V7" s="11" t="str">
        <f t="shared" si="8"/>
        <v>Nov</v>
      </c>
      <c r="W7" s="11" t="str">
        <f t="shared" si="6"/>
        <v>Nov</v>
      </c>
    </row>
    <row r="8" spans="1:23" ht="30" customHeight="1">
      <c r="A8">
        <v>895</v>
      </c>
      <c r="B8" s="4" t="s">
        <v>1822</v>
      </c>
      <c r="C8" s="3" t="s">
        <v>1823</v>
      </c>
      <c r="D8">
        <v>159800</v>
      </c>
      <c r="E8">
        <v>11108</v>
      </c>
      <c r="F8" t="s">
        <v>14</v>
      </c>
      <c r="G8" s="7">
        <f t="shared" si="0"/>
        <v>6.9511889862327911E-2</v>
      </c>
      <c r="H8">
        <v>107</v>
      </c>
      <c r="I8" t="s">
        <v>21</v>
      </c>
      <c r="J8" t="s">
        <v>22</v>
      </c>
      <c r="K8" s="10">
        <f t="shared" si="1"/>
        <v>43134.25</v>
      </c>
      <c r="L8">
        <v>1517637600</v>
      </c>
      <c r="M8">
        <v>1518415200</v>
      </c>
      <c r="N8" s="11">
        <f t="shared" si="2"/>
        <v>43143.25</v>
      </c>
      <c r="O8" t="b">
        <v>0</v>
      </c>
      <c r="P8" t="b">
        <v>0</v>
      </c>
      <c r="Q8" t="s">
        <v>33</v>
      </c>
      <c r="R8" s="8">
        <f t="shared" si="3"/>
        <v>103.81308411214954</v>
      </c>
      <c r="S8" t="str">
        <f t="shared" si="4"/>
        <v>theater</v>
      </c>
      <c r="T8" t="str">
        <f t="shared" si="5"/>
        <v>plays</v>
      </c>
      <c r="U8" s="11" t="str">
        <f t="shared" si="7"/>
        <v>2018</v>
      </c>
      <c r="V8" s="11" t="str">
        <f t="shared" si="8"/>
        <v>Feb</v>
      </c>
      <c r="W8" s="11" t="str">
        <f t="shared" si="6"/>
        <v>Feb</v>
      </c>
    </row>
    <row r="9" spans="1:23" ht="15.75" customHeight="1">
      <c r="A9">
        <v>178</v>
      </c>
      <c r="B9" s="4" t="s">
        <v>408</v>
      </c>
      <c r="C9" s="3" t="s">
        <v>409</v>
      </c>
      <c r="D9">
        <v>7200</v>
      </c>
      <c r="E9">
        <v>6927</v>
      </c>
      <c r="F9" t="s">
        <v>14</v>
      </c>
      <c r="G9" s="7">
        <f t="shared" si="0"/>
        <v>0.96208333333333329</v>
      </c>
      <c r="H9">
        <v>210</v>
      </c>
      <c r="I9" t="s">
        <v>21</v>
      </c>
      <c r="J9" t="s">
        <v>22</v>
      </c>
      <c r="K9" s="10">
        <f t="shared" si="1"/>
        <v>42999.208333333328</v>
      </c>
      <c r="L9">
        <v>1505970000</v>
      </c>
      <c r="M9">
        <v>1506747600</v>
      </c>
      <c r="N9" s="11">
        <f t="shared" si="2"/>
        <v>43008.208333333328</v>
      </c>
      <c r="O9" t="b">
        <v>0</v>
      </c>
      <c r="P9" t="b">
        <v>0</v>
      </c>
      <c r="Q9" t="s">
        <v>17</v>
      </c>
      <c r="R9" s="8">
        <f t="shared" si="3"/>
        <v>32.985714285714288</v>
      </c>
      <c r="S9" t="str">
        <f t="shared" si="4"/>
        <v>food</v>
      </c>
      <c r="T9" t="str">
        <f t="shared" si="5"/>
        <v>food trucks</v>
      </c>
      <c r="U9" s="11" t="str">
        <f t="shared" si="7"/>
        <v>2017</v>
      </c>
      <c r="V9" s="11" t="str">
        <f t="shared" si="8"/>
        <v>Sep</v>
      </c>
      <c r="W9" s="11" t="str">
        <f t="shared" si="6"/>
        <v>Sep</v>
      </c>
    </row>
    <row r="10" spans="1:23" ht="15.75">
      <c r="A10">
        <v>938</v>
      </c>
      <c r="B10" s="4" t="s">
        <v>1907</v>
      </c>
      <c r="C10" s="3" t="s">
        <v>1908</v>
      </c>
      <c r="D10">
        <v>9200</v>
      </c>
      <c r="E10">
        <v>10093</v>
      </c>
      <c r="F10" t="s">
        <v>20</v>
      </c>
      <c r="G10" s="7">
        <f t="shared" si="0"/>
        <v>1.0970652173913042</v>
      </c>
      <c r="H10">
        <v>96</v>
      </c>
      <c r="I10" t="s">
        <v>21</v>
      </c>
      <c r="J10" t="s">
        <v>22</v>
      </c>
      <c r="K10" s="10">
        <f t="shared" si="1"/>
        <v>43263.208333333328</v>
      </c>
      <c r="L10">
        <v>1528779600</v>
      </c>
      <c r="M10">
        <v>1531890000</v>
      </c>
      <c r="N10" s="11">
        <f t="shared" si="2"/>
        <v>43299.208333333328</v>
      </c>
      <c r="O10" t="b">
        <v>0</v>
      </c>
      <c r="P10" t="b">
        <v>1</v>
      </c>
      <c r="Q10" t="s">
        <v>119</v>
      </c>
      <c r="R10" s="8">
        <f t="shared" si="3"/>
        <v>105.13541666666667</v>
      </c>
      <c r="S10" t="str">
        <f t="shared" si="4"/>
        <v>publishing</v>
      </c>
      <c r="T10" t="str">
        <f t="shared" si="5"/>
        <v>fiction</v>
      </c>
      <c r="U10" s="11" t="str">
        <f t="shared" si="7"/>
        <v>2018</v>
      </c>
      <c r="V10" s="11" t="str">
        <f t="shared" si="8"/>
        <v>Jun</v>
      </c>
      <c r="W10" s="11" t="str">
        <f t="shared" si="6"/>
        <v>Jul</v>
      </c>
    </row>
    <row r="11" spans="1:23" ht="15.75" customHeight="1">
      <c r="A11">
        <v>942</v>
      </c>
      <c r="B11" s="4" t="s">
        <v>1907</v>
      </c>
      <c r="C11" s="3" t="s">
        <v>1915</v>
      </c>
      <c r="D11">
        <v>9600</v>
      </c>
      <c r="E11">
        <v>6205</v>
      </c>
      <c r="F11" t="s">
        <v>14</v>
      </c>
      <c r="G11" s="7">
        <f t="shared" si="0"/>
        <v>0.64635416666666667</v>
      </c>
      <c r="H11">
        <v>67</v>
      </c>
      <c r="I11" t="s">
        <v>26</v>
      </c>
      <c r="J11" t="s">
        <v>27</v>
      </c>
      <c r="K11" s="10">
        <f t="shared" si="1"/>
        <v>40568.25</v>
      </c>
      <c r="L11">
        <v>1295935200</v>
      </c>
      <c r="M11">
        <v>1296194400</v>
      </c>
      <c r="N11" s="11">
        <f t="shared" si="2"/>
        <v>40571.25</v>
      </c>
      <c r="O11" t="b">
        <v>0</v>
      </c>
      <c r="P11" t="b">
        <v>0</v>
      </c>
      <c r="Q11" t="s">
        <v>33</v>
      </c>
      <c r="R11" s="8">
        <f t="shared" si="3"/>
        <v>92.611940298507463</v>
      </c>
      <c r="S11" t="str">
        <f t="shared" si="4"/>
        <v>theater</v>
      </c>
      <c r="T11" t="str">
        <f t="shared" si="5"/>
        <v>plays</v>
      </c>
      <c r="U11" s="11" t="str">
        <f t="shared" si="7"/>
        <v>2011</v>
      </c>
      <c r="V11" s="11" t="str">
        <f t="shared" si="8"/>
        <v>Jan</v>
      </c>
      <c r="W11" s="11" t="str">
        <f t="shared" si="6"/>
        <v>Jan</v>
      </c>
    </row>
    <row r="12" spans="1:23" ht="15.75" customHeight="1">
      <c r="A12">
        <v>128</v>
      </c>
      <c r="B12" s="4" t="s">
        <v>307</v>
      </c>
      <c r="C12" s="3" t="s">
        <v>308</v>
      </c>
      <c r="D12">
        <v>70600</v>
      </c>
      <c r="E12">
        <v>42596</v>
      </c>
      <c r="F12" t="s">
        <v>74</v>
      </c>
      <c r="G12" s="7">
        <f t="shared" si="0"/>
        <v>0.60334277620396604</v>
      </c>
      <c r="H12">
        <v>532</v>
      </c>
      <c r="I12" t="s">
        <v>21</v>
      </c>
      <c r="J12" t="s">
        <v>22</v>
      </c>
      <c r="K12" s="10">
        <f t="shared" si="1"/>
        <v>40417.208333333336</v>
      </c>
      <c r="L12">
        <v>1282885200</v>
      </c>
      <c r="M12">
        <v>1284008400</v>
      </c>
      <c r="N12" s="11">
        <f t="shared" si="2"/>
        <v>40430.208333333336</v>
      </c>
      <c r="O12" t="b">
        <v>0</v>
      </c>
      <c r="P12" t="b">
        <v>0</v>
      </c>
      <c r="Q12" t="s">
        <v>23</v>
      </c>
      <c r="R12" s="8">
        <f t="shared" si="3"/>
        <v>80.067669172932327</v>
      </c>
      <c r="S12" t="str">
        <f t="shared" si="4"/>
        <v>music</v>
      </c>
      <c r="T12" t="str">
        <f t="shared" si="5"/>
        <v>rock</v>
      </c>
      <c r="U12" s="11" t="str">
        <f t="shared" si="7"/>
        <v>2010</v>
      </c>
      <c r="V12" s="11" t="str">
        <f t="shared" si="8"/>
        <v>Aug</v>
      </c>
      <c r="W12" s="11" t="str">
        <f t="shared" si="6"/>
        <v>Sep</v>
      </c>
    </row>
    <row r="13" spans="1:23" ht="15.75">
      <c r="A13">
        <v>260</v>
      </c>
      <c r="B13" s="4" t="s">
        <v>572</v>
      </c>
      <c r="C13" s="3" t="s">
        <v>573</v>
      </c>
      <c r="D13">
        <v>6300</v>
      </c>
      <c r="E13">
        <v>9935</v>
      </c>
      <c r="F13" t="s">
        <v>20</v>
      </c>
      <c r="G13" s="7">
        <f t="shared" si="0"/>
        <v>1.5769841269841267</v>
      </c>
      <c r="H13">
        <v>261</v>
      </c>
      <c r="I13" t="s">
        <v>21</v>
      </c>
      <c r="J13" t="s">
        <v>22</v>
      </c>
      <c r="K13" s="10">
        <f t="shared" si="1"/>
        <v>41180.208333333336</v>
      </c>
      <c r="L13">
        <v>1348808400</v>
      </c>
      <c r="M13">
        <v>1349845200</v>
      </c>
      <c r="N13" s="11">
        <f t="shared" si="2"/>
        <v>41192.208333333336</v>
      </c>
      <c r="O13" t="b">
        <v>0</v>
      </c>
      <c r="P13" t="b">
        <v>0</v>
      </c>
      <c r="Q13" t="s">
        <v>23</v>
      </c>
      <c r="R13" s="8">
        <f t="shared" si="3"/>
        <v>38.065134099616856</v>
      </c>
      <c r="S13" t="str">
        <f t="shared" si="4"/>
        <v>music</v>
      </c>
      <c r="T13" t="str">
        <f t="shared" si="5"/>
        <v>rock</v>
      </c>
      <c r="U13" s="11" t="str">
        <f t="shared" si="7"/>
        <v>2012</v>
      </c>
      <c r="V13" s="11" t="str">
        <f t="shared" si="8"/>
        <v>Sep</v>
      </c>
      <c r="W13" s="11" t="str">
        <f t="shared" si="6"/>
        <v>Oct</v>
      </c>
    </row>
    <row r="14" spans="1:23" ht="15.75">
      <c r="A14">
        <v>821</v>
      </c>
      <c r="B14" s="4" t="s">
        <v>1675</v>
      </c>
      <c r="C14" s="3" t="s">
        <v>1676</v>
      </c>
      <c r="D14">
        <v>4900</v>
      </c>
      <c r="E14">
        <v>14273</v>
      </c>
      <c r="F14" t="s">
        <v>20</v>
      </c>
      <c r="G14" s="7">
        <f t="shared" si="0"/>
        <v>2.9128571428571428</v>
      </c>
      <c r="H14">
        <v>210</v>
      </c>
      <c r="I14" t="s">
        <v>21</v>
      </c>
      <c r="J14" t="s">
        <v>22</v>
      </c>
      <c r="K14" s="10">
        <f t="shared" si="1"/>
        <v>42794.25</v>
      </c>
      <c r="L14">
        <v>1488261600</v>
      </c>
      <c r="M14">
        <v>1489381200</v>
      </c>
      <c r="N14" s="11">
        <f t="shared" si="2"/>
        <v>42807.208333333328</v>
      </c>
      <c r="O14" t="b">
        <v>0</v>
      </c>
      <c r="P14" t="b">
        <v>0</v>
      </c>
      <c r="Q14" t="s">
        <v>42</v>
      </c>
      <c r="R14" s="8">
        <f t="shared" si="3"/>
        <v>67.966666666666669</v>
      </c>
      <c r="S14" t="str">
        <f t="shared" si="4"/>
        <v>film &amp; video</v>
      </c>
      <c r="T14" t="str">
        <f t="shared" si="5"/>
        <v>documentary</v>
      </c>
      <c r="U14" s="11" t="str">
        <f t="shared" si="7"/>
        <v>2017</v>
      </c>
      <c r="V14" s="11" t="str">
        <f t="shared" si="8"/>
        <v>Feb</v>
      </c>
      <c r="W14" s="11" t="str">
        <f t="shared" si="6"/>
        <v>Mar</v>
      </c>
    </row>
    <row r="15" spans="1:23" ht="15.75">
      <c r="A15">
        <v>817</v>
      </c>
      <c r="B15" s="4" t="s">
        <v>1668</v>
      </c>
      <c r="C15" s="3" t="s">
        <v>1669</v>
      </c>
      <c r="D15">
        <v>51300</v>
      </c>
      <c r="E15">
        <v>189192</v>
      </c>
      <c r="F15" t="s">
        <v>20</v>
      </c>
      <c r="G15" s="7">
        <f t="shared" si="0"/>
        <v>3.6879532163742694</v>
      </c>
      <c r="H15">
        <v>2489</v>
      </c>
      <c r="I15" t="s">
        <v>107</v>
      </c>
      <c r="J15" t="s">
        <v>108</v>
      </c>
      <c r="K15" s="10">
        <f t="shared" si="1"/>
        <v>43589.208333333328</v>
      </c>
      <c r="L15">
        <v>1556946000</v>
      </c>
      <c r="M15">
        <v>1559365200</v>
      </c>
      <c r="N15" s="11">
        <f t="shared" si="2"/>
        <v>43617.208333333328</v>
      </c>
      <c r="O15" t="b">
        <v>0</v>
      </c>
      <c r="P15" t="b">
        <v>1</v>
      </c>
      <c r="Q15" t="s">
        <v>68</v>
      </c>
      <c r="R15" s="8">
        <f t="shared" si="3"/>
        <v>76.011249497790274</v>
      </c>
      <c r="S15" t="str">
        <f t="shared" si="4"/>
        <v>publishing</v>
      </c>
      <c r="T15" t="str">
        <f t="shared" si="5"/>
        <v>nonfiction</v>
      </c>
      <c r="U15" s="11" t="str">
        <f t="shared" si="7"/>
        <v>2019</v>
      </c>
      <c r="V15" s="11" t="str">
        <f t="shared" si="8"/>
        <v>May</v>
      </c>
      <c r="W15" s="11" t="str">
        <f t="shared" si="6"/>
        <v>Jun</v>
      </c>
    </row>
    <row r="16" spans="1:23" ht="15.75">
      <c r="A16">
        <v>361</v>
      </c>
      <c r="B16" s="4" t="s">
        <v>774</v>
      </c>
      <c r="C16" s="3" t="s">
        <v>775</v>
      </c>
      <c r="D16">
        <v>5500</v>
      </c>
      <c r="E16">
        <v>9546</v>
      </c>
      <c r="F16" t="s">
        <v>20</v>
      </c>
      <c r="G16" s="7">
        <f t="shared" si="0"/>
        <v>1.7356363636363636</v>
      </c>
      <c r="H16">
        <v>88</v>
      </c>
      <c r="I16" t="s">
        <v>21</v>
      </c>
      <c r="J16" t="s">
        <v>22</v>
      </c>
      <c r="K16" s="10">
        <f t="shared" si="1"/>
        <v>43015.208333333328</v>
      </c>
      <c r="L16">
        <v>1507352400</v>
      </c>
      <c r="M16">
        <v>1509426000</v>
      </c>
      <c r="N16" s="11">
        <f t="shared" si="2"/>
        <v>43039.208333333328</v>
      </c>
      <c r="O16" t="b">
        <v>0</v>
      </c>
      <c r="P16" t="b">
        <v>0</v>
      </c>
      <c r="Q16" t="s">
        <v>33</v>
      </c>
      <c r="R16" s="8">
        <f t="shared" si="3"/>
        <v>108.47727272727273</v>
      </c>
      <c r="S16" t="str">
        <f t="shared" si="4"/>
        <v>theater</v>
      </c>
      <c r="T16" t="str">
        <f t="shared" si="5"/>
        <v>plays</v>
      </c>
      <c r="U16" s="11" t="str">
        <f t="shared" si="7"/>
        <v>2017</v>
      </c>
      <c r="V16" s="11" t="str">
        <f t="shared" si="8"/>
        <v>Oct</v>
      </c>
      <c r="W16" s="11" t="str">
        <f t="shared" si="6"/>
        <v>Oct</v>
      </c>
    </row>
    <row r="17" spans="1:23" ht="15.75">
      <c r="A17">
        <v>555</v>
      </c>
      <c r="B17" s="4" t="s">
        <v>1155</v>
      </c>
      <c r="C17" s="3" t="s">
        <v>1156</v>
      </c>
      <c r="D17">
        <v>6300</v>
      </c>
      <c r="E17">
        <v>14089</v>
      </c>
      <c r="F17" t="s">
        <v>20</v>
      </c>
      <c r="G17" s="7">
        <f t="shared" si="0"/>
        <v>2.2363492063492063</v>
      </c>
      <c r="H17">
        <v>135</v>
      </c>
      <c r="I17" t="s">
        <v>36</v>
      </c>
      <c r="J17" t="s">
        <v>37</v>
      </c>
      <c r="K17" s="10">
        <f t="shared" si="1"/>
        <v>41731.208333333336</v>
      </c>
      <c r="L17">
        <v>1396414800</v>
      </c>
      <c r="M17">
        <v>1399093200</v>
      </c>
      <c r="N17" s="11">
        <f t="shared" si="2"/>
        <v>41762.208333333336</v>
      </c>
      <c r="O17" t="b">
        <v>0</v>
      </c>
      <c r="P17" t="b">
        <v>0</v>
      </c>
      <c r="Q17" t="s">
        <v>23</v>
      </c>
      <c r="R17" s="8">
        <f t="shared" si="3"/>
        <v>104.36296296296297</v>
      </c>
      <c r="S17" t="str">
        <f t="shared" si="4"/>
        <v>music</v>
      </c>
      <c r="T17" t="str">
        <f t="shared" si="5"/>
        <v>rock</v>
      </c>
      <c r="U17" s="11" t="str">
        <f t="shared" si="7"/>
        <v>2014</v>
      </c>
      <c r="V17" s="11" t="str">
        <f t="shared" si="8"/>
        <v>Apr</v>
      </c>
      <c r="W17" s="11" t="str">
        <f t="shared" si="6"/>
        <v>May</v>
      </c>
    </row>
    <row r="18" spans="1:23" ht="30" customHeight="1">
      <c r="A18">
        <v>711</v>
      </c>
      <c r="B18" s="4" t="s">
        <v>1460</v>
      </c>
      <c r="C18" s="3" t="s">
        <v>1461</v>
      </c>
      <c r="D18">
        <v>6200</v>
      </c>
      <c r="E18">
        <v>1260</v>
      </c>
      <c r="F18" t="s">
        <v>14</v>
      </c>
      <c r="G18" s="7">
        <f t="shared" si="0"/>
        <v>0.20322580645161289</v>
      </c>
      <c r="H18">
        <v>14</v>
      </c>
      <c r="I18" t="s">
        <v>107</v>
      </c>
      <c r="J18" t="s">
        <v>108</v>
      </c>
      <c r="K18" s="10">
        <f t="shared" si="1"/>
        <v>42393.25</v>
      </c>
      <c r="L18">
        <v>1453615200</v>
      </c>
      <c r="M18">
        <v>1453788000</v>
      </c>
      <c r="N18" s="11">
        <f t="shared" si="2"/>
        <v>42395.25</v>
      </c>
      <c r="O18" t="b">
        <v>1</v>
      </c>
      <c r="P18" t="b">
        <v>1</v>
      </c>
      <c r="Q18" t="s">
        <v>33</v>
      </c>
      <c r="R18" s="8">
        <f t="shared" si="3"/>
        <v>90</v>
      </c>
      <c r="S18" t="str">
        <f t="shared" si="4"/>
        <v>theater</v>
      </c>
      <c r="T18" t="str">
        <f t="shared" si="5"/>
        <v>plays</v>
      </c>
      <c r="U18" s="11" t="str">
        <f t="shared" si="7"/>
        <v>2016</v>
      </c>
      <c r="V18" s="11" t="str">
        <f t="shared" si="8"/>
        <v>Jan</v>
      </c>
      <c r="W18" s="11" t="str">
        <f t="shared" si="6"/>
        <v>Jan</v>
      </c>
    </row>
    <row r="19" spans="1:23" ht="15.75">
      <c r="A19">
        <v>892</v>
      </c>
      <c r="B19" s="4" t="s">
        <v>1816</v>
      </c>
      <c r="C19" s="3" t="s">
        <v>1817</v>
      </c>
      <c r="D19">
        <v>6000</v>
      </c>
      <c r="E19">
        <v>13835</v>
      </c>
      <c r="F19" t="s">
        <v>20</v>
      </c>
      <c r="G19" s="7">
        <f t="shared" si="0"/>
        <v>2.3058333333333332</v>
      </c>
      <c r="H19">
        <v>182</v>
      </c>
      <c r="I19" t="s">
        <v>21</v>
      </c>
      <c r="J19" t="s">
        <v>22</v>
      </c>
      <c r="K19" s="10">
        <f t="shared" si="1"/>
        <v>40319.208333333336</v>
      </c>
      <c r="L19">
        <v>1274418000</v>
      </c>
      <c r="M19">
        <v>1277960400</v>
      </c>
      <c r="N19" s="11">
        <f t="shared" si="2"/>
        <v>40360.208333333336</v>
      </c>
      <c r="O19" t="b">
        <v>0</v>
      </c>
      <c r="P19" t="b">
        <v>0</v>
      </c>
      <c r="Q19" t="s">
        <v>206</v>
      </c>
      <c r="R19" s="8">
        <f t="shared" si="3"/>
        <v>76.016483516483518</v>
      </c>
      <c r="S19" t="str">
        <f t="shared" si="4"/>
        <v>publishing</v>
      </c>
      <c r="T19" t="str">
        <f t="shared" si="5"/>
        <v>translations</v>
      </c>
      <c r="U19" s="11" t="str">
        <f t="shared" si="7"/>
        <v>2010</v>
      </c>
      <c r="V19" s="11" t="str">
        <f t="shared" si="8"/>
        <v>May</v>
      </c>
      <c r="W19" s="11" t="str">
        <f t="shared" si="6"/>
        <v>Jul</v>
      </c>
    </row>
    <row r="20" spans="1:23" ht="15.75">
      <c r="A20">
        <v>824</v>
      </c>
      <c r="B20" s="4" t="s">
        <v>1681</v>
      </c>
      <c r="C20" s="3" t="s">
        <v>1682</v>
      </c>
      <c r="D20">
        <v>85000</v>
      </c>
      <c r="E20">
        <v>107516</v>
      </c>
      <c r="F20" t="s">
        <v>20</v>
      </c>
      <c r="G20" s="7">
        <f t="shared" si="0"/>
        <v>1.2648941176470587</v>
      </c>
      <c r="H20">
        <v>1280</v>
      </c>
      <c r="I20" t="s">
        <v>21</v>
      </c>
      <c r="J20" t="s">
        <v>22</v>
      </c>
      <c r="K20" s="10">
        <f t="shared" si="1"/>
        <v>40348.208333333336</v>
      </c>
      <c r="L20">
        <v>1276923600</v>
      </c>
      <c r="M20">
        <v>1279688400</v>
      </c>
      <c r="N20" s="11">
        <f t="shared" si="2"/>
        <v>40380.208333333336</v>
      </c>
      <c r="O20" t="b">
        <v>0</v>
      </c>
      <c r="P20" t="b">
        <v>1</v>
      </c>
      <c r="Q20" t="s">
        <v>68</v>
      </c>
      <c r="R20" s="8">
        <f t="shared" si="3"/>
        <v>83.996875000000003</v>
      </c>
      <c r="S20" t="str">
        <f t="shared" si="4"/>
        <v>publishing</v>
      </c>
      <c r="T20" t="str">
        <f t="shared" si="5"/>
        <v>nonfiction</v>
      </c>
      <c r="U20" s="11" t="str">
        <f t="shared" si="7"/>
        <v>2010</v>
      </c>
      <c r="V20" s="11" t="str">
        <f t="shared" si="8"/>
        <v>Jun</v>
      </c>
      <c r="W20" s="11" t="str">
        <f t="shared" si="6"/>
        <v>Jul</v>
      </c>
    </row>
    <row r="21" spans="1:23" ht="30">
      <c r="A21">
        <v>445</v>
      </c>
      <c r="B21" s="4" t="s">
        <v>938</v>
      </c>
      <c r="C21" s="3" t="s">
        <v>939</v>
      </c>
      <c r="D21">
        <v>2100</v>
      </c>
      <c r="E21">
        <v>10739</v>
      </c>
      <c r="F21" t="s">
        <v>20</v>
      </c>
      <c r="G21" s="7">
        <f t="shared" si="0"/>
        <v>5.1138095238095236</v>
      </c>
      <c r="H21">
        <v>170</v>
      </c>
      <c r="I21" t="s">
        <v>21</v>
      </c>
      <c r="J21" t="s">
        <v>22</v>
      </c>
      <c r="K21" s="10">
        <f t="shared" si="1"/>
        <v>40515.25</v>
      </c>
      <c r="L21">
        <v>1291356000</v>
      </c>
      <c r="M21">
        <v>1293170400</v>
      </c>
      <c r="N21" s="11">
        <f t="shared" si="2"/>
        <v>40536.25</v>
      </c>
      <c r="O21" t="b">
        <v>0</v>
      </c>
      <c r="P21" t="b">
        <v>1</v>
      </c>
      <c r="Q21" t="s">
        <v>33</v>
      </c>
      <c r="R21" s="8">
        <f t="shared" si="3"/>
        <v>63.170588235294119</v>
      </c>
      <c r="S21" t="str">
        <f t="shared" si="4"/>
        <v>theater</v>
      </c>
      <c r="T21" t="str">
        <f t="shared" si="5"/>
        <v>plays</v>
      </c>
      <c r="U21" s="11" t="str">
        <f t="shared" si="7"/>
        <v>2010</v>
      </c>
      <c r="V21" s="11" t="str">
        <f t="shared" si="8"/>
        <v>Dec</v>
      </c>
      <c r="W21" s="11" t="str">
        <f t="shared" si="6"/>
        <v>Dec</v>
      </c>
    </row>
    <row r="22" spans="1:23" ht="15.75">
      <c r="A22">
        <v>58</v>
      </c>
      <c r="B22" s="4" t="s">
        <v>164</v>
      </c>
      <c r="C22" s="3" t="s">
        <v>165</v>
      </c>
      <c r="D22">
        <v>2700</v>
      </c>
      <c r="E22">
        <v>6132</v>
      </c>
      <c r="F22" t="s">
        <v>20</v>
      </c>
      <c r="G22" s="7">
        <f t="shared" si="0"/>
        <v>2.2711111111111113</v>
      </c>
      <c r="H22">
        <v>211</v>
      </c>
      <c r="I22" t="s">
        <v>21</v>
      </c>
      <c r="J22" t="s">
        <v>22</v>
      </c>
      <c r="K22" s="10">
        <f t="shared" si="1"/>
        <v>42268.208333333328</v>
      </c>
      <c r="L22">
        <v>1442811600</v>
      </c>
      <c r="M22">
        <v>1443934800</v>
      </c>
      <c r="N22" s="11">
        <f t="shared" si="2"/>
        <v>42281.208333333328</v>
      </c>
      <c r="O22" t="b">
        <v>0</v>
      </c>
      <c r="P22" t="b">
        <v>0</v>
      </c>
      <c r="Q22" t="s">
        <v>33</v>
      </c>
      <c r="R22" s="8">
        <f t="shared" si="3"/>
        <v>29.061611374407583</v>
      </c>
      <c r="S22" t="str">
        <f t="shared" si="4"/>
        <v>theater</v>
      </c>
      <c r="T22" t="str">
        <f t="shared" si="5"/>
        <v>plays</v>
      </c>
      <c r="U22" s="11" t="str">
        <f t="shared" si="7"/>
        <v>2015</v>
      </c>
      <c r="V22" s="11" t="str">
        <f t="shared" si="8"/>
        <v>Sep</v>
      </c>
      <c r="W22" s="11" t="str">
        <f t="shared" si="6"/>
        <v>Oct</v>
      </c>
    </row>
    <row r="23" spans="1:23" ht="15.75" customHeight="1">
      <c r="A23">
        <v>415</v>
      </c>
      <c r="B23" s="4" t="s">
        <v>880</v>
      </c>
      <c r="C23" s="3" t="s">
        <v>881</v>
      </c>
      <c r="D23">
        <v>113500</v>
      </c>
      <c r="E23">
        <v>12552</v>
      </c>
      <c r="F23" t="s">
        <v>14</v>
      </c>
      <c r="G23" s="7">
        <f t="shared" si="0"/>
        <v>0.11059030837004405</v>
      </c>
      <c r="H23">
        <v>418</v>
      </c>
      <c r="I23" t="s">
        <v>21</v>
      </c>
      <c r="J23" t="s">
        <v>22</v>
      </c>
      <c r="K23" s="10">
        <f t="shared" si="1"/>
        <v>40921.25</v>
      </c>
      <c r="L23">
        <v>1326434400</v>
      </c>
      <c r="M23">
        <v>1327903200</v>
      </c>
      <c r="N23" s="11">
        <f t="shared" si="2"/>
        <v>40938.25</v>
      </c>
      <c r="O23" t="b">
        <v>0</v>
      </c>
      <c r="P23" t="b">
        <v>0</v>
      </c>
      <c r="Q23" t="s">
        <v>33</v>
      </c>
      <c r="R23" s="8">
        <f t="shared" si="3"/>
        <v>30.028708133971293</v>
      </c>
      <c r="S23" t="str">
        <f t="shared" si="4"/>
        <v>theater</v>
      </c>
      <c r="T23" t="str">
        <f t="shared" si="5"/>
        <v>plays</v>
      </c>
      <c r="U23" s="11" t="str">
        <f t="shared" si="7"/>
        <v>2012</v>
      </c>
      <c r="V23" s="11" t="str">
        <f t="shared" si="8"/>
        <v>Jan</v>
      </c>
      <c r="W23" s="11" t="str">
        <f t="shared" si="6"/>
        <v>Jan</v>
      </c>
    </row>
    <row r="24" spans="1:23" ht="15.75" customHeight="1">
      <c r="A24">
        <v>189</v>
      </c>
      <c r="B24" s="4" t="s">
        <v>430</v>
      </c>
      <c r="C24" s="3" t="s">
        <v>431</v>
      </c>
      <c r="D24">
        <v>191300</v>
      </c>
      <c r="E24">
        <v>45004</v>
      </c>
      <c r="F24" t="s">
        <v>74</v>
      </c>
      <c r="G24" s="7">
        <f t="shared" si="0"/>
        <v>0.23525352848928385</v>
      </c>
      <c r="H24">
        <v>441</v>
      </c>
      <c r="I24" t="s">
        <v>21</v>
      </c>
      <c r="J24" t="s">
        <v>22</v>
      </c>
      <c r="K24" s="10">
        <f t="shared" si="1"/>
        <v>42433.25</v>
      </c>
      <c r="L24">
        <v>1457071200</v>
      </c>
      <c r="M24">
        <v>1457071200</v>
      </c>
      <c r="N24" s="11">
        <f t="shared" si="2"/>
        <v>42433.25</v>
      </c>
      <c r="O24" t="b">
        <v>0</v>
      </c>
      <c r="P24" t="b">
        <v>0</v>
      </c>
      <c r="Q24" t="s">
        <v>33</v>
      </c>
      <c r="R24" s="8">
        <f t="shared" si="3"/>
        <v>102.0498866213152</v>
      </c>
      <c r="S24" t="str">
        <f t="shared" si="4"/>
        <v>theater</v>
      </c>
      <c r="T24" t="str">
        <f t="shared" si="5"/>
        <v>plays</v>
      </c>
      <c r="U24" s="11" t="str">
        <f t="shared" si="7"/>
        <v>2016</v>
      </c>
      <c r="V24" s="11" t="str">
        <f t="shared" si="8"/>
        <v>Mar</v>
      </c>
      <c r="W24" s="11" t="str">
        <f t="shared" si="6"/>
        <v>Mar</v>
      </c>
    </row>
    <row r="25" spans="1:23" ht="15.75" customHeight="1">
      <c r="A25">
        <v>98</v>
      </c>
      <c r="B25" s="4" t="s">
        <v>245</v>
      </c>
      <c r="C25" s="3" t="s">
        <v>246</v>
      </c>
      <c r="D25">
        <v>97800</v>
      </c>
      <c r="E25">
        <v>32951</v>
      </c>
      <c r="F25" t="s">
        <v>14</v>
      </c>
      <c r="G25" s="7">
        <f t="shared" si="0"/>
        <v>0.33692229038854804</v>
      </c>
      <c r="H25">
        <v>1220</v>
      </c>
      <c r="I25" t="s">
        <v>26</v>
      </c>
      <c r="J25" t="s">
        <v>27</v>
      </c>
      <c r="K25" s="10">
        <f t="shared" si="1"/>
        <v>42212.208333333328</v>
      </c>
      <c r="L25">
        <v>1437973200</v>
      </c>
      <c r="M25">
        <v>1438318800</v>
      </c>
      <c r="N25" s="11">
        <f t="shared" si="2"/>
        <v>42216.208333333328</v>
      </c>
      <c r="O25" t="b">
        <v>0</v>
      </c>
      <c r="P25" t="b">
        <v>0</v>
      </c>
      <c r="Q25" t="s">
        <v>89</v>
      </c>
      <c r="R25" s="8">
        <f t="shared" si="3"/>
        <v>27.009016393442622</v>
      </c>
      <c r="S25" t="str">
        <f t="shared" si="4"/>
        <v>games</v>
      </c>
      <c r="T25" t="str">
        <f t="shared" si="5"/>
        <v>video games</v>
      </c>
      <c r="U25" s="11" t="str">
        <f t="shared" si="7"/>
        <v>2015</v>
      </c>
      <c r="V25" s="11" t="str">
        <f t="shared" si="8"/>
        <v>Jul</v>
      </c>
      <c r="W25" s="11" t="str">
        <f t="shared" si="6"/>
        <v>Jul</v>
      </c>
    </row>
    <row r="26" spans="1:23" ht="15.75" customHeight="1">
      <c r="A26">
        <v>206</v>
      </c>
      <c r="B26" s="4" t="s">
        <v>464</v>
      </c>
      <c r="C26" s="3" t="s">
        <v>465</v>
      </c>
      <c r="D26">
        <v>9000</v>
      </c>
      <c r="E26">
        <v>3496</v>
      </c>
      <c r="F26" t="s">
        <v>74</v>
      </c>
      <c r="G26" s="7">
        <f t="shared" si="0"/>
        <v>0.38844444444444443</v>
      </c>
      <c r="H26">
        <v>57</v>
      </c>
      <c r="I26" t="s">
        <v>21</v>
      </c>
      <c r="J26" t="s">
        <v>22</v>
      </c>
      <c r="K26" s="10">
        <f t="shared" si="1"/>
        <v>40236.25</v>
      </c>
      <c r="L26">
        <v>1267250400</v>
      </c>
      <c r="M26">
        <v>1268028000</v>
      </c>
      <c r="N26" s="11">
        <f t="shared" si="2"/>
        <v>40245.25</v>
      </c>
      <c r="O26" t="b">
        <v>0</v>
      </c>
      <c r="P26" t="b">
        <v>0</v>
      </c>
      <c r="Q26" t="s">
        <v>119</v>
      </c>
      <c r="R26" s="8">
        <f t="shared" si="3"/>
        <v>61.333333333333336</v>
      </c>
      <c r="S26" t="str">
        <f t="shared" si="4"/>
        <v>publishing</v>
      </c>
      <c r="T26" t="str">
        <f t="shared" si="5"/>
        <v>fiction</v>
      </c>
      <c r="U26" s="11" t="str">
        <f t="shared" si="7"/>
        <v>2010</v>
      </c>
      <c r="V26" s="11" t="str">
        <f t="shared" si="8"/>
        <v>Feb</v>
      </c>
      <c r="W26" s="11" t="str">
        <f t="shared" si="6"/>
        <v>Mar</v>
      </c>
    </row>
    <row r="27" spans="1:23" ht="15.75" customHeight="1">
      <c r="A27">
        <v>589</v>
      </c>
      <c r="B27" s="4" t="s">
        <v>1220</v>
      </c>
      <c r="C27" s="3" t="s">
        <v>1221</v>
      </c>
      <c r="D27">
        <v>7900</v>
      </c>
      <c r="E27">
        <v>5113</v>
      </c>
      <c r="F27" t="s">
        <v>14</v>
      </c>
      <c r="G27" s="7">
        <f t="shared" si="0"/>
        <v>0.64721518987341786</v>
      </c>
      <c r="H27">
        <v>102</v>
      </c>
      <c r="I27" t="s">
        <v>21</v>
      </c>
      <c r="J27" t="s">
        <v>22</v>
      </c>
      <c r="K27" s="10">
        <f t="shared" si="1"/>
        <v>42190.208333333328</v>
      </c>
      <c r="L27">
        <v>1436072400</v>
      </c>
      <c r="M27">
        <v>1436677200</v>
      </c>
      <c r="N27" s="11">
        <f t="shared" si="2"/>
        <v>42197.208333333328</v>
      </c>
      <c r="O27" t="b">
        <v>0</v>
      </c>
      <c r="P27" t="b">
        <v>0</v>
      </c>
      <c r="Q27" t="s">
        <v>42</v>
      </c>
      <c r="R27" s="8">
        <f t="shared" si="3"/>
        <v>50.127450980392155</v>
      </c>
      <c r="S27" t="str">
        <f t="shared" si="4"/>
        <v>film &amp; video</v>
      </c>
      <c r="T27" t="str">
        <f t="shared" si="5"/>
        <v>documentary</v>
      </c>
      <c r="U27" s="11" t="str">
        <f t="shared" si="7"/>
        <v>2015</v>
      </c>
      <c r="V27" s="11" t="str">
        <f t="shared" si="8"/>
        <v>Jul</v>
      </c>
      <c r="W27" s="11" t="str">
        <f t="shared" si="6"/>
        <v>Jul</v>
      </c>
    </row>
    <row r="28" spans="1:23" ht="15.75" customHeight="1">
      <c r="A28">
        <v>528</v>
      </c>
      <c r="B28" s="4" t="s">
        <v>1101</v>
      </c>
      <c r="C28" s="3" t="s">
        <v>1102</v>
      </c>
      <c r="D28">
        <v>9000</v>
      </c>
      <c r="E28">
        <v>7227</v>
      </c>
      <c r="F28" t="s">
        <v>14</v>
      </c>
      <c r="G28" s="7">
        <f t="shared" si="0"/>
        <v>0.80300000000000016</v>
      </c>
      <c r="H28">
        <v>80</v>
      </c>
      <c r="I28" t="s">
        <v>40</v>
      </c>
      <c r="J28" t="s">
        <v>41</v>
      </c>
      <c r="K28" s="10">
        <f t="shared" si="1"/>
        <v>41601.25</v>
      </c>
      <c r="L28">
        <v>1385186400</v>
      </c>
      <c r="M28">
        <v>1389074400</v>
      </c>
      <c r="N28" s="11">
        <f t="shared" si="2"/>
        <v>41646.25</v>
      </c>
      <c r="O28" t="b">
        <v>0</v>
      </c>
      <c r="P28" t="b">
        <v>0</v>
      </c>
      <c r="Q28" t="s">
        <v>60</v>
      </c>
      <c r="R28" s="8">
        <f t="shared" si="3"/>
        <v>90.337500000000006</v>
      </c>
      <c r="S28" t="str">
        <f t="shared" si="4"/>
        <v>music</v>
      </c>
      <c r="T28" t="str">
        <f t="shared" si="5"/>
        <v>indie rock</v>
      </c>
      <c r="U28" s="11" t="str">
        <f t="shared" si="7"/>
        <v>2014</v>
      </c>
      <c r="V28" s="11" t="str">
        <f t="shared" si="8"/>
        <v>Nov</v>
      </c>
      <c r="W28" s="11" t="str">
        <f t="shared" si="6"/>
        <v>Jan</v>
      </c>
    </row>
    <row r="29" spans="1:23" ht="15.75">
      <c r="A29">
        <v>143</v>
      </c>
      <c r="B29" s="4" t="s">
        <v>338</v>
      </c>
      <c r="C29" s="3" t="s">
        <v>339</v>
      </c>
      <c r="D29">
        <v>5400</v>
      </c>
      <c r="E29">
        <v>7322</v>
      </c>
      <c r="F29" t="s">
        <v>20</v>
      </c>
      <c r="G29" s="7">
        <f t="shared" si="0"/>
        <v>1.3559259259259262</v>
      </c>
      <c r="H29">
        <v>70</v>
      </c>
      <c r="I29" t="s">
        <v>21</v>
      </c>
      <c r="J29" t="s">
        <v>22</v>
      </c>
      <c r="K29" s="10">
        <f t="shared" si="1"/>
        <v>40357.208333333336</v>
      </c>
      <c r="L29">
        <v>1277701200</v>
      </c>
      <c r="M29">
        <v>1279429200</v>
      </c>
      <c r="N29" s="11">
        <f t="shared" si="2"/>
        <v>40377.208333333336</v>
      </c>
      <c r="O29" t="b">
        <v>0</v>
      </c>
      <c r="P29" t="b">
        <v>0</v>
      </c>
      <c r="Q29" t="s">
        <v>60</v>
      </c>
      <c r="R29" s="8">
        <f t="shared" si="3"/>
        <v>104.6</v>
      </c>
      <c r="S29" t="str">
        <f t="shared" si="4"/>
        <v>music</v>
      </c>
      <c r="T29" t="str">
        <f t="shared" si="5"/>
        <v>indie rock</v>
      </c>
      <c r="U29" s="11" t="str">
        <f t="shared" si="7"/>
        <v>2010</v>
      </c>
      <c r="V29" s="11" t="str">
        <f t="shared" si="8"/>
        <v>Jun</v>
      </c>
      <c r="W29" s="11" t="str">
        <f t="shared" si="6"/>
        <v>Jul</v>
      </c>
    </row>
    <row r="30" spans="1:23" ht="15.75">
      <c r="A30">
        <v>249</v>
      </c>
      <c r="B30" s="4" t="s">
        <v>550</v>
      </c>
      <c r="C30" s="3" t="s">
        <v>551</v>
      </c>
      <c r="D30">
        <v>61500</v>
      </c>
      <c r="E30">
        <v>168095</v>
      </c>
      <c r="F30" t="s">
        <v>20</v>
      </c>
      <c r="G30" s="7">
        <f t="shared" si="0"/>
        <v>2.7332520325203249</v>
      </c>
      <c r="H30">
        <v>6465</v>
      </c>
      <c r="I30" t="s">
        <v>21</v>
      </c>
      <c r="J30" t="s">
        <v>22</v>
      </c>
      <c r="K30" s="10">
        <f t="shared" si="1"/>
        <v>42006.25</v>
      </c>
      <c r="L30">
        <v>1420178400</v>
      </c>
      <c r="M30">
        <v>1420783200</v>
      </c>
      <c r="N30" s="11">
        <f t="shared" si="2"/>
        <v>42013.25</v>
      </c>
      <c r="O30" t="b">
        <v>0</v>
      </c>
      <c r="P30" t="b">
        <v>0</v>
      </c>
      <c r="Q30" t="s">
        <v>206</v>
      </c>
      <c r="R30" s="8">
        <f t="shared" si="3"/>
        <v>26.000773395204948</v>
      </c>
      <c r="S30" t="str">
        <f t="shared" si="4"/>
        <v>publishing</v>
      </c>
      <c r="T30" t="str">
        <f t="shared" si="5"/>
        <v>translations</v>
      </c>
      <c r="U30" s="11" t="str">
        <f t="shared" si="7"/>
        <v>2015</v>
      </c>
      <c r="V30" s="11" t="str">
        <f t="shared" si="8"/>
        <v>Jan</v>
      </c>
      <c r="W30" s="11" t="str">
        <f t="shared" si="6"/>
        <v>Jan</v>
      </c>
    </row>
    <row r="31" spans="1:23" ht="15.75">
      <c r="A31">
        <v>975</v>
      </c>
      <c r="B31" s="4" t="s">
        <v>1979</v>
      </c>
      <c r="C31" s="3" t="s">
        <v>1980</v>
      </c>
      <c r="D31">
        <v>5400</v>
      </c>
      <c r="E31">
        <v>8366</v>
      </c>
      <c r="F31" t="s">
        <v>20</v>
      </c>
      <c r="G31" s="7">
        <f t="shared" si="0"/>
        <v>1.5492592592592593</v>
      </c>
      <c r="H31">
        <v>135</v>
      </c>
      <c r="I31" t="s">
        <v>21</v>
      </c>
      <c r="J31" t="s">
        <v>22</v>
      </c>
      <c r="K31" s="10">
        <f t="shared" si="1"/>
        <v>42337.25</v>
      </c>
      <c r="L31">
        <v>1448776800</v>
      </c>
      <c r="M31">
        <v>1452146400</v>
      </c>
      <c r="N31" s="11">
        <f t="shared" si="2"/>
        <v>42376.25</v>
      </c>
      <c r="O31" t="b">
        <v>0</v>
      </c>
      <c r="P31" t="b">
        <v>1</v>
      </c>
      <c r="Q31" t="s">
        <v>33</v>
      </c>
      <c r="R31" s="8">
        <f t="shared" si="3"/>
        <v>61.970370370370368</v>
      </c>
      <c r="S31" t="str">
        <f t="shared" si="4"/>
        <v>theater</v>
      </c>
      <c r="T31" t="str">
        <f t="shared" si="5"/>
        <v>plays</v>
      </c>
      <c r="U31" s="11" t="str">
        <f t="shared" si="7"/>
        <v>2016</v>
      </c>
      <c r="V31" s="11" t="str">
        <f t="shared" si="8"/>
        <v>Nov</v>
      </c>
      <c r="W31" s="11" t="str">
        <f t="shared" si="6"/>
        <v>Jan</v>
      </c>
    </row>
    <row r="32" spans="1:23" ht="30" customHeight="1">
      <c r="A32">
        <v>858</v>
      </c>
      <c r="B32" s="4" t="s">
        <v>1748</v>
      </c>
      <c r="C32" s="3" t="s">
        <v>1749</v>
      </c>
      <c r="D32">
        <v>4000</v>
      </c>
      <c r="E32">
        <v>2778</v>
      </c>
      <c r="F32" t="s">
        <v>14</v>
      </c>
      <c r="G32" s="7">
        <f t="shared" si="0"/>
        <v>0.69450000000000001</v>
      </c>
      <c r="H32">
        <v>35</v>
      </c>
      <c r="I32" t="s">
        <v>21</v>
      </c>
      <c r="J32" t="s">
        <v>22</v>
      </c>
      <c r="K32" s="10">
        <f t="shared" si="1"/>
        <v>43211.208333333328</v>
      </c>
      <c r="L32">
        <v>1524286800</v>
      </c>
      <c r="M32">
        <v>1524891600</v>
      </c>
      <c r="N32" s="11">
        <f t="shared" si="2"/>
        <v>43218.208333333328</v>
      </c>
      <c r="O32" t="b">
        <v>1</v>
      </c>
      <c r="P32" t="b">
        <v>0</v>
      </c>
      <c r="Q32" t="s">
        <v>17</v>
      </c>
      <c r="R32" s="8">
        <f t="shared" si="3"/>
        <v>79.371428571428567</v>
      </c>
      <c r="S32" t="str">
        <f t="shared" si="4"/>
        <v>food</v>
      </c>
      <c r="T32" t="str">
        <f t="shared" si="5"/>
        <v>food trucks</v>
      </c>
      <c r="U32" s="11" t="str">
        <f t="shared" si="7"/>
        <v>2018</v>
      </c>
      <c r="V32" s="11" t="str">
        <f t="shared" si="8"/>
        <v>Apr</v>
      </c>
      <c r="W32" s="11" t="str">
        <f t="shared" si="6"/>
        <v>Apr</v>
      </c>
    </row>
    <row r="33" spans="1:23" ht="15.75" customHeight="1">
      <c r="A33">
        <v>659</v>
      </c>
      <c r="B33" s="4" t="s">
        <v>1360</v>
      </c>
      <c r="C33" s="3" t="s">
        <v>1361</v>
      </c>
      <c r="D33">
        <v>120700</v>
      </c>
      <c r="E33">
        <v>57010</v>
      </c>
      <c r="F33" t="s">
        <v>14</v>
      </c>
      <c r="G33" s="7">
        <f t="shared" si="0"/>
        <v>0.47232808616404315</v>
      </c>
      <c r="H33">
        <v>750</v>
      </c>
      <c r="I33" t="s">
        <v>40</v>
      </c>
      <c r="J33" t="s">
        <v>41</v>
      </c>
      <c r="K33" s="10">
        <f t="shared" si="1"/>
        <v>40570.25</v>
      </c>
      <c r="L33">
        <v>1296108000</v>
      </c>
      <c r="M33">
        <v>1296194400</v>
      </c>
      <c r="N33" s="11">
        <f t="shared" si="2"/>
        <v>40571.25</v>
      </c>
      <c r="O33" t="b">
        <v>0</v>
      </c>
      <c r="P33" t="b">
        <v>0</v>
      </c>
      <c r="Q33" t="s">
        <v>42</v>
      </c>
      <c r="R33" s="8">
        <f t="shared" si="3"/>
        <v>76.013333333333335</v>
      </c>
      <c r="S33" t="str">
        <f t="shared" si="4"/>
        <v>film &amp; video</v>
      </c>
      <c r="T33" t="str">
        <f t="shared" si="5"/>
        <v>documentary</v>
      </c>
      <c r="U33" s="11" t="str">
        <f t="shared" si="7"/>
        <v>2011</v>
      </c>
      <c r="V33" s="11" t="str">
        <f t="shared" si="8"/>
        <v>Jan</v>
      </c>
      <c r="W33" s="11" t="str">
        <f t="shared" si="6"/>
        <v>Jan</v>
      </c>
    </row>
    <row r="34" spans="1:23" ht="15.75" customHeight="1">
      <c r="A34">
        <v>185</v>
      </c>
      <c r="B34" s="4" t="s">
        <v>422</v>
      </c>
      <c r="C34" s="3" t="s">
        <v>423</v>
      </c>
      <c r="D34">
        <v>1000</v>
      </c>
      <c r="E34">
        <v>718</v>
      </c>
      <c r="F34" t="s">
        <v>14</v>
      </c>
      <c r="G34" s="7">
        <f t="shared" si="0"/>
        <v>0.71799999999999997</v>
      </c>
      <c r="H34">
        <v>19</v>
      </c>
      <c r="I34" t="s">
        <v>21</v>
      </c>
      <c r="J34" t="s">
        <v>22</v>
      </c>
      <c r="K34" s="10">
        <f t="shared" si="1"/>
        <v>43233.208333333328</v>
      </c>
      <c r="L34">
        <v>1526187600</v>
      </c>
      <c r="M34">
        <v>1527138000</v>
      </c>
      <c r="N34" s="11">
        <f t="shared" si="2"/>
        <v>43244.208333333328</v>
      </c>
      <c r="O34" t="b">
        <v>0</v>
      </c>
      <c r="P34" t="b">
        <v>0</v>
      </c>
      <c r="Q34" t="s">
        <v>269</v>
      </c>
      <c r="R34" s="8">
        <f t="shared" si="3"/>
        <v>37.789473684210527</v>
      </c>
      <c r="S34" t="str">
        <f t="shared" si="4"/>
        <v>film &amp; video</v>
      </c>
      <c r="T34" t="str">
        <f t="shared" si="5"/>
        <v>television</v>
      </c>
      <c r="U34" s="11" t="str">
        <f t="shared" si="7"/>
        <v>2018</v>
      </c>
      <c r="V34" s="11" t="str">
        <f t="shared" si="8"/>
        <v>May</v>
      </c>
      <c r="W34" s="11" t="str">
        <f t="shared" si="6"/>
        <v>May</v>
      </c>
    </row>
    <row r="35" spans="1:23" ht="15.75">
      <c r="A35">
        <v>978</v>
      </c>
      <c r="B35" s="4" t="s">
        <v>1984</v>
      </c>
      <c r="C35" s="3" t="s">
        <v>1985</v>
      </c>
      <c r="D35">
        <v>1000</v>
      </c>
      <c r="E35">
        <v>8641</v>
      </c>
      <c r="F35" t="s">
        <v>20</v>
      </c>
      <c r="G35" s="7">
        <f t="shared" si="0"/>
        <v>8.641</v>
      </c>
      <c r="H35">
        <v>92</v>
      </c>
      <c r="I35" t="s">
        <v>21</v>
      </c>
      <c r="J35" t="s">
        <v>22</v>
      </c>
      <c r="K35" s="10">
        <f t="shared" si="1"/>
        <v>42686.25</v>
      </c>
      <c r="L35">
        <v>1478930400</v>
      </c>
      <c r="M35">
        <v>1480831200</v>
      </c>
      <c r="N35" s="11">
        <f t="shared" si="2"/>
        <v>42708.25</v>
      </c>
      <c r="O35" t="b">
        <v>0</v>
      </c>
      <c r="P35" t="b">
        <v>0</v>
      </c>
      <c r="Q35" t="s">
        <v>89</v>
      </c>
      <c r="R35" s="8">
        <f t="shared" si="3"/>
        <v>93.923913043478265</v>
      </c>
      <c r="S35" t="str">
        <f t="shared" si="4"/>
        <v>games</v>
      </c>
      <c r="T35" t="str">
        <f t="shared" si="5"/>
        <v>video games</v>
      </c>
      <c r="U35" s="11" t="str">
        <f t="shared" si="7"/>
        <v>2016</v>
      </c>
      <c r="V35" s="11" t="str">
        <f t="shared" si="8"/>
        <v>Nov</v>
      </c>
      <c r="W35" s="11" t="str">
        <f t="shared" si="6"/>
        <v>Dec</v>
      </c>
    </row>
    <row r="36" spans="1:23" ht="15.75">
      <c r="A36">
        <v>404</v>
      </c>
      <c r="B36" s="4" t="s">
        <v>859</v>
      </c>
      <c r="C36" s="3" t="s">
        <v>860</v>
      </c>
      <c r="D36">
        <v>48900</v>
      </c>
      <c r="E36">
        <v>154321</v>
      </c>
      <c r="F36" t="s">
        <v>20</v>
      </c>
      <c r="G36" s="7">
        <f t="shared" si="0"/>
        <v>3.1558486707566464</v>
      </c>
      <c r="H36">
        <v>2237</v>
      </c>
      <c r="I36" t="s">
        <v>21</v>
      </c>
      <c r="J36" t="s">
        <v>22</v>
      </c>
      <c r="K36" s="10">
        <f t="shared" si="1"/>
        <v>43053.25</v>
      </c>
      <c r="L36">
        <v>1510639200</v>
      </c>
      <c r="M36">
        <v>1510898400</v>
      </c>
      <c r="N36" s="11">
        <f t="shared" si="2"/>
        <v>43056.25</v>
      </c>
      <c r="O36" t="b">
        <v>0</v>
      </c>
      <c r="P36" t="b">
        <v>0</v>
      </c>
      <c r="Q36" t="s">
        <v>33</v>
      </c>
      <c r="R36" s="8">
        <f t="shared" si="3"/>
        <v>68.985695127402778</v>
      </c>
      <c r="S36" t="str">
        <f t="shared" si="4"/>
        <v>theater</v>
      </c>
      <c r="T36" t="str">
        <f t="shared" si="5"/>
        <v>plays</v>
      </c>
      <c r="U36" s="11" t="str">
        <f t="shared" si="7"/>
        <v>2017</v>
      </c>
      <c r="V36" s="11" t="str">
        <f t="shared" si="8"/>
        <v>Nov</v>
      </c>
      <c r="W36" s="11" t="str">
        <f t="shared" si="6"/>
        <v>Nov</v>
      </c>
    </row>
    <row r="37" spans="1:23" ht="15.75">
      <c r="A37">
        <v>383</v>
      </c>
      <c r="B37" s="4" t="s">
        <v>818</v>
      </c>
      <c r="C37" s="3" t="s">
        <v>819</v>
      </c>
      <c r="D37">
        <v>6300</v>
      </c>
      <c r="E37">
        <v>14199</v>
      </c>
      <c r="F37" t="s">
        <v>20</v>
      </c>
      <c r="G37" s="7">
        <f t="shared" si="0"/>
        <v>2.2538095238095237</v>
      </c>
      <c r="H37">
        <v>189</v>
      </c>
      <c r="I37" t="s">
        <v>21</v>
      </c>
      <c r="J37" t="s">
        <v>22</v>
      </c>
      <c r="K37" s="10">
        <f t="shared" si="1"/>
        <v>43509.25</v>
      </c>
      <c r="L37">
        <v>1550037600</v>
      </c>
      <c r="M37">
        <v>1550556000</v>
      </c>
      <c r="N37" s="11">
        <f t="shared" si="2"/>
        <v>43515.25</v>
      </c>
      <c r="O37" t="b">
        <v>0</v>
      </c>
      <c r="P37" t="b">
        <v>1</v>
      </c>
      <c r="Q37" t="s">
        <v>17</v>
      </c>
      <c r="R37" s="8">
        <f t="shared" si="3"/>
        <v>75.126984126984127</v>
      </c>
      <c r="S37" t="str">
        <f t="shared" si="4"/>
        <v>food</v>
      </c>
      <c r="T37" t="str">
        <f t="shared" si="5"/>
        <v>food trucks</v>
      </c>
      <c r="U37" s="11" t="str">
        <f t="shared" si="7"/>
        <v>2019</v>
      </c>
      <c r="V37" s="11" t="str">
        <f t="shared" si="8"/>
        <v>Feb</v>
      </c>
      <c r="W37" s="11" t="str">
        <f t="shared" si="6"/>
        <v>Feb</v>
      </c>
    </row>
    <row r="38" spans="1:23" ht="15.75">
      <c r="A38">
        <v>384</v>
      </c>
      <c r="B38" s="4" t="s">
        <v>820</v>
      </c>
      <c r="C38" s="3" t="s">
        <v>821</v>
      </c>
      <c r="D38">
        <v>114400</v>
      </c>
      <c r="E38">
        <v>196779</v>
      </c>
      <c r="F38" t="s">
        <v>20</v>
      </c>
      <c r="G38" s="7">
        <f t="shared" si="0"/>
        <v>1.7200961538461539</v>
      </c>
      <c r="H38">
        <v>4799</v>
      </c>
      <c r="I38" t="s">
        <v>21</v>
      </c>
      <c r="J38" t="s">
        <v>22</v>
      </c>
      <c r="K38" s="10">
        <f t="shared" si="1"/>
        <v>42776.25</v>
      </c>
      <c r="L38">
        <v>1486706400</v>
      </c>
      <c r="M38">
        <v>1489039200</v>
      </c>
      <c r="N38" s="11">
        <f t="shared" si="2"/>
        <v>42803.25</v>
      </c>
      <c r="O38" t="b">
        <v>1</v>
      </c>
      <c r="P38" t="b">
        <v>1</v>
      </c>
      <c r="Q38" t="s">
        <v>42</v>
      </c>
      <c r="R38" s="8">
        <f t="shared" si="3"/>
        <v>41.004167534903104</v>
      </c>
      <c r="S38" t="str">
        <f t="shared" si="4"/>
        <v>film &amp; video</v>
      </c>
      <c r="T38" t="str">
        <f t="shared" si="5"/>
        <v>documentary</v>
      </c>
      <c r="U38" s="11" t="str">
        <f t="shared" si="7"/>
        <v>2017</v>
      </c>
      <c r="V38" s="11" t="str">
        <f t="shared" si="8"/>
        <v>Feb</v>
      </c>
      <c r="W38" s="11" t="str">
        <f t="shared" si="6"/>
        <v>Mar</v>
      </c>
    </row>
    <row r="39" spans="1:23" ht="15.75" customHeight="1">
      <c r="A39">
        <v>63</v>
      </c>
      <c r="B39" s="4" t="s">
        <v>174</v>
      </c>
      <c r="C39" s="3" t="s">
        <v>175</v>
      </c>
      <c r="D39">
        <v>4700</v>
      </c>
      <c r="E39">
        <v>557</v>
      </c>
      <c r="F39" t="s">
        <v>14</v>
      </c>
      <c r="G39" s="7">
        <f t="shared" si="0"/>
        <v>0.11851063829787234</v>
      </c>
      <c r="H39">
        <v>5</v>
      </c>
      <c r="I39" t="s">
        <v>21</v>
      </c>
      <c r="J39" t="s">
        <v>22</v>
      </c>
      <c r="K39" s="10">
        <f t="shared" si="1"/>
        <v>42853.208333333328</v>
      </c>
      <c r="L39">
        <v>1493355600</v>
      </c>
      <c r="M39">
        <v>1493874000</v>
      </c>
      <c r="N39" s="11">
        <f t="shared" si="2"/>
        <v>42859.208333333328</v>
      </c>
      <c r="O39" t="b">
        <v>0</v>
      </c>
      <c r="P39" t="b">
        <v>0</v>
      </c>
      <c r="Q39" t="s">
        <v>33</v>
      </c>
      <c r="R39" s="8">
        <f t="shared" si="3"/>
        <v>111.4</v>
      </c>
      <c r="S39" t="str">
        <f t="shared" si="4"/>
        <v>theater</v>
      </c>
      <c r="T39" t="str">
        <f t="shared" si="5"/>
        <v>plays</v>
      </c>
      <c r="U39" s="11" t="str">
        <f t="shared" si="7"/>
        <v>2017</v>
      </c>
      <c r="V39" s="11" t="str">
        <f t="shared" si="8"/>
        <v>Apr</v>
      </c>
      <c r="W39" s="11" t="str">
        <f t="shared" si="6"/>
        <v>May</v>
      </c>
    </row>
    <row r="40" spans="1:23" ht="15.75" customHeight="1">
      <c r="A40">
        <v>829</v>
      </c>
      <c r="B40" s="4" t="s">
        <v>1691</v>
      </c>
      <c r="C40" s="3" t="s">
        <v>1692</v>
      </c>
      <c r="D40">
        <v>9600</v>
      </c>
      <c r="E40">
        <v>4929</v>
      </c>
      <c r="F40" t="s">
        <v>14</v>
      </c>
      <c r="G40" s="7">
        <f t="shared" si="0"/>
        <v>0.51343749999999999</v>
      </c>
      <c r="H40">
        <v>154</v>
      </c>
      <c r="I40" t="s">
        <v>21</v>
      </c>
      <c r="J40" t="s">
        <v>22</v>
      </c>
      <c r="K40" s="10">
        <f t="shared" si="1"/>
        <v>42164.208333333328</v>
      </c>
      <c r="L40">
        <v>1433826000</v>
      </c>
      <c r="M40">
        <v>1435122000</v>
      </c>
      <c r="N40" s="11">
        <f t="shared" si="2"/>
        <v>42179.208333333328</v>
      </c>
      <c r="O40" t="b">
        <v>0</v>
      </c>
      <c r="P40" t="b">
        <v>0</v>
      </c>
      <c r="Q40" t="s">
        <v>33</v>
      </c>
      <c r="R40" s="8">
        <f t="shared" si="3"/>
        <v>32.006493506493506</v>
      </c>
      <c r="S40" t="str">
        <f t="shared" si="4"/>
        <v>theater</v>
      </c>
      <c r="T40" t="str">
        <f t="shared" si="5"/>
        <v>plays</v>
      </c>
      <c r="U40" s="11" t="str">
        <f t="shared" si="7"/>
        <v>2015</v>
      </c>
      <c r="V40" s="11" t="str">
        <f t="shared" si="8"/>
        <v>Jun</v>
      </c>
      <c r="W40" s="11" t="str">
        <f t="shared" si="6"/>
        <v>Jun</v>
      </c>
    </row>
    <row r="41" spans="1:23" ht="15.75">
      <c r="A41">
        <v>99</v>
      </c>
      <c r="B41" s="4" t="s">
        <v>247</v>
      </c>
      <c r="C41" s="3" t="s">
        <v>248</v>
      </c>
      <c r="D41">
        <v>7600</v>
      </c>
      <c r="E41">
        <v>14951</v>
      </c>
      <c r="F41" t="s">
        <v>20</v>
      </c>
      <c r="G41" s="7">
        <f t="shared" si="0"/>
        <v>1.9672368421052631</v>
      </c>
      <c r="H41">
        <v>164</v>
      </c>
      <c r="I41" t="s">
        <v>21</v>
      </c>
      <c r="J41" t="s">
        <v>22</v>
      </c>
      <c r="K41" s="10">
        <f t="shared" si="1"/>
        <v>41968.25</v>
      </c>
      <c r="L41">
        <v>1416895200</v>
      </c>
      <c r="M41">
        <v>1419400800</v>
      </c>
      <c r="N41" s="11">
        <f t="shared" si="2"/>
        <v>41997.25</v>
      </c>
      <c r="O41" t="b">
        <v>0</v>
      </c>
      <c r="P41" t="b">
        <v>0</v>
      </c>
      <c r="Q41" t="s">
        <v>33</v>
      </c>
      <c r="R41" s="8">
        <f t="shared" si="3"/>
        <v>91.16463414634147</v>
      </c>
      <c r="S41" t="str">
        <f t="shared" si="4"/>
        <v>theater</v>
      </c>
      <c r="T41" t="str">
        <f t="shared" si="5"/>
        <v>plays</v>
      </c>
      <c r="U41" s="11" t="str">
        <f t="shared" si="7"/>
        <v>2014</v>
      </c>
      <c r="V41" s="11" t="str">
        <f t="shared" si="8"/>
        <v>Nov</v>
      </c>
      <c r="W41" s="11" t="str">
        <f t="shared" si="6"/>
        <v>Dec</v>
      </c>
    </row>
    <row r="42" spans="1:23" ht="15.75" customHeight="1">
      <c r="A42">
        <v>0</v>
      </c>
      <c r="B42" s="4" t="s">
        <v>12</v>
      </c>
      <c r="C42" s="3" t="s">
        <v>13</v>
      </c>
      <c r="D42">
        <v>100</v>
      </c>
      <c r="E42">
        <v>0</v>
      </c>
      <c r="F42" t="s">
        <v>14</v>
      </c>
      <c r="G42" s="7">
        <f>((E42/D42)*100)%</f>
        <v>0</v>
      </c>
      <c r="H42">
        <v>0</v>
      </c>
      <c r="I42" t="s">
        <v>15</v>
      </c>
      <c r="J42" t="s">
        <v>16</v>
      </c>
      <c r="K42" s="10">
        <f t="shared" si="1"/>
        <v>42336.25</v>
      </c>
      <c r="L42">
        <v>1448690400</v>
      </c>
      <c r="M42">
        <v>1450159200</v>
      </c>
      <c r="N42" s="11">
        <f t="shared" si="2"/>
        <v>42353.25</v>
      </c>
      <c r="O42" t="b">
        <v>0</v>
      </c>
      <c r="P42" t="b">
        <v>0</v>
      </c>
      <c r="Q42" t="s">
        <v>17</v>
      </c>
      <c r="R42">
        <f>IF(H42=0,0,E42/H42)</f>
        <v>0</v>
      </c>
      <c r="S42" t="str">
        <f t="shared" si="4"/>
        <v>food</v>
      </c>
      <c r="T42" t="str">
        <f t="shared" si="5"/>
        <v>food trucks</v>
      </c>
      <c r="U42" s="11" t="str">
        <f t="shared" si="7"/>
        <v>2015</v>
      </c>
      <c r="V42" s="11" t="str">
        <f t="shared" si="8"/>
        <v>Nov</v>
      </c>
      <c r="W42" s="11" t="str">
        <f t="shared" si="6"/>
        <v>Dec</v>
      </c>
    </row>
    <row r="43" spans="1:23" ht="15.75" customHeight="1">
      <c r="A43">
        <v>997</v>
      </c>
      <c r="B43" s="4" t="s">
        <v>2021</v>
      </c>
      <c r="C43" s="3" t="s">
        <v>2022</v>
      </c>
      <c r="D43">
        <v>7600</v>
      </c>
      <c r="E43">
        <v>4603</v>
      </c>
      <c r="F43" t="s">
        <v>74</v>
      </c>
      <c r="G43" s="7">
        <f t="shared" ref="G43:G106" si="9">(E43/D43*100) %</f>
        <v>0.60565789473684206</v>
      </c>
      <c r="H43">
        <v>139</v>
      </c>
      <c r="I43" t="s">
        <v>107</v>
      </c>
      <c r="J43" t="s">
        <v>108</v>
      </c>
      <c r="K43" s="10">
        <f t="shared" si="1"/>
        <v>41659.25</v>
      </c>
      <c r="L43">
        <v>1390197600</v>
      </c>
      <c r="M43">
        <v>1390629600</v>
      </c>
      <c r="N43" s="11">
        <f t="shared" si="2"/>
        <v>41664.25</v>
      </c>
      <c r="O43" t="b">
        <v>0</v>
      </c>
      <c r="P43" t="b">
        <v>0</v>
      </c>
      <c r="Q43" t="s">
        <v>33</v>
      </c>
      <c r="R43" s="8">
        <f t="shared" ref="R43:R106" si="10">(E43/H43)</f>
        <v>33.115107913669064</v>
      </c>
      <c r="S43" t="str">
        <f t="shared" si="4"/>
        <v>theater</v>
      </c>
      <c r="T43" t="str">
        <f t="shared" si="5"/>
        <v>plays</v>
      </c>
      <c r="U43" s="11" t="str">
        <f t="shared" si="7"/>
        <v>2014</v>
      </c>
      <c r="V43" s="11" t="str">
        <f t="shared" si="8"/>
        <v>Jan</v>
      </c>
      <c r="W43" s="11" t="str">
        <f t="shared" si="6"/>
        <v>Jan</v>
      </c>
    </row>
    <row r="44" spans="1:23" ht="15.75">
      <c r="A44">
        <v>810</v>
      </c>
      <c r="B44" s="4" t="s">
        <v>1654</v>
      </c>
      <c r="C44" s="3" t="s">
        <v>1655</v>
      </c>
      <c r="D44">
        <v>6400</v>
      </c>
      <c r="E44">
        <v>12360</v>
      </c>
      <c r="F44" t="s">
        <v>20</v>
      </c>
      <c r="G44" s="7">
        <f t="shared" si="9"/>
        <v>1.9312499999999999</v>
      </c>
      <c r="H44">
        <v>221</v>
      </c>
      <c r="I44" t="s">
        <v>21</v>
      </c>
      <c r="J44" t="s">
        <v>22</v>
      </c>
      <c r="K44" s="10">
        <f t="shared" si="1"/>
        <v>43067.25</v>
      </c>
      <c r="L44">
        <v>1511848800</v>
      </c>
      <c r="M44">
        <v>1512712800</v>
      </c>
      <c r="N44" s="11">
        <f t="shared" si="2"/>
        <v>43077.25</v>
      </c>
      <c r="O44" t="b">
        <v>0</v>
      </c>
      <c r="P44" t="b">
        <v>1</v>
      </c>
      <c r="Q44" t="s">
        <v>33</v>
      </c>
      <c r="R44" s="8">
        <f t="shared" si="10"/>
        <v>55.927601809954751</v>
      </c>
      <c r="S44" t="str">
        <f t="shared" si="4"/>
        <v>theater</v>
      </c>
      <c r="T44" t="str">
        <f t="shared" si="5"/>
        <v>plays</v>
      </c>
      <c r="U44" s="11" t="str">
        <f t="shared" si="7"/>
        <v>2017</v>
      </c>
      <c r="V44" s="11" t="str">
        <f t="shared" si="8"/>
        <v>Nov</v>
      </c>
      <c r="W44" s="11" t="str">
        <f t="shared" si="6"/>
        <v>Dec</v>
      </c>
    </row>
    <row r="45" spans="1:23" ht="15.75">
      <c r="A45">
        <v>70</v>
      </c>
      <c r="B45" s="4" t="s">
        <v>188</v>
      </c>
      <c r="C45" s="3" t="s">
        <v>189</v>
      </c>
      <c r="D45">
        <v>128000</v>
      </c>
      <c r="E45">
        <v>158389</v>
      </c>
      <c r="F45" t="s">
        <v>20</v>
      </c>
      <c r="G45" s="7">
        <f t="shared" si="9"/>
        <v>1.2374140625000001</v>
      </c>
      <c r="H45">
        <v>2475</v>
      </c>
      <c r="I45" t="s">
        <v>107</v>
      </c>
      <c r="J45" t="s">
        <v>108</v>
      </c>
      <c r="K45" s="10">
        <f t="shared" si="1"/>
        <v>40484.208333333336</v>
      </c>
      <c r="L45">
        <v>1288674000</v>
      </c>
      <c r="M45">
        <v>1292911200</v>
      </c>
      <c r="N45" s="11">
        <f t="shared" si="2"/>
        <v>40533.25</v>
      </c>
      <c r="O45" t="b">
        <v>0</v>
      </c>
      <c r="P45" t="b">
        <v>1</v>
      </c>
      <c r="Q45" t="s">
        <v>33</v>
      </c>
      <c r="R45" s="8">
        <f t="shared" si="10"/>
        <v>63.995555555555555</v>
      </c>
      <c r="S45" t="str">
        <f t="shared" si="4"/>
        <v>theater</v>
      </c>
      <c r="T45" t="str">
        <f t="shared" si="5"/>
        <v>plays</v>
      </c>
      <c r="U45" s="11" t="str">
        <f t="shared" si="7"/>
        <v>2010</v>
      </c>
      <c r="V45" s="11" t="str">
        <f t="shared" si="8"/>
        <v>Nov</v>
      </c>
      <c r="W45" s="11" t="str">
        <f t="shared" si="6"/>
        <v>Dec</v>
      </c>
    </row>
    <row r="46" spans="1:23" ht="30">
      <c r="A46">
        <v>717</v>
      </c>
      <c r="B46" s="4" t="s">
        <v>1472</v>
      </c>
      <c r="C46" s="3" t="s">
        <v>1473</v>
      </c>
      <c r="D46">
        <v>5600</v>
      </c>
      <c r="E46">
        <v>13868</v>
      </c>
      <c r="F46" t="s">
        <v>20</v>
      </c>
      <c r="G46" s="7">
        <f t="shared" si="9"/>
        <v>2.4764285714285714</v>
      </c>
      <c r="H46">
        <v>555</v>
      </c>
      <c r="I46" t="s">
        <v>21</v>
      </c>
      <c r="J46" t="s">
        <v>22</v>
      </c>
      <c r="K46" s="10">
        <f t="shared" si="1"/>
        <v>40777.208333333336</v>
      </c>
      <c r="L46">
        <v>1313989200</v>
      </c>
      <c r="M46">
        <v>1315803600</v>
      </c>
      <c r="N46" s="11">
        <f t="shared" si="2"/>
        <v>40798.208333333336</v>
      </c>
      <c r="O46" t="b">
        <v>0</v>
      </c>
      <c r="P46" t="b">
        <v>0</v>
      </c>
      <c r="Q46" t="s">
        <v>42</v>
      </c>
      <c r="R46" s="8">
        <f t="shared" si="10"/>
        <v>24.987387387387386</v>
      </c>
      <c r="S46" t="str">
        <f t="shared" si="4"/>
        <v>film &amp; video</v>
      </c>
      <c r="T46" t="str">
        <f t="shared" si="5"/>
        <v>documentary</v>
      </c>
      <c r="U46" s="11" t="str">
        <f t="shared" si="7"/>
        <v>2011</v>
      </c>
      <c r="V46" s="11" t="str">
        <f t="shared" si="8"/>
        <v>Aug</v>
      </c>
      <c r="W46" s="11" t="str">
        <f t="shared" si="6"/>
        <v>Sep</v>
      </c>
    </row>
    <row r="47" spans="1:23" ht="15.75" customHeight="1">
      <c r="A47">
        <v>639</v>
      </c>
      <c r="B47" s="4" t="s">
        <v>1320</v>
      </c>
      <c r="C47" s="3" t="s">
        <v>1321</v>
      </c>
      <c r="D47">
        <v>8600</v>
      </c>
      <c r="E47">
        <v>4832</v>
      </c>
      <c r="F47" t="s">
        <v>47</v>
      </c>
      <c r="G47" s="7">
        <f t="shared" si="9"/>
        <v>0.56186046511627907</v>
      </c>
      <c r="H47">
        <v>45</v>
      </c>
      <c r="I47" t="s">
        <v>21</v>
      </c>
      <c r="J47" t="s">
        <v>22</v>
      </c>
      <c r="K47" s="10">
        <f t="shared" si="1"/>
        <v>43309.208333333328</v>
      </c>
      <c r="L47">
        <v>1532754000</v>
      </c>
      <c r="M47">
        <v>1532754000</v>
      </c>
      <c r="N47" s="11">
        <f t="shared" si="2"/>
        <v>43309.208333333328</v>
      </c>
      <c r="O47" t="b">
        <v>0</v>
      </c>
      <c r="P47" t="b">
        <v>1</v>
      </c>
      <c r="Q47" t="s">
        <v>53</v>
      </c>
      <c r="R47" s="8">
        <f t="shared" si="10"/>
        <v>107.37777777777778</v>
      </c>
      <c r="S47" t="str">
        <f t="shared" si="4"/>
        <v>film &amp; video</v>
      </c>
      <c r="T47" t="str">
        <f t="shared" si="5"/>
        <v>drama</v>
      </c>
      <c r="U47" s="11" t="str">
        <f t="shared" si="7"/>
        <v>2018</v>
      </c>
      <c r="V47" s="11" t="str">
        <f t="shared" si="8"/>
        <v>Jul</v>
      </c>
      <c r="W47" s="11" t="str">
        <f t="shared" si="6"/>
        <v>Jul</v>
      </c>
    </row>
    <row r="48" spans="1:23" ht="30">
      <c r="A48">
        <v>614</v>
      </c>
      <c r="B48" s="4" t="s">
        <v>1270</v>
      </c>
      <c r="C48" s="3" t="s">
        <v>1271</v>
      </c>
      <c r="D48">
        <v>26500</v>
      </c>
      <c r="E48">
        <v>41205</v>
      </c>
      <c r="F48" t="s">
        <v>20</v>
      </c>
      <c r="G48" s="7">
        <f t="shared" si="9"/>
        <v>1.5549056603773586</v>
      </c>
      <c r="H48">
        <v>723</v>
      </c>
      <c r="I48" t="s">
        <v>21</v>
      </c>
      <c r="J48" t="s">
        <v>22</v>
      </c>
      <c r="K48" s="10">
        <f t="shared" si="1"/>
        <v>42746.25</v>
      </c>
      <c r="L48">
        <v>1484114400</v>
      </c>
      <c r="M48">
        <v>1485669600</v>
      </c>
      <c r="N48" s="11">
        <f t="shared" si="2"/>
        <v>42764.25</v>
      </c>
      <c r="O48" t="b">
        <v>0</v>
      </c>
      <c r="P48" t="b">
        <v>0</v>
      </c>
      <c r="Q48" t="s">
        <v>33</v>
      </c>
      <c r="R48" s="8">
        <f t="shared" si="10"/>
        <v>56.991701244813278</v>
      </c>
      <c r="S48" t="str">
        <f t="shared" si="4"/>
        <v>theater</v>
      </c>
      <c r="T48" t="str">
        <f t="shared" si="5"/>
        <v>plays</v>
      </c>
      <c r="U48" s="11" t="str">
        <f t="shared" si="7"/>
        <v>2017</v>
      </c>
      <c r="V48" s="11" t="str">
        <f t="shared" si="8"/>
        <v>Jan</v>
      </c>
      <c r="W48" s="11" t="str">
        <f t="shared" si="6"/>
        <v>Jan</v>
      </c>
    </row>
    <row r="49" spans="1:23" ht="15.75">
      <c r="A49">
        <v>894</v>
      </c>
      <c r="B49" s="4" t="s">
        <v>1820</v>
      </c>
      <c r="C49" s="3" t="s">
        <v>1821</v>
      </c>
      <c r="D49">
        <v>1700</v>
      </c>
      <c r="E49">
        <v>3208</v>
      </c>
      <c r="F49" t="s">
        <v>20</v>
      </c>
      <c r="G49" s="7">
        <f t="shared" si="9"/>
        <v>1.8870588235294117</v>
      </c>
      <c r="H49">
        <v>56</v>
      </c>
      <c r="I49" t="s">
        <v>40</v>
      </c>
      <c r="J49" t="s">
        <v>41</v>
      </c>
      <c r="K49" s="10">
        <f t="shared" si="1"/>
        <v>41466.208333333336</v>
      </c>
      <c r="L49">
        <v>1373518800</v>
      </c>
      <c r="M49">
        <v>1376110800</v>
      </c>
      <c r="N49" s="11">
        <f t="shared" si="2"/>
        <v>41496.208333333336</v>
      </c>
      <c r="O49" t="b">
        <v>0</v>
      </c>
      <c r="P49" t="b">
        <v>1</v>
      </c>
      <c r="Q49" t="s">
        <v>269</v>
      </c>
      <c r="R49" s="8">
        <f t="shared" si="10"/>
        <v>57.285714285714285</v>
      </c>
      <c r="S49" t="str">
        <f t="shared" si="4"/>
        <v>film &amp; video</v>
      </c>
      <c r="T49" t="str">
        <f t="shared" si="5"/>
        <v>television</v>
      </c>
      <c r="U49" s="11" t="str">
        <f t="shared" si="7"/>
        <v>2013</v>
      </c>
      <c r="V49" s="11" t="str">
        <f t="shared" si="8"/>
        <v>Jul</v>
      </c>
      <c r="W49" s="11" t="str">
        <f t="shared" si="6"/>
        <v>Aug</v>
      </c>
    </row>
    <row r="50" spans="1:23" ht="15.75" customHeight="1">
      <c r="A50">
        <v>115</v>
      </c>
      <c r="B50" s="4" t="s">
        <v>280</v>
      </c>
      <c r="C50" s="3" t="s">
        <v>281</v>
      </c>
      <c r="D50">
        <v>166700</v>
      </c>
      <c r="E50">
        <v>145382</v>
      </c>
      <c r="F50" t="s">
        <v>14</v>
      </c>
      <c r="G50" s="7">
        <f t="shared" si="9"/>
        <v>0.87211757648470301</v>
      </c>
      <c r="H50">
        <v>3304</v>
      </c>
      <c r="I50" t="s">
        <v>107</v>
      </c>
      <c r="J50" t="s">
        <v>108</v>
      </c>
      <c r="K50" s="10">
        <f t="shared" si="1"/>
        <v>43056.25</v>
      </c>
      <c r="L50">
        <v>1510898400</v>
      </c>
      <c r="M50">
        <v>1513922400</v>
      </c>
      <c r="N50" s="11">
        <f t="shared" si="2"/>
        <v>43091.25</v>
      </c>
      <c r="O50" t="b">
        <v>0</v>
      </c>
      <c r="P50" t="b">
        <v>0</v>
      </c>
      <c r="Q50" t="s">
        <v>119</v>
      </c>
      <c r="R50" s="8">
        <f t="shared" si="10"/>
        <v>44.001815980629537</v>
      </c>
      <c r="S50" t="str">
        <f t="shared" si="4"/>
        <v>publishing</v>
      </c>
      <c r="T50" t="str">
        <f t="shared" si="5"/>
        <v>fiction</v>
      </c>
      <c r="U50" s="11" t="str">
        <f t="shared" si="7"/>
        <v>2017</v>
      </c>
      <c r="V50" s="11" t="str">
        <f t="shared" si="8"/>
        <v>Nov</v>
      </c>
      <c r="W50" s="11" t="str">
        <f t="shared" si="6"/>
        <v>Dec</v>
      </c>
    </row>
    <row r="51" spans="1:23" ht="30">
      <c r="A51">
        <v>254</v>
      </c>
      <c r="B51" s="4" t="s">
        <v>560</v>
      </c>
      <c r="C51" s="3" t="s">
        <v>561</v>
      </c>
      <c r="D51">
        <v>4600</v>
      </c>
      <c r="E51">
        <v>8505</v>
      </c>
      <c r="F51" t="s">
        <v>20</v>
      </c>
      <c r="G51" s="7">
        <f t="shared" si="9"/>
        <v>1.848913043478261</v>
      </c>
      <c r="H51">
        <v>88</v>
      </c>
      <c r="I51" t="s">
        <v>21</v>
      </c>
      <c r="J51" t="s">
        <v>22</v>
      </c>
      <c r="K51" s="10">
        <f t="shared" si="1"/>
        <v>42787.25</v>
      </c>
      <c r="L51">
        <v>1487656800</v>
      </c>
      <c r="M51">
        <v>1487829600</v>
      </c>
      <c r="N51" s="11">
        <f t="shared" si="2"/>
        <v>42789.25</v>
      </c>
      <c r="O51" t="b">
        <v>0</v>
      </c>
      <c r="P51" t="b">
        <v>0</v>
      </c>
      <c r="Q51" t="s">
        <v>68</v>
      </c>
      <c r="R51" s="8">
        <f t="shared" si="10"/>
        <v>96.647727272727266</v>
      </c>
      <c r="S51" t="str">
        <f t="shared" si="4"/>
        <v>publishing</v>
      </c>
      <c r="T51" t="str">
        <f t="shared" si="5"/>
        <v>nonfiction</v>
      </c>
      <c r="U51" s="11" t="str">
        <f t="shared" si="7"/>
        <v>2017</v>
      </c>
      <c r="V51" s="11" t="str">
        <f t="shared" si="8"/>
        <v>Feb</v>
      </c>
      <c r="W51" s="11" t="str">
        <f t="shared" si="6"/>
        <v>Feb</v>
      </c>
    </row>
    <row r="52" spans="1:23" ht="30">
      <c r="A52">
        <v>140</v>
      </c>
      <c r="B52" s="4" t="s">
        <v>332</v>
      </c>
      <c r="C52" s="3" t="s">
        <v>333</v>
      </c>
      <c r="D52">
        <v>5500</v>
      </c>
      <c r="E52">
        <v>12274</v>
      </c>
      <c r="F52" t="s">
        <v>20</v>
      </c>
      <c r="G52" s="7">
        <f t="shared" si="9"/>
        <v>2.2316363636363636</v>
      </c>
      <c r="H52">
        <v>186</v>
      </c>
      <c r="I52" t="s">
        <v>21</v>
      </c>
      <c r="J52" t="s">
        <v>22</v>
      </c>
      <c r="K52" s="10">
        <f t="shared" si="1"/>
        <v>43156.25</v>
      </c>
      <c r="L52">
        <v>1519538400</v>
      </c>
      <c r="M52">
        <v>1519970400</v>
      </c>
      <c r="N52" s="11">
        <f t="shared" si="2"/>
        <v>43161.25</v>
      </c>
      <c r="O52" t="b">
        <v>0</v>
      </c>
      <c r="P52" t="b">
        <v>0</v>
      </c>
      <c r="Q52" t="s">
        <v>42</v>
      </c>
      <c r="R52" s="8">
        <f t="shared" si="10"/>
        <v>65.989247311827953</v>
      </c>
      <c r="S52" t="str">
        <f t="shared" si="4"/>
        <v>film &amp; video</v>
      </c>
      <c r="T52" t="str">
        <f t="shared" si="5"/>
        <v>documentary</v>
      </c>
      <c r="U52" s="11" t="str">
        <f t="shared" si="7"/>
        <v>2018</v>
      </c>
      <c r="V52" s="11" t="str">
        <f t="shared" si="8"/>
        <v>Feb</v>
      </c>
      <c r="W52" s="11" t="str">
        <f t="shared" si="6"/>
        <v>Mar</v>
      </c>
    </row>
    <row r="53" spans="1:23" ht="15.75">
      <c r="A53">
        <v>411</v>
      </c>
      <c r="B53" s="4" t="s">
        <v>872</v>
      </c>
      <c r="C53" s="3" t="s">
        <v>873</v>
      </c>
      <c r="D53">
        <v>7800</v>
      </c>
      <c r="E53">
        <v>8161</v>
      </c>
      <c r="F53" t="s">
        <v>20</v>
      </c>
      <c r="G53" s="7">
        <f t="shared" si="9"/>
        <v>1.0462820512820512</v>
      </c>
      <c r="H53">
        <v>82</v>
      </c>
      <c r="I53" t="s">
        <v>21</v>
      </c>
      <c r="J53" t="s">
        <v>22</v>
      </c>
      <c r="K53" s="10">
        <f t="shared" si="1"/>
        <v>42884.208333333328</v>
      </c>
      <c r="L53">
        <v>1496034000</v>
      </c>
      <c r="M53">
        <v>1496206800</v>
      </c>
      <c r="N53" s="11">
        <f t="shared" si="2"/>
        <v>42886.208333333328</v>
      </c>
      <c r="O53" t="b">
        <v>0</v>
      </c>
      <c r="P53" t="b">
        <v>0</v>
      </c>
      <c r="Q53" t="s">
        <v>33</v>
      </c>
      <c r="R53" s="8">
        <f t="shared" si="10"/>
        <v>99.524390243902445</v>
      </c>
      <c r="S53" t="str">
        <f t="shared" si="4"/>
        <v>theater</v>
      </c>
      <c r="T53" t="str">
        <f t="shared" si="5"/>
        <v>plays</v>
      </c>
      <c r="U53" s="11" t="str">
        <f t="shared" si="7"/>
        <v>2017</v>
      </c>
      <c r="V53" s="11" t="str">
        <f t="shared" si="8"/>
        <v>May</v>
      </c>
      <c r="W53" s="11" t="str">
        <f t="shared" si="6"/>
        <v>May</v>
      </c>
    </row>
    <row r="54" spans="1:23" ht="15.75" customHeight="1">
      <c r="A54">
        <v>200</v>
      </c>
      <c r="B54" s="4" t="s">
        <v>452</v>
      </c>
      <c r="C54" s="3" t="s">
        <v>453</v>
      </c>
      <c r="D54">
        <v>100</v>
      </c>
      <c r="E54">
        <v>2</v>
      </c>
      <c r="F54" t="s">
        <v>14</v>
      </c>
      <c r="G54" s="7">
        <f t="shared" si="9"/>
        <v>0.02</v>
      </c>
      <c r="H54">
        <v>1</v>
      </c>
      <c r="I54" t="s">
        <v>15</v>
      </c>
      <c r="J54" t="s">
        <v>16</v>
      </c>
      <c r="K54" s="10">
        <f t="shared" si="1"/>
        <v>40262.208333333336</v>
      </c>
      <c r="L54">
        <v>1269493200</v>
      </c>
      <c r="M54">
        <v>1270443600</v>
      </c>
      <c r="N54" s="11">
        <f t="shared" si="2"/>
        <v>40273.208333333336</v>
      </c>
      <c r="O54" t="b">
        <v>0</v>
      </c>
      <c r="P54" t="b">
        <v>0</v>
      </c>
      <c r="Q54" t="s">
        <v>33</v>
      </c>
      <c r="R54" s="8">
        <f t="shared" si="10"/>
        <v>2</v>
      </c>
      <c r="S54" t="str">
        <f t="shared" si="4"/>
        <v>theater</v>
      </c>
      <c r="T54" t="str">
        <f t="shared" si="5"/>
        <v>plays</v>
      </c>
      <c r="U54" s="11" t="str">
        <f t="shared" si="7"/>
        <v>2010</v>
      </c>
      <c r="V54" s="11" t="str">
        <f t="shared" si="8"/>
        <v>Mar</v>
      </c>
      <c r="W54" s="11" t="str">
        <f t="shared" si="6"/>
        <v>Apr</v>
      </c>
    </row>
    <row r="55" spans="1:23" ht="15.75" customHeight="1">
      <c r="A55">
        <v>596</v>
      </c>
      <c r="B55" s="4" t="s">
        <v>1234</v>
      </c>
      <c r="C55" s="3" t="s">
        <v>1235</v>
      </c>
      <c r="D55">
        <v>7900</v>
      </c>
      <c r="E55">
        <v>7875</v>
      </c>
      <c r="F55" t="s">
        <v>14</v>
      </c>
      <c r="G55" s="7">
        <f t="shared" si="9"/>
        <v>0.99683544303797467</v>
      </c>
      <c r="H55">
        <v>183</v>
      </c>
      <c r="I55" t="s">
        <v>21</v>
      </c>
      <c r="J55" t="s">
        <v>22</v>
      </c>
      <c r="K55" s="10">
        <f t="shared" si="1"/>
        <v>42434.25</v>
      </c>
      <c r="L55">
        <v>1457157600</v>
      </c>
      <c r="M55">
        <v>1457762400</v>
      </c>
      <c r="N55" s="11">
        <f t="shared" si="2"/>
        <v>42441.25</v>
      </c>
      <c r="O55" t="b">
        <v>0</v>
      </c>
      <c r="P55" t="b">
        <v>1</v>
      </c>
      <c r="Q55" t="s">
        <v>53</v>
      </c>
      <c r="R55" s="8">
        <f t="shared" si="10"/>
        <v>43.032786885245905</v>
      </c>
      <c r="S55" t="str">
        <f t="shared" si="4"/>
        <v>film &amp; video</v>
      </c>
      <c r="T55" t="str">
        <f t="shared" si="5"/>
        <v>drama</v>
      </c>
      <c r="U55" s="11" t="str">
        <f t="shared" si="7"/>
        <v>2016</v>
      </c>
      <c r="V55" s="11" t="str">
        <f t="shared" si="8"/>
        <v>Mar</v>
      </c>
      <c r="W55" s="11" t="str">
        <f t="shared" si="6"/>
        <v>Mar</v>
      </c>
    </row>
    <row r="56" spans="1:23" ht="15.75">
      <c r="A56">
        <v>723</v>
      </c>
      <c r="B56" s="4" t="s">
        <v>1484</v>
      </c>
      <c r="C56" s="3" t="s">
        <v>1485</v>
      </c>
      <c r="D56">
        <v>4900</v>
      </c>
      <c r="E56">
        <v>13250</v>
      </c>
      <c r="F56" t="s">
        <v>20</v>
      </c>
      <c r="G56" s="7">
        <f t="shared" si="9"/>
        <v>2.704081632653061</v>
      </c>
      <c r="H56">
        <v>144</v>
      </c>
      <c r="I56" t="s">
        <v>26</v>
      </c>
      <c r="J56" t="s">
        <v>27</v>
      </c>
      <c r="K56" s="10">
        <f t="shared" si="1"/>
        <v>42431.25</v>
      </c>
      <c r="L56">
        <v>1456898400</v>
      </c>
      <c r="M56">
        <v>1458709200</v>
      </c>
      <c r="N56" s="11">
        <f t="shared" si="2"/>
        <v>42452.208333333328</v>
      </c>
      <c r="O56" t="b">
        <v>0</v>
      </c>
      <c r="P56" t="b">
        <v>0</v>
      </c>
      <c r="Q56" t="s">
        <v>33</v>
      </c>
      <c r="R56" s="8">
        <f t="shared" si="10"/>
        <v>92.013888888888886</v>
      </c>
      <c r="S56" t="str">
        <f t="shared" si="4"/>
        <v>theater</v>
      </c>
      <c r="T56" t="str">
        <f t="shared" si="5"/>
        <v>plays</v>
      </c>
      <c r="U56" s="11" t="str">
        <f t="shared" si="7"/>
        <v>2016</v>
      </c>
      <c r="V56" s="11" t="str">
        <f t="shared" si="8"/>
        <v>Mar</v>
      </c>
      <c r="W56" s="11" t="str">
        <f t="shared" si="6"/>
        <v>Mar</v>
      </c>
    </row>
    <row r="57" spans="1:23" ht="15.75">
      <c r="A57">
        <v>983</v>
      </c>
      <c r="B57" s="4" t="s">
        <v>1994</v>
      </c>
      <c r="C57" s="3" t="s">
        <v>1995</v>
      </c>
      <c r="D57">
        <v>129100</v>
      </c>
      <c r="E57">
        <v>188404</v>
      </c>
      <c r="F57" t="s">
        <v>20</v>
      </c>
      <c r="G57" s="7">
        <f t="shared" si="9"/>
        <v>1.4593648334624323</v>
      </c>
      <c r="H57">
        <v>2326</v>
      </c>
      <c r="I57" t="s">
        <v>21</v>
      </c>
      <c r="J57" t="s">
        <v>22</v>
      </c>
      <c r="K57" s="10">
        <f t="shared" si="1"/>
        <v>43681.208333333328</v>
      </c>
      <c r="L57">
        <v>1564894800</v>
      </c>
      <c r="M57">
        <v>1566190800</v>
      </c>
      <c r="N57" s="11">
        <f t="shared" si="2"/>
        <v>43696.208333333328</v>
      </c>
      <c r="O57" t="b">
        <v>0</v>
      </c>
      <c r="P57" t="b">
        <v>0</v>
      </c>
      <c r="Q57" t="s">
        <v>42</v>
      </c>
      <c r="R57" s="8">
        <f t="shared" si="10"/>
        <v>80.999140154772135</v>
      </c>
      <c r="S57" t="str">
        <f t="shared" si="4"/>
        <v>film &amp; video</v>
      </c>
      <c r="T57" t="str">
        <f t="shared" si="5"/>
        <v>documentary</v>
      </c>
      <c r="U57" s="11" t="str">
        <f t="shared" si="7"/>
        <v>2019</v>
      </c>
      <c r="V57" s="11" t="str">
        <f t="shared" si="8"/>
        <v>Aug</v>
      </c>
      <c r="W57" s="11" t="str">
        <f t="shared" si="6"/>
        <v>Aug</v>
      </c>
    </row>
    <row r="58" spans="1:23" ht="30" customHeight="1">
      <c r="A58">
        <v>400</v>
      </c>
      <c r="B58" s="4" t="s">
        <v>851</v>
      </c>
      <c r="C58" s="3" t="s">
        <v>852</v>
      </c>
      <c r="D58">
        <v>100</v>
      </c>
      <c r="E58">
        <v>2</v>
      </c>
      <c r="F58" t="s">
        <v>14</v>
      </c>
      <c r="G58" s="7">
        <f t="shared" si="9"/>
        <v>0.02</v>
      </c>
      <c r="H58">
        <v>1</v>
      </c>
      <c r="I58" t="s">
        <v>21</v>
      </c>
      <c r="J58" t="s">
        <v>22</v>
      </c>
      <c r="K58" s="10">
        <f t="shared" si="1"/>
        <v>41502.208333333336</v>
      </c>
      <c r="L58">
        <v>1376629200</v>
      </c>
      <c r="M58">
        <v>1378530000</v>
      </c>
      <c r="N58" s="11">
        <f t="shared" si="2"/>
        <v>41524.208333333336</v>
      </c>
      <c r="O58" t="b">
        <v>0</v>
      </c>
      <c r="P58" t="b">
        <v>1</v>
      </c>
      <c r="Q58" t="s">
        <v>122</v>
      </c>
      <c r="R58" s="8">
        <f t="shared" si="10"/>
        <v>2</v>
      </c>
      <c r="S58" t="str">
        <f t="shared" si="4"/>
        <v>photography</v>
      </c>
      <c r="T58" t="str">
        <f t="shared" si="5"/>
        <v>photography books</v>
      </c>
      <c r="U58" s="11" t="str">
        <f t="shared" si="7"/>
        <v>2013</v>
      </c>
      <c r="V58" s="11" t="str">
        <f t="shared" si="8"/>
        <v>Aug</v>
      </c>
      <c r="W58" s="11" t="str">
        <f t="shared" si="6"/>
        <v>Sep</v>
      </c>
    </row>
    <row r="59" spans="1:23" ht="15.75">
      <c r="A59">
        <v>495</v>
      </c>
      <c r="B59" s="4" t="s">
        <v>1038</v>
      </c>
      <c r="C59" s="3" t="s">
        <v>1039</v>
      </c>
      <c r="D59">
        <v>3200</v>
      </c>
      <c r="E59">
        <v>13264</v>
      </c>
      <c r="F59" t="s">
        <v>20</v>
      </c>
      <c r="G59" s="7">
        <f t="shared" si="9"/>
        <v>4.1449999999999996</v>
      </c>
      <c r="H59">
        <v>195</v>
      </c>
      <c r="I59" t="s">
        <v>36</v>
      </c>
      <c r="J59" t="s">
        <v>37</v>
      </c>
      <c r="K59" s="10">
        <f t="shared" si="1"/>
        <v>41800.208333333336</v>
      </c>
      <c r="L59">
        <v>1402376400</v>
      </c>
      <c r="M59">
        <v>1402722000</v>
      </c>
      <c r="N59" s="11">
        <f t="shared" si="2"/>
        <v>41804.208333333336</v>
      </c>
      <c r="O59" t="b">
        <v>0</v>
      </c>
      <c r="P59" t="b">
        <v>0</v>
      </c>
      <c r="Q59" t="s">
        <v>33</v>
      </c>
      <c r="R59" s="8">
        <f t="shared" si="10"/>
        <v>68.02051282051282</v>
      </c>
      <c r="S59" t="str">
        <f t="shared" si="4"/>
        <v>theater</v>
      </c>
      <c r="T59" t="str">
        <f t="shared" si="5"/>
        <v>plays</v>
      </c>
      <c r="U59" s="11" t="str">
        <f t="shared" si="7"/>
        <v>2014</v>
      </c>
      <c r="V59" s="11" t="str">
        <f t="shared" si="8"/>
        <v>Jun</v>
      </c>
      <c r="W59" s="11" t="str">
        <f t="shared" si="6"/>
        <v>Jun</v>
      </c>
    </row>
    <row r="60" spans="1:23" ht="15.75">
      <c r="A60">
        <v>291</v>
      </c>
      <c r="B60" s="4" t="s">
        <v>634</v>
      </c>
      <c r="C60" s="3" t="s">
        <v>635</v>
      </c>
      <c r="D60">
        <v>1800</v>
      </c>
      <c r="E60">
        <v>8219</v>
      </c>
      <c r="F60" t="s">
        <v>20</v>
      </c>
      <c r="G60" s="7">
        <f t="shared" si="9"/>
        <v>4.5661111111111108</v>
      </c>
      <c r="H60">
        <v>107</v>
      </c>
      <c r="I60" t="s">
        <v>21</v>
      </c>
      <c r="J60" t="s">
        <v>22</v>
      </c>
      <c r="K60" s="10">
        <f t="shared" si="1"/>
        <v>40831.208333333336</v>
      </c>
      <c r="L60">
        <v>1318654800</v>
      </c>
      <c r="M60">
        <v>1319000400</v>
      </c>
      <c r="N60" s="11">
        <f t="shared" si="2"/>
        <v>40835.208333333336</v>
      </c>
      <c r="O60" t="b">
        <v>1</v>
      </c>
      <c r="P60" t="b">
        <v>0</v>
      </c>
      <c r="Q60" t="s">
        <v>28</v>
      </c>
      <c r="R60" s="8">
        <f t="shared" si="10"/>
        <v>76.813084112149539</v>
      </c>
      <c r="S60" t="str">
        <f t="shared" si="4"/>
        <v>technology</v>
      </c>
      <c r="T60" t="str">
        <f t="shared" si="5"/>
        <v>web</v>
      </c>
      <c r="U60" s="11" t="str">
        <f t="shared" si="7"/>
        <v>2011</v>
      </c>
      <c r="V60" s="11" t="str">
        <f t="shared" si="8"/>
        <v>Oct</v>
      </c>
      <c r="W60" s="11" t="str">
        <f t="shared" si="6"/>
        <v>Oct</v>
      </c>
    </row>
    <row r="61" spans="1:23" ht="15.75">
      <c r="A61">
        <v>546</v>
      </c>
      <c r="B61" s="4" t="s">
        <v>1137</v>
      </c>
      <c r="C61" s="3" t="s">
        <v>1138</v>
      </c>
      <c r="D61">
        <v>4200</v>
      </c>
      <c r="E61">
        <v>6870</v>
      </c>
      <c r="F61" t="s">
        <v>20</v>
      </c>
      <c r="G61" s="7">
        <f t="shared" si="9"/>
        <v>1.6357142857142855</v>
      </c>
      <c r="H61">
        <v>88</v>
      </c>
      <c r="I61" t="s">
        <v>21</v>
      </c>
      <c r="J61" t="s">
        <v>22</v>
      </c>
      <c r="K61" s="10">
        <f t="shared" si="1"/>
        <v>43360.208333333328</v>
      </c>
      <c r="L61">
        <v>1537160400</v>
      </c>
      <c r="M61">
        <v>1537419600</v>
      </c>
      <c r="N61" s="11">
        <f t="shared" si="2"/>
        <v>43363.208333333328</v>
      </c>
      <c r="O61" t="b">
        <v>0</v>
      </c>
      <c r="P61" t="b">
        <v>1</v>
      </c>
      <c r="Q61" t="s">
        <v>33</v>
      </c>
      <c r="R61" s="8">
        <f t="shared" si="10"/>
        <v>78.068181818181813</v>
      </c>
      <c r="S61" t="str">
        <f t="shared" si="4"/>
        <v>theater</v>
      </c>
      <c r="T61" t="str">
        <f t="shared" si="5"/>
        <v>plays</v>
      </c>
      <c r="U61" s="11" t="str">
        <f t="shared" si="7"/>
        <v>2018</v>
      </c>
      <c r="V61" s="11" t="str">
        <f t="shared" si="8"/>
        <v>Sep</v>
      </c>
      <c r="W61" s="11" t="str">
        <f t="shared" si="6"/>
        <v>Sep</v>
      </c>
    </row>
    <row r="62" spans="1:23" ht="15.75">
      <c r="A62">
        <v>47</v>
      </c>
      <c r="B62" s="4" t="s">
        <v>140</v>
      </c>
      <c r="C62" s="3" t="s">
        <v>141</v>
      </c>
      <c r="D62">
        <v>1500</v>
      </c>
      <c r="E62">
        <v>7129</v>
      </c>
      <c r="F62" t="s">
        <v>20</v>
      </c>
      <c r="G62" s="7">
        <f t="shared" si="9"/>
        <v>4.7526666666666664</v>
      </c>
      <c r="H62">
        <v>149</v>
      </c>
      <c r="I62" t="s">
        <v>21</v>
      </c>
      <c r="J62" t="s">
        <v>22</v>
      </c>
      <c r="K62" s="10">
        <f t="shared" si="1"/>
        <v>41727.208333333336</v>
      </c>
      <c r="L62">
        <v>1396069200</v>
      </c>
      <c r="M62">
        <v>1398661200</v>
      </c>
      <c r="N62" s="11">
        <f t="shared" si="2"/>
        <v>41757.208333333336</v>
      </c>
      <c r="O62" t="b">
        <v>0</v>
      </c>
      <c r="P62" t="b">
        <v>0</v>
      </c>
      <c r="Q62" t="s">
        <v>33</v>
      </c>
      <c r="R62" s="8">
        <f t="shared" si="10"/>
        <v>47.845637583892618</v>
      </c>
      <c r="S62" t="str">
        <f t="shared" si="4"/>
        <v>theater</v>
      </c>
      <c r="T62" t="str">
        <f t="shared" si="5"/>
        <v>plays</v>
      </c>
      <c r="U62" s="11" t="str">
        <f t="shared" si="7"/>
        <v>2014</v>
      </c>
      <c r="V62" s="11" t="str">
        <f t="shared" si="8"/>
        <v>Mar</v>
      </c>
      <c r="W62" s="11" t="str">
        <f t="shared" si="6"/>
        <v>Apr</v>
      </c>
    </row>
    <row r="63" spans="1:23" ht="15.75" customHeight="1">
      <c r="A63">
        <v>344</v>
      </c>
      <c r="B63" s="4" t="s">
        <v>740</v>
      </c>
      <c r="C63" s="3" t="s">
        <v>741</v>
      </c>
      <c r="D63">
        <v>197600</v>
      </c>
      <c r="E63">
        <v>82959</v>
      </c>
      <c r="F63" t="s">
        <v>14</v>
      </c>
      <c r="G63" s="7">
        <f t="shared" si="9"/>
        <v>0.41983299595141704</v>
      </c>
      <c r="H63">
        <v>830</v>
      </c>
      <c r="I63" t="s">
        <v>21</v>
      </c>
      <c r="J63" t="s">
        <v>22</v>
      </c>
      <c r="K63" s="10">
        <f t="shared" si="1"/>
        <v>43122.25</v>
      </c>
      <c r="L63">
        <v>1516600800</v>
      </c>
      <c r="M63">
        <v>1520056800</v>
      </c>
      <c r="N63" s="11">
        <f t="shared" si="2"/>
        <v>43162.25</v>
      </c>
      <c r="O63" t="b">
        <v>0</v>
      </c>
      <c r="P63" t="b">
        <v>0</v>
      </c>
      <c r="Q63" t="s">
        <v>89</v>
      </c>
      <c r="R63" s="8">
        <f t="shared" si="10"/>
        <v>99.950602409638549</v>
      </c>
      <c r="S63" t="str">
        <f t="shared" si="4"/>
        <v>games</v>
      </c>
      <c r="T63" t="str">
        <f t="shared" si="5"/>
        <v>video games</v>
      </c>
      <c r="U63" s="11" t="str">
        <f t="shared" si="7"/>
        <v>2018</v>
      </c>
      <c r="V63" s="11" t="str">
        <f t="shared" si="8"/>
        <v>Jan</v>
      </c>
      <c r="W63" s="11" t="str">
        <f t="shared" si="6"/>
        <v>Mar</v>
      </c>
    </row>
    <row r="64" spans="1:23" ht="15.75">
      <c r="A64">
        <v>65</v>
      </c>
      <c r="B64" s="4" t="s">
        <v>178</v>
      </c>
      <c r="C64" s="3" t="s">
        <v>179</v>
      </c>
      <c r="D64">
        <v>6100</v>
      </c>
      <c r="E64">
        <v>14405</v>
      </c>
      <c r="F64" t="s">
        <v>20</v>
      </c>
      <c r="G64" s="7">
        <f t="shared" si="9"/>
        <v>2.3614754098360655</v>
      </c>
      <c r="H64">
        <v>236</v>
      </c>
      <c r="I64" t="s">
        <v>21</v>
      </c>
      <c r="J64" t="s">
        <v>22</v>
      </c>
      <c r="K64" s="10">
        <f t="shared" si="1"/>
        <v>40570.25</v>
      </c>
      <c r="L64">
        <v>1296108000</v>
      </c>
      <c r="M64">
        <v>1296712800</v>
      </c>
      <c r="N64" s="11">
        <f t="shared" si="2"/>
        <v>40577.25</v>
      </c>
      <c r="O64" t="b">
        <v>0</v>
      </c>
      <c r="P64" t="b">
        <v>0</v>
      </c>
      <c r="Q64" t="s">
        <v>33</v>
      </c>
      <c r="R64" s="8">
        <f t="shared" si="10"/>
        <v>61.038135593220339</v>
      </c>
      <c r="S64" t="str">
        <f t="shared" si="4"/>
        <v>theater</v>
      </c>
      <c r="T64" t="str">
        <f t="shared" si="5"/>
        <v>plays</v>
      </c>
      <c r="U64" s="11" t="str">
        <f t="shared" si="7"/>
        <v>2011</v>
      </c>
      <c r="V64" s="11" t="str">
        <f t="shared" si="8"/>
        <v>Jan</v>
      </c>
      <c r="W64" s="11" t="str">
        <f t="shared" si="6"/>
        <v>Feb</v>
      </c>
    </row>
    <row r="65" spans="1:23" ht="15.75" customHeight="1">
      <c r="A65">
        <v>897</v>
      </c>
      <c r="B65" s="4" t="s">
        <v>1826</v>
      </c>
      <c r="C65" s="3" t="s">
        <v>1827</v>
      </c>
      <c r="D65">
        <v>8800</v>
      </c>
      <c r="E65">
        <v>2437</v>
      </c>
      <c r="F65" t="s">
        <v>14</v>
      </c>
      <c r="G65" s="7">
        <f t="shared" si="9"/>
        <v>0.27693181818181817</v>
      </c>
      <c r="H65">
        <v>27</v>
      </c>
      <c r="I65" t="s">
        <v>21</v>
      </c>
      <c r="J65" t="s">
        <v>22</v>
      </c>
      <c r="K65" s="10">
        <f t="shared" si="1"/>
        <v>43583.208333333328</v>
      </c>
      <c r="L65">
        <v>1556427600</v>
      </c>
      <c r="M65">
        <v>1556600400</v>
      </c>
      <c r="N65" s="11">
        <f t="shared" si="2"/>
        <v>43585.208333333328</v>
      </c>
      <c r="O65" t="b">
        <v>0</v>
      </c>
      <c r="P65" t="b">
        <v>0</v>
      </c>
      <c r="Q65" t="s">
        <v>33</v>
      </c>
      <c r="R65" s="8">
        <f t="shared" si="10"/>
        <v>90.259259259259252</v>
      </c>
      <c r="S65" t="str">
        <f t="shared" si="4"/>
        <v>theater</v>
      </c>
      <c r="T65" t="str">
        <f t="shared" si="5"/>
        <v>plays</v>
      </c>
      <c r="U65" s="11" t="str">
        <f t="shared" si="7"/>
        <v>2019</v>
      </c>
      <c r="V65" s="11" t="str">
        <f t="shared" si="8"/>
        <v>Apr</v>
      </c>
      <c r="W65" s="11" t="str">
        <f t="shared" si="6"/>
        <v>Apr</v>
      </c>
    </row>
    <row r="66" spans="1:23" ht="30" customHeight="1">
      <c r="A66">
        <v>531</v>
      </c>
      <c r="B66" s="4" t="s">
        <v>1107</v>
      </c>
      <c r="C66" s="3" t="s">
        <v>1108</v>
      </c>
      <c r="D66">
        <v>186700</v>
      </c>
      <c r="E66">
        <v>178338</v>
      </c>
      <c r="F66" t="s">
        <v>47</v>
      </c>
      <c r="G66" s="7">
        <f t="shared" si="9"/>
        <v>0.95521156936261387</v>
      </c>
      <c r="H66">
        <v>3640</v>
      </c>
      <c r="I66" t="s">
        <v>98</v>
      </c>
      <c r="J66" t="s">
        <v>99</v>
      </c>
      <c r="K66" s="10">
        <f t="shared" ref="K66:K129" si="11">(((L66/60)/60)/24)+DATE(1970,1,1)</f>
        <v>41589.25</v>
      </c>
      <c r="L66">
        <v>1384149600</v>
      </c>
      <c r="M66">
        <v>1388988000</v>
      </c>
      <c r="N66" s="11">
        <f t="shared" ref="N66:N129" si="12">(((M66/60)/60)/24)+DATE(1970,1,1)</f>
        <v>41645.25</v>
      </c>
      <c r="O66" t="b">
        <v>0</v>
      </c>
      <c r="P66" t="b">
        <v>0</v>
      </c>
      <c r="Q66" t="s">
        <v>89</v>
      </c>
      <c r="R66" s="8">
        <f t="shared" si="10"/>
        <v>48.993956043956047</v>
      </c>
      <c r="S66" t="str">
        <f t="shared" ref="S66:S129" si="13">LEFT(Q66,FIND("/",Q66)-1)</f>
        <v>games</v>
      </c>
      <c r="T66" t="str">
        <f t="shared" ref="T66:T129" si="14">RIGHT(Q66,(LEN(Q66)-FIND("/",Q66)))</f>
        <v>video games</v>
      </c>
      <c r="U66" s="11" t="str">
        <f t="shared" si="7"/>
        <v>2014</v>
      </c>
      <c r="V66" s="11" t="str">
        <f t="shared" si="8"/>
        <v>Nov</v>
      </c>
      <c r="W66" s="11" t="str">
        <f t="shared" ref="W66:W129" si="15">TEXT(N66,"mmm")</f>
        <v>Jan</v>
      </c>
    </row>
    <row r="67" spans="1:23" ht="15.75" customHeight="1">
      <c r="A67">
        <v>27</v>
      </c>
      <c r="B67" s="4" t="s">
        <v>92</v>
      </c>
      <c r="C67" s="3" t="s">
        <v>93</v>
      </c>
      <c r="D67">
        <v>2000</v>
      </c>
      <c r="E67">
        <v>1599</v>
      </c>
      <c r="F67" t="s">
        <v>14</v>
      </c>
      <c r="G67" s="7">
        <f t="shared" si="9"/>
        <v>0.79949999999999999</v>
      </c>
      <c r="H67">
        <v>15</v>
      </c>
      <c r="I67" t="s">
        <v>21</v>
      </c>
      <c r="J67" t="s">
        <v>22</v>
      </c>
      <c r="K67" s="10">
        <f t="shared" si="11"/>
        <v>42280.208333333328</v>
      </c>
      <c r="L67">
        <v>1443848400</v>
      </c>
      <c r="M67">
        <v>1444539600</v>
      </c>
      <c r="N67" s="11">
        <f t="shared" si="12"/>
        <v>42288.208333333328</v>
      </c>
      <c r="O67" t="b">
        <v>0</v>
      </c>
      <c r="P67" t="b">
        <v>0</v>
      </c>
      <c r="Q67" t="s">
        <v>23</v>
      </c>
      <c r="R67" s="8">
        <f t="shared" si="10"/>
        <v>106.6</v>
      </c>
      <c r="S67" t="str">
        <f t="shared" si="13"/>
        <v>music</v>
      </c>
      <c r="T67" t="str">
        <f t="shared" si="14"/>
        <v>rock</v>
      </c>
      <c r="U67" s="11" t="str">
        <f t="shared" ref="U67:U130" si="16">TEXT(N67,"yyyy")</f>
        <v>2015</v>
      </c>
      <c r="V67" s="11" t="str">
        <f t="shared" ref="V67:V130" si="17">TEXT(K67,"mmm")</f>
        <v>Oct</v>
      </c>
      <c r="W67" s="11" t="str">
        <f t="shared" si="15"/>
        <v>Oct</v>
      </c>
    </row>
    <row r="68" spans="1:23" ht="15.75">
      <c r="A68">
        <v>510</v>
      </c>
      <c r="B68" s="4" t="s">
        <v>1066</v>
      </c>
      <c r="C68" s="3" t="s">
        <v>1067</v>
      </c>
      <c r="D68">
        <v>7800</v>
      </c>
      <c r="E68">
        <v>9289</v>
      </c>
      <c r="F68" t="s">
        <v>20</v>
      </c>
      <c r="G68" s="7">
        <f t="shared" si="9"/>
        <v>1.1908974358974358</v>
      </c>
      <c r="H68">
        <v>131</v>
      </c>
      <c r="I68" t="s">
        <v>26</v>
      </c>
      <c r="J68" t="s">
        <v>27</v>
      </c>
      <c r="K68" s="10">
        <f t="shared" si="11"/>
        <v>43251.208333333328</v>
      </c>
      <c r="L68">
        <v>1527742800</v>
      </c>
      <c r="M68">
        <v>1529816400</v>
      </c>
      <c r="N68" s="11">
        <f t="shared" si="12"/>
        <v>43275.208333333328</v>
      </c>
      <c r="O68" t="b">
        <v>0</v>
      </c>
      <c r="P68" t="b">
        <v>0</v>
      </c>
      <c r="Q68" t="s">
        <v>53</v>
      </c>
      <c r="R68" s="8">
        <f t="shared" si="10"/>
        <v>70.908396946564892</v>
      </c>
      <c r="S68" t="str">
        <f t="shared" si="13"/>
        <v>film &amp; video</v>
      </c>
      <c r="T68" t="str">
        <f t="shared" si="14"/>
        <v>drama</v>
      </c>
      <c r="U68" s="11" t="str">
        <f t="shared" si="16"/>
        <v>2018</v>
      </c>
      <c r="V68" s="11" t="str">
        <f t="shared" si="17"/>
        <v>May</v>
      </c>
      <c r="W68" s="11" t="str">
        <f t="shared" si="15"/>
        <v>Jun</v>
      </c>
    </row>
    <row r="69" spans="1:23" ht="15.75">
      <c r="A69">
        <v>899</v>
      </c>
      <c r="B69" s="4" t="s">
        <v>1830</v>
      </c>
      <c r="C69" s="3" t="s">
        <v>1831</v>
      </c>
      <c r="D69">
        <v>3100</v>
      </c>
      <c r="E69">
        <v>12620</v>
      </c>
      <c r="F69" t="s">
        <v>20</v>
      </c>
      <c r="G69" s="7">
        <f t="shared" si="9"/>
        <v>4.0709677419354842</v>
      </c>
      <c r="H69">
        <v>123</v>
      </c>
      <c r="I69" t="s">
        <v>98</v>
      </c>
      <c r="J69" t="s">
        <v>99</v>
      </c>
      <c r="K69" s="10">
        <f t="shared" si="11"/>
        <v>41554.208333333336</v>
      </c>
      <c r="L69">
        <v>1381122000</v>
      </c>
      <c r="M69">
        <v>1382677200</v>
      </c>
      <c r="N69" s="11">
        <f t="shared" si="12"/>
        <v>41572.208333333336</v>
      </c>
      <c r="O69" t="b">
        <v>0</v>
      </c>
      <c r="P69" t="b">
        <v>0</v>
      </c>
      <c r="Q69" t="s">
        <v>159</v>
      </c>
      <c r="R69" s="8">
        <f t="shared" si="10"/>
        <v>102.60162601626017</v>
      </c>
      <c r="S69" t="str">
        <f t="shared" si="13"/>
        <v>music</v>
      </c>
      <c r="T69" t="str">
        <f t="shared" si="14"/>
        <v>jazz</v>
      </c>
      <c r="U69" s="11" t="str">
        <f t="shared" si="16"/>
        <v>2013</v>
      </c>
      <c r="V69" s="11" t="str">
        <f t="shared" si="17"/>
        <v>Oct</v>
      </c>
      <c r="W69" s="11" t="str">
        <f t="shared" si="15"/>
        <v>Oct</v>
      </c>
    </row>
    <row r="70" spans="1:23" ht="30">
      <c r="A70">
        <v>37</v>
      </c>
      <c r="B70" s="4" t="s">
        <v>117</v>
      </c>
      <c r="C70" s="3" t="s">
        <v>118</v>
      </c>
      <c r="D70">
        <v>8100</v>
      </c>
      <c r="E70">
        <v>11339</v>
      </c>
      <c r="F70" t="s">
        <v>20</v>
      </c>
      <c r="G70" s="7">
        <f t="shared" si="9"/>
        <v>1.3998765432098765</v>
      </c>
      <c r="H70">
        <v>107</v>
      </c>
      <c r="I70" t="s">
        <v>21</v>
      </c>
      <c r="J70" t="s">
        <v>22</v>
      </c>
      <c r="K70" s="10">
        <f t="shared" si="11"/>
        <v>43744.208333333328</v>
      </c>
      <c r="L70">
        <v>1570338000</v>
      </c>
      <c r="M70">
        <v>1573192800</v>
      </c>
      <c r="N70" s="11">
        <f t="shared" si="12"/>
        <v>43777.25</v>
      </c>
      <c r="O70" t="b">
        <v>0</v>
      </c>
      <c r="P70" t="b">
        <v>1</v>
      </c>
      <c r="Q70" t="s">
        <v>119</v>
      </c>
      <c r="R70" s="8">
        <f t="shared" si="10"/>
        <v>105.97196261682242</v>
      </c>
      <c r="S70" t="str">
        <f t="shared" si="13"/>
        <v>publishing</v>
      </c>
      <c r="T70" t="str">
        <f t="shared" si="14"/>
        <v>fiction</v>
      </c>
      <c r="U70" s="11" t="str">
        <f t="shared" si="16"/>
        <v>2019</v>
      </c>
      <c r="V70" s="11" t="str">
        <f t="shared" si="17"/>
        <v>Oct</v>
      </c>
      <c r="W70" s="11" t="str">
        <f t="shared" si="15"/>
        <v>Nov</v>
      </c>
    </row>
    <row r="71" spans="1:23" ht="15.75" customHeight="1">
      <c r="A71">
        <v>959</v>
      </c>
      <c r="B71" s="4" t="s">
        <v>1948</v>
      </c>
      <c r="C71" s="3" t="s">
        <v>1949</v>
      </c>
      <c r="D71">
        <v>145000</v>
      </c>
      <c r="E71">
        <v>6631</v>
      </c>
      <c r="F71" t="s">
        <v>14</v>
      </c>
      <c r="G71" s="7">
        <f t="shared" si="9"/>
        <v>4.5731034482758622E-2</v>
      </c>
      <c r="H71">
        <v>130</v>
      </c>
      <c r="I71" t="s">
        <v>21</v>
      </c>
      <c r="J71" t="s">
        <v>22</v>
      </c>
      <c r="K71" s="10">
        <f t="shared" si="11"/>
        <v>40357.208333333336</v>
      </c>
      <c r="L71">
        <v>1277701200</v>
      </c>
      <c r="M71">
        <v>1280120400</v>
      </c>
      <c r="N71" s="11">
        <f t="shared" si="12"/>
        <v>40385.208333333336</v>
      </c>
      <c r="O71" t="b">
        <v>0</v>
      </c>
      <c r="P71" t="b">
        <v>0</v>
      </c>
      <c r="Q71" t="s">
        <v>206</v>
      </c>
      <c r="R71" s="8">
        <f t="shared" si="10"/>
        <v>51.007692307692309</v>
      </c>
      <c r="S71" t="str">
        <f t="shared" si="13"/>
        <v>publishing</v>
      </c>
      <c r="T71" t="str">
        <f t="shared" si="14"/>
        <v>translations</v>
      </c>
      <c r="U71" s="11" t="str">
        <f t="shared" si="16"/>
        <v>2010</v>
      </c>
      <c r="V71" s="11" t="str">
        <f t="shared" si="17"/>
        <v>Jun</v>
      </c>
      <c r="W71" s="11" t="str">
        <f t="shared" si="15"/>
        <v>Jul</v>
      </c>
    </row>
    <row r="72" spans="1:23" ht="30" customHeight="1">
      <c r="A72">
        <v>171</v>
      </c>
      <c r="B72" s="4" t="s">
        <v>394</v>
      </c>
      <c r="C72" s="3" t="s">
        <v>395</v>
      </c>
      <c r="D72">
        <v>4900</v>
      </c>
      <c r="E72">
        <v>521</v>
      </c>
      <c r="F72" t="s">
        <v>14</v>
      </c>
      <c r="G72" s="7">
        <f t="shared" si="9"/>
        <v>0.1063265306122449</v>
      </c>
      <c r="H72">
        <v>5</v>
      </c>
      <c r="I72" t="s">
        <v>21</v>
      </c>
      <c r="J72" t="s">
        <v>22</v>
      </c>
      <c r="K72" s="10">
        <f t="shared" si="11"/>
        <v>41718.208333333336</v>
      </c>
      <c r="L72">
        <v>1395291600</v>
      </c>
      <c r="M72">
        <v>1397192400</v>
      </c>
      <c r="N72" s="11">
        <f t="shared" si="12"/>
        <v>41740.208333333336</v>
      </c>
      <c r="O72" t="b">
        <v>0</v>
      </c>
      <c r="P72" t="b">
        <v>0</v>
      </c>
      <c r="Q72" t="s">
        <v>206</v>
      </c>
      <c r="R72" s="8">
        <f t="shared" si="10"/>
        <v>104.2</v>
      </c>
      <c r="S72" t="str">
        <f t="shared" si="13"/>
        <v>publishing</v>
      </c>
      <c r="T72" t="str">
        <f t="shared" si="14"/>
        <v>translations</v>
      </c>
      <c r="U72" s="11" t="str">
        <f t="shared" si="16"/>
        <v>2014</v>
      </c>
      <c r="V72" s="11" t="str">
        <f t="shared" si="17"/>
        <v>Mar</v>
      </c>
      <c r="W72" s="11" t="str">
        <f t="shared" si="15"/>
        <v>Apr</v>
      </c>
    </row>
    <row r="73" spans="1:23" ht="30" customHeight="1">
      <c r="A73">
        <v>562</v>
      </c>
      <c r="B73" s="4" t="s">
        <v>1168</v>
      </c>
      <c r="C73" s="3" t="s">
        <v>1169</v>
      </c>
      <c r="D73">
        <v>9900</v>
      </c>
      <c r="E73">
        <v>1269</v>
      </c>
      <c r="F73" t="s">
        <v>14</v>
      </c>
      <c r="G73" s="7">
        <f t="shared" si="9"/>
        <v>0.12818181818181817</v>
      </c>
      <c r="H73">
        <v>26</v>
      </c>
      <c r="I73" t="s">
        <v>98</v>
      </c>
      <c r="J73" t="s">
        <v>99</v>
      </c>
      <c r="K73" s="10">
        <f t="shared" si="11"/>
        <v>43536.208333333328</v>
      </c>
      <c r="L73">
        <v>1552366800</v>
      </c>
      <c r="M73">
        <v>1552539600</v>
      </c>
      <c r="N73" s="11">
        <f t="shared" si="12"/>
        <v>43538.208333333328</v>
      </c>
      <c r="O73" t="b">
        <v>0</v>
      </c>
      <c r="P73" t="b">
        <v>0</v>
      </c>
      <c r="Q73" t="s">
        <v>23</v>
      </c>
      <c r="R73" s="8">
        <f t="shared" si="10"/>
        <v>48.807692307692307</v>
      </c>
      <c r="S73" t="str">
        <f t="shared" si="13"/>
        <v>music</v>
      </c>
      <c r="T73" t="str">
        <f t="shared" si="14"/>
        <v>rock</v>
      </c>
      <c r="U73" s="11" t="str">
        <f t="shared" si="16"/>
        <v>2019</v>
      </c>
      <c r="V73" s="11" t="str">
        <f t="shared" si="17"/>
        <v>Mar</v>
      </c>
      <c r="W73" s="11" t="str">
        <f t="shared" si="15"/>
        <v>Mar</v>
      </c>
    </row>
    <row r="74" spans="1:23" ht="15.75">
      <c r="A74">
        <v>33</v>
      </c>
      <c r="B74" s="4" t="s">
        <v>109</v>
      </c>
      <c r="C74" s="3" t="s">
        <v>110</v>
      </c>
      <c r="D74">
        <v>50200</v>
      </c>
      <c r="E74">
        <v>189666</v>
      </c>
      <c r="F74" t="s">
        <v>20</v>
      </c>
      <c r="G74" s="7">
        <f t="shared" si="9"/>
        <v>3.7782071713147412</v>
      </c>
      <c r="H74">
        <v>5419</v>
      </c>
      <c r="I74" t="s">
        <v>21</v>
      </c>
      <c r="J74" t="s">
        <v>22</v>
      </c>
      <c r="K74" s="10">
        <f t="shared" si="11"/>
        <v>41917.208333333336</v>
      </c>
      <c r="L74">
        <v>1412485200</v>
      </c>
      <c r="M74">
        <v>1415685600</v>
      </c>
      <c r="N74" s="11">
        <f t="shared" si="12"/>
        <v>41954.25</v>
      </c>
      <c r="O74" t="b">
        <v>0</v>
      </c>
      <c r="P74" t="b">
        <v>0</v>
      </c>
      <c r="Q74" t="s">
        <v>33</v>
      </c>
      <c r="R74" s="8">
        <f t="shared" si="10"/>
        <v>35.000184535892231</v>
      </c>
      <c r="S74" t="str">
        <f t="shared" si="13"/>
        <v>theater</v>
      </c>
      <c r="T74" t="str">
        <f t="shared" si="14"/>
        <v>plays</v>
      </c>
      <c r="U74" s="11" t="str">
        <f t="shared" si="16"/>
        <v>2014</v>
      </c>
      <c r="V74" s="11" t="str">
        <f t="shared" si="17"/>
        <v>Oct</v>
      </c>
      <c r="W74" s="11" t="str">
        <f t="shared" si="15"/>
        <v>Nov</v>
      </c>
    </row>
    <row r="75" spans="1:23" ht="15.75">
      <c r="A75">
        <v>420</v>
      </c>
      <c r="B75" s="4" t="s">
        <v>889</v>
      </c>
      <c r="C75" s="3" t="s">
        <v>890</v>
      </c>
      <c r="D75">
        <v>5000</v>
      </c>
      <c r="E75">
        <v>6423</v>
      </c>
      <c r="F75" t="s">
        <v>20</v>
      </c>
      <c r="G75" s="7">
        <f t="shared" si="9"/>
        <v>1.2846000000000002</v>
      </c>
      <c r="H75">
        <v>94</v>
      </c>
      <c r="I75" t="s">
        <v>21</v>
      </c>
      <c r="J75" t="s">
        <v>22</v>
      </c>
      <c r="K75" s="10">
        <f t="shared" si="11"/>
        <v>42911.208333333328</v>
      </c>
      <c r="L75">
        <v>1498366800</v>
      </c>
      <c r="M75">
        <v>1499576400</v>
      </c>
      <c r="N75" s="11">
        <f t="shared" si="12"/>
        <v>42925.208333333328</v>
      </c>
      <c r="O75" t="b">
        <v>0</v>
      </c>
      <c r="P75" t="b">
        <v>0</v>
      </c>
      <c r="Q75" t="s">
        <v>33</v>
      </c>
      <c r="R75" s="8">
        <f t="shared" si="10"/>
        <v>68.329787234042556</v>
      </c>
      <c r="S75" t="str">
        <f t="shared" si="13"/>
        <v>theater</v>
      </c>
      <c r="T75" t="str">
        <f t="shared" si="14"/>
        <v>plays</v>
      </c>
      <c r="U75" s="11" t="str">
        <f t="shared" si="16"/>
        <v>2017</v>
      </c>
      <c r="V75" s="11" t="str">
        <f t="shared" si="17"/>
        <v>Jun</v>
      </c>
      <c r="W75" s="11" t="str">
        <f t="shared" si="15"/>
        <v>Jul</v>
      </c>
    </row>
    <row r="76" spans="1:23" ht="15.75">
      <c r="A76">
        <v>238</v>
      </c>
      <c r="B76" s="4" t="s">
        <v>528</v>
      </c>
      <c r="C76" s="3" t="s">
        <v>529</v>
      </c>
      <c r="D76">
        <v>2400</v>
      </c>
      <c r="E76">
        <v>10138</v>
      </c>
      <c r="F76" t="s">
        <v>20</v>
      </c>
      <c r="G76" s="7">
        <f t="shared" si="9"/>
        <v>4.2241666666666671</v>
      </c>
      <c r="H76">
        <v>97</v>
      </c>
      <c r="I76" t="s">
        <v>36</v>
      </c>
      <c r="J76" t="s">
        <v>37</v>
      </c>
      <c r="K76" s="10">
        <f t="shared" si="11"/>
        <v>43083.25</v>
      </c>
      <c r="L76">
        <v>1513231200</v>
      </c>
      <c r="M76">
        <v>1515391200</v>
      </c>
      <c r="N76" s="11">
        <f t="shared" si="12"/>
        <v>43108.25</v>
      </c>
      <c r="O76" t="b">
        <v>0</v>
      </c>
      <c r="P76" t="b">
        <v>1</v>
      </c>
      <c r="Q76" t="s">
        <v>33</v>
      </c>
      <c r="R76" s="8">
        <f t="shared" si="10"/>
        <v>104.51546391752578</v>
      </c>
      <c r="S76" t="str">
        <f t="shared" si="13"/>
        <v>theater</v>
      </c>
      <c r="T76" t="str">
        <f t="shared" si="14"/>
        <v>plays</v>
      </c>
      <c r="U76" s="11" t="str">
        <f t="shared" si="16"/>
        <v>2018</v>
      </c>
      <c r="V76" s="11" t="str">
        <f t="shared" si="17"/>
        <v>Dec</v>
      </c>
      <c r="W76" s="11" t="str">
        <f t="shared" si="15"/>
        <v>Jan</v>
      </c>
    </row>
    <row r="77" spans="1:23" ht="15.75">
      <c r="A77">
        <v>688</v>
      </c>
      <c r="B77" s="4" t="s">
        <v>1415</v>
      </c>
      <c r="C77" s="3" t="s">
        <v>1416</v>
      </c>
      <c r="D77">
        <v>2900</v>
      </c>
      <c r="E77">
        <v>12449</v>
      </c>
      <c r="F77" t="s">
        <v>20</v>
      </c>
      <c r="G77" s="7">
        <f t="shared" si="9"/>
        <v>4.2927586206896553</v>
      </c>
      <c r="H77">
        <v>175</v>
      </c>
      <c r="I77" t="s">
        <v>21</v>
      </c>
      <c r="J77" t="s">
        <v>22</v>
      </c>
      <c r="K77" s="10">
        <f t="shared" si="11"/>
        <v>43475.25</v>
      </c>
      <c r="L77">
        <v>1547100000</v>
      </c>
      <c r="M77">
        <v>1548482400</v>
      </c>
      <c r="N77" s="11">
        <f t="shared" si="12"/>
        <v>43491.25</v>
      </c>
      <c r="O77" t="b">
        <v>0</v>
      </c>
      <c r="P77" t="b">
        <v>1</v>
      </c>
      <c r="Q77" t="s">
        <v>269</v>
      </c>
      <c r="R77" s="8">
        <f t="shared" si="10"/>
        <v>71.137142857142862</v>
      </c>
      <c r="S77" t="str">
        <f t="shared" si="13"/>
        <v>film &amp; video</v>
      </c>
      <c r="T77" t="str">
        <f t="shared" si="14"/>
        <v>television</v>
      </c>
      <c r="U77" s="11" t="str">
        <f t="shared" si="16"/>
        <v>2019</v>
      </c>
      <c r="V77" s="11" t="str">
        <f t="shared" si="17"/>
        <v>Jan</v>
      </c>
      <c r="W77" s="11" t="str">
        <f t="shared" si="15"/>
        <v>Jan</v>
      </c>
    </row>
    <row r="78" spans="1:23" ht="15.75">
      <c r="A78">
        <v>152</v>
      </c>
      <c r="B78" s="4" t="s">
        <v>356</v>
      </c>
      <c r="C78" s="3" t="s">
        <v>357</v>
      </c>
      <c r="D78">
        <v>41500</v>
      </c>
      <c r="E78">
        <v>175573</v>
      </c>
      <c r="F78" t="s">
        <v>20</v>
      </c>
      <c r="G78" s="7">
        <f t="shared" si="9"/>
        <v>4.2306746987951804</v>
      </c>
      <c r="H78">
        <v>3376</v>
      </c>
      <c r="I78" t="s">
        <v>21</v>
      </c>
      <c r="J78" t="s">
        <v>22</v>
      </c>
      <c r="K78" s="10">
        <f t="shared" si="11"/>
        <v>42783.25</v>
      </c>
      <c r="L78">
        <v>1487311200</v>
      </c>
      <c r="M78">
        <v>1487916000</v>
      </c>
      <c r="N78" s="11">
        <f t="shared" si="12"/>
        <v>42790.25</v>
      </c>
      <c r="O78" t="b">
        <v>0</v>
      </c>
      <c r="P78" t="b">
        <v>0</v>
      </c>
      <c r="Q78" t="s">
        <v>60</v>
      </c>
      <c r="R78" s="8">
        <f t="shared" si="10"/>
        <v>52.006220379146917</v>
      </c>
      <c r="S78" t="str">
        <f t="shared" si="13"/>
        <v>music</v>
      </c>
      <c r="T78" t="str">
        <f t="shared" si="14"/>
        <v>indie rock</v>
      </c>
      <c r="U78" s="11" t="str">
        <f t="shared" si="16"/>
        <v>2017</v>
      </c>
      <c r="V78" s="11" t="str">
        <f t="shared" si="17"/>
        <v>Feb</v>
      </c>
      <c r="W78" s="11" t="str">
        <f t="shared" si="15"/>
        <v>Feb</v>
      </c>
    </row>
    <row r="79" spans="1:23" ht="30" customHeight="1">
      <c r="A79">
        <v>953</v>
      </c>
      <c r="B79" s="4" t="s">
        <v>1936</v>
      </c>
      <c r="C79" s="3" t="s">
        <v>1937</v>
      </c>
      <c r="D79">
        <v>3300</v>
      </c>
      <c r="E79">
        <v>1980</v>
      </c>
      <c r="F79" t="s">
        <v>14</v>
      </c>
      <c r="G79" s="7">
        <f t="shared" si="9"/>
        <v>0.6</v>
      </c>
      <c r="H79">
        <v>21</v>
      </c>
      <c r="I79" t="s">
        <v>21</v>
      </c>
      <c r="J79" t="s">
        <v>22</v>
      </c>
      <c r="K79" s="10">
        <f t="shared" si="11"/>
        <v>42358.25</v>
      </c>
      <c r="L79">
        <v>1450591200</v>
      </c>
      <c r="M79">
        <v>1453701600</v>
      </c>
      <c r="N79" s="11">
        <f t="shared" si="12"/>
        <v>42394.25</v>
      </c>
      <c r="O79" t="b">
        <v>0</v>
      </c>
      <c r="P79" t="b">
        <v>1</v>
      </c>
      <c r="Q79" t="s">
        <v>474</v>
      </c>
      <c r="R79" s="8">
        <f t="shared" si="10"/>
        <v>94.285714285714292</v>
      </c>
      <c r="S79" t="str">
        <f t="shared" si="13"/>
        <v>film &amp; video</v>
      </c>
      <c r="T79" t="str">
        <f t="shared" si="14"/>
        <v>science fiction</v>
      </c>
      <c r="U79" s="11" t="str">
        <f t="shared" si="16"/>
        <v>2016</v>
      </c>
      <c r="V79" s="11" t="str">
        <f t="shared" si="17"/>
        <v>Dec</v>
      </c>
      <c r="W79" s="11" t="str">
        <f t="shared" si="15"/>
        <v>Jan</v>
      </c>
    </row>
    <row r="80" spans="1:23" ht="30" customHeight="1">
      <c r="A80">
        <v>693</v>
      </c>
      <c r="B80" s="4" t="s">
        <v>1425</v>
      </c>
      <c r="C80" s="3" t="s">
        <v>1426</v>
      </c>
      <c r="D80">
        <v>180400</v>
      </c>
      <c r="E80">
        <v>115396</v>
      </c>
      <c r="F80" t="s">
        <v>14</v>
      </c>
      <c r="G80" s="7">
        <f t="shared" si="9"/>
        <v>0.63966740576496672</v>
      </c>
      <c r="H80">
        <v>1748</v>
      </c>
      <c r="I80" t="s">
        <v>21</v>
      </c>
      <c r="J80" t="s">
        <v>22</v>
      </c>
      <c r="K80" s="10">
        <f t="shared" si="11"/>
        <v>43025.208333333328</v>
      </c>
      <c r="L80">
        <v>1508216400</v>
      </c>
      <c r="M80">
        <v>1509685200</v>
      </c>
      <c r="N80" s="11">
        <f t="shared" si="12"/>
        <v>43042.208333333328</v>
      </c>
      <c r="O80" t="b">
        <v>0</v>
      </c>
      <c r="P80" t="b">
        <v>0</v>
      </c>
      <c r="Q80" t="s">
        <v>33</v>
      </c>
      <c r="R80" s="8">
        <f t="shared" si="10"/>
        <v>66.016018306636155</v>
      </c>
      <c r="S80" t="str">
        <f t="shared" si="13"/>
        <v>theater</v>
      </c>
      <c r="T80" t="str">
        <f t="shared" si="14"/>
        <v>plays</v>
      </c>
      <c r="U80" s="11" t="str">
        <f t="shared" si="16"/>
        <v>2017</v>
      </c>
      <c r="V80" s="11" t="str">
        <f t="shared" si="17"/>
        <v>Oct</v>
      </c>
      <c r="W80" s="11" t="str">
        <f t="shared" si="15"/>
        <v>Nov</v>
      </c>
    </row>
    <row r="81" spans="1:23" ht="15.75">
      <c r="A81">
        <v>832</v>
      </c>
      <c r="B81" s="4" t="s">
        <v>1697</v>
      </c>
      <c r="C81" s="3" t="s">
        <v>1698</v>
      </c>
      <c r="D81">
        <v>43200</v>
      </c>
      <c r="E81">
        <v>136156</v>
      </c>
      <c r="F81" t="s">
        <v>20</v>
      </c>
      <c r="G81" s="7">
        <f t="shared" si="9"/>
        <v>3.1517592592592591</v>
      </c>
      <c r="H81">
        <v>1297</v>
      </c>
      <c r="I81" t="s">
        <v>36</v>
      </c>
      <c r="J81" t="s">
        <v>37</v>
      </c>
      <c r="K81" s="10">
        <f t="shared" si="11"/>
        <v>42299.208333333328</v>
      </c>
      <c r="L81">
        <v>1445490000</v>
      </c>
      <c r="M81">
        <v>1448431200</v>
      </c>
      <c r="N81" s="11">
        <f t="shared" si="12"/>
        <v>42333.25</v>
      </c>
      <c r="O81" t="b">
        <v>1</v>
      </c>
      <c r="P81" t="b">
        <v>0</v>
      </c>
      <c r="Q81" t="s">
        <v>206</v>
      </c>
      <c r="R81" s="8">
        <f t="shared" si="10"/>
        <v>104.97764070932922</v>
      </c>
      <c r="S81" t="str">
        <f t="shared" si="13"/>
        <v>publishing</v>
      </c>
      <c r="T81" t="str">
        <f t="shared" si="14"/>
        <v>translations</v>
      </c>
      <c r="U81" s="11" t="str">
        <f t="shared" si="16"/>
        <v>2015</v>
      </c>
      <c r="V81" s="11" t="str">
        <f t="shared" si="17"/>
        <v>Oct</v>
      </c>
      <c r="W81" s="11" t="str">
        <f t="shared" si="15"/>
        <v>Nov</v>
      </c>
    </row>
    <row r="82" spans="1:23" ht="15.75" customHeight="1">
      <c r="A82">
        <v>51</v>
      </c>
      <c r="B82" s="4" t="s">
        <v>149</v>
      </c>
      <c r="C82" s="3" t="s">
        <v>150</v>
      </c>
      <c r="D82">
        <v>158100</v>
      </c>
      <c r="E82">
        <v>145243</v>
      </c>
      <c r="F82" t="s">
        <v>14</v>
      </c>
      <c r="G82" s="7">
        <f t="shared" si="9"/>
        <v>0.91867805186590767</v>
      </c>
      <c r="H82">
        <v>1467</v>
      </c>
      <c r="I82" t="s">
        <v>40</v>
      </c>
      <c r="J82" t="s">
        <v>41</v>
      </c>
      <c r="K82" s="10">
        <f t="shared" si="11"/>
        <v>40995.208333333336</v>
      </c>
      <c r="L82">
        <v>1332824400</v>
      </c>
      <c r="M82">
        <v>1334206800</v>
      </c>
      <c r="N82" s="11">
        <f t="shared" si="12"/>
        <v>41011.208333333336</v>
      </c>
      <c r="O82" t="b">
        <v>0</v>
      </c>
      <c r="P82" t="b">
        <v>1</v>
      </c>
      <c r="Q82" t="s">
        <v>65</v>
      </c>
      <c r="R82" s="8">
        <f t="shared" si="10"/>
        <v>99.006816632583508</v>
      </c>
      <c r="S82" t="str">
        <f t="shared" si="13"/>
        <v>technology</v>
      </c>
      <c r="T82" t="str">
        <f t="shared" si="14"/>
        <v>wearables</v>
      </c>
      <c r="U82" s="11" t="str">
        <f t="shared" si="16"/>
        <v>2012</v>
      </c>
      <c r="V82" s="11" t="str">
        <f t="shared" si="17"/>
        <v>Mar</v>
      </c>
      <c r="W82" s="11" t="str">
        <f t="shared" si="15"/>
        <v>Apr</v>
      </c>
    </row>
    <row r="83" spans="1:23" ht="15.75" customHeight="1">
      <c r="A83">
        <v>417</v>
      </c>
      <c r="B83" s="4" t="s">
        <v>884</v>
      </c>
      <c r="C83" s="3" t="s">
        <v>885</v>
      </c>
      <c r="D83">
        <v>1700</v>
      </c>
      <c r="E83">
        <v>943</v>
      </c>
      <c r="F83" t="s">
        <v>14</v>
      </c>
      <c r="G83" s="7">
        <f t="shared" si="9"/>
        <v>0.55470588235294116</v>
      </c>
      <c r="H83">
        <v>15</v>
      </c>
      <c r="I83" t="s">
        <v>21</v>
      </c>
      <c r="J83" t="s">
        <v>22</v>
      </c>
      <c r="K83" s="10">
        <f t="shared" si="11"/>
        <v>43407.208333333328</v>
      </c>
      <c r="L83">
        <v>1541221200</v>
      </c>
      <c r="M83">
        <v>1543298400</v>
      </c>
      <c r="N83" s="11">
        <f t="shared" si="12"/>
        <v>43431.25</v>
      </c>
      <c r="O83" t="b">
        <v>0</v>
      </c>
      <c r="P83" t="b">
        <v>0</v>
      </c>
      <c r="Q83" t="s">
        <v>33</v>
      </c>
      <c r="R83" s="8">
        <f t="shared" si="10"/>
        <v>62.866666666666667</v>
      </c>
      <c r="S83" t="str">
        <f t="shared" si="13"/>
        <v>theater</v>
      </c>
      <c r="T83" t="str">
        <f t="shared" si="14"/>
        <v>plays</v>
      </c>
      <c r="U83" s="11" t="str">
        <f t="shared" si="16"/>
        <v>2018</v>
      </c>
      <c r="V83" s="11" t="str">
        <f t="shared" si="17"/>
        <v>Nov</v>
      </c>
      <c r="W83" s="11" t="str">
        <f t="shared" si="15"/>
        <v>Nov</v>
      </c>
    </row>
    <row r="84" spans="1:23" ht="30" customHeight="1">
      <c r="A84">
        <v>852</v>
      </c>
      <c r="B84" s="4" t="s">
        <v>1737</v>
      </c>
      <c r="C84" s="3" t="s">
        <v>1738</v>
      </c>
      <c r="D84">
        <v>4900</v>
      </c>
      <c r="E84">
        <v>2505</v>
      </c>
      <c r="F84" t="s">
        <v>14</v>
      </c>
      <c r="G84" s="7">
        <f t="shared" si="9"/>
        <v>0.51122448979591839</v>
      </c>
      <c r="H84">
        <v>31</v>
      </c>
      <c r="I84" t="s">
        <v>21</v>
      </c>
      <c r="J84" t="s">
        <v>22</v>
      </c>
      <c r="K84" s="10">
        <f t="shared" si="11"/>
        <v>40740.208333333336</v>
      </c>
      <c r="L84">
        <v>1310792400</v>
      </c>
      <c r="M84">
        <v>1311656400</v>
      </c>
      <c r="N84" s="11">
        <f t="shared" si="12"/>
        <v>40750.208333333336</v>
      </c>
      <c r="O84" t="b">
        <v>0</v>
      </c>
      <c r="P84" t="b">
        <v>1</v>
      </c>
      <c r="Q84" t="s">
        <v>89</v>
      </c>
      <c r="R84" s="8">
        <f t="shared" si="10"/>
        <v>80.806451612903231</v>
      </c>
      <c r="S84" t="str">
        <f t="shared" si="13"/>
        <v>games</v>
      </c>
      <c r="T84" t="str">
        <f t="shared" si="14"/>
        <v>video games</v>
      </c>
      <c r="U84" s="11" t="str">
        <f t="shared" si="16"/>
        <v>2011</v>
      </c>
      <c r="V84" s="11" t="str">
        <f t="shared" si="17"/>
        <v>Jul</v>
      </c>
      <c r="W84" s="11" t="str">
        <f t="shared" si="15"/>
        <v>Jul</v>
      </c>
    </row>
    <row r="85" spans="1:23" ht="15.75" customHeight="1">
      <c r="A85">
        <v>611</v>
      </c>
      <c r="B85" s="4" t="s">
        <v>1264</v>
      </c>
      <c r="C85" s="3" t="s">
        <v>1265</v>
      </c>
      <c r="D85">
        <v>8200</v>
      </c>
      <c r="E85">
        <v>1136</v>
      </c>
      <c r="F85" t="s">
        <v>74</v>
      </c>
      <c r="G85" s="7">
        <f t="shared" si="9"/>
        <v>0.13853658536585367</v>
      </c>
      <c r="H85">
        <v>15</v>
      </c>
      <c r="I85" t="s">
        <v>21</v>
      </c>
      <c r="J85" t="s">
        <v>22</v>
      </c>
      <c r="K85" s="10">
        <f t="shared" si="11"/>
        <v>41480.208333333336</v>
      </c>
      <c r="L85">
        <v>1374728400</v>
      </c>
      <c r="M85">
        <v>1375765200</v>
      </c>
      <c r="N85" s="11">
        <f t="shared" si="12"/>
        <v>41492.208333333336</v>
      </c>
      <c r="O85" t="b">
        <v>0</v>
      </c>
      <c r="P85" t="b">
        <v>0</v>
      </c>
      <c r="Q85" t="s">
        <v>33</v>
      </c>
      <c r="R85" s="8">
        <f t="shared" si="10"/>
        <v>75.733333333333334</v>
      </c>
      <c r="S85" t="str">
        <f t="shared" si="13"/>
        <v>theater</v>
      </c>
      <c r="T85" t="str">
        <f t="shared" si="14"/>
        <v>plays</v>
      </c>
      <c r="U85" s="11" t="str">
        <f t="shared" si="16"/>
        <v>2013</v>
      </c>
      <c r="V85" s="11" t="str">
        <f t="shared" si="17"/>
        <v>Jul</v>
      </c>
      <c r="W85" s="11" t="str">
        <f t="shared" si="15"/>
        <v>Aug</v>
      </c>
    </row>
    <row r="86" spans="1:23" ht="15.75">
      <c r="A86">
        <v>106</v>
      </c>
      <c r="B86" s="4" t="s">
        <v>261</v>
      </c>
      <c r="C86" s="3" t="s">
        <v>262</v>
      </c>
      <c r="D86">
        <v>3900</v>
      </c>
      <c r="E86">
        <v>14006</v>
      </c>
      <c r="F86" t="s">
        <v>20</v>
      </c>
      <c r="G86" s="7">
        <f t="shared" si="9"/>
        <v>3.5912820512820516</v>
      </c>
      <c r="H86">
        <v>147</v>
      </c>
      <c r="I86" t="s">
        <v>21</v>
      </c>
      <c r="J86" t="s">
        <v>22</v>
      </c>
      <c r="K86" s="10">
        <f t="shared" si="11"/>
        <v>43716.208333333328</v>
      </c>
      <c r="L86">
        <v>1567918800</v>
      </c>
      <c r="M86">
        <v>1568350800</v>
      </c>
      <c r="N86" s="11">
        <f t="shared" si="12"/>
        <v>43721.208333333328</v>
      </c>
      <c r="O86" t="b">
        <v>0</v>
      </c>
      <c r="P86" t="b">
        <v>0</v>
      </c>
      <c r="Q86" t="s">
        <v>33</v>
      </c>
      <c r="R86" s="8">
        <f t="shared" si="10"/>
        <v>95.278911564625844</v>
      </c>
      <c r="S86" t="str">
        <f t="shared" si="13"/>
        <v>theater</v>
      </c>
      <c r="T86" t="str">
        <f t="shared" si="14"/>
        <v>plays</v>
      </c>
      <c r="U86" s="11" t="str">
        <f t="shared" si="16"/>
        <v>2019</v>
      </c>
      <c r="V86" s="11" t="str">
        <f t="shared" si="17"/>
        <v>Sep</v>
      </c>
      <c r="W86" s="11" t="str">
        <f t="shared" si="15"/>
        <v>Sep</v>
      </c>
    </row>
    <row r="87" spans="1:23" ht="30">
      <c r="A87">
        <v>280</v>
      </c>
      <c r="B87" s="4" t="s">
        <v>612</v>
      </c>
      <c r="C87" s="3" t="s">
        <v>613</v>
      </c>
      <c r="D87">
        <v>2500</v>
      </c>
      <c r="E87">
        <v>14536</v>
      </c>
      <c r="F87" t="s">
        <v>20</v>
      </c>
      <c r="G87" s="7">
        <f t="shared" si="9"/>
        <v>5.8144000000000009</v>
      </c>
      <c r="H87">
        <v>393</v>
      </c>
      <c r="I87" t="s">
        <v>21</v>
      </c>
      <c r="J87" t="s">
        <v>22</v>
      </c>
      <c r="K87" s="10">
        <f t="shared" si="11"/>
        <v>43060.25</v>
      </c>
      <c r="L87">
        <v>1511244000</v>
      </c>
      <c r="M87">
        <v>1511762400</v>
      </c>
      <c r="N87" s="11">
        <f t="shared" si="12"/>
        <v>43066.25</v>
      </c>
      <c r="O87" t="b">
        <v>0</v>
      </c>
      <c r="P87" t="b">
        <v>0</v>
      </c>
      <c r="Q87" t="s">
        <v>71</v>
      </c>
      <c r="R87" s="8">
        <f t="shared" si="10"/>
        <v>36.987277353689571</v>
      </c>
      <c r="S87" t="str">
        <f t="shared" si="13"/>
        <v>film &amp; video</v>
      </c>
      <c r="T87" t="str">
        <f t="shared" si="14"/>
        <v>animation</v>
      </c>
      <c r="U87" s="11" t="str">
        <f t="shared" si="16"/>
        <v>2017</v>
      </c>
      <c r="V87" s="11" t="str">
        <f t="shared" si="17"/>
        <v>Nov</v>
      </c>
      <c r="W87" s="11" t="str">
        <f t="shared" si="15"/>
        <v>Nov</v>
      </c>
    </row>
    <row r="88" spans="1:23" ht="15.75">
      <c r="A88">
        <v>57</v>
      </c>
      <c r="B88" s="4" t="s">
        <v>162</v>
      </c>
      <c r="C88" s="3" t="s">
        <v>163</v>
      </c>
      <c r="D88">
        <v>2900</v>
      </c>
      <c r="E88">
        <v>6243</v>
      </c>
      <c r="F88" t="s">
        <v>20</v>
      </c>
      <c r="G88" s="7">
        <f t="shared" si="9"/>
        <v>2.1527586206896552</v>
      </c>
      <c r="H88">
        <v>201</v>
      </c>
      <c r="I88" t="s">
        <v>21</v>
      </c>
      <c r="J88" t="s">
        <v>22</v>
      </c>
      <c r="K88" s="10">
        <f t="shared" si="11"/>
        <v>42979.208333333328</v>
      </c>
      <c r="L88">
        <v>1504242000</v>
      </c>
      <c r="M88">
        <v>1505278800</v>
      </c>
      <c r="N88" s="11">
        <f t="shared" si="12"/>
        <v>42991.208333333328</v>
      </c>
      <c r="O88" t="b">
        <v>0</v>
      </c>
      <c r="P88" t="b">
        <v>0</v>
      </c>
      <c r="Q88" t="s">
        <v>89</v>
      </c>
      <c r="R88" s="8">
        <f t="shared" si="10"/>
        <v>31.059701492537314</v>
      </c>
      <c r="S88" t="str">
        <f t="shared" si="13"/>
        <v>games</v>
      </c>
      <c r="T88" t="str">
        <f t="shared" si="14"/>
        <v>video games</v>
      </c>
      <c r="U88" s="11" t="str">
        <f t="shared" si="16"/>
        <v>2017</v>
      </c>
      <c r="V88" s="11" t="str">
        <f t="shared" si="17"/>
        <v>Sep</v>
      </c>
      <c r="W88" s="11" t="str">
        <f t="shared" si="15"/>
        <v>Sep</v>
      </c>
    </row>
    <row r="89" spans="1:23" ht="15.75" customHeight="1">
      <c r="A89">
        <v>136</v>
      </c>
      <c r="B89" s="4" t="s">
        <v>324</v>
      </c>
      <c r="C89" s="3" t="s">
        <v>325</v>
      </c>
      <c r="D89">
        <v>82800</v>
      </c>
      <c r="E89">
        <v>2721</v>
      </c>
      <c r="F89" t="s">
        <v>74</v>
      </c>
      <c r="G89" s="7">
        <f t="shared" si="9"/>
        <v>3.2862318840579711E-2</v>
      </c>
      <c r="H89">
        <v>58</v>
      </c>
      <c r="I89" t="s">
        <v>21</v>
      </c>
      <c r="J89" t="s">
        <v>22</v>
      </c>
      <c r="K89" s="10">
        <f t="shared" si="11"/>
        <v>41797.208333333336</v>
      </c>
      <c r="L89">
        <v>1402117200</v>
      </c>
      <c r="M89">
        <v>1403154000</v>
      </c>
      <c r="N89" s="11">
        <f t="shared" si="12"/>
        <v>41809.208333333336</v>
      </c>
      <c r="O89" t="b">
        <v>0</v>
      </c>
      <c r="P89" t="b">
        <v>1</v>
      </c>
      <c r="Q89" t="s">
        <v>53</v>
      </c>
      <c r="R89" s="8">
        <f t="shared" si="10"/>
        <v>46.913793103448278</v>
      </c>
      <c r="S89" t="str">
        <f t="shared" si="13"/>
        <v>film &amp; video</v>
      </c>
      <c r="T89" t="str">
        <f t="shared" si="14"/>
        <v>drama</v>
      </c>
      <c r="U89" s="11" t="str">
        <f t="shared" si="16"/>
        <v>2014</v>
      </c>
      <c r="V89" s="11" t="str">
        <f t="shared" si="17"/>
        <v>Jun</v>
      </c>
      <c r="W89" s="11" t="str">
        <f t="shared" si="15"/>
        <v>Jun</v>
      </c>
    </row>
    <row r="90" spans="1:23" ht="30">
      <c r="A90">
        <v>851</v>
      </c>
      <c r="B90" s="4" t="s">
        <v>1735</v>
      </c>
      <c r="C90" s="3" t="s">
        <v>1736</v>
      </c>
      <c r="D90">
        <v>6000</v>
      </c>
      <c r="E90">
        <v>12468</v>
      </c>
      <c r="F90" t="s">
        <v>20</v>
      </c>
      <c r="G90" s="7">
        <f t="shared" si="9"/>
        <v>2.0779999999999998</v>
      </c>
      <c r="H90">
        <v>160</v>
      </c>
      <c r="I90" t="s">
        <v>21</v>
      </c>
      <c r="J90" t="s">
        <v>22</v>
      </c>
      <c r="K90" s="10">
        <f t="shared" si="11"/>
        <v>41031.208333333336</v>
      </c>
      <c r="L90">
        <v>1335934800</v>
      </c>
      <c r="M90">
        <v>1338786000</v>
      </c>
      <c r="N90" s="11">
        <f t="shared" si="12"/>
        <v>41064.208333333336</v>
      </c>
      <c r="O90" t="b">
        <v>0</v>
      </c>
      <c r="P90" t="b">
        <v>0</v>
      </c>
      <c r="Q90" t="s">
        <v>50</v>
      </c>
      <c r="R90" s="8">
        <f t="shared" si="10"/>
        <v>77.924999999999997</v>
      </c>
      <c r="S90" t="str">
        <f t="shared" si="13"/>
        <v>music</v>
      </c>
      <c r="T90" t="str">
        <f t="shared" si="14"/>
        <v>electric music</v>
      </c>
      <c r="U90" s="11" t="str">
        <f t="shared" si="16"/>
        <v>2012</v>
      </c>
      <c r="V90" s="11" t="str">
        <f t="shared" si="17"/>
        <v>May</v>
      </c>
      <c r="W90" s="11" t="str">
        <f t="shared" si="15"/>
        <v>Jun</v>
      </c>
    </row>
    <row r="91" spans="1:23" ht="15.75" customHeight="1">
      <c r="A91">
        <v>367</v>
      </c>
      <c r="B91" s="4" t="s">
        <v>786</v>
      </c>
      <c r="C91" s="3" t="s">
        <v>787</v>
      </c>
      <c r="D91">
        <v>9900</v>
      </c>
      <c r="E91">
        <v>1870</v>
      </c>
      <c r="F91" t="s">
        <v>14</v>
      </c>
      <c r="G91" s="7">
        <f t="shared" si="9"/>
        <v>0.18888888888888888</v>
      </c>
      <c r="H91">
        <v>75</v>
      </c>
      <c r="I91" t="s">
        <v>21</v>
      </c>
      <c r="J91" t="s">
        <v>22</v>
      </c>
      <c r="K91" s="10">
        <f t="shared" si="11"/>
        <v>41930.208333333336</v>
      </c>
      <c r="L91">
        <v>1413608400</v>
      </c>
      <c r="M91">
        <v>1415685600</v>
      </c>
      <c r="N91" s="11">
        <f t="shared" si="12"/>
        <v>41954.25</v>
      </c>
      <c r="O91" t="b">
        <v>0</v>
      </c>
      <c r="P91" t="b">
        <v>1</v>
      </c>
      <c r="Q91" t="s">
        <v>33</v>
      </c>
      <c r="R91" s="8">
        <f t="shared" si="10"/>
        <v>24.933333333333334</v>
      </c>
      <c r="S91" t="str">
        <f t="shared" si="13"/>
        <v>theater</v>
      </c>
      <c r="T91" t="str">
        <f t="shared" si="14"/>
        <v>plays</v>
      </c>
      <c r="U91" s="11" t="str">
        <f t="shared" si="16"/>
        <v>2014</v>
      </c>
      <c r="V91" s="11" t="str">
        <f t="shared" si="17"/>
        <v>Oct</v>
      </c>
      <c r="W91" s="11" t="str">
        <f t="shared" si="15"/>
        <v>Nov</v>
      </c>
    </row>
    <row r="92" spans="1:23" ht="15.75">
      <c r="A92">
        <v>780</v>
      </c>
      <c r="B92" s="4" t="s">
        <v>1595</v>
      </c>
      <c r="C92" s="3" t="s">
        <v>1596</v>
      </c>
      <c r="D92">
        <v>5100</v>
      </c>
      <c r="E92">
        <v>5421</v>
      </c>
      <c r="F92" t="s">
        <v>20</v>
      </c>
      <c r="G92" s="7">
        <f t="shared" si="9"/>
        <v>1.0629411764705883</v>
      </c>
      <c r="H92">
        <v>164</v>
      </c>
      <c r="I92" t="s">
        <v>21</v>
      </c>
      <c r="J92" t="s">
        <v>22</v>
      </c>
      <c r="K92" s="10">
        <f t="shared" si="11"/>
        <v>42573.208333333328</v>
      </c>
      <c r="L92">
        <v>1469163600</v>
      </c>
      <c r="M92">
        <v>1470805200</v>
      </c>
      <c r="N92" s="11">
        <f t="shared" si="12"/>
        <v>42592.208333333328</v>
      </c>
      <c r="O92" t="b">
        <v>0</v>
      </c>
      <c r="P92" t="b">
        <v>1</v>
      </c>
      <c r="Q92" t="s">
        <v>53</v>
      </c>
      <c r="R92" s="8">
        <f t="shared" si="10"/>
        <v>33.054878048780488</v>
      </c>
      <c r="S92" t="str">
        <f t="shared" si="13"/>
        <v>film &amp; video</v>
      </c>
      <c r="T92" t="str">
        <f t="shared" si="14"/>
        <v>drama</v>
      </c>
      <c r="U92" s="11" t="str">
        <f t="shared" si="16"/>
        <v>2016</v>
      </c>
      <c r="V92" s="11" t="str">
        <f t="shared" si="17"/>
        <v>Jul</v>
      </c>
      <c r="W92" s="11" t="str">
        <f t="shared" si="15"/>
        <v>Aug</v>
      </c>
    </row>
    <row r="93" spans="1:23" ht="30" customHeight="1">
      <c r="A93">
        <v>668</v>
      </c>
      <c r="B93" s="4" t="s">
        <v>1377</v>
      </c>
      <c r="C93" s="3" t="s">
        <v>1378</v>
      </c>
      <c r="D93">
        <v>27500</v>
      </c>
      <c r="E93">
        <v>5593</v>
      </c>
      <c r="F93" t="s">
        <v>14</v>
      </c>
      <c r="G93" s="7">
        <f t="shared" si="9"/>
        <v>0.20338181818181819</v>
      </c>
      <c r="H93">
        <v>76</v>
      </c>
      <c r="I93" t="s">
        <v>21</v>
      </c>
      <c r="J93" t="s">
        <v>22</v>
      </c>
      <c r="K93" s="10">
        <f t="shared" si="11"/>
        <v>41122.208333333336</v>
      </c>
      <c r="L93">
        <v>1343797200</v>
      </c>
      <c r="M93">
        <v>1344834000</v>
      </c>
      <c r="N93" s="11">
        <f t="shared" si="12"/>
        <v>41134.208333333336</v>
      </c>
      <c r="O93" t="b">
        <v>0</v>
      </c>
      <c r="P93" t="b">
        <v>0</v>
      </c>
      <c r="Q93" t="s">
        <v>33</v>
      </c>
      <c r="R93" s="8">
        <f t="shared" si="10"/>
        <v>73.59210526315789</v>
      </c>
      <c r="S93" t="str">
        <f t="shared" si="13"/>
        <v>theater</v>
      </c>
      <c r="T93" t="str">
        <f t="shared" si="14"/>
        <v>plays</v>
      </c>
      <c r="U93" s="11" t="str">
        <f t="shared" si="16"/>
        <v>2012</v>
      </c>
      <c r="V93" s="11" t="str">
        <f t="shared" si="17"/>
        <v>Aug</v>
      </c>
      <c r="W93" s="11" t="str">
        <f t="shared" si="15"/>
        <v>Aug</v>
      </c>
    </row>
    <row r="94" spans="1:23" ht="15.75">
      <c r="A94">
        <v>354</v>
      </c>
      <c r="B94" s="4" t="s">
        <v>760</v>
      </c>
      <c r="C94" s="3" t="s">
        <v>761</v>
      </c>
      <c r="D94">
        <v>6100</v>
      </c>
      <c r="E94">
        <v>7548</v>
      </c>
      <c r="F94" t="s">
        <v>20</v>
      </c>
      <c r="G94" s="7">
        <f t="shared" si="9"/>
        <v>1.2373770491803278</v>
      </c>
      <c r="H94">
        <v>80</v>
      </c>
      <c r="I94" t="s">
        <v>36</v>
      </c>
      <c r="J94" t="s">
        <v>37</v>
      </c>
      <c r="K94" s="10">
        <f t="shared" si="11"/>
        <v>41520.208333333336</v>
      </c>
      <c r="L94">
        <v>1378184400</v>
      </c>
      <c r="M94">
        <v>1378789200</v>
      </c>
      <c r="N94" s="11">
        <f t="shared" si="12"/>
        <v>41527.208333333336</v>
      </c>
      <c r="O94" t="b">
        <v>0</v>
      </c>
      <c r="P94" t="b">
        <v>0</v>
      </c>
      <c r="Q94" t="s">
        <v>42</v>
      </c>
      <c r="R94" s="8">
        <f t="shared" si="10"/>
        <v>94.35</v>
      </c>
      <c r="S94" t="str">
        <f t="shared" si="13"/>
        <v>film &amp; video</v>
      </c>
      <c r="T94" t="str">
        <f t="shared" si="14"/>
        <v>documentary</v>
      </c>
      <c r="U94" s="11" t="str">
        <f t="shared" si="16"/>
        <v>2013</v>
      </c>
      <c r="V94" s="11" t="str">
        <f t="shared" si="17"/>
        <v>Sep</v>
      </c>
      <c r="W94" s="11" t="str">
        <f t="shared" si="15"/>
        <v>Sep</v>
      </c>
    </row>
    <row r="95" spans="1:23" ht="30" customHeight="1">
      <c r="A95">
        <v>592</v>
      </c>
      <c r="B95" s="4" t="s">
        <v>1226</v>
      </c>
      <c r="C95" s="3" t="s">
        <v>1227</v>
      </c>
      <c r="D95">
        <v>156800</v>
      </c>
      <c r="E95">
        <v>20243</v>
      </c>
      <c r="F95" t="s">
        <v>14</v>
      </c>
      <c r="G95" s="7">
        <f t="shared" si="9"/>
        <v>0.12910076530612244</v>
      </c>
      <c r="H95">
        <v>253</v>
      </c>
      <c r="I95" t="s">
        <v>21</v>
      </c>
      <c r="J95" t="s">
        <v>22</v>
      </c>
      <c r="K95" s="10">
        <f t="shared" si="11"/>
        <v>41789.208333333336</v>
      </c>
      <c r="L95">
        <v>1401426000</v>
      </c>
      <c r="M95">
        <v>1402203600</v>
      </c>
      <c r="N95" s="11">
        <f t="shared" si="12"/>
        <v>41798.208333333336</v>
      </c>
      <c r="O95" t="b">
        <v>0</v>
      </c>
      <c r="P95" t="b">
        <v>0</v>
      </c>
      <c r="Q95" t="s">
        <v>33</v>
      </c>
      <c r="R95" s="8">
        <f t="shared" si="10"/>
        <v>80.011857707509876</v>
      </c>
      <c r="S95" t="str">
        <f t="shared" si="13"/>
        <v>theater</v>
      </c>
      <c r="T95" t="str">
        <f t="shared" si="14"/>
        <v>plays</v>
      </c>
      <c r="U95" s="11" t="str">
        <f t="shared" si="16"/>
        <v>2014</v>
      </c>
      <c r="V95" s="11" t="str">
        <f t="shared" si="17"/>
        <v>May</v>
      </c>
      <c r="W95" s="11" t="str">
        <f t="shared" si="15"/>
        <v>Jun</v>
      </c>
    </row>
    <row r="96" spans="1:23" ht="15.75">
      <c r="A96">
        <v>602</v>
      </c>
      <c r="B96" s="4" t="s">
        <v>1246</v>
      </c>
      <c r="C96" s="3" t="s">
        <v>1247</v>
      </c>
      <c r="D96">
        <v>71100</v>
      </c>
      <c r="E96">
        <v>91176</v>
      </c>
      <c r="F96" t="s">
        <v>20</v>
      </c>
      <c r="G96" s="7">
        <f t="shared" si="9"/>
        <v>1.2823628691983122</v>
      </c>
      <c r="H96">
        <v>1140</v>
      </c>
      <c r="I96" t="s">
        <v>21</v>
      </c>
      <c r="J96" t="s">
        <v>22</v>
      </c>
      <c r="K96" s="10">
        <f t="shared" si="11"/>
        <v>42160.208333333328</v>
      </c>
      <c r="L96">
        <v>1433480400</v>
      </c>
      <c r="M96">
        <v>1434430800</v>
      </c>
      <c r="N96" s="11">
        <f t="shared" si="12"/>
        <v>42171.208333333328</v>
      </c>
      <c r="O96" t="b">
        <v>0</v>
      </c>
      <c r="P96" t="b">
        <v>0</v>
      </c>
      <c r="Q96" t="s">
        <v>33</v>
      </c>
      <c r="R96" s="8">
        <f t="shared" si="10"/>
        <v>79.978947368421046</v>
      </c>
      <c r="S96" t="str">
        <f t="shared" si="13"/>
        <v>theater</v>
      </c>
      <c r="T96" t="str">
        <f t="shared" si="14"/>
        <v>plays</v>
      </c>
      <c r="U96" s="11" t="str">
        <f t="shared" si="16"/>
        <v>2015</v>
      </c>
      <c r="V96" s="11" t="str">
        <f t="shared" si="17"/>
        <v>Jun</v>
      </c>
      <c r="W96" s="11" t="str">
        <f t="shared" si="15"/>
        <v>Jun</v>
      </c>
    </row>
    <row r="97" spans="1:23" ht="15.75" customHeight="1">
      <c r="A97">
        <v>936</v>
      </c>
      <c r="B97" s="4" t="s">
        <v>1246</v>
      </c>
      <c r="C97" s="3" t="s">
        <v>1904</v>
      </c>
      <c r="D97">
        <v>103200</v>
      </c>
      <c r="E97">
        <v>1690</v>
      </c>
      <c r="F97" t="s">
        <v>14</v>
      </c>
      <c r="G97" s="7">
        <f t="shared" si="9"/>
        <v>1.6375968992248063E-2</v>
      </c>
      <c r="H97">
        <v>21</v>
      </c>
      <c r="I97" t="s">
        <v>21</v>
      </c>
      <c r="J97" t="s">
        <v>22</v>
      </c>
      <c r="K97" s="10">
        <f t="shared" si="11"/>
        <v>43668.208333333328</v>
      </c>
      <c r="L97">
        <v>1563771600</v>
      </c>
      <c r="M97">
        <v>1564030800</v>
      </c>
      <c r="N97" s="11">
        <f t="shared" si="12"/>
        <v>43671.208333333328</v>
      </c>
      <c r="O97" t="b">
        <v>1</v>
      </c>
      <c r="P97" t="b">
        <v>0</v>
      </c>
      <c r="Q97" t="s">
        <v>33</v>
      </c>
      <c r="R97" s="8">
        <f t="shared" si="10"/>
        <v>80.476190476190482</v>
      </c>
      <c r="S97" t="str">
        <f t="shared" si="13"/>
        <v>theater</v>
      </c>
      <c r="T97" t="str">
        <f t="shared" si="14"/>
        <v>plays</v>
      </c>
      <c r="U97" s="11" t="str">
        <f t="shared" si="16"/>
        <v>2019</v>
      </c>
      <c r="V97" s="11" t="str">
        <f t="shared" si="17"/>
        <v>Jul</v>
      </c>
      <c r="W97" s="11" t="str">
        <f t="shared" si="15"/>
        <v>Jul</v>
      </c>
    </row>
    <row r="98" spans="1:23" ht="30">
      <c r="A98">
        <v>422</v>
      </c>
      <c r="B98" s="4" t="s">
        <v>893</v>
      </c>
      <c r="C98" s="3" t="s">
        <v>894</v>
      </c>
      <c r="D98">
        <v>8700</v>
      </c>
      <c r="E98">
        <v>11075</v>
      </c>
      <c r="F98" t="s">
        <v>20</v>
      </c>
      <c r="G98" s="7">
        <f t="shared" si="9"/>
        <v>1.2729885057471264</v>
      </c>
      <c r="H98">
        <v>205</v>
      </c>
      <c r="I98" t="s">
        <v>21</v>
      </c>
      <c r="J98" t="s">
        <v>22</v>
      </c>
      <c r="K98" s="10">
        <f t="shared" si="11"/>
        <v>40285.208333333336</v>
      </c>
      <c r="L98">
        <v>1271480400</v>
      </c>
      <c r="M98">
        <v>1273208400</v>
      </c>
      <c r="N98" s="11">
        <f t="shared" si="12"/>
        <v>40305.208333333336</v>
      </c>
      <c r="O98" t="b">
        <v>0</v>
      </c>
      <c r="P98" t="b">
        <v>1</v>
      </c>
      <c r="Q98" t="s">
        <v>33</v>
      </c>
      <c r="R98" s="8">
        <f t="shared" si="10"/>
        <v>54.024390243902438</v>
      </c>
      <c r="S98" t="str">
        <f t="shared" si="13"/>
        <v>theater</v>
      </c>
      <c r="T98" t="str">
        <f t="shared" si="14"/>
        <v>plays</v>
      </c>
      <c r="U98" s="11" t="str">
        <f t="shared" si="16"/>
        <v>2010</v>
      </c>
      <c r="V98" s="11" t="str">
        <f t="shared" si="17"/>
        <v>Apr</v>
      </c>
      <c r="W98" s="11" t="str">
        <f t="shared" si="15"/>
        <v>May</v>
      </c>
    </row>
    <row r="99" spans="1:23" ht="15.75">
      <c r="A99">
        <v>559</v>
      </c>
      <c r="B99" s="4" t="s">
        <v>1162</v>
      </c>
      <c r="C99" s="3" t="s">
        <v>1163</v>
      </c>
      <c r="D99">
        <v>105300</v>
      </c>
      <c r="E99">
        <v>106321</v>
      </c>
      <c r="F99" t="s">
        <v>20</v>
      </c>
      <c r="G99" s="7">
        <f t="shared" si="9"/>
        <v>1.009696106362773</v>
      </c>
      <c r="H99">
        <v>1022</v>
      </c>
      <c r="I99" t="s">
        <v>21</v>
      </c>
      <c r="J99" t="s">
        <v>22</v>
      </c>
      <c r="K99" s="10">
        <f t="shared" si="11"/>
        <v>42584.208333333328</v>
      </c>
      <c r="L99">
        <v>1470114000</v>
      </c>
      <c r="M99">
        <v>1470718800</v>
      </c>
      <c r="N99" s="11">
        <f t="shared" si="12"/>
        <v>42591.208333333328</v>
      </c>
      <c r="O99" t="b">
        <v>0</v>
      </c>
      <c r="P99" t="b">
        <v>0</v>
      </c>
      <c r="Q99" t="s">
        <v>33</v>
      </c>
      <c r="R99" s="8">
        <f t="shared" si="10"/>
        <v>104.03228962818004</v>
      </c>
      <c r="S99" t="str">
        <f t="shared" si="13"/>
        <v>theater</v>
      </c>
      <c r="T99" t="str">
        <f t="shared" si="14"/>
        <v>plays</v>
      </c>
      <c r="U99" s="11" t="str">
        <f t="shared" si="16"/>
        <v>2016</v>
      </c>
      <c r="V99" s="11" t="str">
        <f t="shared" si="17"/>
        <v>Aug</v>
      </c>
      <c r="W99" s="11" t="str">
        <f t="shared" si="15"/>
        <v>Aug</v>
      </c>
    </row>
    <row r="100" spans="1:23" ht="15.75" customHeight="1">
      <c r="A100">
        <v>297</v>
      </c>
      <c r="B100" s="4" t="s">
        <v>646</v>
      </c>
      <c r="C100" s="3" t="s">
        <v>647</v>
      </c>
      <c r="D100">
        <v>7200</v>
      </c>
      <c r="E100">
        <v>6785</v>
      </c>
      <c r="F100" t="s">
        <v>14</v>
      </c>
      <c r="G100" s="7">
        <f t="shared" si="9"/>
        <v>0.94236111111111109</v>
      </c>
      <c r="H100">
        <v>104</v>
      </c>
      <c r="I100" t="s">
        <v>26</v>
      </c>
      <c r="J100" t="s">
        <v>27</v>
      </c>
      <c r="K100" s="10">
        <f t="shared" si="11"/>
        <v>41653.25</v>
      </c>
      <c r="L100">
        <v>1389679200</v>
      </c>
      <c r="M100">
        <v>1390456800</v>
      </c>
      <c r="N100" s="11">
        <f t="shared" si="12"/>
        <v>41662.25</v>
      </c>
      <c r="O100" t="b">
        <v>0</v>
      </c>
      <c r="P100" t="b">
        <v>1</v>
      </c>
      <c r="Q100" t="s">
        <v>33</v>
      </c>
      <c r="R100" s="8">
        <f t="shared" si="10"/>
        <v>65.240384615384613</v>
      </c>
      <c r="S100" t="str">
        <f t="shared" si="13"/>
        <v>theater</v>
      </c>
      <c r="T100" t="str">
        <f t="shared" si="14"/>
        <v>plays</v>
      </c>
      <c r="U100" s="11" t="str">
        <f t="shared" si="16"/>
        <v>2014</v>
      </c>
      <c r="V100" s="11" t="str">
        <f t="shared" si="17"/>
        <v>Jan</v>
      </c>
      <c r="W100" s="11" t="str">
        <f t="shared" si="15"/>
        <v>Jan</v>
      </c>
    </row>
    <row r="101" spans="1:23" ht="15.75" customHeight="1">
      <c r="A101">
        <v>150</v>
      </c>
      <c r="B101" s="4" t="s">
        <v>352</v>
      </c>
      <c r="C101" s="3" t="s">
        <v>353</v>
      </c>
      <c r="D101">
        <v>100</v>
      </c>
      <c r="E101">
        <v>1</v>
      </c>
      <c r="F101" t="s">
        <v>14</v>
      </c>
      <c r="G101" s="7">
        <f t="shared" si="9"/>
        <v>0.01</v>
      </c>
      <c r="H101">
        <v>1</v>
      </c>
      <c r="I101" t="s">
        <v>21</v>
      </c>
      <c r="J101" t="s">
        <v>22</v>
      </c>
      <c r="K101" s="10">
        <f t="shared" si="11"/>
        <v>43450.25</v>
      </c>
      <c r="L101">
        <v>1544940000</v>
      </c>
      <c r="M101">
        <v>1545026400</v>
      </c>
      <c r="N101" s="11">
        <f t="shared" si="12"/>
        <v>43451.25</v>
      </c>
      <c r="O101" t="b">
        <v>0</v>
      </c>
      <c r="P101" t="b">
        <v>0</v>
      </c>
      <c r="Q101" t="s">
        <v>23</v>
      </c>
      <c r="R101" s="8">
        <f t="shared" si="10"/>
        <v>1</v>
      </c>
      <c r="S101" t="str">
        <f t="shared" si="13"/>
        <v>music</v>
      </c>
      <c r="T101" t="str">
        <f t="shared" si="14"/>
        <v>rock</v>
      </c>
      <c r="U101" s="11" t="str">
        <f t="shared" si="16"/>
        <v>2018</v>
      </c>
      <c r="V101" s="11" t="str">
        <f t="shared" si="17"/>
        <v>Dec</v>
      </c>
      <c r="W101" s="11" t="str">
        <f t="shared" si="15"/>
        <v>Dec</v>
      </c>
    </row>
    <row r="102" spans="1:23" ht="15.75">
      <c r="A102">
        <v>121</v>
      </c>
      <c r="B102" s="4" t="s">
        <v>293</v>
      </c>
      <c r="C102" s="3" t="s">
        <v>294</v>
      </c>
      <c r="D102">
        <v>45300</v>
      </c>
      <c r="E102">
        <v>99361</v>
      </c>
      <c r="F102" t="s">
        <v>20</v>
      </c>
      <c r="G102" s="7">
        <f t="shared" si="9"/>
        <v>2.1933995584988963</v>
      </c>
      <c r="H102">
        <v>903</v>
      </c>
      <c r="I102" t="s">
        <v>21</v>
      </c>
      <c r="J102" t="s">
        <v>22</v>
      </c>
      <c r="K102" s="10">
        <f t="shared" si="11"/>
        <v>41917.208333333336</v>
      </c>
      <c r="L102">
        <v>1412485200</v>
      </c>
      <c r="M102">
        <v>1413608400</v>
      </c>
      <c r="N102" s="11">
        <f t="shared" si="12"/>
        <v>41930.208333333336</v>
      </c>
      <c r="O102" t="b">
        <v>0</v>
      </c>
      <c r="P102" t="b">
        <v>0</v>
      </c>
      <c r="Q102" t="s">
        <v>89</v>
      </c>
      <c r="R102" s="8">
        <f t="shared" si="10"/>
        <v>110.0343300110742</v>
      </c>
      <c r="S102" t="str">
        <f t="shared" si="13"/>
        <v>games</v>
      </c>
      <c r="T102" t="str">
        <f t="shared" si="14"/>
        <v>video games</v>
      </c>
      <c r="U102" s="11" t="str">
        <f t="shared" si="16"/>
        <v>2014</v>
      </c>
      <c r="V102" s="11" t="str">
        <f t="shared" si="17"/>
        <v>Oct</v>
      </c>
      <c r="W102" s="11" t="str">
        <f t="shared" si="15"/>
        <v>Oct</v>
      </c>
    </row>
    <row r="103" spans="1:23" ht="15.75" customHeight="1">
      <c r="A103">
        <v>600</v>
      </c>
      <c r="B103" s="4" t="s">
        <v>1242</v>
      </c>
      <c r="C103" s="3" t="s">
        <v>1243</v>
      </c>
      <c r="D103">
        <v>100</v>
      </c>
      <c r="E103">
        <v>5</v>
      </c>
      <c r="F103" t="s">
        <v>14</v>
      </c>
      <c r="G103" s="7">
        <f t="shared" si="9"/>
        <v>0.05</v>
      </c>
      <c r="H103">
        <v>1</v>
      </c>
      <c r="I103" t="s">
        <v>40</v>
      </c>
      <c r="J103" t="s">
        <v>41</v>
      </c>
      <c r="K103" s="10">
        <f t="shared" si="11"/>
        <v>41485.208333333336</v>
      </c>
      <c r="L103">
        <v>1375160400</v>
      </c>
      <c r="M103">
        <v>1376197200</v>
      </c>
      <c r="N103" s="11">
        <f t="shared" si="12"/>
        <v>41497.208333333336</v>
      </c>
      <c r="O103" t="b">
        <v>0</v>
      </c>
      <c r="P103" t="b">
        <v>0</v>
      </c>
      <c r="Q103" t="s">
        <v>17</v>
      </c>
      <c r="R103" s="8">
        <f t="shared" si="10"/>
        <v>5</v>
      </c>
      <c r="S103" t="str">
        <f t="shared" si="13"/>
        <v>food</v>
      </c>
      <c r="T103" t="str">
        <f t="shared" si="14"/>
        <v>food trucks</v>
      </c>
      <c r="U103" s="11" t="str">
        <f t="shared" si="16"/>
        <v>2013</v>
      </c>
      <c r="V103" s="11" t="str">
        <f t="shared" si="17"/>
        <v>Jul</v>
      </c>
      <c r="W103" s="11" t="str">
        <f t="shared" si="15"/>
        <v>Aug</v>
      </c>
    </row>
    <row r="104" spans="1:23" ht="15.75">
      <c r="A104">
        <v>268</v>
      </c>
      <c r="B104" s="4" t="s">
        <v>588</v>
      </c>
      <c r="C104" s="3" t="s">
        <v>589</v>
      </c>
      <c r="D104">
        <v>1500</v>
      </c>
      <c r="E104">
        <v>2708</v>
      </c>
      <c r="F104" t="s">
        <v>20</v>
      </c>
      <c r="G104" s="7">
        <f t="shared" si="9"/>
        <v>1.8053333333333332</v>
      </c>
      <c r="H104">
        <v>48</v>
      </c>
      <c r="I104" t="s">
        <v>21</v>
      </c>
      <c r="J104" t="s">
        <v>22</v>
      </c>
      <c r="K104" s="10">
        <f t="shared" si="11"/>
        <v>41186.208333333336</v>
      </c>
      <c r="L104">
        <v>1349326800</v>
      </c>
      <c r="M104">
        <v>1353304800</v>
      </c>
      <c r="N104" s="11">
        <f t="shared" si="12"/>
        <v>41232.25</v>
      </c>
      <c r="O104" t="b">
        <v>0</v>
      </c>
      <c r="P104" t="b">
        <v>0</v>
      </c>
      <c r="Q104" t="s">
        <v>42</v>
      </c>
      <c r="R104" s="8">
        <f t="shared" si="10"/>
        <v>56.416666666666664</v>
      </c>
      <c r="S104" t="str">
        <f t="shared" si="13"/>
        <v>film &amp; video</v>
      </c>
      <c r="T104" t="str">
        <f t="shared" si="14"/>
        <v>documentary</v>
      </c>
      <c r="U104" s="11" t="str">
        <f t="shared" si="16"/>
        <v>2012</v>
      </c>
      <c r="V104" s="11" t="str">
        <f t="shared" si="17"/>
        <v>Oct</v>
      </c>
      <c r="W104" s="11" t="str">
        <f t="shared" si="15"/>
        <v>Nov</v>
      </c>
    </row>
    <row r="105" spans="1:23" ht="15.75" customHeight="1">
      <c r="A105">
        <v>926</v>
      </c>
      <c r="B105" s="4" t="s">
        <v>1884</v>
      </c>
      <c r="C105" s="3" t="s">
        <v>1885</v>
      </c>
      <c r="D105">
        <v>8700</v>
      </c>
      <c r="E105">
        <v>1577</v>
      </c>
      <c r="F105" t="s">
        <v>14</v>
      </c>
      <c r="G105" s="7">
        <f t="shared" si="9"/>
        <v>0.18126436781609198</v>
      </c>
      <c r="H105">
        <v>15</v>
      </c>
      <c r="I105" t="s">
        <v>21</v>
      </c>
      <c r="J105" t="s">
        <v>22</v>
      </c>
      <c r="K105" s="10">
        <f t="shared" si="11"/>
        <v>42502.208333333328</v>
      </c>
      <c r="L105">
        <v>1463029200</v>
      </c>
      <c r="M105">
        <v>1463374800</v>
      </c>
      <c r="N105" s="11">
        <f t="shared" si="12"/>
        <v>42506.208333333328</v>
      </c>
      <c r="O105" t="b">
        <v>0</v>
      </c>
      <c r="P105" t="b">
        <v>0</v>
      </c>
      <c r="Q105" t="s">
        <v>17</v>
      </c>
      <c r="R105" s="8">
        <f t="shared" si="10"/>
        <v>105.13333333333334</v>
      </c>
      <c r="S105" t="str">
        <f t="shared" si="13"/>
        <v>food</v>
      </c>
      <c r="T105" t="str">
        <f t="shared" si="14"/>
        <v>food trucks</v>
      </c>
      <c r="U105" s="11" t="str">
        <f t="shared" si="16"/>
        <v>2016</v>
      </c>
      <c r="V105" s="11" t="str">
        <f t="shared" si="17"/>
        <v>May</v>
      </c>
      <c r="W105" s="11" t="str">
        <f t="shared" si="15"/>
        <v>May</v>
      </c>
    </row>
    <row r="106" spans="1:23" ht="15.75">
      <c r="A106">
        <v>373</v>
      </c>
      <c r="B106" s="4" t="s">
        <v>798</v>
      </c>
      <c r="C106" s="3" t="s">
        <v>799</v>
      </c>
      <c r="D106">
        <v>22500</v>
      </c>
      <c r="E106">
        <v>164291</v>
      </c>
      <c r="F106" t="s">
        <v>20</v>
      </c>
      <c r="G106" s="7">
        <f t="shared" si="9"/>
        <v>7.3018222222222224</v>
      </c>
      <c r="H106">
        <v>2106</v>
      </c>
      <c r="I106" t="s">
        <v>21</v>
      </c>
      <c r="J106" t="s">
        <v>22</v>
      </c>
      <c r="K106" s="10">
        <f t="shared" si="11"/>
        <v>42964.208333333328</v>
      </c>
      <c r="L106">
        <v>1502946000</v>
      </c>
      <c r="M106">
        <v>1503637200</v>
      </c>
      <c r="N106" s="11">
        <f t="shared" si="12"/>
        <v>42972.208333333328</v>
      </c>
      <c r="O106" t="b">
        <v>0</v>
      </c>
      <c r="P106" t="b">
        <v>0</v>
      </c>
      <c r="Q106" t="s">
        <v>33</v>
      </c>
      <c r="R106" s="8">
        <f t="shared" si="10"/>
        <v>78.010921177587846</v>
      </c>
      <c r="S106" t="str">
        <f t="shared" si="13"/>
        <v>theater</v>
      </c>
      <c r="T106" t="str">
        <f t="shared" si="14"/>
        <v>plays</v>
      </c>
      <c r="U106" s="11" t="str">
        <f t="shared" si="16"/>
        <v>2017</v>
      </c>
      <c r="V106" s="11" t="str">
        <f t="shared" si="17"/>
        <v>Aug</v>
      </c>
      <c r="W106" s="11" t="str">
        <f t="shared" si="15"/>
        <v>Aug</v>
      </c>
    </row>
    <row r="107" spans="1:23" ht="15.75">
      <c r="A107">
        <v>540</v>
      </c>
      <c r="B107" s="4" t="s">
        <v>1125</v>
      </c>
      <c r="C107" s="3" t="s">
        <v>1126</v>
      </c>
      <c r="D107">
        <v>5300</v>
      </c>
      <c r="E107">
        <v>14097</v>
      </c>
      <c r="F107" t="s">
        <v>20</v>
      </c>
      <c r="G107" s="7">
        <f t="shared" ref="G107:G170" si="18">(E107/D107*100) %</f>
        <v>2.6598113207547169</v>
      </c>
      <c r="H107">
        <v>247</v>
      </c>
      <c r="I107" t="s">
        <v>21</v>
      </c>
      <c r="J107" t="s">
        <v>22</v>
      </c>
      <c r="K107" s="10">
        <f t="shared" si="11"/>
        <v>43225.208333333328</v>
      </c>
      <c r="L107">
        <v>1525496400</v>
      </c>
      <c r="M107">
        <v>1527397200</v>
      </c>
      <c r="N107" s="11">
        <f t="shared" si="12"/>
        <v>43247.208333333328</v>
      </c>
      <c r="O107" t="b">
        <v>0</v>
      </c>
      <c r="P107" t="b">
        <v>0</v>
      </c>
      <c r="Q107" t="s">
        <v>122</v>
      </c>
      <c r="R107" s="8">
        <f t="shared" ref="R107:R170" si="19">(E107/H107)</f>
        <v>57.072874493927124</v>
      </c>
      <c r="S107" t="str">
        <f t="shared" si="13"/>
        <v>photography</v>
      </c>
      <c r="T107" t="str">
        <f t="shared" si="14"/>
        <v>photography books</v>
      </c>
      <c r="U107" s="11" t="str">
        <f t="shared" si="16"/>
        <v>2018</v>
      </c>
      <c r="V107" s="11" t="str">
        <f t="shared" si="17"/>
        <v>May</v>
      </c>
      <c r="W107" s="11" t="str">
        <f t="shared" si="15"/>
        <v>May</v>
      </c>
    </row>
    <row r="108" spans="1:23" ht="15.75">
      <c r="A108">
        <v>166</v>
      </c>
      <c r="B108" s="4" t="s">
        <v>384</v>
      </c>
      <c r="C108" s="3" t="s">
        <v>385</v>
      </c>
      <c r="D108">
        <v>9800</v>
      </c>
      <c r="E108">
        <v>13439</v>
      </c>
      <c r="F108" t="s">
        <v>20</v>
      </c>
      <c r="G108" s="7">
        <f t="shared" si="18"/>
        <v>1.3713265306122449</v>
      </c>
      <c r="H108">
        <v>244</v>
      </c>
      <c r="I108" t="s">
        <v>21</v>
      </c>
      <c r="J108" t="s">
        <v>22</v>
      </c>
      <c r="K108" s="10">
        <f t="shared" si="11"/>
        <v>40534.25</v>
      </c>
      <c r="L108">
        <v>1292997600</v>
      </c>
      <c r="M108">
        <v>1293343200</v>
      </c>
      <c r="N108" s="11">
        <f t="shared" si="12"/>
        <v>40538.25</v>
      </c>
      <c r="O108" t="b">
        <v>0</v>
      </c>
      <c r="P108" t="b">
        <v>0</v>
      </c>
      <c r="Q108" t="s">
        <v>122</v>
      </c>
      <c r="R108" s="8">
        <f t="shared" si="19"/>
        <v>55.077868852459019</v>
      </c>
      <c r="S108" t="str">
        <f t="shared" si="13"/>
        <v>photography</v>
      </c>
      <c r="T108" t="str">
        <f t="shared" si="14"/>
        <v>photography books</v>
      </c>
      <c r="U108" s="11" t="str">
        <f t="shared" si="16"/>
        <v>2010</v>
      </c>
      <c r="V108" s="11" t="str">
        <f t="shared" si="17"/>
        <v>Dec</v>
      </c>
      <c r="W108" s="11" t="str">
        <f t="shared" si="15"/>
        <v>Dec</v>
      </c>
    </row>
    <row r="109" spans="1:23" ht="15.75" customHeight="1">
      <c r="A109">
        <v>869</v>
      </c>
      <c r="B109" s="4" t="s">
        <v>1770</v>
      </c>
      <c r="C109" s="3" t="s">
        <v>1771</v>
      </c>
      <c r="D109">
        <v>161900</v>
      </c>
      <c r="E109">
        <v>38376</v>
      </c>
      <c r="F109" t="s">
        <v>14</v>
      </c>
      <c r="G109" s="7">
        <f t="shared" si="18"/>
        <v>0.23703520691785052</v>
      </c>
      <c r="H109">
        <v>526</v>
      </c>
      <c r="I109" t="s">
        <v>21</v>
      </c>
      <c r="J109" t="s">
        <v>22</v>
      </c>
      <c r="K109" s="10">
        <f t="shared" si="11"/>
        <v>40350.208333333336</v>
      </c>
      <c r="L109">
        <v>1277096400</v>
      </c>
      <c r="M109">
        <v>1278306000</v>
      </c>
      <c r="N109" s="11">
        <f t="shared" si="12"/>
        <v>40364.208333333336</v>
      </c>
      <c r="O109" t="b">
        <v>0</v>
      </c>
      <c r="P109" t="b">
        <v>0</v>
      </c>
      <c r="Q109" t="s">
        <v>53</v>
      </c>
      <c r="R109" s="8">
        <f t="shared" si="19"/>
        <v>72.958174904942965</v>
      </c>
      <c r="S109" t="str">
        <f t="shared" si="13"/>
        <v>film &amp; video</v>
      </c>
      <c r="T109" t="str">
        <f t="shared" si="14"/>
        <v>drama</v>
      </c>
      <c r="U109" s="11" t="str">
        <f t="shared" si="16"/>
        <v>2010</v>
      </c>
      <c r="V109" s="11" t="str">
        <f t="shared" si="17"/>
        <v>Jun</v>
      </c>
      <c r="W109" s="11" t="str">
        <f t="shared" si="15"/>
        <v>Jul</v>
      </c>
    </row>
    <row r="110" spans="1:23" ht="30" customHeight="1">
      <c r="A110">
        <v>161</v>
      </c>
      <c r="B110" s="4" t="s">
        <v>374</v>
      </c>
      <c r="C110" s="3" t="s">
        <v>375</v>
      </c>
      <c r="D110">
        <v>5500</v>
      </c>
      <c r="E110">
        <v>4300</v>
      </c>
      <c r="F110" t="s">
        <v>14</v>
      </c>
      <c r="G110" s="7">
        <f t="shared" si="18"/>
        <v>0.78181818181818186</v>
      </c>
      <c r="H110">
        <v>75</v>
      </c>
      <c r="I110" t="s">
        <v>21</v>
      </c>
      <c r="J110" t="s">
        <v>22</v>
      </c>
      <c r="K110" s="10">
        <f t="shared" si="11"/>
        <v>42270.208333333328</v>
      </c>
      <c r="L110">
        <v>1442984400</v>
      </c>
      <c r="M110">
        <v>1443502800</v>
      </c>
      <c r="N110" s="11">
        <f t="shared" si="12"/>
        <v>42276.208333333328</v>
      </c>
      <c r="O110" t="b">
        <v>0</v>
      </c>
      <c r="P110" t="b">
        <v>1</v>
      </c>
      <c r="Q110" t="s">
        <v>28</v>
      </c>
      <c r="R110" s="8">
        <f t="shared" si="19"/>
        <v>57.333333333333336</v>
      </c>
      <c r="S110" t="str">
        <f t="shared" si="13"/>
        <v>technology</v>
      </c>
      <c r="T110" t="str">
        <f t="shared" si="14"/>
        <v>web</v>
      </c>
      <c r="U110" s="11" t="str">
        <f t="shared" si="16"/>
        <v>2015</v>
      </c>
      <c r="V110" s="11" t="str">
        <f t="shared" si="17"/>
        <v>Sep</v>
      </c>
      <c r="W110" s="11" t="str">
        <f t="shared" si="15"/>
        <v>Sep</v>
      </c>
    </row>
    <row r="111" spans="1:23" ht="15.75">
      <c r="A111">
        <v>908</v>
      </c>
      <c r="B111" s="4" t="s">
        <v>1848</v>
      </c>
      <c r="C111" s="3" t="s">
        <v>1849</v>
      </c>
      <c r="D111">
        <v>38200</v>
      </c>
      <c r="E111">
        <v>121950</v>
      </c>
      <c r="F111" t="s">
        <v>20</v>
      </c>
      <c r="G111" s="7">
        <f t="shared" si="18"/>
        <v>3.1924083769633507</v>
      </c>
      <c r="H111">
        <v>3934</v>
      </c>
      <c r="I111" t="s">
        <v>21</v>
      </c>
      <c r="J111" t="s">
        <v>22</v>
      </c>
      <c r="K111" s="10">
        <f t="shared" si="11"/>
        <v>41031.208333333336</v>
      </c>
      <c r="L111">
        <v>1335934800</v>
      </c>
      <c r="M111">
        <v>1336885200</v>
      </c>
      <c r="N111" s="11">
        <f t="shared" si="12"/>
        <v>41042.208333333336</v>
      </c>
      <c r="O111" t="b">
        <v>0</v>
      </c>
      <c r="P111" t="b">
        <v>0</v>
      </c>
      <c r="Q111" t="s">
        <v>89</v>
      </c>
      <c r="R111" s="8">
        <f t="shared" si="19"/>
        <v>30.99898322318251</v>
      </c>
      <c r="S111" t="str">
        <f t="shared" si="13"/>
        <v>games</v>
      </c>
      <c r="T111" t="str">
        <f t="shared" si="14"/>
        <v>video games</v>
      </c>
      <c r="U111" s="11" t="str">
        <f t="shared" si="16"/>
        <v>2012</v>
      </c>
      <c r="V111" s="11" t="str">
        <f t="shared" si="17"/>
        <v>May</v>
      </c>
      <c r="W111" s="11" t="str">
        <f t="shared" si="15"/>
        <v>May</v>
      </c>
    </row>
    <row r="112" spans="1:23" ht="30" customHeight="1">
      <c r="A112">
        <v>819</v>
      </c>
      <c r="B112" s="4" t="s">
        <v>1671</v>
      </c>
      <c r="C112" s="3" t="s">
        <v>1672</v>
      </c>
      <c r="D112">
        <v>8900</v>
      </c>
      <c r="E112">
        <v>4509</v>
      </c>
      <c r="F112" t="s">
        <v>14</v>
      </c>
      <c r="G112" s="7">
        <f t="shared" si="18"/>
        <v>0.50662921348314605</v>
      </c>
      <c r="H112">
        <v>47</v>
      </c>
      <c r="I112" t="s">
        <v>21</v>
      </c>
      <c r="J112" t="s">
        <v>22</v>
      </c>
      <c r="K112" s="10">
        <f t="shared" si="11"/>
        <v>41237.25</v>
      </c>
      <c r="L112">
        <v>1353736800</v>
      </c>
      <c r="M112">
        <v>1355032800</v>
      </c>
      <c r="N112" s="11">
        <f t="shared" si="12"/>
        <v>41252.25</v>
      </c>
      <c r="O112" t="b">
        <v>1</v>
      </c>
      <c r="P112" t="b">
        <v>0</v>
      </c>
      <c r="Q112" t="s">
        <v>89</v>
      </c>
      <c r="R112" s="8">
        <f t="shared" si="19"/>
        <v>95.936170212765958</v>
      </c>
      <c r="S112" t="str">
        <f t="shared" si="13"/>
        <v>games</v>
      </c>
      <c r="T112" t="str">
        <f t="shared" si="14"/>
        <v>video games</v>
      </c>
      <c r="U112" s="11" t="str">
        <f t="shared" si="16"/>
        <v>2012</v>
      </c>
      <c r="V112" s="11" t="str">
        <f t="shared" si="17"/>
        <v>Nov</v>
      </c>
      <c r="W112" s="11" t="str">
        <f t="shared" si="15"/>
        <v>Dec</v>
      </c>
    </row>
    <row r="113" spans="1:23" ht="15.75">
      <c r="A113">
        <v>813</v>
      </c>
      <c r="B113" s="4" t="s">
        <v>1660</v>
      </c>
      <c r="C113" s="3" t="s">
        <v>1661</v>
      </c>
      <c r="D113">
        <v>3200</v>
      </c>
      <c r="E113">
        <v>7661</v>
      </c>
      <c r="F113" t="s">
        <v>20</v>
      </c>
      <c r="G113" s="7">
        <f t="shared" si="18"/>
        <v>2.3940625</v>
      </c>
      <c r="H113">
        <v>68</v>
      </c>
      <c r="I113" t="s">
        <v>21</v>
      </c>
      <c r="J113" t="s">
        <v>22</v>
      </c>
      <c r="K113" s="10">
        <f t="shared" si="11"/>
        <v>41148.208333333336</v>
      </c>
      <c r="L113">
        <v>1346043600</v>
      </c>
      <c r="M113">
        <v>1346907600</v>
      </c>
      <c r="N113" s="11">
        <f t="shared" si="12"/>
        <v>41158.208333333336</v>
      </c>
      <c r="O113" t="b">
        <v>0</v>
      </c>
      <c r="P113" t="b">
        <v>0</v>
      </c>
      <c r="Q113" t="s">
        <v>89</v>
      </c>
      <c r="R113" s="8">
        <f t="shared" si="19"/>
        <v>112.66176470588235</v>
      </c>
      <c r="S113" t="str">
        <f t="shared" si="13"/>
        <v>games</v>
      </c>
      <c r="T113" t="str">
        <f t="shared" si="14"/>
        <v>video games</v>
      </c>
      <c r="U113" s="11" t="str">
        <f t="shared" si="16"/>
        <v>2012</v>
      </c>
      <c r="V113" s="11" t="str">
        <f t="shared" si="17"/>
        <v>Aug</v>
      </c>
      <c r="W113" s="11" t="str">
        <f t="shared" si="15"/>
        <v>Sep</v>
      </c>
    </row>
    <row r="114" spans="1:23" ht="15.75">
      <c r="A114">
        <v>616</v>
      </c>
      <c r="B114" s="4" t="s">
        <v>1274</v>
      </c>
      <c r="C114" s="3" t="s">
        <v>1275</v>
      </c>
      <c r="D114">
        <v>6400</v>
      </c>
      <c r="E114">
        <v>12129</v>
      </c>
      <c r="F114" t="s">
        <v>20</v>
      </c>
      <c r="G114" s="7">
        <f t="shared" si="18"/>
        <v>1.8951562500000001</v>
      </c>
      <c r="H114">
        <v>238</v>
      </c>
      <c r="I114" t="s">
        <v>40</v>
      </c>
      <c r="J114" t="s">
        <v>41</v>
      </c>
      <c r="K114" s="10">
        <f t="shared" si="11"/>
        <v>41537.208333333336</v>
      </c>
      <c r="L114">
        <v>1379653200</v>
      </c>
      <c r="M114">
        <v>1379739600</v>
      </c>
      <c r="N114" s="11">
        <f t="shared" si="12"/>
        <v>41538.208333333336</v>
      </c>
      <c r="O114" t="b">
        <v>0</v>
      </c>
      <c r="P114" t="b">
        <v>1</v>
      </c>
      <c r="Q114" t="s">
        <v>60</v>
      </c>
      <c r="R114" s="8">
        <f t="shared" si="19"/>
        <v>50.962184873949582</v>
      </c>
      <c r="S114" t="str">
        <f t="shared" si="13"/>
        <v>music</v>
      </c>
      <c r="T114" t="str">
        <f t="shared" si="14"/>
        <v>indie rock</v>
      </c>
      <c r="U114" s="11" t="str">
        <f t="shared" si="16"/>
        <v>2013</v>
      </c>
      <c r="V114" s="11" t="str">
        <f t="shared" si="17"/>
        <v>Sep</v>
      </c>
      <c r="W114" s="11" t="str">
        <f t="shared" si="15"/>
        <v>Sep</v>
      </c>
    </row>
    <row r="115" spans="1:23" ht="15.75" customHeight="1">
      <c r="A115">
        <v>355</v>
      </c>
      <c r="B115" s="4" t="s">
        <v>762</v>
      </c>
      <c r="C115" s="3" t="s">
        <v>763</v>
      </c>
      <c r="D115">
        <v>3800</v>
      </c>
      <c r="E115">
        <v>2241</v>
      </c>
      <c r="F115" t="s">
        <v>47</v>
      </c>
      <c r="G115" s="7">
        <f t="shared" si="18"/>
        <v>0.58973684210526311</v>
      </c>
      <c r="H115">
        <v>86</v>
      </c>
      <c r="I115" t="s">
        <v>21</v>
      </c>
      <c r="J115" t="s">
        <v>22</v>
      </c>
      <c r="K115" s="10">
        <f t="shared" si="11"/>
        <v>42757.25</v>
      </c>
      <c r="L115">
        <v>1485064800</v>
      </c>
      <c r="M115">
        <v>1488520800</v>
      </c>
      <c r="N115" s="11">
        <f t="shared" si="12"/>
        <v>42797.25</v>
      </c>
      <c r="O115" t="b">
        <v>0</v>
      </c>
      <c r="P115" t="b">
        <v>0</v>
      </c>
      <c r="Q115" t="s">
        <v>65</v>
      </c>
      <c r="R115" s="8">
        <f t="shared" si="19"/>
        <v>26.058139534883722</v>
      </c>
      <c r="S115" t="str">
        <f t="shared" si="13"/>
        <v>technology</v>
      </c>
      <c r="T115" t="str">
        <f t="shared" si="14"/>
        <v>wearables</v>
      </c>
      <c r="U115" s="11" t="str">
        <f t="shared" si="16"/>
        <v>2017</v>
      </c>
      <c r="V115" s="11" t="str">
        <f t="shared" si="17"/>
        <v>Jan</v>
      </c>
      <c r="W115" s="11" t="str">
        <f t="shared" si="15"/>
        <v>Mar</v>
      </c>
    </row>
    <row r="116" spans="1:23" ht="15.75">
      <c r="A116">
        <v>163</v>
      </c>
      <c r="B116" s="4" t="s">
        <v>378</v>
      </c>
      <c r="C116" s="3" t="s">
        <v>379</v>
      </c>
      <c r="D116">
        <v>3500</v>
      </c>
      <c r="E116">
        <v>8864</v>
      </c>
      <c r="F116" t="s">
        <v>20</v>
      </c>
      <c r="G116" s="7">
        <f t="shared" si="18"/>
        <v>2.5325714285714285</v>
      </c>
      <c r="H116">
        <v>246</v>
      </c>
      <c r="I116" t="s">
        <v>21</v>
      </c>
      <c r="J116" t="s">
        <v>22</v>
      </c>
      <c r="K116" s="10">
        <f t="shared" si="11"/>
        <v>43028.208333333328</v>
      </c>
      <c r="L116">
        <v>1508475600</v>
      </c>
      <c r="M116">
        <v>1512712800</v>
      </c>
      <c r="N116" s="11">
        <f t="shared" si="12"/>
        <v>43077.25</v>
      </c>
      <c r="O116" t="b">
        <v>0</v>
      </c>
      <c r="P116" t="b">
        <v>1</v>
      </c>
      <c r="Q116" t="s">
        <v>122</v>
      </c>
      <c r="R116" s="8">
        <f t="shared" si="19"/>
        <v>36.032520325203251</v>
      </c>
      <c r="S116" t="str">
        <f t="shared" si="13"/>
        <v>photography</v>
      </c>
      <c r="T116" t="str">
        <f t="shared" si="14"/>
        <v>photography books</v>
      </c>
      <c r="U116" s="11" t="str">
        <f t="shared" si="16"/>
        <v>2017</v>
      </c>
      <c r="V116" s="11" t="str">
        <f t="shared" si="17"/>
        <v>Oct</v>
      </c>
      <c r="W116" s="11" t="str">
        <f t="shared" si="15"/>
        <v>Dec</v>
      </c>
    </row>
    <row r="117" spans="1:23" ht="30" customHeight="1">
      <c r="A117">
        <v>996</v>
      </c>
      <c r="B117" s="4" t="s">
        <v>2019</v>
      </c>
      <c r="C117" s="3" t="s">
        <v>2020</v>
      </c>
      <c r="D117">
        <v>6600</v>
      </c>
      <c r="E117">
        <v>4814</v>
      </c>
      <c r="F117" t="s">
        <v>14</v>
      </c>
      <c r="G117" s="7">
        <f t="shared" si="18"/>
        <v>0.72939393939393937</v>
      </c>
      <c r="H117">
        <v>112</v>
      </c>
      <c r="I117" t="s">
        <v>21</v>
      </c>
      <c r="J117" t="s">
        <v>22</v>
      </c>
      <c r="K117" s="10">
        <f t="shared" si="11"/>
        <v>41276.25</v>
      </c>
      <c r="L117">
        <v>1357106400</v>
      </c>
      <c r="M117">
        <v>1359698400</v>
      </c>
      <c r="N117" s="11">
        <f t="shared" si="12"/>
        <v>41306.25</v>
      </c>
      <c r="O117" t="b">
        <v>0</v>
      </c>
      <c r="P117" t="b">
        <v>0</v>
      </c>
      <c r="Q117" t="s">
        <v>33</v>
      </c>
      <c r="R117" s="8">
        <f t="shared" si="19"/>
        <v>42.982142857142854</v>
      </c>
      <c r="S117" t="str">
        <f t="shared" si="13"/>
        <v>theater</v>
      </c>
      <c r="T117" t="str">
        <f t="shared" si="14"/>
        <v>plays</v>
      </c>
      <c r="U117" s="11" t="str">
        <f t="shared" si="16"/>
        <v>2013</v>
      </c>
      <c r="V117" s="11" t="str">
        <f t="shared" si="17"/>
        <v>Jan</v>
      </c>
      <c r="W117" s="11" t="str">
        <f t="shared" si="15"/>
        <v>Feb</v>
      </c>
    </row>
    <row r="118" spans="1:23" ht="15.75" customHeight="1">
      <c r="A118">
        <v>340</v>
      </c>
      <c r="B118" s="4" t="s">
        <v>732</v>
      </c>
      <c r="C118" s="3" t="s">
        <v>733</v>
      </c>
      <c r="D118">
        <v>37100</v>
      </c>
      <c r="E118">
        <v>34964</v>
      </c>
      <c r="F118" t="s">
        <v>14</v>
      </c>
      <c r="G118" s="7">
        <f t="shared" si="18"/>
        <v>0.94242587601078176</v>
      </c>
      <c r="H118">
        <v>393</v>
      </c>
      <c r="I118" t="s">
        <v>21</v>
      </c>
      <c r="J118" t="s">
        <v>22</v>
      </c>
      <c r="K118" s="10">
        <f t="shared" si="11"/>
        <v>40889.25</v>
      </c>
      <c r="L118">
        <v>1323669600</v>
      </c>
      <c r="M118">
        <v>1323756000</v>
      </c>
      <c r="N118" s="11">
        <f t="shared" si="12"/>
        <v>40890.25</v>
      </c>
      <c r="O118" t="b">
        <v>0</v>
      </c>
      <c r="P118" t="b">
        <v>0</v>
      </c>
      <c r="Q118" t="s">
        <v>122</v>
      </c>
      <c r="R118" s="8">
        <f t="shared" si="19"/>
        <v>88.966921119592882</v>
      </c>
      <c r="S118" t="str">
        <f t="shared" si="13"/>
        <v>photography</v>
      </c>
      <c r="T118" t="str">
        <f t="shared" si="14"/>
        <v>photography books</v>
      </c>
      <c r="U118" s="11" t="str">
        <f t="shared" si="16"/>
        <v>2011</v>
      </c>
      <c r="V118" s="11" t="str">
        <f t="shared" si="17"/>
        <v>Dec</v>
      </c>
      <c r="W118" s="11" t="str">
        <f t="shared" si="15"/>
        <v>Dec</v>
      </c>
    </row>
    <row r="119" spans="1:23" ht="15.75">
      <c r="A119">
        <v>924</v>
      </c>
      <c r="B119" s="4" t="s">
        <v>1880</v>
      </c>
      <c r="C119" s="3" t="s">
        <v>1881</v>
      </c>
      <c r="D119">
        <v>39400</v>
      </c>
      <c r="E119">
        <v>192292</v>
      </c>
      <c r="F119" t="s">
        <v>20</v>
      </c>
      <c r="G119" s="7">
        <f t="shared" si="18"/>
        <v>4.8805076142131982</v>
      </c>
      <c r="H119">
        <v>2289</v>
      </c>
      <c r="I119" t="s">
        <v>107</v>
      </c>
      <c r="J119" t="s">
        <v>108</v>
      </c>
      <c r="K119" s="10">
        <f t="shared" si="11"/>
        <v>43769.208333333328</v>
      </c>
      <c r="L119">
        <v>1572498000</v>
      </c>
      <c r="M119">
        <v>1573452000</v>
      </c>
      <c r="N119" s="11">
        <f t="shared" si="12"/>
        <v>43780.25</v>
      </c>
      <c r="O119" t="b">
        <v>0</v>
      </c>
      <c r="P119" t="b">
        <v>0</v>
      </c>
      <c r="Q119" t="s">
        <v>33</v>
      </c>
      <c r="R119" s="8">
        <f t="shared" si="19"/>
        <v>84.006989951944078</v>
      </c>
      <c r="S119" t="str">
        <f t="shared" si="13"/>
        <v>theater</v>
      </c>
      <c r="T119" t="str">
        <f t="shared" si="14"/>
        <v>plays</v>
      </c>
      <c r="U119" s="11" t="str">
        <f t="shared" si="16"/>
        <v>2019</v>
      </c>
      <c r="V119" s="11" t="str">
        <f t="shared" si="17"/>
        <v>Oct</v>
      </c>
      <c r="W119" s="11" t="str">
        <f t="shared" si="15"/>
        <v>Nov</v>
      </c>
    </row>
    <row r="120" spans="1:23" ht="15.75">
      <c r="A120">
        <v>784</v>
      </c>
      <c r="B120" s="4" t="s">
        <v>1603</v>
      </c>
      <c r="C120" s="3" t="s">
        <v>1604</v>
      </c>
      <c r="D120">
        <v>88900</v>
      </c>
      <c r="E120">
        <v>102535</v>
      </c>
      <c r="F120" t="s">
        <v>20</v>
      </c>
      <c r="G120" s="7">
        <f t="shared" si="18"/>
        <v>1.1533745781777278</v>
      </c>
      <c r="H120">
        <v>3308</v>
      </c>
      <c r="I120" t="s">
        <v>21</v>
      </c>
      <c r="J120" t="s">
        <v>22</v>
      </c>
      <c r="K120" s="10">
        <f t="shared" si="11"/>
        <v>42435.25</v>
      </c>
      <c r="L120">
        <v>1457244000</v>
      </c>
      <c r="M120">
        <v>1458190800</v>
      </c>
      <c r="N120" s="11">
        <f t="shared" si="12"/>
        <v>42446.208333333328</v>
      </c>
      <c r="O120" t="b">
        <v>0</v>
      </c>
      <c r="P120" t="b">
        <v>0</v>
      </c>
      <c r="Q120" t="s">
        <v>28</v>
      </c>
      <c r="R120" s="8">
        <f t="shared" si="19"/>
        <v>30.996070133010882</v>
      </c>
      <c r="S120" t="str">
        <f t="shared" si="13"/>
        <v>technology</v>
      </c>
      <c r="T120" t="str">
        <f t="shared" si="14"/>
        <v>web</v>
      </c>
      <c r="U120" s="11" t="str">
        <f t="shared" si="16"/>
        <v>2016</v>
      </c>
      <c r="V120" s="11" t="str">
        <f t="shared" si="17"/>
        <v>Mar</v>
      </c>
      <c r="W120" s="11" t="str">
        <f t="shared" si="15"/>
        <v>Mar</v>
      </c>
    </row>
    <row r="121" spans="1:23" ht="15.75">
      <c r="A121">
        <v>442</v>
      </c>
      <c r="B121" s="4" t="s">
        <v>933</v>
      </c>
      <c r="C121" s="3" t="s">
        <v>934</v>
      </c>
      <c r="D121">
        <v>5400</v>
      </c>
      <c r="E121">
        <v>10731</v>
      </c>
      <c r="F121" t="s">
        <v>20</v>
      </c>
      <c r="G121" s="7">
        <f t="shared" si="18"/>
        <v>1.9872222222222222</v>
      </c>
      <c r="H121">
        <v>143</v>
      </c>
      <c r="I121" t="s">
        <v>107</v>
      </c>
      <c r="J121" t="s">
        <v>108</v>
      </c>
      <c r="K121" s="10">
        <f t="shared" si="11"/>
        <v>42980.208333333328</v>
      </c>
      <c r="L121">
        <v>1504328400</v>
      </c>
      <c r="M121">
        <v>1505710800</v>
      </c>
      <c r="N121" s="11">
        <f t="shared" si="12"/>
        <v>42996.208333333328</v>
      </c>
      <c r="O121" t="b">
        <v>0</v>
      </c>
      <c r="P121" t="b">
        <v>0</v>
      </c>
      <c r="Q121" t="s">
        <v>33</v>
      </c>
      <c r="R121" s="8">
        <f t="shared" si="19"/>
        <v>75.04195804195804</v>
      </c>
      <c r="S121" t="str">
        <f t="shared" si="13"/>
        <v>theater</v>
      </c>
      <c r="T121" t="str">
        <f t="shared" si="14"/>
        <v>plays</v>
      </c>
      <c r="U121" s="11" t="str">
        <f t="shared" si="16"/>
        <v>2017</v>
      </c>
      <c r="V121" s="11" t="str">
        <f t="shared" si="17"/>
        <v>Sep</v>
      </c>
      <c r="W121" s="11" t="str">
        <f t="shared" si="15"/>
        <v>Sep</v>
      </c>
    </row>
    <row r="122" spans="1:23" ht="15.75" customHeight="1">
      <c r="A122">
        <v>134</v>
      </c>
      <c r="B122" s="4" t="s">
        <v>320</v>
      </c>
      <c r="C122" s="3" t="s">
        <v>321</v>
      </c>
      <c r="D122">
        <v>99500</v>
      </c>
      <c r="E122">
        <v>89288</v>
      </c>
      <c r="F122" t="s">
        <v>14</v>
      </c>
      <c r="G122" s="7">
        <f t="shared" si="18"/>
        <v>0.89736683417085428</v>
      </c>
      <c r="H122">
        <v>940</v>
      </c>
      <c r="I122" t="s">
        <v>98</v>
      </c>
      <c r="J122" t="s">
        <v>99</v>
      </c>
      <c r="K122" s="10">
        <f t="shared" si="11"/>
        <v>40713.208333333336</v>
      </c>
      <c r="L122">
        <v>1308459600</v>
      </c>
      <c r="M122">
        <v>1312693200</v>
      </c>
      <c r="N122" s="11">
        <f t="shared" si="12"/>
        <v>40762.208333333336</v>
      </c>
      <c r="O122" t="b">
        <v>0</v>
      </c>
      <c r="P122" t="b">
        <v>1</v>
      </c>
      <c r="Q122" t="s">
        <v>42</v>
      </c>
      <c r="R122" s="8">
        <f t="shared" si="19"/>
        <v>94.987234042553197</v>
      </c>
      <c r="S122" t="str">
        <f t="shared" si="13"/>
        <v>film &amp; video</v>
      </c>
      <c r="T122" t="str">
        <f t="shared" si="14"/>
        <v>documentary</v>
      </c>
      <c r="U122" s="11" t="str">
        <f t="shared" si="16"/>
        <v>2011</v>
      </c>
      <c r="V122" s="11" t="str">
        <f t="shared" si="17"/>
        <v>Jun</v>
      </c>
      <c r="W122" s="11" t="str">
        <f t="shared" si="15"/>
        <v>Aug</v>
      </c>
    </row>
    <row r="123" spans="1:23" ht="30">
      <c r="A123">
        <v>735</v>
      </c>
      <c r="B123" s="4" t="s">
        <v>1508</v>
      </c>
      <c r="C123" s="3" t="s">
        <v>1509</v>
      </c>
      <c r="D123">
        <v>37100</v>
      </c>
      <c r="E123">
        <v>131404</v>
      </c>
      <c r="F123" t="s">
        <v>20</v>
      </c>
      <c r="G123" s="7">
        <f t="shared" si="18"/>
        <v>3.5418867924528303</v>
      </c>
      <c r="H123">
        <v>1991</v>
      </c>
      <c r="I123" t="s">
        <v>21</v>
      </c>
      <c r="J123" t="s">
        <v>22</v>
      </c>
      <c r="K123" s="10">
        <f t="shared" si="11"/>
        <v>42459.208333333328</v>
      </c>
      <c r="L123">
        <v>1459314000</v>
      </c>
      <c r="M123">
        <v>1459918800</v>
      </c>
      <c r="N123" s="11">
        <f t="shared" si="12"/>
        <v>42466.208333333328</v>
      </c>
      <c r="O123" t="b">
        <v>0</v>
      </c>
      <c r="P123" t="b">
        <v>0</v>
      </c>
      <c r="Q123" t="s">
        <v>122</v>
      </c>
      <c r="R123" s="8">
        <f t="shared" si="19"/>
        <v>65.998995479658461</v>
      </c>
      <c r="S123" t="str">
        <f t="shared" si="13"/>
        <v>photography</v>
      </c>
      <c r="T123" t="str">
        <f t="shared" si="14"/>
        <v>photography books</v>
      </c>
      <c r="U123" s="11" t="str">
        <f t="shared" si="16"/>
        <v>2016</v>
      </c>
      <c r="V123" s="11" t="str">
        <f t="shared" si="17"/>
        <v>Mar</v>
      </c>
      <c r="W123" s="11" t="str">
        <f t="shared" si="15"/>
        <v>Apr</v>
      </c>
    </row>
    <row r="124" spans="1:23" ht="15.75">
      <c r="A124">
        <v>25</v>
      </c>
      <c r="B124" s="4" t="s">
        <v>87</v>
      </c>
      <c r="C124" s="3" t="s">
        <v>88</v>
      </c>
      <c r="D124">
        <v>5500</v>
      </c>
      <c r="E124">
        <v>11904</v>
      </c>
      <c r="F124" t="s">
        <v>20</v>
      </c>
      <c r="G124" s="7">
        <f t="shared" si="18"/>
        <v>2.1643636363636363</v>
      </c>
      <c r="H124">
        <v>163</v>
      </c>
      <c r="I124" t="s">
        <v>21</v>
      </c>
      <c r="J124" t="s">
        <v>22</v>
      </c>
      <c r="K124" s="10">
        <f t="shared" si="11"/>
        <v>40681.208333333336</v>
      </c>
      <c r="L124">
        <v>1305694800</v>
      </c>
      <c r="M124">
        <v>1307422800</v>
      </c>
      <c r="N124" s="11">
        <f t="shared" si="12"/>
        <v>40701.208333333336</v>
      </c>
      <c r="O124" t="b">
        <v>0</v>
      </c>
      <c r="P124" t="b">
        <v>1</v>
      </c>
      <c r="Q124" t="s">
        <v>89</v>
      </c>
      <c r="R124" s="8">
        <f t="shared" si="19"/>
        <v>73.030674846625772</v>
      </c>
      <c r="S124" t="str">
        <f t="shared" si="13"/>
        <v>games</v>
      </c>
      <c r="T124" t="str">
        <f t="shared" si="14"/>
        <v>video games</v>
      </c>
      <c r="U124" s="11" t="str">
        <f t="shared" si="16"/>
        <v>2011</v>
      </c>
      <c r="V124" s="11" t="str">
        <f t="shared" si="17"/>
        <v>May</v>
      </c>
      <c r="W124" s="11" t="str">
        <f t="shared" si="15"/>
        <v>Jun</v>
      </c>
    </row>
    <row r="125" spans="1:23" ht="15.75" customHeight="1">
      <c r="A125">
        <v>193</v>
      </c>
      <c r="B125" s="4" t="s">
        <v>438</v>
      </c>
      <c r="C125" s="3" t="s">
        <v>439</v>
      </c>
      <c r="D125">
        <v>6600</v>
      </c>
      <c r="E125">
        <v>3012</v>
      </c>
      <c r="F125" t="s">
        <v>14</v>
      </c>
      <c r="G125" s="7">
        <f t="shared" si="18"/>
        <v>0.4563636363636363</v>
      </c>
      <c r="H125">
        <v>65</v>
      </c>
      <c r="I125" t="s">
        <v>21</v>
      </c>
      <c r="J125" t="s">
        <v>22</v>
      </c>
      <c r="K125" s="10">
        <f t="shared" si="11"/>
        <v>43198.208333333328</v>
      </c>
      <c r="L125">
        <v>1523163600</v>
      </c>
      <c r="M125">
        <v>1523509200</v>
      </c>
      <c r="N125" s="11">
        <f t="shared" si="12"/>
        <v>43202.208333333328</v>
      </c>
      <c r="O125" t="b">
        <v>1</v>
      </c>
      <c r="P125" t="b">
        <v>0</v>
      </c>
      <c r="Q125" t="s">
        <v>60</v>
      </c>
      <c r="R125" s="8">
        <f t="shared" si="19"/>
        <v>46.338461538461537</v>
      </c>
      <c r="S125" t="str">
        <f t="shared" si="13"/>
        <v>music</v>
      </c>
      <c r="T125" t="str">
        <f t="shared" si="14"/>
        <v>indie rock</v>
      </c>
      <c r="U125" s="11" t="str">
        <f t="shared" si="16"/>
        <v>2018</v>
      </c>
      <c r="V125" s="11" t="str">
        <f t="shared" si="17"/>
        <v>Apr</v>
      </c>
      <c r="W125" s="11" t="str">
        <f t="shared" si="15"/>
        <v>Apr</v>
      </c>
    </row>
    <row r="126" spans="1:23" ht="15.75">
      <c r="A126">
        <v>757</v>
      </c>
      <c r="B126" s="4" t="s">
        <v>1550</v>
      </c>
      <c r="C126" s="3" t="s">
        <v>1551</v>
      </c>
      <c r="D126">
        <v>1400</v>
      </c>
      <c r="E126">
        <v>5696</v>
      </c>
      <c r="F126" t="s">
        <v>20</v>
      </c>
      <c r="G126" s="7">
        <f t="shared" si="18"/>
        <v>4.0685714285714285</v>
      </c>
      <c r="H126">
        <v>114</v>
      </c>
      <c r="I126" t="s">
        <v>21</v>
      </c>
      <c r="J126" t="s">
        <v>22</v>
      </c>
      <c r="K126" s="10">
        <f t="shared" si="11"/>
        <v>40675.208333333336</v>
      </c>
      <c r="L126">
        <v>1305176400</v>
      </c>
      <c r="M126">
        <v>1305522000</v>
      </c>
      <c r="N126" s="11">
        <f t="shared" si="12"/>
        <v>40679.208333333336</v>
      </c>
      <c r="O126" t="b">
        <v>0</v>
      </c>
      <c r="P126" t="b">
        <v>0</v>
      </c>
      <c r="Q126" t="s">
        <v>53</v>
      </c>
      <c r="R126" s="8">
        <f t="shared" si="19"/>
        <v>49.964912280701753</v>
      </c>
      <c r="S126" t="str">
        <f t="shared" si="13"/>
        <v>film &amp; video</v>
      </c>
      <c r="T126" t="str">
        <f t="shared" si="14"/>
        <v>drama</v>
      </c>
      <c r="U126" s="11" t="str">
        <f t="shared" si="16"/>
        <v>2011</v>
      </c>
      <c r="V126" s="11" t="str">
        <f t="shared" si="17"/>
        <v>May</v>
      </c>
      <c r="W126" s="11" t="str">
        <f t="shared" si="15"/>
        <v>May</v>
      </c>
    </row>
    <row r="127" spans="1:23" ht="15.75">
      <c r="A127">
        <v>28</v>
      </c>
      <c r="B127" s="4" t="s">
        <v>94</v>
      </c>
      <c r="C127" s="3" t="s">
        <v>95</v>
      </c>
      <c r="D127">
        <v>130800</v>
      </c>
      <c r="E127">
        <v>137635</v>
      </c>
      <c r="F127" t="s">
        <v>20</v>
      </c>
      <c r="G127" s="7">
        <f t="shared" si="18"/>
        <v>1.0522553516819573</v>
      </c>
      <c r="H127">
        <v>2220</v>
      </c>
      <c r="I127" t="s">
        <v>21</v>
      </c>
      <c r="J127" t="s">
        <v>22</v>
      </c>
      <c r="K127" s="10">
        <f t="shared" si="11"/>
        <v>40218.25</v>
      </c>
      <c r="L127">
        <v>1265695200</v>
      </c>
      <c r="M127">
        <v>1267682400</v>
      </c>
      <c r="N127" s="11">
        <f t="shared" si="12"/>
        <v>40241.25</v>
      </c>
      <c r="O127" t="b">
        <v>0</v>
      </c>
      <c r="P127" t="b">
        <v>1</v>
      </c>
      <c r="Q127" t="s">
        <v>33</v>
      </c>
      <c r="R127" s="8">
        <f t="shared" si="19"/>
        <v>61.997747747747745</v>
      </c>
      <c r="S127" t="str">
        <f t="shared" si="13"/>
        <v>theater</v>
      </c>
      <c r="T127" t="str">
        <f t="shared" si="14"/>
        <v>plays</v>
      </c>
      <c r="U127" s="11" t="str">
        <f t="shared" si="16"/>
        <v>2010</v>
      </c>
      <c r="V127" s="11" t="str">
        <f t="shared" si="17"/>
        <v>Feb</v>
      </c>
      <c r="W127" s="11" t="str">
        <f t="shared" si="15"/>
        <v>Mar</v>
      </c>
    </row>
    <row r="128" spans="1:23" ht="30">
      <c r="A128">
        <v>854</v>
      </c>
      <c r="B128" s="4" t="s">
        <v>1741</v>
      </c>
      <c r="C128" s="3" t="s">
        <v>1742</v>
      </c>
      <c r="D128">
        <v>171000</v>
      </c>
      <c r="E128">
        <v>194309</v>
      </c>
      <c r="F128" t="s">
        <v>20</v>
      </c>
      <c r="G128" s="7">
        <f t="shared" si="18"/>
        <v>1.1363099415204678</v>
      </c>
      <c r="H128">
        <v>2662</v>
      </c>
      <c r="I128" t="s">
        <v>15</v>
      </c>
      <c r="J128" t="s">
        <v>16</v>
      </c>
      <c r="K128" s="10">
        <f t="shared" si="11"/>
        <v>43787.25</v>
      </c>
      <c r="L128">
        <v>1574056800</v>
      </c>
      <c r="M128">
        <v>1576389600</v>
      </c>
      <c r="N128" s="11">
        <f t="shared" si="12"/>
        <v>43814.25</v>
      </c>
      <c r="O128" t="b">
        <v>0</v>
      </c>
      <c r="P128" t="b">
        <v>0</v>
      </c>
      <c r="Q128" t="s">
        <v>119</v>
      </c>
      <c r="R128" s="8">
        <f t="shared" si="19"/>
        <v>72.993613824192337</v>
      </c>
      <c r="S128" t="str">
        <f t="shared" si="13"/>
        <v>publishing</v>
      </c>
      <c r="T128" t="str">
        <f t="shared" si="14"/>
        <v>fiction</v>
      </c>
      <c r="U128" s="11" t="str">
        <f t="shared" si="16"/>
        <v>2019</v>
      </c>
      <c r="V128" s="11" t="str">
        <f t="shared" si="17"/>
        <v>Nov</v>
      </c>
      <c r="W128" s="11" t="str">
        <f t="shared" si="15"/>
        <v>Dec</v>
      </c>
    </row>
    <row r="129" spans="1:23" ht="15.75">
      <c r="A129">
        <v>695</v>
      </c>
      <c r="B129" s="4" t="s">
        <v>1429</v>
      </c>
      <c r="C129" s="3" t="s">
        <v>1430</v>
      </c>
      <c r="D129">
        <v>9200</v>
      </c>
      <c r="E129">
        <v>12322</v>
      </c>
      <c r="F129" t="s">
        <v>20</v>
      </c>
      <c r="G129" s="7">
        <f t="shared" si="18"/>
        <v>1.3393478260869565</v>
      </c>
      <c r="H129">
        <v>196</v>
      </c>
      <c r="I129" t="s">
        <v>107</v>
      </c>
      <c r="J129" t="s">
        <v>108</v>
      </c>
      <c r="K129" s="10">
        <f t="shared" si="11"/>
        <v>42322.25</v>
      </c>
      <c r="L129">
        <v>1447480800</v>
      </c>
      <c r="M129">
        <v>1448863200</v>
      </c>
      <c r="N129" s="11">
        <f t="shared" si="12"/>
        <v>42338.25</v>
      </c>
      <c r="O129" t="b">
        <v>1</v>
      </c>
      <c r="P129" t="b">
        <v>0</v>
      </c>
      <c r="Q129" t="s">
        <v>23</v>
      </c>
      <c r="R129" s="8">
        <f t="shared" si="19"/>
        <v>62.867346938775512</v>
      </c>
      <c r="S129" t="str">
        <f t="shared" si="13"/>
        <v>music</v>
      </c>
      <c r="T129" t="str">
        <f t="shared" si="14"/>
        <v>rock</v>
      </c>
      <c r="U129" s="11" t="str">
        <f t="shared" si="16"/>
        <v>2015</v>
      </c>
      <c r="V129" s="11" t="str">
        <f t="shared" si="17"/>
        <v>Nov</v>
      </c>
      <c r="W129" s="11" t="str">
        <f t="shared" si="15"/>
        <v>Nov</v>
      </c>
    </row>
    <row r="130" spans="1:23" ht="15.75">
      <c r="A130">
        <v>158</v>
      </c>
      <c r="B130" s="4" t="s">
        <v>368</v>
      </c>
      <c r="C130" s="3" t="s">
        <v>369</v>
      </c>
      <c r="D130">
        <v>2100</v>
      </c>
      <c r="E130">
        <v>4640</v>
      </c>
      <c r="F130" t="s">
        <v>20</v>
      </c>
      <c r="G130" s="7">
        <f t="shared" si="18"/>
        <v>2.2095238095238097</v>
      </c>
      <c r="H130">
        <v>41</v>
      </c>
      <c r="I130" t="s">
        <v>21</v>
      </c>
      <c r="J130" t="s">
        <v>22</v>
      </c>
      <c r="K130" s="10">
        <f t="shared" ref="K130:K193" si="20">(((L130/60)/60)/24)+DATE(1970,1,1)</f>
        <v>42346.25</v>
      </c>
      <c r="L130">
        <v>1449554400</v>
      </c>
      <c r="M130">
        <v>1449640800</v>
      </c>
      <c r="N130" s="11">
        <f t="shared" ref="N130:N193" si="21">(((M130/60)/60)/24)+DATE(1970,1,1)</f>
        <v>42347.25</v>
      </c>
      <c r="O130" t="b">
        <v>0</v>
      </c>
      <c r="P130" t="b">
        <v>0</v>
      </c>
      <c r="Q130" t="s">
        <v>23</v>
      </c>
      <c r="R130" s="8">
        <f t="shared" si="19"/>
        <v>113.17073170731707</v>
      </c>
      <c r="S130" t="str">
        <f t="shared" ref="S130:S193" si="22">LEFT(Q130,FIND("/",Q130)-1)</f>
        <v>music</v>
      </c>
      <c r="T130" t="str">
        <f t="shared" ref="T130:T193" si="23">RIGHT(Q130,(LEN(Q130)-FIND("/",Q130)))</f>
        <v>rock</v>
      </c>
      <c r="U130" s="11" t="str">
        <f t="shared" si="16"/>
        <v>2015</v>
      </c>
      <c r="V130" s="11" t="str">
        <f t="shared" si="17"/>
        <v>Dec</v>
      </c>
      <c r="W130" s="11" t="str">
        <f t="shared" ref="W130:W193" si="24">TEXT(N130,"mmm")</f>
        <v>Dec</v>
      </c>
    </row>
    <row r="131" spans="1:23" ht="15.75">
      <c r="A131">
        <v>333</v>
      </c>
      <c r="B131" s="4" t="s">
        <v>718</v>
      </c>
      <c r="C131" s="3" t="s">
        <v>719</v>
      </c>
      <c r="D131">
        <v>9600</v>
      </c>
      <c r="E131">
        <v>11900</v>
      </c>
      <c r="F131" t="s">
        <v>20</v>
      </c>
      <c r="G131" s="7">
        <f t="shared" si="18"/>
        <v>1.2395833333333333</v>
      </c>
      <c r="H131">
        <v>253</v>
      </c>
      <c r="I131" t="s">
        <v>21</v>
      </c>
      <c r="J131" t="s">
        <v>22</v>
      </c>
      <c r="K131" s="10">
        <f t="shared" si="20"/>
        <v>43424.25</v>
      </c>
      <c r="L131">
        <v>1542693600</v>
      </c>
      <c r="M131">
        <v>1545112800</v>
      </c>
      <c r="N131" s="11">
        <f t="shared" si="21"/>
        <v>43452.25</v>
      </c>
      <c r="O131" t="b">
        <v>0</v>
      </c>
      <c r="P131" t="b">
        <v>0</v>
      </c>
      <c r="Q131" t="s">
        <v>33</v>
      </c>
      <c r="R131" s="8">
        <f t="shared" si="19"/>
        <v>47.035573122529641</v>
      </c>
      <c r="S131" t="str">
        <f t="shared" si="22"/>
        <v>theater</v>
      </c>
      <c r="T131" t="str">
        <f t="shared" si="23"/>
        <v>plays</v>
      </c>
      <c r="U131" s="11" t="str">
        <f t="shared" ref="U131:U194" si="25">TEXT(N131,"yyyy")</f>
        <v>2018</v>
      </c>
      <c r="V131" s="11" t="str">
        <f t="shared" ref="V131:V194" si="26">TEXT(K131,"mmm")</f>
        <v>Nov</v>
      </c>
      <c r="W131" s="11" t="str">
        <f t="shared" si="24"/>
        <v>Dec</v>
      </c>
    </row>
    <row r="132" spans="1:23" ht="15.75">
      <c r="A132">
        <v>631</v>
      </c>
      <c r="B132" s="4" t="s">
        <v>1304</v>
      </c>
      <c r="C132" s="3" t="s">
        <v>1305</v>
      </c>
      <c r="D132">
        <v>59200</v>
      </c>
      <c r="E132">
        <v>183756</v>
      </c>
      <c r="F132" t="s">
        <v>20</v>
      </c>
      <c r="G132" s="7">
        <f t="shared" si="18"/>
        <v>3.1039864864864866</v>
      </c>
      <c r="H132">
        <v>3063</v>
      </c>
      <c r="I132" t="s">
        <v>21</v>
      </c>
      <c r="J132" t="s">
        <v>22</v>
      </c>
      <c r="K132" s="10">
        <f t="shared" si="20"/>
        <v>43550.208333333328</v>
      </c>
      <c r="L132">
        <v>1553576400</v>
      </c>
      <c r="M132">
        <v>1553922000</v>
      </c>
      <c r="N132" s="11">
        <f t="shared" si="21"/>
        <v>43554.208333333328</v>
      </c>
      <c r="O132" t="b">
        <v>0</v>
      </c>
      <c r="P132" t="b">
        <v>0</v>
      </c>
      <c r="Q132" t="s">
        <v>33</v>
      </c>
      <c r="R132" s="8">
        <f t="shared" si="19"/>
        <v>59.992164544564154</v>
      </c>
      <c r="S132" t="str">
        <f t="shared" si="22"/>
        <v>theater</v>
      </c>
      <c r="T132" t="str">
        <f t="shared" si="23"/>
        <v>plays</v>
      </c>
      <c r="U132" s="11" t="str">
        <f t="shared" si="25"/>
        <v>2019</v>
      </c>
      <c r="V132" s="11" t="str">
        <f t="shared" si="26"/>
        <v>Mar</v>
      </c>
      <c r="W132" s="11" t="str">
        <f t="shared" si="24"/>
        <v>Mar</v>
      </c>
    </row>
    <row r="133" spans="1:23" ht="30">
      <c r="A133">
        <v>207</v>
      </c>
      <c r="B133" s="4" t="s">
        <v>466</v>
      </c>
      <c r="C133" s="3" t="s">
        <v>467</v>
      </c>
      <c r="D133">
        <v>1000</v>
      </c>
      <c r="E133">
        <v>4257</v>
      </c>
      <c r="F133" t="s">
        <v>20</v>
      </c>
      <c r="G133" s="7">
        <f t="shared" si="18"/>
        <v>4.2569999999999997</v>
      </c>
      <c r="H133">
        <v>43</v>
      </c>
      <c r="I133" t="s">
        <v>21</v>
      </c>
      <c r="J133" t="s">
        <v>22</v>
      </c>
      <c r="K133" s="10">
        <f t="shared" si="20"/>
        <v>43340.208333333328</v>
      </c>
      <c r="L133">
        <v>1535432400</v>
      </c>
      <c r="M133">
        <v>1537160400</v>
      </c>
      <c r="N133" s="11">
        <f t="shared" si="21"/>
        <v>43360.208333333328</v>
      </c>
      <c r="O133" t="b">
        <v>0</v>
      </c>
      <c r="P133" t="b">
        <v>1</v>
      </c>
      <c r="Q133" t="s">
        <v>23</v>
      </c>
      <c r="R133" s="8">
        <f t="shared" si="19"/>
        <v>99</v>
      </c>
      <c r="S133" t="str">
        <f t="shared" si="22"/>
        <v>music</v>
      </c>
      <c r="T133" t="str">
        <f t="shared" si="23"/>
        <v>rock</v>
      </c>
      <c r="U133" s="11" t="str">
        <f t="shared" si="25"/>
        <v>2018</v>
      </c>
      <c r="V133" s="11" t="str">
        <f t="shared" si="26"/>
        <v>Aug</v>
      </c>
      <c r="W133" s="11" t="str">
        <f t="shared" si="24"/>
        <v>Sep</v>
      </c>
    </row>
    <row r="134" spans="1:23" ht="15.75">
      <c r="A134">
        <v>730</v>
      </c>
      <c r="B134" s="4" t="s">
        <v>1498</v>
      </c>
      <c r="C134" s="3" t="s">
        <v>1499</v>
      </c>
      <c r="D134">
        <v>28800</v>
      </c>
      <c r="E134">
        <v>118847</v>
      </c>
      <c r="F134" t="s">
        <v>20</v>
      </c>
      <c r="G134" s="7">
        <f t="shared" si="18"/>
        <v>4.1266319444444441</v>
      </c>
      <c r="H134">
        <v>1071</v>
      </c>
      <c r="I134" t="s">
        <v>15</v>
      </c>
      <c r="J134" t="s">
        <v>16</v>
      </c>
      <c r="K134" s="10">
        <f t="shared" si="20"/>
        <v>42147.208333333328</v>
      </c>
      <c r="L134">
        <v>1432357200</v>
      </c>
      <c r="M134">
        <v>1432875600</v>
      </c>
      <c r="N134" s="11">
        <f t="shared" si="21"/>
        <v>42153.208333333328</v>
      </c>
      <c r="O134" t="b">
        <v>0</v>
      </c>
      <c r="P134" t="b">
        <v>0</v>
      </c>
      <c r="Q134" t="s">
        <v>65</v>
      </c>
      <c r="R134" s="8">
        <f t="shared" si="19"/>
        <v>110.96825396825396</v>
      </c>
      <c r="S134" t="str">
        <f t="shared" si="22"/>
        <v>technology</v>
      </c>
      <c r="T134" t="str">
        <f t="shared" si="23"/>
        <v>wearables</v>
      </c>
      <c r="U134" s="11" t="str">
        <f t="shared" si="25"/>
        <v>2015</v>
      </c>
      <c r="V134" s="11" t="str">
        <f t="shared" si="26"/>
        <v>May</v>
      </c>
      <c r="W134" s="11" t="str">
        <f t="shared" si="24"/>
        <v>May</v>
      </c>
    </row>
    <row r="135" spans="1:23" ht="15.75">
      <c r="A135">
        <v>911</v>
      </c>
      <c r="B135" s="4" t="s">
        <v>1854</v>
      </c>
      <c r="C135" s="3" t="s">
        <v>1855</v>
      </c>
      <c r="D135">
        <v>5800</v>
      </c>
      <c r="E135">
        <v>11539</v>
      </c>
      <c r="F135" t="s">
        <v>20</v>
      </c>
      <c r="G135" s="7">
        <f t="shared" si="18"/>
        <v>1.9894827586206896</v>
      </c>
      <c r="H135">
        <v>462</v>
      </c>
      <c r="I135" t="s">
        <v>21</v>
      </c>
      <c r="J135" t="s">
        <v>22</v>
      </c>
      <c r="K135" s="10">
        <f t="shared" si="20"/>
        <v>43717.208333333328</v>
      </c>
      <c r="L135">
        <v>1568005200</v>
      </c>
      <c r="M135">
        <v>1568178000</v>
      </c>
      <c r="N135" s="11">
        <f t="shared" si="21"/>
        <v>43719.208333333328</v>
      </c>
      <c r="O135" t="b">
        <v>1</v>
      </c>
      <c r="P135" t="b">
        <v>0</v>
      </c>
      <c r="Q135" t="s">
        <v>28</v>
      </c>
      <c r="R135" s="8">
        <f t="shared" si="19"/>
        <v>24.976190476190474</v>
      </c>
      <c r="S135" t="str">
        <f t="shared" si="22"/>
        <v>technology</v>
      </c>
      <c r="T135" t="str">
        <f t="shared" si="23"/>
        <v>web</v>
      </c>
      <c r="U135" s="11" t="str">
        <f t="shared" si="25"/>
        <v>2019</v>
      </c>
      <c r="V135" s="11" t="str">
        <f t="shared" si="26"/>
        <v>Sep</v>
      </c>
      <c r="W135" s="11" t="str">
        <f t="shared" si="24"/>
        <v>Sep</v>
      </c>
    </row>
    <row r="136" spans="1:23" ht="15.75">
      <c r="A136">
        <v>7</v>
      </c>
      <c r="B136" s="4" t="s">
        <v>43</v>
      </c>
      <c r="C136" s="3" t="s">
        <v>44</v>
      </c>
      <c r="D136">
        <v>4500</v>
      </c>
      <c r="E136">
        <v>14741</v>
      </c>
      <c r="F136" t="s">
        <v>20</v>
      </c>
      <c r="G136" s="7">
        <f t="shared" si="18"/>
        <v>3.2757777777777779</v>
      </c>
      <c r="H136">
        <v>227</v>
      </c>
      <c r="I136" t="s">
        <v>36</v>
      </c>
      <c r="J136" t="s">
        <v>37</v>
      </c>
      <c r="K136" s="10">
        <f t="shared" si="20"/>
        <v>42229.208333333328</v>
      </c>
      <c r="L136">
        <v>1439442000</v>
      </c>
      <c r="M136">
        <v>1439614800</v>
      </c>
      <c r="N136" s="11">
        <f t="shared" si="21"/>
        <v>42231.208333333328</v>
      </c>
      <c r="O136" t="b">
        <v>0</v>
      </c>
      <c r="P136" t="b">
        <v>0</v>
      </c>
      <c r="Q136" t="s">
        <v>33</v>
      </c>
      <c r="R136" s="8">
        <f t="shared" si="19"/>
        <v>64.93832599118943</v>
      </c>
      <c r="S136" t="str">
        <f t="shared" si="22"/>
        <v>theater</v>
      </c>
      <c r="T136" t="str">
        <f t="shared" si="23"/>
        <v>plays</v>
      </c>
      <c r="U136" s="11" t="str">
        <f t="shared" si="25"/>
        <v>2015</v>
      </c>
      <c r="V136" s="11" t="str">
        <f t="shared" si="26"/>
        <v>Aug</v>
      </c>
      <c r="W136" s="11" t="str">
        <f t="shared" si="24"/>
        <v>Aug</v>
      </c>
    </row>
    <row r="137" spans="1:23" ht="15.75" customHeight="1">
      <c r="A137">
        <v>619</v>
      </c>
      <c r="B137" s="4" t="s">
        <v>1280</v>
      </c>
      <c r="C137" s="3" t="s">
        <v>1281</v>
      </c>
      <c r="D137">
        <v>195900</v>
      </c>
      <c r="E137">
        <v>55757</v>
      </c>
      <c r="F137" t="s">
        <v>14</v>
      </c>
      <c r="G137" s="7">
        <f t="shared" si="18"/>
        <v>0.28461970393057684</v>
      </c>
      <c r="H137">
        <v>648</v>
      </c>
      <c r="I137" t="s">
        <v>21</v>
      </c>
      <c r="J137" t="s">
        <v>22</v>
      </c>
      <c r="K137" s="10">
        <f t="shared" si="20"/>
        <v>40669.208333333336</v>
      </c>
      <c r="L137">
        <v>1304658000</v>
      </c>
      <c r="M137">
        <v>1304744400</v>
      </c>
      <c r="N137" s="11">
        <f t="shared" si="21"/>
        <v>40670.208333333336</v>
      </c>
      <c r="O137" t="b">
        <v>1</v>
      </c>
      <c r="P137" t="b">
        <v>1</v>
      </c>
      <c r="Q137" t="s">
        <v>33</v>
      </c>
      <c r="R137" s="8">
        <f t="shared" si="19"/>
        <v>86.044753086419746</v>
      </c>
      <c r="S137" t="str">
        <f t="shared" si="22"/>
        <v>theater</v>
      </c>
      <c r="T137" t="str">
        <f t="shared" si="23"/>
        <v>plays</v>
      </c>
      <c r="U137" s="11" t="str">
        <f t="shared" si="25"/>
        <v>2011</v>
      </c>
      <c r="V137" s="11" t="str">
        <f t="shared" si="26"/>
        <v>May</v>
      </c>
      <c r="W137" s="11" t="str">
        <f t="shared" si="24"/>
        <v>May</v>
      </c>
    </row>
    <row r="138" spans="1:23" ht="15.75">
      <c r="A138">
        <v>49</v>
      </c>
      <c r="B138" s="4" t="s">
        <v>144</v>
      </c>
      <c r="C138" s="3" t="s">
        <v>145</v>
      </c>
      <c r="D138">
        <v>7200</v>
      </c>
      <c r="E138">
        <v>13653</v>
      </c>
      <c r="F138" t="s">
        <v>20</v>
      </c>
      <c r="G138" s="7">
        <f t="shared" si="18"/>
        <v>1.89625</v>
      </c>
      <c r="H138">
        <v>303</v>
      </c>
      <c r="I138" t="s">
        <v>21</v>
      </c>
      <c r="J138" t="s">
        <v>22</v>
      </c>
      <c r="K138" s="10">
        <f t="shared" si="20"/>
        <v>43758.208333333328</v>
      </c>
      <c r="L138">
        <v>1571547600</v>
      </c>
      <c r="M138">
        <v>1575439200</v>
      </c>
      <c r="N138" s="11">
        <f t="shared" si="21"/>
        <v>43803.25</v>
      </c>
      <c r="O138" t="b">
        <v>0</v>
      </c>
      <c r="P138" t="b">
        <v>0</v>
      </c>
      <c r="Q138" t="s">
        <v>23</v>
      </c>
      <c r="R138" s="8">
        <f t="shared" si="19"/>
        <v>45.059405940594061</v>
      </c>
      <c r="S138" t="str">
        <f t="shared" si="22"/>
        <v>music</v>
      </c>
      <c r="T138" t="str">
        <f t="shared" si="23"/>
        <v>rock</v>
      </c>
      <c r="U138" s="11" t="str">
        <f t="shared" si="25"/>
        <v>2019</v>
      </c>
      <c r="V138" s="11" t="str">
        <f t="shared" si="26"/>
        <v>Oct</v>
      </c>
      <c r="W138" s="11" t="str">
        <f t="shared" si="24"/>
        <v>Dec</v>
      </c>
    </row>
    <row r="139" spans="1:23" ht="30" customHeight="1">
      <c r="A139">
        <v>110</v>
      </c>
      <c r="B139" s="4" t="s">
        <v>270</v>
      </c>
      <c r="C139" s="3" t="s">
        <v>271</v>
      </c>
      <c r="D139">
        <v>142400</v>
      </c>
      <c r="E139">
        <v>21307</v>
      </c>
      <c r="F139" t="s">
        <v>14</v>
      </c>
      <c r="G139" s="7">
        <f t="shared" si="18"/>
        <v>0.14962780898876404</v>
      </c>
      <c r="H139">
        <v>296</v>
      </c>
      <c r="I139" t="s">
        <v>21</v>
      </c>
      <c r="J139" t="s">
        <v>22</v>
      </c>
      <c r="K139" s="10">
        <f t="shared" si="20"/>
        <v>43354.208333333328</v>
      </c>
      <c r="L139">
        <v>1536642000</v>
      </c>
      <c r="M139">
        <v>1538283600</v>
      </c>
      <c r="N139" s="11">
        <f t="shared" si="21"/>
        <v>43373.208333333328</v>
      </c>
      <c r="O139" t="b">
        <v>0</v>
      </c>
      <c r="P139" t="b">
        <v>0</v>
      </c>
      <c r="Q139" t="s">
        <v>17</v>
      </c>
      <c r="R139" s="8">
        <f t="shared" si="19"/>
        <v>71.983108108108112</v>
      </c>
      <c r="S139" t="str">
        <f t="shared" si="22"/>
        <v>food</v>
      </c>
      <c r="T139" t="str">
        <f t="shared" si="23"/>
        <v>food trucks</v>
      </c>
      <c r="U139" s="11" t="str">
        <f t="shared" si="25"/>
        <v>2018</v>
      </c>
      <c r="V139" s="11" t="str">
        <f t="shared" si="26"/>
        <v>Sep</v>
      </c>
      <c r="W139" s="11" t="str">
        <f t="shared" si="24"/>
        <v>Sep</v>
      </c>
    </row>
    <row r="140" spans="1:23" ht="30" customHeight="1">
      <c r="A140">
        <v>986</v>
      </c>
      <c r="B140" s="4" t="s">
        <v>2000</v>
      </c>
      <c r="C140" s="3" t="s">
        <v>2001</v>
      </c>
      <c r="D140">
        <v>7800</v>
      </c>
      <c r="E140">
        <v>3144</v>
      </c>
      <c r="F140" t="s">
        <v>14</v>
      </c>
      <c r="G140" s="7">
        <f t="shared" si="18"/>
        <v>0.40307692307692305</v>
      </c>
      <c r="H140">
        <v>92</v>
      </c>
      <c r="I140" t="s">
        <v>21</v>
      </c>
      <c r="J140" t="s">
        <v>22</v>
      </c>
      <c r="K140" s="10">
        <f t="shared" si="20"/>
        <v>40638.208333333336</v>
      </c>
      <c r="L140">
        <v>1301979600</v>
      </c>
      <c r="M140">
        <v>1303189200</v>
      </c>
      <c r="N140" s="11">
        <f t="shared" si="21"/>
        <v>40652.208333333336</v>
      </c>
      <c r="O140" t="b">
        <v>0</v>
      </c>
      <c r="P140" t="b">
        <v>0</v>
      </c>
      <c r="Q140" t="s">
        <v>23</v>
      </c>
      <c r="R140" s="8">
        <f t="shared" si="19"/>
        <v>34.173913043478258</v>
      </c>
      <c r="S140" t="str">
        <f t="shared" si="22"/>
        <v>music</v>
      </c>
      <c r="T140" t="str">
        <f t="shared" si="23"/>
        <v>rock</v>
      </c>
      <c r="U140" s="11" t="str">
        <f t="shared" si="25"/>
        <v>2011</v>
      </c>
      <c r="V140" s="11" t="str">
        <f t="shared" si="26"/>
        <v>Apr</v>
      </c>
      <c r="W140" s="11" t="str">
        <f t="shared" si="24"/>
        <v>Apr</v>
      </c>
    </row>
    <row r="141" spans="1:23" ht="15.75">
      <c r="A141">
        <v>117</v>
      </c>
      <c r="B141" s="4" t="s">
        <v>284</v>
      </c>
      <c r="C141" s="3" t="s">
        <v>285</v>
      </c>
      <c r="D141">
        <v>4900</v>
      </c>
      <c r="E141">
        <v>8523</v>
      </c>
      <c r="F141" t="s">
        <v>20</v>
      </c>
      <c r="G141" s="7">
        <f t="shared" si="18"/>
        <v>1.7393877551020409</v>
      </c>
      <c r="H141">
        <v>275</v>
      </c>
      <c r="I141" t="s">
        <v>21</v>
      </c>
      <c r="J141" t="s">
        <v>22</v>
      </c>
      <c r="K141" s="10">
        <f t="shared" si="20"/>
        <v>40808.208333333336</v>
      </c>
      <c r="L141">
        <v>1316667600</v>
      </c>
      <c r="M141">
        <v>1317186000</v>
      </c>
      <c r="N141" s="11">
        <f t="shared" si="21"/>
        <v>40814.208333333336</v>
      </c>
      <c r="O141" t="b">
        <v>0</v>
      </c>
      <c r="P141" t="b">
        <v>0</v>
      </c>
      <c r="Q141" t="s">
        <v>269</v>
      </c>
      <c r="R141" s="8">
        <f t="shared" si="19"/>
        <v>30.992727272727272</v>
      </c>
      <c r="S141" t="str">
        <f t="shared" si="22"/>
        <v>film &amp; video</v>
      </c>
      <c r="T141" t="str">
        <f t="shared" si="23"/>
        <v>television</v>
      </c>
      <c r="U141" s="11" t="str">
        <f t="shared" si="25"/>
        <v>2011</v>
      </c>
      <c r="V141" s="11" t="str">
        <f t="shared" si="26"/>
        <v>Sep</v>
      </c>
      <c r="W141" s="11" t="str">
        <f t="shared" si="24"/>
        <v>Sep</v>
      </c>
    </row>
    <row r="142" spans="1:23" ht="15.75" customHeight="1">
      <c r="A142">
        <v>881</v>
      </c>
      <c r="B142" s="4" t="s">
        <v>1794</v>
      </c>
      <c r="C142" s="3" t="s">
        <v>1795</v>
      </c>
      <c r="D142">
        <v>81300</v>
      </c>
      <c r="E142">
        <v>31665</v>
      </c>
      <c r="F142" t="s">
        <v>14</v>
      </c>
      <c r="G142" s="7">
        <f t="shared" si="18"/>
        <v>0.38948339483394834</v>
      </c>
      <c r="H142">
        <v>452</v>
      </c>
      <c r="I142" t="s">
        <v>21</v>
      </c>
      <c r="J142" t="s">
        <v>22</v>
      </c>
      <c r="K142" s="10">
        <f t="shared" si="20"/>
        <v>42194.208333333328</v>
      </c>
      <c r="L142">
        <v>1436418000</v>
      </c>
      <c r="M142">
        <v>1438923600</v>
      </c>
      <c r="N142" s="11">
        <f t="shared" si="21"/>
        <v>42223.208333333328</v>
      </c>
      <c r="O142" t="b">
        <v>0</v>
      </c>
      <c r="P142" t="b">
        <v>1</v>
      </c>
      <c r="Q142" t="s">
        <v>33</v>
      </c>
      <c r="R142" s="8">
        <f t="shared" si="19"/>
        <v>70.055309734513273</v>
      </c>
      <c r="S142" t="str">
        <f t="shared" si="22"/>
        <v>theater</v>
      </c>
      <c r="T142" t="str">
        <f t="shared" si="23"/>
        <v>plays</v>
      </c>
      <c r="U142" s="11" t="str">
        <f t="shared" si="25"/>
        <v>2015</v>
      </c>
      <c r="V142" s="11" t="str">
        <f t="shared" si="26"/>
        <v>Jul</v>
      </c>
      <c r="W142" s="11" t="str">
        <f t="shared" si="24"/>
        <v>Aug</v>
      </c>
    </row>
    <row r="143" spans="1:23" ht="15.75">
      <c r="A143">
        <v>105</v>
      </c>
      <c r="B143" s="4" t="s">
        <v>259</v>
      </c>
      <c r="C143" s="3" t="s">
        <v>260</v>
      </c>
      <c r="D143">
        <v>6800</v>
      </c>
      <c r="E143">
        <v>9829</v>
      </c>
      <c r="F143" t="s">
        <v>20</v>
      </c>
      <c r="G143" s="7">
        <f t="shared" si="18"/>
        <v>1.4454411764705883</v>
      </c>
      <c r="H143">
        <v>95</v>
      </c>
      <c r="I143" t="s">
        <v>21</v>
      </c>
      <c r="J143" t="s">
        <v>22</v>
      </c>
      <c r="K143" s="10">
        <f t="shared" si="20"/>
        <v>41366.208333333336</v>
      </c>
      <c r="L143">
        <v>1364878800</v>
      </c>
      <c r="M143">
        <v>1366434000</v>
      </c>
      <c r="N143" s="11">
        <f t="shared" si="21"/>
        <v>41384.208333333336</v>
      </c>
      <c r="O143" t="b">
        <v>0</v>
      </c>
      <c r="P143" t="b">
        <v>0</v>
      </c>
      <c r="Q143" t="s">
        <v>28</v>
      </c>
      <c r="R143" s="8">
        <f t="shared" si="19"/>
        <v>103.46315789473684</v>
      </c>
      <c r="S143" t="str">
        <f t="shared" si="22"/>
        <v>technology</v>
      </c>
      <c r="T143" t="str">
        <f t="shared" si="23"/>
        <v>web</v>
      </c>
      <c r="U143" s="11" t="str">
        <f t="shared" si="25"/>
        <v>2013</v>
      </c>
      <c r="V143" s="11" t="str">
        <f t="shared" si="26"/>
        <v>Apr</v>
      </c>
      <c r="W143" s="11" t="str">
        <f t="shared" si="24"/>
        <v>Apr</v>
      </c>
    </row>
    <row r="144" spans="1:23" ht="15.75">
      <c r="A144">
        <v>298</v>
      </c>
      <c r="B144" s="4" t="s">
        <v>648</v>
      </c>
      <c r="C144" s="3" t="s">
        <v>649</v>
      </c>
      <c r="D144">
        <v>3500</v>
      </c>
      <c r="E144">
        <v>5037</v>
      </c>
      <c r="F144" t="s">
        <v>20</v>
      </c>
      <c r="G144" s="7">
        <f t="shared" si="18"/>
        <v>1.4391428571428571</v>
      </c>
      <c r="H144">
        <v>72</v>
      </c>
      <c r="I144" t="s">
        <v>21</v>
      </c>
      <c r="J144" t="s">
        <v>22</v>
      </c>
      <c r="K144" s="10">
        <f t="shared" si="20"/>
        <v>42426.25</v>
      </c>
      <c r="L144">
        <v>1456466400</v>
      </c>
      <c r="M144">
        <v>1458018000</v>
      </c>
      <c r="N144" s="11">
        <f t="shared" si="21"/>
        <v>42444.208333333328</v>
      </c>
      <c r="O144" t="b">
        <v>0</v>
      </c>
      <c r="P144" t="b">
        <v>1</v>
      </c>
      <c r="Q144" t="s">
        <v>23</v>
      </c>
      <c r="R144" s="8">
        <f t="shared" si="19"/>
        <v>69.958333333333329</v>
      </c>
      <c r="S144" t="str">
        <f t="shared" si="22"/>
        <v>music</v>
      </c>
      <c r="T144" t="str">
        <f t="shared" si="23"/>
        <v>rock</v>
      </c>
      <c r="U144" s="11" t="str">
        <f t="shared" si="25"/>
        <v>2016</v>
      </c>
      <c r="V144" s="11" t="str">
        <f t="shared" si="26"/>
        <v>Feb</v>
      </c>
      <c r="W144" s="11" t="str">
        <f t="shared" si="24"/>
        <v>Mar</v>
      </c>
    </row>
    <row r="145" spans="1:23" ht="15.75" customHeight="1">
      <c r="A145">
        <v>223</v>
      </c>
      <c r="B145" s="4" t="s">
        <v>499</v>
      </c>
      <c r="C145" s="3" t="s">
        <v>500</v>
      </c>
      <c r="D145">
        <v>87300</v>
      </c>
      <c r="E145">
        <v>81897</v>
      </c>
      <c r="F145" t="s">
        <v>14</v>
      </c>
      <c r="G145" s="7">
        <f t="shared" si="18"/>
        <v>0.93810996563573879</v>
      </c>
      <c r="H145">
        <v>931</v>
      </c>
      <c r="I145" t="s">
        <v>21</v>
      </c>
      <c r="J145" t="s">
        <v>22</v>
      </c>
      <c r="K145" s="10">
        <f t="shared" si="20"/>
        <v>42445.208333333328</v>
      </c>
      <c r="L145">
        <v>1458104400</v>
      </c>
      <c r="M145">
        <v>1459314000</v>
      </c>
      <c r="N145" s="11">
        <f t="shared" si="21"/>
        <v>42459.208333333328</v>
      </c>
      <c r="O145" t="b">
        <v>0</v>
      </c>
      <c r="P145" t="b">
        <v>0</v>
      </c>
      <c r="Q145" t="s">
        <v>33</v>
      </c>
      <c r="R145" s="8">
        <f t="shared" si="19"/>
        <v>87.966702470461868</v>
      </c>
      <c r="S145" t="str">
        <f t="shared" si="22"/>
        <v>theater</v>
      </c>
      <c r="T145" t="str">
        <f t="shared" si="23"/>
        <v>plays</v>
      </c>
      <c r="U145" s="11" t="str">
        <f t="shared" si="25"/>
        <v>2016</v>
      </c>
      <c r="V145" s="11" t="str">
        <f t="shared" si="26"/>
        <v>Mar</v>
      </c>
      <c r="W145" s="11" t="str">
        <f t="shared" si="24"/>
        <v>Mar</v>
      </c>
    </row>
    <row r="146" spans="1:23" ht="15.75">
      <c r="A146">
        <v>755</v>
      </c>
      <c r="B146" s="4" t="s">
        <v>1546</v>
      </c>
      <c r="C146" s="3" t="s">
        <v>1547</v>
      </c>
      <c r="D146">
        <v>4500</v>
      </c>
      <c r="E146">
        <v>7496</v>
      </c>
      <c r="F146" t="s">
        <v>20</v>
      </c>
      <c r="G146" s="7">
        <f t="shared" si="18"/>
        <v>1.6657777777777778</v>
      </c>
      <c r="H146">
        <v>288</v>
      </c>
      <c r="I146" t="s">
        <v>36</v>
      </c>
      <c r="J146" t="s">
        <v>37</v>
      </c>
      <c r="K146" s="10">
        <f t="shared" si="20"/>
        <v>43096.25</v>
      </c>
      <c r="L146">
        <v>1514354400</v>
      </c>
      <c r="M146">
        <v>1515391200</v>
      </c>
      <c r="N146" s="11">
        <f t="shared" si="21"/>
        <v>43108.25</v>
      </c>
      <c r="O146" t="b">
        <v>0</v>
      </c>
      <c r="P146" t="b">
        <v>1</v>
      </c>
      <c r="Q146" t="s">
        <v>33</v>
      </c>
      <c r="R146" s="8">
        <f t="shared" si="19"/>
        <v>26.027777777777779</v>
      </c>
      <c r="S146" t="str">
        <f t="shared" si="22"/>
        <v>theater</v>
      </c>
      <c r="T146" t="str">
        <f t="shared" si="23"/>
        <v>plays</v>
      </c>
      <c r="U146" s="11" t="str">
        <f t="shared" si="25"/>
        <v>2018</v>
      </c>
      <c r="V146" s="11" t="str">
        <f t="shared" si="26"/>
        <v>Dec</v>
      </c>
      <c r="W146" s="11" t="str">
        <f t="shared" si="24"/>
        <v>Jan</v>
      </c>
    </row>
    <row r="147" spans="1:23" ht="15.75">
      <c r="A147">
        <v>890</v>
      </c>
      <c r="B147" s="4" t="s">
        <v>1812</v>
      </c>
      <c r="C147" s="3" t="s">
        <v>1813</v>
      </c>
      <c r="D147">
        <v>134400</v>
      </c>
      <c r="E147">
        <v>155849</v>
      </c>
      <c r="F147" t="s">
        <v>20</v>
      </c>
      <c r="G147" s="7">
        <f t="shared" si="18"/>
        <v>1.1595907738095239</v>
      </c>
      <c r="H147">
        <v>1470</v>
      </c>
      <c r="I147" t="s">
        <v>21</v>
      </c>
      <c r="J147" t="s">
        <v>22</v>
      </c>
      <c r="K147" s="10">
        <f t="shared" si="20"/>
        <v>43640.208333333328</v>
      </c>
      <c r="L147">
        <v>1561352400</v>
      </c>
      <c r="M147">
        <v>1561438800</v>
      </c>
      <c r="N147" s="11">
        <f t="shared" si="21"/>
        <v>43641.208333333328</v>
      </c>
      <c r="O147" t="b">
        <v>0</v>
      </c>
      <c r="P147" t="b">
        <v>0</v>
      </c>
      <c r="Q147" t="s">
        <v>60</v>
      </c>
      <c r="R147" s="8">
        <f t="shared" si="19"/>
        <v>106.01972789115646</v>
      </c>
      <c r="S147" t="str">
        <f t="shared" si="22"/>
        <v>music</v>
      </c>
      <c r="T147" t="str">
        <f t="shared" si="23"/>
        <v>indie rock</v>
      </c>
      <c r="U147" s="11" t="str">
        <f t="shared" si="25"/>
        <v>2019</v>
      </c>
      <c r="V147" s="11" t="str">
        <f t="shared" si="26"/>
        <v>Jun</v>
      </c>
      <c r="W147" s="11" t="str">
        <f t="shared" si="24"/>
        <v>Jun</v>
      </c>
    </row>
    <row r="148" spans="1:23" ht="15.75">
      <c r="A148">
        <v>603</v>
      </c>
      <c r="B148" s="4" t="s">
        <v>1248</v>
      </c>
      <c r="C148" s="3" t="s">
        <v>1249</v>
      </c>
      <c r="D148">
        <v>5300</v>
      </c>
      <c r="E148">
        <v>6342</v>
      </c>
      <c r="F148" t="s">
        <v>20</v>
      </c>
      <c r="G148" s="7">
        <f t="shared" si="18"/>
        <v>1.1966037735849056</v>
      </c>
      <c r="H148">
        <v>102</v>
      </c>
      <c r="I148" t="s">
        <v>21</v>
      </c>
      <c r="J148" t="s">
        <v>22</v>
      </c>
      <c r="K148" s="10">
        <f t="shared" si="20"/>
        <v>43573.208333333328</v>
      </c>
      <c r="L148">
        <v>1555563600</v>
      </c>
      <c r="M148">
        <v>1557896400</v>
      </c>
      <c r="N148" s="11">
        <f t="shared" si="21"/>
        <v>43600.208333333328</v>
      </c>
      <c r="O148" t="b">
        <v>0</v>
      </c>
      <c r="P148" t="b">
        <v>0</v>
      </c>
      <c r="Q148" t="s">
        <v>33</v>
      </c>
      <c r="R148" s="8">
        <f t="shared" si="19"/>
        <v>62.176470588235297</v>
      </c>
      <c r="S148" t="str">
        <f t="shared" si="22"/>
        <v>theater</v>
      </c>
      <c r="T148" t="str">
        <f t="shared" si="23"/>
        <v>plays</v>
      </c>
      <c r="U148" s="11" t="str">
        <f t="shared" si="25"/>
        <v>2019</v>
      </c>
      <c r="V148" s="11" t="str">
        <f t="shared" si="26"/>
        <v>Apr</v>
      </c>
      <c r="W148" s="11" t="str">
        <f t="shared" si="24"/>
        <v>May</v>
      </c>
    </row>
    <row r="149" spans="1:23" ht="15.75">
      <c r="A149">
        <v>874</v>
      </c>
      <c r="B149" s="4" t="s">
        <v>1780</v>
      </c>
      <c r="C149" s="3" t="s">
        <v>1781</v>
      </c>
      <c r="D149">
        <v>40200</v>
      </c>
      <c r="E149">
        <v>139468</v>
      </c>
      <c r="F149" t="s">
        <v>20</v>
      </c>
      <c r="G149" s="7">
        <f t="shared" si="18"/>
        <v>3.4693532338308457</v>
      </c>
      <c r="H149">
        <v>4358</v>
      </c>
      <c r="I149" t="s">
        <v>21</v>
      </c>
      <c r="J149" t="s">
        <v>22</v>
      </c>
      <c r="K149" s="10">
        <f t="shared" si="20"/>
        <v>40291.208333333336</v>
      </c>
      <c r="L149">
        <v>1271998800</v>
      </c>
      <c r="M149">
        <v>1275282000</v>
      </c>
      <c r="N149" s="11">
        <f t="shared" si="21"/>
        <v>40329.208333333336</v>
      </c>
      <c r="O149" t="b">
        <v>0</v>
      </c>
      <c r="P149" t="b">
        <v>1</v>
      </c>
      <c r="Q149" t="s">
        <v>122</v>
      </c>
      <c r="R149" s="8">
        <f t="shared" si="19"/>
        <v>32.002753556677376</v>
      </c>
      <c r="S149" t="str">
        <f t="shared" si="22"/>
        <v>photography</v>
      </c>
      <c r="T149" t="str">
        <f t="shared" si="23"/>
        <v>photography books</v>
      </c>
      <c r="U149" s="11" t="str">
        <f t="shared" si="25"/>
        <v>2010</v>
      </c>
      <c r="V149" s="11" t="str">
        <f t="shared" si="26"/>
        <v>Apr</v>
      </c>
      <c r="W149" s="11" t="str">
        <f t="shared" si="24"/>
        <v>May</v>
      </c>
    </row>
    <row r="150" spans="1:23" ht="15.75">
      <c r="A150">
        <v>652</v>
      </c>
      <c r="B150" s="4" t="s">
        <v>1346</v>
      </c>
      <c r="C150" s="3" t="s">
        <v>1347</v>
      </c>
      <c r="D150">
        <v>10000</v>
      </c>
      <c r="E150">
        <v>12684</v>
      </c>
      <c r="F150" t="s">
        <v>20</v>
      </c>
      <c r="G150" s="7">
        <f t="shared" si="18"/>
        <v>1.2684</v>
      </c>
      <c r="H150">
        <v>409</v>
      </c>
      <c r="I150" t="s">
        <v>21</v>
      </c>
      <c r="J150" t="s">
        <v>22</v>
      </c>
      <c r="K150" s="10">
        <f t="shared" si="20"/>
        <v>42587.208333333328</v>
      </c>
      <c r="L150">
        <v>1470373200</v>
      </c>
      <c r="M150">
        <v>1474088400</v>
      </c>
      <c r="N150" s="11">
        <f t="shared" si="21"/>
        <v>42630.208333333328</v>
      </c>
      <c r="O150" t="b">
        <v>0</v>
      </c>
      <c r="P150" t="b">
        <v>0</v>
      </c>
      <c r="Q150" t="s">
        <v>28</v>
      </c>
      <c r="R150" s="8">
        <f t="shared" si="19"/>
        <v>31.012224938875306</v>
      </c>
      <c r="S150" t="str">
        <f t="shared" si="22"/>
        <v>technology</v>
      </c>
      <c r="T150" t="str">
        <f t="shared" si="23"/>
        <v>web</v>
      </c>
      <c r="U150" s="11" t="str">
        <f t="shared" si="25"/>
        <v>2016</v>
      </c>
      <c r="V150" s="11" t="str">
        <f t="shared" si="26"/>
        <v>Aug</v>
      </c>
      <c r="W150" s="11" t="str">
        <f t="shared" si="24"/>
        <v>Sep</v>
      </c>
    </row>
    <row r="151" spans="1:23" ht="15.75">
      <c r="A151">
        <v>84</v>
      </c>
      <c r="B151" s="4" t="s">
        <v>217</v>
      </c>
      <c r="C151" s="3" t="s">
        <v>218</v>
      </c>
      <c r="D151">
        <v>31400</v>
      </c>
      <c r="E151">
        <v>41564</v>
      </c>
      <c r="F151" t="s">
        <v>20</v>
      </c>
      <c r="G151" s="7">
        <f t="shared" si="18"/>
        <v>1.3236942675159236</v>
      </c>
      <c r="H151">
        <v>374</v>
      </c>
      <c r="I151" t="s">
        <v>21</v>
      </c>
      <c r="J151" t="s">
        <v>22</v>
      </c>
      <c r="K151" s="10">
        <f t="shared" si="20"/>
        <v>41118.208333333336</v>
      </c>
      <c r="L151">
        <v>1343451600</v>
      </c>
      <c r="M151">
        <v>1344315600</v>
      </c>
      <c r="N151" s="11">
        <f t="shared" si="21"/>
        <v>41128.208333333336</v>
      </c>
      <c r="O151" t="b">
        <v>0</v>
      </c>
      <c r="P151" t="b">
        <v>0</v>
      </c>
      <c r="Q151" t="s">
        <v>65</v>
      </c>
      <c r="R151" s="8">
        <f t="shared" si="19"/>
        <v>111.1336898395722</v>
      </c>
      <c r="S151" t="str">
        <f t="shared" si="22"/>
        <v>technology</v>
      </c>
      <c r="T151" t="str">
        <f t="shared" si="23"/>
        <v>wearables</v>
      </c>
      <c r="U151" s="11" t="str">
        <f t="shared" si="25"/>
        <v>2012</v>
      </c>
      <c r="V151" s="11" t="str">
        <f t="shared" si="26"/>
        <v>Jul</v>
      </c>
      <c r="W151" s="11" t="str">
        <f t="shared" si="24"/>
        <v>Aug</v>
      </c>
    </row>
    <row r="152" spans="1:23" ht="30">
      <c r="A152">
        <v>119</v>
      </c>
      <c r="B152" s="4" t="s">
        <v>288</v>
      </c>
      <c r="C152" s="3" t="s">
        <v>289</v>
      </c>
      <c r="D152">
        <v>5000</v>
      </c>
      <c r="E152">
        <v>10748</v>
      </c>
      <c r="F152" t="s">
        <v>20</v>
      </c>
      <c r="G152" s="7">
        <f t="shared" si="18"/>
        <v>2.1496</v>
      </c>
      <c r="H152">
        <v>154</v>
      </c>
      <c r="I152" t="s">
        <v>21</v>
      </c>
      <c r="J152" t="s">
        <v>22</v>
      </c>
      <c r="K152" s="10">
        <f t="shared" si="20"/>
        <v>41806.208333333336</v>
      </c>
      <c r="L152">
        <v>1402894800</v>
      </c>
      <c r="M152">
        <v>1404363600</v>
      </c>
      <c r="N152" s="11">
        <f t="shared" si="21"/>
        <v>41823.208333333336</v>
      </c>
      <c r="O152" t="b">
        <v>0</v>
      </c>
      <c r="P152" t="b">
        <v>1</v>
      </c>
      <c r="Q152" t="s">
        <v>42</v>
      </c>
      <c r="R152" s="8">
        <f t="shared" si="19"/>
        <v>69.79220779220779</v>
      </c>
      <c r="S152" t="str">
        <f t="shared" si="22"/>
        <v>film &amp; video</v>
      </c>
      <c r="T152" t="str">
        <f t="shared" si="23"/>
        <v>documentary</v>
      </c>
      <c r="U152" s="11" t="str">
        <f t="shared" si="25"/>
        <v>2014</v>
      </c>
      <c r="V152" s="11" t="str">
        <f t="shared" si="26"/>
        <v>Jun</v>
      </c>
      <c r="W152" s="11" t="str">
        <f t="shared" si="24"/>
        <v>Jul</v>
      </c>
    </row>
    <row r="153" spans="1:23" ht="15.75">
      <c r="A153">
        <v>88</v>
      </c>
      <c r="B153" s="4" t="s">
        <v>225</v>
      </c>
      <c r="C153" s="3" t="s">
        <v>226</v>
      </c>
      <c r="D153">
        <v>4800</v>
      </c>
      <c r="E153">
        <v>12516</v>
      </c>
      <c r="F153" t="s">
        <v>20</v>
      </c>
      <c r="G153" s="7">
        <f t="shared" si="18"/>
        <v>2.6074999999999999</v>
      </c>
      <c r="H153">
        <v>113</v>
      </c>
      <c r="I153" t="s">
        <v>21</v>
      </c>
      <c r="J153" t="s">
        <v>22</v>
      </c>
      <c r="K153" s="10">
        <f t="shared" si="20"/>
        <v>42110.208333333328</v>
      </c>
      <c r="L153">
        <v>1429160400</v>
      </c>
      <c r="M153">
        <v>1431061200</v>
      </c>
      <c r="N153" s="11">
        <f t="shared" si="21"/>
        <v>42132.208333333328</v>
      </c>
      <c r="O153" t="b">
        <v>0</v>
      </c>
      <c r="P153" t="b">
        <v>0</v>
      </c>
      <c r="Q153" t="s">
        <v>206</v>
      </c>
      <c r="R153" s="8">
        <f t="shared" si="19"/>
        <v>110.76106194690266</v>
      </c>
      <c r="S153" t="str">
        <f t="shared" si="22"/>
        <v>publishing</v>
      </c>
      <c r="T153" t="str">
        <f t="shared" si="23"/>
        <v>translations</v>
      </c>
      <c r="U153" s="11" t="str">
        <f t="shared" si="25"/>
        <v>2015</v>
      </c>
      <c r="V153" s="11" t="str">
        <f t="shared" si="26"/>
        <v>Apr</v>
      </c>
      <c r="W153" s="11" t="str">
        <f t="shared" si="24"/>
        <v>May</v>
      </c>
    </row>
    <row r="154" spans="1:23" ht="15.75">
      <c r="A154">
        <v>489</v>
      </c>
      <c r="B154" s="4" t="s">
        <v>1025</v>
      </c>
      <c r="C154" s="3" t="s">
        <v>1026</v>
      </c>
      <c r="D154">
        <v>9200</v>
      </c>
      <c r="E154">
        <v>9339</v>
      </c>
      <c r="F154" t="s">
        <v>20</v>
      </c>
      <c r="G154" s="7">
        <f t="shared" si="18"/>
        <v>1.015108695652174</v>
      </c>
      <c r="H154">
        <v>85</v>
      </c>
      <c r="I154" t="s">
        <v>107</v>
      </c>
      <c r="J154" t="s">
        <v>108</v>
      </c>
      <c r="K154" s="10">
        <f t="shared" si="20"/>
        <v>40406.208333333336</v>
      </c>
      <c r="L154">
        <v>1281934800</v>
      </c>
      <c r="M154">
        <v>1282366800</v>
      </c>
      <c r="N154" s="11">
        <f t="shared" si="21"/>
        <v>40411.208333333336</v>
      </c>
      <c r="O154" t="b">
        <v>0</v>
      </c>
      <c r="P154" t="b">
        <v>0</v>
      </c>
      <c r="Q154" t="s">
        <v>65</v>
      </c>
      <c r="R154" s="8">
        <f t="shared" si="19"/>
        <v>109.87058823529412</v>
      </c>
      <c r="S154" t="str">
        <f t="shared" si="22"/>
        <v>technology</v>
      </c>
      <c r="T154" t="str">
        <f t="shared" si="23"/>
        <v>wearables</v>
      </c>
      <c r="U154" s="11" t="str">
        <f t="shared" si="25"/>
        <v>2010</v>
      </c>
      <c r="V154" s="11" t="str">
        <f t="shared" si="26"/>
        <v>Aug</v>
      </c>
      <c r="W154" s="11" t="str">
        <f t="shared" si="24"/>
        <v>Aug</v>
      </c>
    </row>
    <row r="155" spans="1:23" ht="15.75" customHeight="1">
      <c r="A155">
        <v>534</v>
      </c>
      <c r="B155" s="4" t="s">
        <v>1113</v>
      </c>
      <c r="C155" s="3" t="s">
        <v>1114</v>
      </c>
      <c r="D155">
        <v>89100</v>
      </c>
      <c r="E155">
        <v>13385</v>
      </c>
      <c r="F155" t="s">
        <v>14</v>
      </c>
      <c r="G155" s="7">
        <f t="shared" si="18"/>
        <v>0.15022446689113356</v>
      </c>
      <c r="H155">
        <v>243</v>
      </c>
      <c r="I155" t="s">
        <v>21</v>
      </c>
      <c r="J155" t="s">
        <v>22</v>
      </c>
      <c r="K155" s="10">
        <f t="shared" si="20"/>
        <v>43329.208333333328</v>
      </c>
      <c r="L155">
        <v>1534482000</v>
      </c>
      <c r="M155">
        <v>1534568400</v>
      </c>
      <c r="N155" s="11">
        <f t="shared" si="21"/>
        <v>43330.208333333328</v>
      </c>
      <c r="O155" t="b">
        <v>0</v>
      </c>
      <c r="P155" t="b">
        <v>1</v>
      </c>
      <c r="Q155" t="s">
        <v>53</v>
      </c>
      <c r="R155" s="8">
        <f t="shared" si="19"/>
        <v>55.08230452674897</v>
      </c>
      <c r="S155" t="str">
        <f t="shared" si="22"/>
        <v>film &amp; video</v>
      </c>
      <c r="T155" t="str">
        <f t="shared" si="23"/>
        <v>drama</v>
      </c>
      <c r="U155" s="11" t="str">
        <f t="shared" si="25"/>
        <v>2018</v>
      </c>
      <c r="V155" s="11" t="str">
        <f t="shared" si="26"/>
        <v>Aug</v>
      </c>
      <c r="W155" s="11" t="str">
        <f t="shared" si="24"/>
        <v>Aug</v>
      </c>
    </row>
    <row r="156" spans="1:23" ht="15.75" customHeight="1">
      <c r="A156">
        <v>443</v>
      </c>
      <c r="B156" s="4" t="s">
        <v>935</v>
      </c>
      <c r="C156" s="3" t="s">
        <v>936</v>
      </c>
      <c r="D156">
        <v>9300</v>
      </c>
      <c r="E156">
        <v>3232</v>
      </c>
      <c r="F156" t="s">
        <v>74</v>
      </c>
      <c r="G156" s="7">
        <f t="shared" si="18"/>
        <v>0.34752688172043006</v>
      </c>
      <c r="H156">
        <v>90</v>
      </c>
      <c r="I156" t="s">
        <v>21</v>
      </c>
      <c r="J156" t="s">
        <v>22</v>
      </c>
      <c r="K156" s="10">
        <f t="shared" si="20"/>
        <v>40451.208333333336</v>
      </c>
      <c r="L156">
        <v>1285822800</v>
      </c>
      <c r="M156">
        <v>1287464400</v>
      </c>
      <c r="N156" s="11">
        <f t="shared" si="21"/>
        <v>40470.208333333336</v>
      </c>
      <c r="O156" t="b">
        <v>0</v>
      </c>
      <c r="P156" t="b">
        <v>0</v>
      </c>
      <c r="Q156" t="s">
        <v>33</v>
      </c>
      <c r="R156" s="8">
        <f t="shared" si="19"/>
        <v>35.911111111111111</v>
      </c>
      <c r="S156" t="str">
        <f t="shared" si="22"/>
        <v>theater</v>
      </c>
      <c r="T156" t="str">
        <f t="shared" si="23"/>
        <v>plays</v>
      </c>
      <c r="U156" s="11" t="str">
        <f t="shared" si="25"/>
        <v>2010</v>
      </c>
      <c r="V156" s="11" t="str">
        <f t="shared" si="26"/>
        <v>Sep</v>
      </c>
      <c r="W156" s="11" t="str">
        <f t="shared" si="24"/>
        <v>Oct</v>
      </c>
    </row>
    <row r="157" spans="1:23" ht="30" customHeight="1">
      <c r="A157">
        <v>743</v>
      </c>
      <c r="B157" s="4" t="s">
        <v>1522</v>
      </c>
      <c r="C157" s="3" t="s">
        <v>1523</v>
      </c>
      <c r="D157">
        <v>3900</v>
      </c>
      <c r="E157">
        <v>504</v>
      </c>
      <c r="F157" t="s">
        <v>14</v>
      </c>
      <c r="G157" s="7">
        <f t="shared" si="18"/>
        <v>0.12923076923076923</v>
      </c>
      <c r="H157">
        <v>17</v>
      </c>
      <c r="I157" t="s">
        <v>21</v>
      </c>
      <c r="J157" t="s">
        <v>22</v>
      </c>
      <c r="K157" s="10">
        <f t="shared" si="20"/>
        <v>42298.208333333328</v>
      </c>
      <c r="L157">
        <v>1445403600</v>
      </c>
      <c r="M157">
        <v>1445922000</v>
      </c>
      <c r="N157" s="11">
        <f t="shared" si="21"/>
        <v>42304.208333333328</v>
      </c>
      <c r="O157" t="b">
        <v>0</v>
      </c>
      <c r="P157" t="b">
        <v>1</v>
      </c>
      <c r="Q157" t="s">
        <v>33</v>
      </c>
      <c r="R157" s="8">
        <f t="shared" si="19"/>
        <v>29.647058823529413</v>
      </c>
      <c r="S157" t="str">
        <f t="shared" si="22"/>
        <v>theater</v>
      </c>
      <c r="T157" t="str">
        <f t="shared" si="23"/>
        <v>plays</v>
      </c>
      <c r="U157" s="11" t="str">
        <f t="shared" si="25"/>
        <v>2015</v>
      </c>
      <c r="V157" s="11" t="str">
        <f t="shared" si="26"/>
        <v>Oct</v>
      </c>
      <c r="W157" s="11" t="str">
        <f t="shared" si="24"/>
        <v>Oct</v>
      </c>
    </row>
    <row r="158" spans="1:23" ht="15.75">
      <c r="A158">
        <v>30</v>
      </c>
      <c r="B158" s="4" t="s">
        <v>101</v>
      </c>
      <c r="C158" s="3" t="s">
        <v>102</v>
      </c>
      <c r="D158">
        <v>9000</v>
      </c>
      <c r="E158">
        <v>14455</v>
      </c>
      <c r="F158" t="s">
        <v>20</v>
      </c>
      <c r="G158" s="7">
        <f t="shared" si="18"/>
        <v>1.606111111111111</v>
      </c>
      <c r="H158">
        <v>129</v>
      </c>
      <c r="I158" t="s">
        <v>21</v>
      </c>
      <c r="J158" t="s">
        <v>22</v>
      </c>
      <c r="K158" s="10">
        <f t="shared" si="20"/>
        <v>43609.208333333328</v>
      </c>
      <c r="L158">
        <v>1558674000</v>
      </c>
      <c r="M158">
        <v>1559106000</v>
      </c>
      <c r="N158" s="11">
        <f t="shared" si="21"/>
        <v>43614.208333333328</v>
      </c>
      <c r="O158" t="b">
        <v>0</v>
      </c>
      <c r="P158" t="b">
        <v>0</v>
      </c>
      <c r="Q158" t="s">
        <v>71</v>
      </c>
      <c r="R158" s="8">
        <f t="shared" si="19"/>
        <v>112.05426356589147</v>
      </c>
      <c r="S158" t="str">
        <f t="shared" si="22"/>
        <v>film &amp; video</v>
      </c>
      <c r="T158" t="str">
        <f t="shared" si="23"/>
        <v>animation</v>
      </c>
      <c r="U158" s="11" t="str">
        <f t="shared" si="25"/>
        <v>2019</v>
      </c>
      <c r="V158" s="11" t="str">
        <f t="shared" si="26"/>
        <v>May</v>
      </c>
      <c r="W158" s="11" t="str">
        <f t="shared" si="24"/>
        <v>May</v>
      </c>
    </row>
    <row r="159" spans="1:23" ht="15.75">
      <c r="A159">
        <v>159</v>
      </c>
      <c r="B159" s="4" t="s">
        <v>370</v>
      </c>
      <c r="C159" s="3" t="s">
        <v>371</v>
      </c>
      <c r="D159">
        <v>191200</v>
      </c>
      <c r="E159">
        <v>191222</v>
      </c>
      <c r="F159" t="s">
        <v>20</v>
      </c>
      <c r="G159" s="7">
        <f t="shared" si="18"/>
        <v>1.0001150627615063</v>
      </c>
      <c r="H159">
        <v>1821</v>
      </c>
      <c r="I159" t="s">
        <v>21</v>
      </c>
      <c r="J159" t="s">
        <v>22</v>
      </c>
      <c r="K159" s="10">
        <f t="shared" si="20"/>
        <v>43551.208333333328</v>
      </c>
      <c r="L159">
        <v>1553662800</v>
      </c>
      <c r="M159">
        <v>1555218000</v>
      </c>
      <c r="N159" s="11">
        <f t="shared" si="21"/>
        <v>43569.208333333328</v>
      </c>
      <c r="O159" t="b">
        <v>0</v>
      </c>
      <c r="P159" t="b">
        <v>1</v>
      </c>
      <c r="Q159" t="s">
        <v>33</v>
      </c>
      <c r="R159" s="8">
        <f t="shared" si="19"/>
        <v>105.00933552992861</v>
      </c>
      <c r="S159" t="str">
        <f t="shared" si="22"/>
        <v>theater</v>
      </c>
      <c r="T159" t="str">
        <f t="shared" si="23"/>
        <v>plays</v>
      </c>
      <c r="U159" s="11" t="str">
        <f t="shared" si="25"/>
        <v>2019</v>
      </c>
      <c r="V159" s="11" t="str">
        <f t="shared" si="26"/>
        <v>Mar</v>
      </c>
      <c r="W159" s="11" t="str">
        <f t="shared" si="24"/>
        <v>Apr</v>
      </c>
    </row>
    <row r="160" spans="1:23" ht="15.75" customHeight="1">
      <c r="A160">
        <v>572</v>
      </c>
      <c r="B160" s="4" t="s">
        <v>1188</v>
      </c>
      <c r="C160" s="3" t="s">
        <v>1189</v>
      </c>
      <c r="D160">
        <v>9000</v>
      </c>
      <c r="E160">
        <v>4896</v>
      </c>
      <c r="F160" t="s">
        <v>74</v>
      </c>
      <c r="G160" s="7">
        <f t="shared" si="18"/>
        <v>0.54400000000000004</v>
      </c>
      <c r="H160">
        <v>94</v>
      </c>
      <c r="I160" t="s">
        <v>21</v>
      </c>
      <c r="J160" t="s">
        <v>22</v>
      </c>
      <c r="K160" s="10">
        <f t="shared" si="20"/>
        <v>42275.208333333328</v>
      </c>
      <c r="L160">
        <v>1443416400</v>
      </c>
      <c r="M160">
        <v>1444798800</v>
      </c>
      <c r="N160" s="11">
        <f t="shared" si="21"/>
        <v>42291.208333333328</v>
      </c>
      <c r="O160" t="b">
        <v>0</v>
      </c>
      <c r="P160" t="b">
        <v>1</v>
      </c>
      <c r="Q160" t="s">
        <v>23</v>
      </c>
      <c r="R160" s="8">
        <f t="shared" si="19"/>
        <v>52.085106382978722</v>
      </c>
      <c r="S160" t="str">
        <f t="shared" si="22"/>
        <v>music</v>
      </c>
      <c r="T160" t="str">
        <f t="shared" si="23"/>
        <v>rock</v>
      </c>
      <c r="U160" s="11" t="str">
        <f t="shared" si="25"/>
        <v>2015</v>
      </c>
      <c r="V160" s="11" t="str">
        <f t="shared" si="26"/>
        <v>Sep</v>
      </c>
      <c r="W160" s="11" t="str">
        <f t="shared" si="24"/>
        <v>Oct</v>
      </c>
    </row>
    <row r="161" spans="1:23" ht="30" customHeight="1">
      <c r="A161">
        <v>916</v>
      </c>
      <c r="B161" s="4" t="s">
        <v>1864</v>
      </c>
      <c r="C161" s="3" t="s">
        <v>1865</v>
      </c>
      <c r="D161">
        <v>3700</v>
      </c>
      <c r="E161">
        <v>1343</v>
      </c>
      <c r="F161" t="s">
        <v>14</v>
      </c>
      <c r="G161" s="7">
        <f t="shared" si="18"/>
        <v>0.36297297297297298</v>
      </c>
      <c r="H161">
        <v>52</v>
      </c>
      <c r="I161" t="s">
        <v>21</v>
      </c>
      <c r="J161" t="s">
        <v>22</v>
      </c>
      <c r="K161" s="10">
        <f t="shared" si="20"/>
        <v>41991.25</v>
      </c>
      <c r="L161">
        <v>1418882400</v>
      </c>
      <c r="M161">
        <v>1419660000</v>
      </c>
      <c r="N161" s="11">
        <f t="shared" si="21"/>
        <v>42000.25</v>
      </c>
      <c r="O161" t="b">
        <v>0</v>
      </c>
      <c r="P161" t="b">
        <v>0</v>
      </c>
      <c r="Q161" t="s">
        <v>122</v>
      </c>
      <c r="R161" s="8">
        <f t="shared" si="19"/>
        <v>25.826923076923077</v>
      </c>
      <c r="S161" t="str">
        <f t="shared" si="22"/>
        <v>photography</v>
      </c>
      <c r="T161" t="str">
        <f t="shared" si="23"/>
        <v>photography books</v>
      </c>
      <c r="U161" s="11" t="str">
        <f t="shared" si="25"/>
        <v>2014</v>
      </c>
      <c r="V161" s="11" t="str">
        <f t="shared" si="26"/>
        <v>Dec</v>
      </c>
      <c r="W161" s="11" t="str">
        <f t="shared" si="24"/>
        <v>Dec</v>
      </c>
    </row>
    <row r="162" spans="1:23" ht="30" customHeight="1">
      <c r="A162">
        <v>522</v>
      </c>
      <c r="B162" s="4" t="s">
        <v>1089</v>
      </c>
      <c r="C162" s="3" t="s">
        <v>1090</v>
      </c>
      <c r="D162">
        <v>50500</v>
      </c>
      <c r="E162">
        <v>16389</v>
      </c>
      <c r="F162" t="s">
        <v>14</v>
      </c>
      <c r="G162" s="7">
        <f t="shared" si="18"/>
        <v>0.32453465346534655</v>
      </c>
      <c r="H162">
        <v>191</v>
      </c>
      <c r="I162" t="s">
        <v>21</v>
      </c>
      <c r="J162" t="s">
        <v>22</v>
      </c>
      <c r="K162" s="10">
        <f t="shared" si="20"/>
        <v>41093.208333333336</v>
      </c>
      <c r="L162">
        <v>1341291600</v>
      </c>
      <c r="M162">
        <v>1342328400</v>
      </c>
      <c r="N162" s="11">
        <f t="shared" si="21"/>
        <v>41105.208333333336</v>
      </c>
      <c r="O162" t="b">
        <v>0</v>
      </c>
      <c r="P162" t="b">
        <v>0</v>
      </c>
      <c r="Q162" t="s">
        <v>100</v>
      </c>
      <c r="R162" s="8">
        <f t="shared" si="19"/>
        <v>85.806282722513089</v>
      </c>
      <c r="S162" t="str">
        <f t="shared" si="22"/>
        <v>film &amp; video</v>
      </c>
      <c r="T162" t="str">
        <f t="shared" si="23"/>
        <v>shorts</v>
      </c>
      <c r="U162" s="11" t="str">
        <f t="shared" si="25"/>
        <v>2012</v>
      </c>
      <c r="V162" s="11" t="str">
        <f t="shared" si="26"/>
        <v>Jul</v>
      </c>
      <c r="W162" s="11" t="str">
        <f t="shared" si="24"/>
        <v>Jul</v>
      </c>
    </row>
    <row r="163" spans="1:23" ht="15.75" customHeight="1">
      <c r="A163">
        <v>430</v>
      </c>
      <c r="B163" s="4" t="s">
        <v>909</v>
      </c>
      <c r="C163" s="3" t="s">
        <v>910</v>
      </c>
      <c r="D163">
        <v>8100</v>
      </c>
      <c r="E163">
        <v>5487</v>
      </c>
      <c r="F163" t="s">
        <v>14</v>
      </c>
      <c r="G163" s="7">
        <f t="shared" si="18"/>
        <v>0.67740740740740746</v>
      </c>
      <c r="H163">
        <v>84</v>
      </c>
      <c r="I163" t="s">
        <v>21</v>
      </c>
      <c r="J163" t="s">
        <v>22</v>
      </c>
      <c r="K163" s="10">
        <f t="shared" si="20"/>
        <v>43737.208333333328</v>
      </c>
      <c r="L163">
        <v>1569733200</v>
      </c>
      <c r="M163">
        <v>1572670800</v>
      </c>
      <c r="N163" s="11">
        <f t="shared" si="21"/>
        <v>43771.208333333328</v>
      </c>
      <c r="O163" t="b">
        <v>0</v>
      </c>
      <c r="P163" t="b">
        <v>0</v>
      </c>
      <c r="Q163" t="s">
        <v>33</v>
      </c>
      <c r="R163" s="8">
        <f t="shared" si="19"/>
        <v>65.321428571428569</v>
      </c>
      <c r="S163" t="str">
        <f t="shared" si="22"/>
        <v>theater</v>
      </c>
      <c r="T163" t="str">
        <f t="shared" si="23"/>
        <v>plays</v>
      </c>
      <c r="U163" s="11" t="str">
        <f t="shared" si="25"/>
        <v>2019</v>
      </c>
      <c r="V163" s="11" t="str">
        <f t="shared" si="26"/>
        <v>Sep</v>
      </c>
      <c r="W163" s="11" t="str">
        <f t="shared" si="24"/>
        <v>Nov</v>
      </c>
    </row>
    <row r="164" spans="1:23" ht="15.75">
      <c r="A164">
        <v>17</v>
      </c>
      <c r="B164" s="4" t="s">
        <v>69</v>
      </c>
      <c r="C164" s="3" t="s">
        <v>70</v>
      </c>
      <c r="D164">
        <v>84600</v>
      </c>
      <c r="E164">
        <v>134845</v>
      </c>
      <c r="F164" t="s">
        <v>20</v>
      </c>
      <c r="G164" s="7">
        <f t="shared" si="18"/>
        <v>1.5939125295508274</v>
      </c>
      <c r="H164">
        <v>1249</v>
      </c>
      <c r="I164" t="s">
        <v>21</v>
      </c>
      <c r="J164" t="s">
        <v>22</v>
      </c>
      <c r="K164" s="10">
        <f t="shared" si="20"/>
        <v>40555.25</v>
      </c>
      <c r="L164">
        <v>1294812000</v>
      </c>
      <c r="M164">
        <v>1294898400</v>
      </c>
      <c r="N164" s="11">
        <f t="shared" si="21"/>
        <v>40556.25</v>
      </c>
      <c r="O164" t="b">
        <v>0</v>
      </c>
      <c r="P164" t="b">
        <v>0</v>
      </c>
      <c r="Q164" t="s">
        <v>71</v>
      </c>
      <c r="R164" s="8">
        <f t="shared" si="19"/>
        <v>107.96236989591674</v>
      </c>
      <c r="S164" t="str">
        <f t="shared" si="22"/>
        <v>film &amp; video</v>
      </c>
      <c r="T164" t="str">
        <f t="shared" si="23"/>
        <v>animation</v>
      </c>
      <c r="U164" s="11" t="str">
        <f t="shared" si="25"/>
        <v>2011</v>
      </c>
      <c r="V164" s="11" t="str">
        <f t="shared" si="26"/>
        <v>Jan</v>
      </c>
      <c r="W164" s="11" t="str">
        <f t="shared" si="24"/>
        <v>Jan</v>
      </c>
    </row>
    <row r="165" spans="1:23" ht="15.75" customHeight="1">
      <c r="A165">
        <v>266</v>
      </c>
      <c r="B165" s="4" t="s">
        <v>584</v>
      </c>
      <c r="C165" s="3" t="s">
        <v>585</v>
      </c>
      <c r="D165">
        <v>111900</v>
      </c>
      <c r="E165">
        <v>85902</v>
      </c>
      <c r="F165" t="s">
        <v>14</v>
      </c>
      <c r="G165" s="7">
        <f t="shared" si="18"/>
        <v>0.7676675603217159</v>
      </c>
      <c r="H165">
        <v>3182</v>
      </c>
      <c r="I165" t="s">
        <v>107</v>
      </c>
      <c r="J165" t="s">
        <v>108</v>
      </c>
      <c r="K165" s="10">
        <f t="shared" si="20"/>
        <v>41950.25</v>
      </c>
      <c r="L165">
        <v>1415340000</v>
      </c>
      <c r="M165">
        <v>1418191200</v>
      </c>
      <c r="N165" s="11">
        <f t="shared" si="21"/>
        <v>41983.25</v>
      </c>
      <c r="O165" t="b">
        <v>0</v>
      </c>
      <c r="P165" t="b">
        <v>1</v>
      </c>
      <c r="Q165" t="s">
        <v>159</v>
      </c>
      <c r="R165" s="8">
        <f t="shared" si="19"/>
        <v>26.996228786926462</v>
      </c>
      <c r="S165" t="str">
        <f t="shared" si="22"/>
        <v>music</v>
      </c>
      <c r="T165" t="str">
        <f t="shared" si="23"/>
        <v>jazz</v>
      </c>
      <c r="U165" s="11" t="str">
        <f t="shared" si="25"/>
        <v>2014</v>
      </c>
      <c r="V165" s="11" t="str">
        <f t="shared" si="26"/>
        <v>Nov</v>
      </c>
      <c r="W165" s="11" t="str">
        <f t="shared" si="24"/>
        <v>Dec</v>
      </c>
    </row>
    <row r="166" spans="1:23" ht="15.75">
      <c r="A166">
        <v>604</v>
      </c>
      <c r="B166" s="4" t="s">
        <v>1250</v>
      </c>
      <c r="C166" s="3" t="s">
        <v>1251</v>
      </c>
      <c r="D166">
        <v>88700</v>
      </c>
      <c r="E166">
        <v>151438</v>
      </c>
      <c r="F166" t="s">
        <v>20</v>
      </c>
      <c r="G166" s="7">
        <f t="shared" si="18"/>
        <v>1.7073055242390078</v>
      </c>
      <c r="H166">
        <v>2857</v>
      </c>
      <c r="I166" t="s">
        <v>21</v>
      </c>
      <c r="J166" t="s">
        <v>22</v>
      </c>
      <c r="K166" s="10">
        <f t="shared" si="20"/>
        <v>40565.25</v>
      </c>
      <c r="L166">
        <v>1295676000</v>
      </c>
      <c r="M166">
        <v>1297490400</v>
      </c>
      <c r="N166" s="11">
        <f t="shared" si="21"/>
        <v>40586.25</v>
      </c>
      <c r="O166" t="b">
        <v>0</v>
      </c>
      <c r="P166" t="b">
        <v>0</v>
      </c>
      <c r="Q166" t="s">
        <v>33</v>
      </c>
      <c r="R166" s="8">
        <f t="shared" si="19"/>
        <v>53.005950297514879</v>
      </c>
      <c r="S166" t="str">
        <f t="shared" si="22"/>
        <v>theater</v>
      </c>
      <c r="T166" t="str">
        <f t="shared" si="23"/>
        <v>plays</v>
      </c>
      <c r="U166" s="11" t="str">
        <f t="shared" si="25"/>
        <v>2011</v>
      </c>
      <c r="V166" s="11" t="str">
        <f t="shared" si="26"/>
        <v>Jan</v>
      </c>
      <c r="W166" s="11" t="str">
        <f t="shared" si="24"/>
        <v>Feb</v>
      </c>
    </row>
    <row r="167" spans="1:23" ht="30" customHeight="1">
      <c r="A167">
        <v>700</v>
      </c>
      <c r="B167" s="4" t="s">
        <v>1438</v>
      </c>
      <c r="C167" s="3" t="s">
        <v>1439</v>
      </c>
      <c r="D167">
        <v>100</v>
      </c>
      <c r="E167">
        <v>3</v>
      </c>
      <c r="F167" t="s">
        <v>14</v>
      </c>
      <c r="G167" s="7">
        <f t="shared" si="18"/>
        <v>0.03</v>
      </c>
      <c r="H167">
        <v>1</v>
      </c>
      <c r="I167" t="s">
        <v>21</v>
      </c>
      <c r="J167" t="s">
        <v>22</v>
      </c>
      <c r="K167" s="10">
        <f t="shared" si="20"/>
        <v>40203.25</v>
      </c>
      <c r="L167">
        <v>1264399200</v>
      </c>
      <c r="M167">
        <v>1265695200</v>
      </c>
      <c r="N167" s="11">
        <f t="shared" si="21"/>
        <v>40218.25</v>
      </c>
      <c r="O167" t="b">
        <v>0</v>
      </c>
      <c r="P167" t="b">
        <v>0</v>
      </c>
      <c r="Q167" t="s">
        <v>65</v>
      </c>
      <c r="R167" s="8">
        <f t="shared" si="19"/>
        <v>3</v>
      </c>
      <c r="S167" t="str">
        <f t="shared" si="22"/>
        <v>technology</v>
      </c>
      <c r="T167" t="str">
        <f t="shared" si="23"/>
        <v>wearables</v>
      </c>
      <c r="U167" s="11" t="str">
        <f t="shared" si="25"/>
        <v>2010</v>
      </c>
      <c r="V167" s="11" t="str">
        <f t="shared" si="26"/>
        <v>Jan</v>
      </c>
      <c r="W167" s="11" t="str">
        <f t="shared" si="24"/>
        <v>Feb</v>
      </c>
    </row>
    <row r="168" spans="1:23" ht="15.75">
      <c r="A168">
        <v>848</v>
      </c>
      <c r="B168" s="4" t="s">
        <v>1729</v>
      </c>
      <c r="C168" s="3" t="s">
        <v>1730</v>
      </c>
      <c r="D168">
        <v>3200</v>
      </c>
      <c r="E168">
        <v>10831</v>
      </c>
      <c r="F168" t="s">
        <v>20</v>
      </c>
      <c r="G168" s="7">
        <f t="shared" si="18"/>
        <v>3.3846875000000001</v>
      </c>
      <c r="H168">
        <v>172</v>
      </c>
      <c r="I168" t="s">
        <v>21</v>
      </c>
      <c r="J168" t="s">
        <v>22</v>
      </c>
      <c r="K168" s="10">
        <f t="shared" si="20"/>
        <v>40341.208333333336</v>
      </c>
      <c r="L168">
        <v>1276318800</v>
      </c>
      <c r="M168">
        <v>1277096400</v>
      </c>
      <c r="N168" s="11">
        <f t="shared" si="21"/>
        <v>40350.208333333336</v>
      </c>
      <c r="O168" t="b">
        <v>0</v>
      </c>
      <c r="P168" t="b">
        <v>0</v>
      </c>
      <c r="Q168" t="s">
        <v>53</v>
      </c>
      <c r="R168" s="8">
        <f t="shared" si="19"/>
        <v>62.970930232558139</v>
      </c>
      <c r="S168" t="str">
        <f t="shared" si="22"/>
        <v>film &amp; video</v>
      </c>
      <c r="T168" t="str">
        <f t="shared" si="23"/>
        <v>drama</v>
      </c>
      <c r="U168" s="11" t="str">
        <f t="shared" si="25"/>
        <v>2010</v>
      </c>
      <c r="V168" s="11" t="str">
        <f t="shared" si="26"/>
        <v>Jun</v>
      </c>
      <c r="W168" s="11" t="str">
        <f t="shared" si="24"/>
        <v>Jun</v>
      </c>
    </row>
    <row r="169" spans="1:23" ht="15.75" customHeight="1">
      <c r="A169">
        <v>323</v>
      </c>
      <c r="B169" s="4" t="s">
        <v>698</v>
      </c>
      <c r="C169" s="3" t="s">
        <v>699</v>
      </c>
      <c r="D169">
        <v>8900</v>
      </c>
      <c r="E169">
        <v>2148</v>
      </c>
      <c r="F169" t="s">
        <v>14</v>
      </c>
      <c r="G169" s="7">
        <f t="shared" si="18"/>
        <v>0.24134831460674155</v>
      </c>
      <c r="H169">
        <v>26</v>
      </c>
      <c r="I169" t="s">
        <v>40</v>
      </c>
      <c r="J169" t="s">
        <v>41</v>
      </c>
      <c r="K169" s="10">
        <f t="shared" si="20"/>
        <v>41725.208333333336</v>
      </c>
      <c r="L169">
        <v>1395896400</v>
      </c>
      <c r="M169">
        <v>1396069200</v>
      </c>
      <c r="N169" s="11">
        <f t="shared" si="21"/>
        <v>41727.208333333336</v>
      </c>
      <c r="O169" t="b">
        <v>0</v>
      </c>
      <c r="P169" t="b">
        <v>0</v>
      </c>
      <c r="Q169" t="s">
        <v>42</v>
      </c>
      <c r="R169" s="8">
        <f t="shared" si="19"/>
        <v>82.615384615384613</v>
      </c>
      <c r="S169" t="str">
        <f t="shared" si="22"/>
        <v>film &amp; video</v>
      </c>
      <c r="T169" t="str">
        <f t="shared" si="23"/>
        <v>documentary</v>
      </c>
      <c r="U169" s="11" t="str">
        <f t="shared" si="25"/>
        <v>2014</v>
      </c>
      <c r="V169" s="11" t="str">
        <f t="shared" si="26"/>
        <v>Mar</v>
      </c>
      <c r="W169" s="11" t="str">
        <f t="shared" si="24"/>
        <v>Mar</v>
      </c>
    </row>
    <row r="170" spans="1:23" ht="15.75">
      <c r="A170">
        <v>22</v>
      </c>
      <c r="B170" s="4" t="s">
        <v>81</v>
      </c>
      <c r="C170" s="3" t="s">
        <v>82</v>
      </c>
      <c r="D170">
        <v>59100</v>
      </c>
      <c r="E170">
        <v>75690</v>
      </c>
      <c r="F170" t="s">
        <v>20</v>
      </c>
      <c r="G170" s="7">
        <f t="shared" si="18"/>
        <v>1.2807106598984772</v>
      </c>
      <c r="H170">
        <v>890</v>
      </c>
      <c r="I170" t="s">
        <v>21</v>
      </c>
      <c r="J170" t="s">
        <v>22</v>
      </c>
      <c r="K170" s="10">
        <f t="shared" si="20"/>
        <v>43193.208333333328</v>
      </c>
      <c r="L170">
        <v>1522731600</v>
      </c>
      <c r="M170">
        <v>1524027600</v>
      </c>
      <c r="N170" s="11">
        <f t="shared" si="21"/>
        <v>43208.208333333328</v>
      </c>
      <c r="O170" t="b">
        <v>0</v>
      </c>
      <c r="P170" t="b">
        <v>0</v>
      </c>
      <c r="Q170" t="s">
        <v>33</v>
      </c>
      <c r="R170" s="8">
        <f t="shared" si="19"/>
        <v>85.044943820224717</v>
      </c>
      <c r="S170" t="str">
        <f t="shared" si="22"/>
        <v>theater</v>
      </c>
      <c r="T170" t="str">
        <f t="shared" si="23"/>
        <v>plays</v>
      </c>
      <c r="U170" s="11" t="str">
        <f t="shared" si="25"/>
        <v>2018</v>
      </c>
      <c r="V170" s="11" t="str">
        <f t="shared" si="26"/>
        <v>Apr</v>
      </c>
      <c r="W170" s="11" t="str">
        <f t="shared" si="24"/>
        <v>Apr</v>
      </c>
    </row>
    <row r="171" spans="1:23" ht="15.75">
      <c r="A171">
        <v>853</v>
      </c>
      <c r="B171" s="4" t="s">
        <v>1739</v>
      </c>
      <c r="C171" s="3" t="s">
        <v>1740</v>
      </c>
      <c r="D171">
        <v>17100</v>
      </c>
      <c r="E171">
        <v>111502</v>
      </c>
      <c r="F171" t="s">
        <v>20</v>
      </c>
      <c r="G171" s="7">
        <f t="shared" ref="G171:G234" si="27">(E171/D171*100) %</f>
        <v>6.5205847953216365</v>
      </c>
      <c r="H171">
        <v>1467</v>
      </c>
      <c r="I171" t="s">
        <v>15</v>
      </c>
      <c r="J171" t="s">
        <v>16</v>
      </c>
      <c r="K171" s="10">
        <f t="shared" si="20"/>
        <v>40714.208333333336</v>
      </c>
      <c r="L171">
        <v>1308546000</v>
      </c>
      <c r="M171">
        <v>1308978000</v>
      </c>
      <c r="N171" s="11">
        <f t="shared" si="21"/>
        <v>40719.208333333336</v>
      </c>
      <c r="O171" t="b">
        <v>0</v>
      </c>
      <c r="P171" t="b">
        <v>1</v>
      </c>
      <c r="Q171" t="s">
        <v>60</v>
      </c>
      <c r="R171" s="8">
        <f t="shared" ref="R171:R234" si="28">(E171/H171)</f>
        <v>76.006816632583508</v>
      </c>
      <c r="S171" t="str">
        <f t="shared" si="22"/>
        <v>music</v>
      </c>
      <c r="T171" t="str">
        <f t="shared" si="23"/>
        <v>indie rock</v>
      </c>
      <c r="U171" s="11" t="str">
        <f t="shared" si="25"/>
        <v>2011</v>
      </c>
      <c r="V171" s="11" t="str">
        <f t="shared" si="26"/>
        <v>Jun</v>
      </c>
      <c r="W171" s="11" t="str">
        <f t="shared" si="24"/>
        <v>Jun</v>
      </c>
    </row>
    <row r="172" spans="1:23" ht="30">
      <c r="A172">
        <v>503</v>
      </c>
      <c r="B172" s="4" t="s">
        <v>1053</v>
      </c>
      <c r="C172" s="3" t="s">
        <v>1054</v>
      </c>
      <c r="D172">
        <v>25500</v>
      </c>
      <c r="E172">
        <v>45983</v>
      </c>
      <c r="F172" t="s">
        <v>20</v>
      </c>
      <c r="G172" s="7">
        <f t="shared" si="27"/>
        <v>1.8032549019607844</v>
      </c>
      <c r="H172">
        <v>460</v>
      </c>
      <c r="I172" t="s">
        <v>21</v>
      </c>
      <c r="J172" t="s">
        <v>22</v>
      </c>
      <c r="K172" s="10">
        <f t="shared" si="20"/>
        <v>42186.208333333328</v>
      </c>
      <c r="L172">
        <v>1435726800</v>
      </c>
      <c r="M172">
        <v>1437454800</v>
      </c>
      <c r="N172" s="11">
        <f t="shared" si="21"/>
        <v>42206.208333333328</v>
      </c>
      <c r="O172" t="b">
        <v>0</v>
      </c>
      <c r="P172" t="b">
        <v>0</v>
      </c>
      <c r="Q172" t="s">
        <v>53</v>
      </c>
      <c r="R172" s="8">
        <f t="shared" si="28"/>
        <v>99.963043478260872</v>
      </c>
      <c r="S172" t="str">
        <f t="shared" si="22"/>
        <v>film &amp; video</v>
      </c>
      <c r="T172" t="str">
        <f t="shared" si="23"/>
        <v>drama</v>
      </c>
      <c r="U172" s="11" t="str">
        <f t="shared" si="25"/>
        <v>2015</v>
      </c>
      <c r="V172" s="11" t="str">
        <f t="shared" si="26"/>
        <v>Jul</v>
      </c>
      <c r="W172" s="11" t="str">
        <f t="shared" si="24"/>
        <v>Jul</v>
      </c>
    </row>
    <row r="173" spans="1:23" ht="15.75">
      <c r="A173">
        <v>73</v>
      </c>
      <c r="B173" s="4" t="s">
        <v>194</v>
      </c>
      <c r="C173" s="3" t="s">
        <v>195</v>
      </c>
      <c r="D173">
        <v>1400</v>
      </c>
      <c r="E173">
        <v>9253</v>
      </c>
      <c r="F173" t="s">
        <v>20</v>
      </c>
      <c r="G173" s="7">
        <f t="shared" si="27"/>
        <v>6.6092857142857149</v>
      </c>
      <c r="H173">
        <v>88</v>
      </c>
      <c r="I173" t="s">
        <v>21</v>
      </c>
      <c r="J173" t="s">
        <v>22</v>
      </c>
      <c r="K173" s="10">
        <f t="shared" si="20"/>
        <v>42701.25</v>
      </c>
      <c r="L173">
        <v>1480226400</v>
      </c>
      <c r="M173">
        <v>1480485600</v>
      </c>
      <c r="N173" s="11">
        <f t="shared" si="21"/>
        <v>42704.25</v>
      </c>
      <c r="O173" t="b">
        <v>0</v>
      </c>
      <c r="P173" t="b">
        <v>0</v>
      </c>
      <c r="Q173" t="s">
        <v>159</v>
      </c>
      <c r="R173" s="8">
        <f t="shared" si="28"/>
        <v>105.14772727272727</v>
      </c>
      <c r="S173" t="str">
        <f t="shared" si="22"/>
        <v>music</v>
      </c>
      <c r="T173" t="str">
        <f t="shared" si="23"/>
        <v>jazz</v>
      </c>
      <c r="U173" s="11" t="str">
        <f t="shared" si="25"/>
        <v>2016</v>
      </c>
      <c r="V173" s="11" t="str">
        <f t="shared" si="26"/>
        <v>Nov</v>
      </c>
      <c r="W173" s="11" t="str">
        <f t="shared" si="24"/>
        <v>Nov</v>
      </c>
    </row>
    <row r="174" spans="1:23" ht="15.75">
      <c r="A174">
        <v>893</v>
      </c>
      <c r="B174" s="4" t="s">
        <v>1818</v>
      </c>
      <c r="C174" s="3" t="s">
        <v>1819</v>
      </c>
      <c r="D174">
        <v>8400</v>
      </c>
      <c r="E174">
        <v>10770</v>
      </c>
      <c r="F174" t="s">
        <v>20</v>
      </c>
      <c r="G174" s="7">
        <f t="shared" si="27"/>
        <v>1.2821428571428573</v>
      </c>
      <c r="H174">
        <v>199</v>
      </c>
      <c r="I174" t="s">
        <v>107</v>
      </c>
      <c r="J174" t="s">
        <v>108</v>
      </c>
      <c r="K174" s="10">
        <f t="shared" si="20"/>
        <v>42170.208333333328</v>
      </c>
      <c r="L174">
        <v>1434344400</v>
      </c>
      <c r="M174">
        <v>1434690000</v>
      </c>
      <c r="N174" s="11">
        <f t="shared" si="21"/>
        <v>42174.208333333328</v>
      </c>
      <c r="O174" t="b">
        <v>0</v>
      </c>
      <c r="P174" t="b">
        <v>1</v>
      </c>
      <c r="Q174" t="s">
        <v>42</v>
      </c>
      <c r="R174" s="8">
        <f t="shared" si="28"/>
        <v>54.120603015075375</v>
      </c>
      <c r="S174" t="str">
        <f t="shared" si="22"/>
        <v>film &amp; video</v>
      </c>
      <c r="T174" t="str">
        <f t="shared" si="23"/>
        <v>documentary</v>
      </c>
      <c r="U174" s="11" t="str">
        <f t="shared" si="25"/>
        <v>2015</v>
      </c>
      <c r="V174" s="11" t="str">
        <f t="shared" si="26"/>
        <v>Jun</v>
      </c>
      <c r="W174" s="11" t="str">
        <f t="shared" si="24"/>
        <v>Jun</v>
      </c>
    </row>
    <row r="175" spans="1:23" ht="15.75" customHeight="1">
      <c r="A175">
        <v>190</v>
      </c>
      <c r="B175" s="4" t="s">
        <v>432</v>
      </c>
      <c r="C175" s="3" t="s">
        <v>433</v>
      </c>
      <c r="D175">
        <v>3700</v>
      </c>
      <c r="E175">
        <v>2538</v>
      </c>
      <c r="F175" t="s">
        <v>14</v>
      </c>
      <c r="G175" s="7">
        <f t="shared" si="27"/>
        <v>0.68594594594594593</v>
      </c>
      <c r="H175">
        <v>24</v>
      </c>
      <c r="I175" t="s">
        <v>21</v>
      </c>
      <c r="J175" t="s">
        <v>22</v>
      </c>
      <c r="K175" s="10">
        <f t="shared" si="20"/>
        <v>41429.208333333336</v>
      </c>
      <c r="L175">
        <v>1370322000</v>
      </c>
      <c r="M175">
        <v>1370408400</v>
      </c>
      <c r="N175" s="11">
        <f t="shared" si="21"/>
        <v>41430.208333333336</v>
      </c>
      <c r="O175" t="b">
        <v>0</v>
      </c>
      <c r="P175" t="b">
        <v>1</v>
      </c>
      <c r="Q175" t="s">
        <v>33</v>
      </c>
      <c r="R175" s="8">
        <f t="shared" si="28"/>
        <v>105.75</v>
      </c>
      <c r="S175" t="str">
        <f t="shared" si="22"/>
        <v>theater</v>
      </c>
      <c r="T175" t="str">
        <f t="shared" si="23"/>
        <v>plays</v>
      </c>
      <c r="U175" s="11" t="str">
        <f t="shared" si="25"/>
        <v>2013</v>
      </c>
      <c r="V175" s="11" t="str">
        <f t="shared" si="26"/>
        <v>Jun</v>
      </c>
      <c r="W175" s="11" t="str">
        <f t="shared" si="24"/>
        <v>Jun</v>
      </c>
    </row>
    <row r="176" spans="1:23" ht="15.75" customHeight="1">
      <c r="A176">
        <v>300</v>
      </c>
      <c r="B176" s="4" t="s">
        <v>652</v>
      </c>
      <c r="C176" s="3" t="s">
        <v>653</v>
      </c>
      <c r="D176">
        <v>100</v>
      </c>
      <c r="E176">
        <v>5</v>
      </c>
      <c r="F176" t="s">
        <v>14</v>
      </c>
      <c r="G176" s="7">
        <f t="shared" si="27"/>
        <v>0.05</v>
      </c>
      <c r="H176">
        <v>1</v>
      </c>
      <c r="I176" t="s">
        <v>36</v>
      </c>
      <c r="J176" t="s">
        <v>37</v>
      </c>
      <c r="K176" s="10">
        <f t="shared" si="20"/>
        <v>42977.208333333328</v>
      </c>
      <c r="L176">
        <v>1504069200</v>
      </c>
      <c r="M176">
        <v>1504155600</v>
      </c>
      <c r="N176" s="11">
        <f t="shared" si="21"/>
        <v>42978.208333333328</v>
      </c>
      <c r="O176" t="b">
        <v>0</v>
      </c>
      <c r="P176" t="b">
        <v>1</v>
      </c>
      <c r="Q176" t="s">
        <v>68</v>
      </c>
      <c r="R176" s="8">
        <f t="shared" si="28"/>
        <v>5</v>
      </c>
      <c r="S176" t="str">
        <f t="shared" si="22"/>
        <v>publishing</v>
      </c>
      <c r="T176" t="str">
        <f t="shared" si="23"/>
        <v>nonfiction</v>
      </c>
      <c r="U176" s="11" t="str">
        <f t="shared" si="25"/>
        <v>2017</v>
      </c>
      <c r="V176" s="11" t="str">
        <f t="shared" si="26"/>
        <v>Aug</v>
      </c>
      <c r="W176" s="11" t="str">
        <f t="shared" si="24"/>
        <v>Aug</v>
      </c>
    </row>
    <row r="177" spans="1:23" ht="15.75">
      <c r="A177">
        <v>837</v>
      </c>
      <c r="B177" s="4" t="s">
        <v>1707</v>
      </c>
      <c r="C177" s="3" t="s">
        <v>1708</v>
      </c>
      <c r="D177">
        <v>17700</v>
      </c>
      <c r="E177">
        <v>150960</v>
      </c>
      <c r="F177" t="s">
        <v>20</v>
      </c>
      <c r="G177" s="7">
        <f t="shared" si="27"/>
        <v>8.5288135593220336</v>
      </c>
      <c r="H177">
        <v>1797</v>
      </c>
      <c r="I177" t="s">
        <v>21</v>
      </c>
      <c r="J177" t="s">
        <v>22</v>
      </c>
      <c r="K177" s="10">
        <f t="shared" si="20"/>
        <v>40629.208333333336</v>
      </c>
      <c r="L177">
        <v>1301202000</v>
      </c>
      <c r="M177">
        <v>1305867600</v>
      </c>
      <c r="N177" s="11">
        <f t="shared" si="21"/>
        <v>40683.208333333336</v>
      </c>
      <c r="O177" t="b">
        <v>0</v>
      </c>
      <c r="P177" t="b">
        <v>0</v>
      </c>
      <c r="Q177" t="s">
        <v>159</v>
      </c>
      <c r="R177" s="8">
        <f t="shared" si="28"/>
        <v>84.00667779632721</v>
      </c>
      <c r="S177" t="str">
        <f t="shared" si="22"/>
        <v>music</v>
      </c>
      <c r="T177" t="str">
        <f t="shared" si="23"/>
        <v>jazz</v>
      </c>
      <c r="U177" s="11" t="str">
        <f t="shared" si="25"/>
        <v>2011</v>
      </c>
      <c r="V177" s="11" t="str">
        <f t="shared" si="26"/>
        <v>Mar</v>
      </c>
      <c r="W177" s="11" t="str">
        <f t="shared" si="24"/>
        <v>May</v>
      </c>
    </row>
    <row r="178" spans="1:23" ht="15.75" customHeight="1">
      <c r="A178">
        <v>917</v>
      </c>
      <c r="B178" s="4" t="s">
        <v>1866</v>
      </c>
      <c r="C178" s="3" t="s">
        <v>1867</v>
      </c>
      <c r="D178">
        <v>3600</v>
      </c>
      <c r="E178">
        <v>2097</v>
      </c>
      <c r="F178" t="s">
        <v>47</v>
      </c>
      <c r="G178" s="7">
        <f t="shared" si="27"/>
        <v>0.58250000000000002</v>
      </c>
      <c r="H178">
        <v>27</v>
      </c>
      <c r="I178" t="s">
        <v>40</v>
      </c>
      <c r="J178" t="s">
        <v>41</v>
      </c>
      <c r="K178" s="10">
        <f t="shared" si="20"/>
        <v>40722.208333333336</v>
      </c>
      <c r="L178">
        <v>1309237200</v>
      </c>
      <c r="M178">
        <v>1311310800</v>
      </c>
      <c r="N178" s="11">
        <f t="shared" si="21"/>
        <v>40746.208333333336</v>
      </c>
      <c r="O178" t="b">
        <v>0</v>
      </c>
      <c r="P178" t="b">
        <v>1</v>
      </c>
      <c r="Q178" t="s">
        <v>100</v>
      </c>
      <c r="R178" s="8">
        <f t="shared" si="28"/>
        <v>77.666666666666671</v>
      </c>
      <c r="S178" t="str">
        <f t="shared" si="22"/>
        <v>film &amp; video</v>
      </c>
      <c r="T178" t="str">
        <f t="shared" si="23"/>
        <v>shorts</v>
      </c>
      <c r="U178" s="11" t="str">
        <f t="shared" si="25"/>
        <v>2011</v>
      </c>
      <c r="V178" s="11" t="str">
        <f t="shared" si="26"/>
        <v>Jun</v>
      </c>
      <c r="W178" s="11" t="str">
        <f t="shared" si="24"/>
        <v>Jul</v>
      </c>
    </row>
    <row r="179" spans="1:23" ht="30" customHeight="1">
      <c r="A179">
        <v>887</v>
      </c>
      <c r="B179" s="4" t="s">
        <v>1806</v>
      </c>
      <c r="C179" s="3" t="s">
        <v>1807</v>
      </c>
      <c r="D179">
        <v>7800</v>
      </c>
      <c r="E179">
        <v>2289</v>
      </c>
      <c r="F179" t="s">
        <v>14</v>
      </c>
      <c r="G179" s="7">
        <f t="shared" si="27"/>
        <v>0.29346153846153844</v>
      </c>
      <c r="H179">
        <v>31</v>
      </c>
      <c r="I179" t="s">
        <v>21</v>
      </c>
      <c r="J179" t="s">
        <v>22</v>
      </c>
      <c r="K179" s="10">
        <f t="shared" si="20"/>
        <v>42202.208333333328</v>
      </c>
      <c r="L179">
        <v>1437109200</v>
      </c>
      <c r="M179">
        <v>1441170000</v>
      </c>
      <c r="N179" s="11">
        <f t="shared" si="21"/>
        <v>42249.208333333328</v>
      </c>
      <c r="O179" t="b">
        <v>0</v>
      </c>
      <c r="P179" t="b">
        <v>1</v>
      </c>
      <c r="Q179" t="s">
        <v>33</v>
      </c>
      <c r="R179" s="8">
        <f t="shared" si="28"/>
        <v>73.838709677419359</v>
      </c>
      <c r="S179" t="str">
        <f t="shared" si="22"/>
        <v>theater</v>
      </c>
      <c r="T179" t="str">
        <f t="shared" si="23"/>
        <v>plays</v>
      </c>
      <c r="U179" s="11" t="str">
        <f t="shared" si="25"/>
        <v>2015</v>
      </c>
      <c r="V179" s="11" t="str">
        <f t="shared" si="26"/>
        <v>Jul</v>
      </c>
      <c r="W179" s="11" t="str">
        <f t="shared" si="24"/>
        <v>Sep</v>
      </c>
    </row>
    <row r="180" spans="1:23" ht="15.75">
      <c r="A180">
        <v>846</v>
      </c>
      <c r="B180" s="4" t="s">
        <v>1725</v>
      </c>
      <c r="C180" s="3" t="s">
        <v>1726</v>
      </c>
      <c r="D180">
        <v>1000</v>
      </c>
      <c r="E180">
        <v>5085</v>
      </c>
      <c r="F180" t="s">
        <v>20</v>
      </c>
      <c r="G180" s="7">
        <f t="shared" si="27"/>
        <v>5.085</v>
      </c>
      <c r="H180">
        <v>48</v>
      </c>
      <c r="I180" t="s">
        <v>21</v>
      </c>
      <c r="J180" t="s">
        <v>22</v>
      </c>
      <c r="K180" s="10">
        <f t="shared" si="20"/>
        <v>43302.208333333328</v>
      </c>
      <c r="L180">
        <v>1532149200</v>
      </c>
      <c r="M180">
        <v>1535259600</v>
      </c>
      <c r="N180" s="11">
        <f t="shared" si="21"/>
        <v>43338.208333333328</v>
      </c>
      <c r="O180" t="b">
        <v>1</v>
      </c>
      <c r="P180" t="b">
        <v>1</v>
      </c>
      <c r="Q180" t="s">
        <v>28</v>
      </c>
      <c r="R180" s="8">
        <f t="shared" si="28"/>
        <v>105.9375</v>
      </c>
      <c r="S180" t="str">
        <f t="shared" si="22"/>
        <v>technology</v>
      </c>
      <c r="T180" t="str">
        <f t="shared" si="23"/>
        <v>web</v>
      </c>
      <c r="U180" s="11" t="str">
        <f t="shared" si="25"/>
        <v>2018</v>
      </c>
      <c r="V180" s="11" t="str">
        <f t="shared" si="26"/>
        <v>Jul</v>
      </c>
      <c r="W180" s="11" t="str">
        <f t="shared" si="24"/>
        <v>Aug</v>
      </c>
    </row>
    <row r="181" spans="1:23" ht="15.75">
      <c r="A181">
        <v>165</v>
      </c>
      <c r="B181" s="4" t="s">
        <v>382</v>
      </c>
      <c r="C181" s="3" t="s">
        <v>383</v>
      </c>
      <c r="D181">
        <v>90400</v>
      </c>
      <c r="E181">
        <v>110279</v>
      </c>
      <c r="F181" t="s">
        <v>20</v>
      </c>
      <c r="G181" s="7">
        <f t="shared" si="27"/>
        <v>1.2199004424778761</v>
      </c>
      <c r="H181">
        <v>2506</v>
      </c>
      <c r="I181" t="s">
        <v>21</v>
      </c>
      <c r="J181" t="s">
        <v>22</v>
      </c>
      <c r="K181" s="10">
        <f t="shared" si="20"/>
        <v>42948.208333333328</v>
      </c>
      <c r="L181">
        <v>1501563600</v>
      </c>
      <c r="M181">
        <v>1504328400</v>
      </c>
      <c r="N181" s="11">
        <f t="shared" si="21"/>
        <v>42980.208333333328</v>
      </c>
      <c r="O181" t="b">
        <v>0</v>
      </c>
      <c r="P181" t="b">
        <v>0</v>
      </c>
      <c r="Q181" t="s">
        <v>28</v>
      </c>
      <c r="R181" s="8">
        <f t="shared" si="28"/>
        <v>44.005985634477256</v>
      </c>
      <c r="S181" t="str">
        <f t="shared" si="22"/>
        <v>technology</v>
      </c>
      <c r="T181" t="str">
        <f t="shared" si="23"/>
        <v>web</v>
      </c>
      <c r="U181" s="11" t="str">
        <f t="shared" si="25"/>
        <v>2017</v>
      </c>
      <c r="V181" s="11" t="str">
        <f t="shared" si="26"/>
        <v>Aug</v>
      </c>
      <c r="W181" s="11" t="str">
        <f t="shared" si="24"/>
        <v>Sep</v>
      </c>
    </row>
    <row r="182" spans="1:23" ht="15.75">
      <c r="A182">
        <v>488</v>
      </c>
      <c r="B182" s="4" t="s">
        <v>1023</v>
      </c>
      <c r="C182" s="3" t="s">
        <v>1024</v>
      </c>
      <c r="D182">
        <v>5300</v>
      </c>
      <c r="E182">
        <v>11663</v>
      </c>
      <c r="F182" t="s">
        <v>20</v>
      </c>
      <c r="G182" s="7">
        <f t="shared" si="27"/>
        <v>2.2005660377358489</v>
      </c>
      <c r="H182">
        <v>115</v>
      </c>
      <c r="I182" t="s">
        <v>21</v>
      </c>
      <c r="J182" t="s">
        <v>22</v>
      </c>
      <c r="K182" s="10">
        <f t="shared" si="20"/>
        <v>42403.25</v>
      </c>
      <c r="L182">
        <v>1454479200</v>
      </c>
      <c r="M182">
        <v>1455948000</v>
      </c>
      <c r="N182" s="11">
        <f t="shared" si="21"/>
        <v>42420.25</v>
      </c>
      <c r="O182" t="b">
        <v>0</v>
      </c>
      <c r="P182" t="b">
        <v>0</v>
      </c>
      <c r="Q182" t="s">
        <v>33</v>
      </c>
      <c r="R182" s="8">
        <f t="shared" si="28"/>
        <v>101.41739130434783</v>
      </c>
      <c r="S182" t="str">
        <f t="shared" si="22"/>
        <v>theater</v>
      </c>
      <c r="T182" t="str">
        <f t="shared" si="23"/>
        <v>plays</v>
      </c>
      <c r="U182" s="11" t="str">
        <f t="shared" si="25"/>
        <v>2016</v>
      </c>
      <c r="V182" s="11" t="str">
        <f t="shared" si="26"/>
        <v>Feb</v>
      </c>
      <c r="W182" s="11" t="str">
        <f t="shared" si="24"/>
        <v>Feb</v>
      </c>
    </row>
    <row r="183" spans="1:23" ht="15.75">
      <c r="A183">
        <v>532</v>
      </c>
      <c r="B183" s="4" t="s">
        <v>1109</v>
      </c>
      <c r="C183" s="3" t="s">
        <v>1110</v>
      </c>
      <c r="D183">
        <v>1600</v>
      </c>
      <c r="E183">
        <v>8046</v>
      </c>
      <c r="F183" t="s">
        <v>20</v>
      </c>
      <c r="G183" s="7">
        <f t="shared" si="27"/>
        <v>5.0287499999999996</v>
      </c>
      <c r="H183">
        <v>126</v>
      </c>
      <c r="I183" t="s">
        <v>15</v>
      </c>
      <c r="J183" t="s">
        <v>16</v>
      </c>
      <c r="K183" s="10">
        <f t="shared" si="20"/>
        <v>43125.25</v>
      </c>
      <c r="L183">
        <v>1516860000</v>
      </c>
      <c r="M183">
        <v>1516946400</v>
      </c>
      <c r="N183" s="11">
        <f t="shared" si="21"/>
        <v>43126.25</v>
      </c>
      <c r="O183" t="b">
        <v>0</v>
      </c>
      <c r="P183" t="b">
        <v>0</v>
      </c>
      <c r="Q183" t="s">
        <v>33</v>
      </c>
      <c r="R183" s="8">
        <f t="shared" si="28"/>
        <v>63.857142857142854</v>
      </c>
      <c r="S183" t="str">
        <f t="shared" si="22"/>
        <v>theater</v>
      </c>
      <c r="T183" t="str">
        <f t="shared" si="23"/>
        <v>plays</v>
      </c>
      <c r="U183" s="11" t="str">
        <f t="shared" si="25"/>
        <v>2018</v>
      </c>
      <c r="V183" s="11" t="str">
        <f t="shared" si="26"/>
        <v>Jan</v>
      </c>
      <c r="W183" s="11" t="str">
        <f t="shared" si="24"/>
        <v>Jan</v>
      </c>
    </row>
    <row r="184" spans="1:23" ht="30" customHeight="1">
      <c r="A184">
        <v>590</v>
      </c>
      <c r="B184" s="4" t="s">
        <v>1222</v>
      </c>
      <c r="C184" s="3" t="s">
        <v>1223</v>
      </c>
      <c r="D184">
        <v>7100</v>
      </c>
      <c r="E184">
        <v>5824</v>
      </c>
      <c r="F184" t="s">
        <v>14</v>
      </c>
      <c r="G184" s="7">
        <f t="shared" si="27"/>
        <v>0.82028169014084507</v>
      </c>
      <c r="H184">
        <v>86</v>
      </c>
      <c r="I184" t="s">
        <v>26</v>
      </c>
      <c r="J184" t="s">
        <v>27</v>
      </c>
      <c r="K184" s="10">
        <f t="shared" si="20"/>
        <v>41994.25</v>
      </c>
      <c r="L184">
        <v>1419141600</v>
      </c>
      <c r="M184">
        <v>1420092000</v>
      </c>
      <c r="N184" s="11">
        <f t="shared" si="21"/>
        <v>42005.25</v>
      </c>
      <c r="O184" t="b">
        <v>0</v>
      </c>
      <c r="P184" t="b">
        <v>0</v>
      </c>
      <c r="Q184" t="s">
        <v>133</v>
      </c>
      <c r="R184" s="8">
        <f t="shared" si="28"/>
        <v>67.720930232558146</v>
      </c>
      <c r="S184" t="str">
        <f t="shared" si="22"/>
        <v>publishing</v>
      </c>
      <c r="T184" t="str">
        <f t="shared" si="23"/>
        <v>radio &amp; podcasts</v>
      </c>
      <c r="U184" s="11" t="str">
        <f t="shared" si="25"/>
        <v>2015</v>
      </c>
      <c r="V184" s="11" t="str">
        <f t="shared" si="26"/>
        <v>Dec</v>
      </c>
      <c r="W184" s="11" t="str">
        <f t="shared" si="24"/>
        <v>Jan</v>
      </c>
    </row>
    <row r="185" spans="1:23" ht="15.75" customHeight="1">
      <c r="A185">
        <v>515</v>
      </c>
      <c r="B185" s="4" t="s">
        <v>1076</v>
      </c>
      <c r="C185" s="3" t="s">
        <v>1077</v>
      </c>
      <c r="D185">
        <v>8600</v>
      </c>
      <c r="E185">
        <v>4797</v>
      </c>
      <c r="F185" t="s">
        <v>14</v>
      </c>
      <c r="G185" s="7">
        <f t="shared" si="27"/>
        <v>0.55779069767441858</v>
      </c>
      <c r="H185">
        <v>133</v>
      </c>
      <c r="I185" t="s">
        <v>15</v>
      </c>
      <c r="J185" t="s">
        <v>16</v>
      </c>
      <c r="K185" s="10">
        <f t="shared" si="20"/>
        <v>40900.25</v>
      </c>
      <c r="L185">
        <v>1324620000</v>
      </c>
      <c r="M185">
        <v>1324792800</v>
      </c>
      <c r="N185" s="11">
        <f t="shared" si="21"/>
        <v>40902.25</v>
      </c>
      <c r="O185" t="b">
        <v>0</v>
      </c>
      <c r="P185" t="b">
        <v>1</v>
      </c>
      <c r="Q185" t="s">
        <v>33</v>
      </c>
      <c r="R185" s="8">
        <f t="shared" si="28"/>
        <v>36.067669172932334</v>
      </c>
      <c r="S185" t="str">
        <f t="shared" si="22"/>
        <v>theater</v>
      </c>
      <c r="T185" t="str">
        <f t="shared" si="23"/>
        <v>plays</v>
      </c>
      <c r="U185" s="11" t="str">
        <f t="shared" si="25"/>
        <v>2011</v>
      </c>
      <c r="V185" s="11" t="str">
        <f t="shared" si="26"/>
        <v>Dec</v>
      </c>
      <c r="W185" s="11" t="str">
        <f t="shared" si="24"/>
        <v>Dec</v>
      </c>
    </row>
    <row r="186" spans="1:23" ht="15.75">
      <c r="A186">
        <v>880</v>
      </c>
      <c r="B186" s="4" t="s">
        <v>1792</v>
      </c>
      <c r="C186" s="3" t="s">
        <v>1793</v>
      </c>
      <c r="D186">
        <v>84500</v>
      </c>
      <c r="E186">
        <v>193101</v>
      </c>
      <c r="F186" t="s">
        <v>20</v>
      </c>
      <c r="G186" s="7">
        <f t="shared" si="27"/>
        <v>2.2852189349112426</v>
      </c>
      <c r="H186">
        <v>2414</v>
      </c>
      <c r="I186" t="s">
        <v>21</v>
      </c>
      <c r="J186" t="s">
        <v>22</v>
      </c>
      <c r="K186" s="10">
        <f t="shared" si="20"/>
        <v>43667.208333333328</v>
      </c>
      <c r="L186">
        <v>1563685200</v>
      </c>
      <c r="M186">
        <v>1563858000</v>
      </c>
      <c r="N186" s="11">
        <f t="shared" si="21"/>
        <v>43669.208333333328</v>
      </c>
      <c r="O186" t="b">
        <v>0</v>
      </c>
      <c r="P186" t="b">
        <v>0</v>
      </c>
      <c r="Q186" t="s">
        <v>50</v>
      </c>
      <c r="R186" s="8">
        <f t="shared" si="28"/>
        <v>79.992129246064621</v>
      </c>
      <c r="S186" t="str">
        <f t="shared" si="22"/>
        <v>music</v>
      </c>
      <c r="T186" t="str">
        <f t="shared" si="23"/>
        <v>electric music</v>
      </c>
      <c r="U186" s="11" t="str">
        <f t="shared" si="25"/>
        <v>2019</v>
      </c>
      <c r="V186" s="11" t="str">
        <f t="shared" si="26"/>
        <v>Jul</v>
      </c>
      <c r="W186" s="11" t="str">
        <f t="shared" si="24"/>
        <v>Jul</v>
      </c>
    </row>
    <row r="187" spans="1:23" ht="15.75">
      <c r="A187">
        <v>60</v>
      </c>
      <c r="B187" s="4" t="s">
        <v>168</v>
      </c>
      <c r="C187" s="3" t="s">
        <v>169</v>
      </c>
      <c r="D187">
        <v>94200</v>
      </c>
      <c r="E187">
        <v>135997</v>
      </c>
      <c r="F187" t="s">
        <v>20</v>
      </c>
      <c r="G187" s="7">
        <f t="shared" si="27"/>
        <v>1.4437048832271762</v>
      </c>
      <c r="H187">
        <v>1600</v>
      </c>
      <c r="I187" t="s">
        <v>15</v>
      </c>
      <c r="J187" t="s">
        <v>16</v>
      </c>
      <c r="K187" s="10">
        <f t="shared" si="20"/>
        <v>41107.208333333336</v>
      </c>
      <c r="L187">
        <v>1342501200</v>
      </c>
      <c r="M187">
        <v>1342760400</v>
      </c>
      <c r="N187" s="11">
        <f t="shared" si="21"/>
        <v>41110.208333333336</v>
      </c>
      <c r="O187" t="b">
        <v>0</v>
      </c>
      <c r="P187" t="b">
        <v>0</v>
      </c>
      <c r="Q187" t="s">
        <v>33</v>
      </c>
      <c r="R187" s="8">
        <f t="shared" si="28"/>
        <v>84.998125000000002</v>
      </c>
      <c r="S187" t="str">
        <f t="shared" si="22"/>
        <v>theater</v>
      </c>
      <c r="T187" t="str">
        <f t="shared" si="23"/>
        <v>plays</v>
      </c>
      <c r="U187" s="11" t="str">
        <f t="shared" si="25"/>
        <v>2012</v>
      </c>
      <c r="V187" s="11" t="str">
        <f t="shared" si="26"/>
        <v>Jul</v>
      </c>
      <c r="W187" s="11" t="str">
        <f t="shared" si="24"/>
        <v>Jul</v>
      </c>
    </row>
    <row r="188" spans="1:23" ht="15.75" customHeight="1">
      <c r="A188">
        <v>388</v>
      </c>
      <c r="B188" s="4" t="s">
        <v>828</v>
      </c>
      <c r="C188" s="3" t="s">
        <v>829</v>
      </c>
      <c r="D188">
        <v>114800</v>
      </c>
      <c r="E188">
        <v>12938</v>
      </c>
      <c r="F188" t="s">
        <v>74</v>
      </c>
      <c r="G188" s="7">
        <f t="shared" si="27"/>
        <v>0.11270034843205573</v>
      </c>
      <c r="H188">
        <v>145</v>
      </c>
      <c r="I188" t="s">
        <v>98</v>
      </c>
      <c r="J188" t="s">
        <v>99</v>
      </c>
      <c r="K188" s="10">
        <f t="shared" si="20"/>
        <v>40912.25</v>
      </c>
      <c r="L188">
        <v>1325656800</v>
      </c>
      <c r="M188">
        <v>1325829600</v>
      </c>
      <c r="N188" s="11">
        <f t="shared" si="21"/>
        <v>40914.25</v>
      </c>
      <c r="O188" t="b">
        <v>0</v>
      </c>
      <c r="P188" t="b">
        <v>0</v>
      </c>
      <c r="Q188" t="s">
        <v>60</v>
      </c>
      <c r="R188" s="8">
        <f t="shared" si="28"/>
        <v>89.227586206896547</v>
      </c>
      <c r="S188" t="str">
        <f t="shared" si="22"/>
        <v>music</v>
      </c>
      <c r="T188" t="str">
        <f t="shared" si="23"/>
        <v>indie rock</v>
      </c>
      <c r="U188" s="11" t="str">
        <f t="shared" si="25"/>
        <v>2012</v>
      </c>
      <c r="V188" s="11" t="str">
        <f t="shared" si="26"/>
        <v>Jan</v>
      </c>
      <c r="W188" s="11" t="str">
        <f t="shared" si="24"/>
        <v>Jan</v>
      </c>
    </row>
    <row r="189" spans="1:23" ht="15.75" customHeight="1">
      <c r="A189">
        <v>731</v>
      </c>
      <c r="B189" s="4" t="s">
        <v>1500</v>
      </c>
      <c r="C189" s="3" t="s">
        <v>1501</v>
      </c>
      <c r="D189">
        <v>8000</v>
      </c>
      <c r="E189">
        <v>7220</v>
      </c>
      <c r="F189" t="s">
        <v>74</v>
      </c>
      <c r="G189" s="7">
        <f t="shared" si="27"/>
        <v>0.90249999999999997</v>
      </c>
      <c r="H189">
        <v>219</v>
      </c>
      <c r="I189" t="s">
        <v>21</v>
      </c>
      <c r="J189" t="s">
        <v>22</v>
      </c>
      <c r="K189" s="10">
        <f t="shared" si="20"/>
        <v>42939.208333333328</v>
      </c>
      <c r="L189">
        <v>1500786000</v>
      </c>
      <c r="M189">
        <v>1500872400</v>
      </c>
      <c r="N189" s="11">
        <f t="shared" si="21"/>
        <v>42940.208333333328</v>
      </c>
      <c r="O189" t="b">
        <v>0</v>
      </c>
      <c r="P189" t="b">
        <v>0</v>
      </c>
      <c r="Q189" t="s">
        <v>28</v>
      </c>
      <c r="R189" s="8">
        <f t="shared" si="28"/>
        <v>32.968036529680369</v>
      </c>
      <c r="S189" t="str">
        <f t="shared" si="22"/>
        <v>technology</v>
      </c>
      <c r="T189" t="str">
        <f t="shared" si="23"/>
        <v>web</v>
      </c>
      <c r="U189" s="11" t="str">
        <f t="shared" si="25"/>
        <v>2017</v>
      </c>
      <c r="V189" s="11" t="str">
        <f t="shared" si="26"/>
        <v>Jul</v>
      </c>
      <c r="W189" s="11" t="str">
        <f t="shared" si="24"/>
        <v>Jul</v>
      </c>
    </row>
    <row r="190" spans="1:23" ht="15.75">
      <c r="A190">
        <v>167</v>
      </c>
      <c r="B190" s="4" t="s">
        <v>386</v>
      </c>
      <c r="C190" s="3" t="s">
        <v>387</v>
      </c>
      <c r="D190">
        <v>2600</v>
      </c>
      <c r="E190">
        <v>10804</v>
      </c>
      <c r="F190" t="s">
        <v>20</v>
      </c>
      <c r="G190" s="7">
        <f t="shared" si="27"/>
        <v>4.155384615384615</v>
      </c>
      <c r="H190">
        <v>146</v>
      </c>
      <c r="I190" t="s">
        <v>26</v>
      </c>
      <c r="J190" t="s">
        <v>27</v>
      </c>
      <c r="K190" s="10">
        <f t="shared" si="20"/>
        <v>41435.208333333336</v>
      </c>
      <c r="L190">
        <v>1370840400</v>
      </c>
      <c r="M190">
        <v>1371704400</v>
      </c>
      <c r="N190" s="11">
        <f t="shared" si="21"/>
        <v>41445.208333333336</v>
      </c>
      <c r="O190" t="b">
        <v>0</v>
      </c>
      <c r="P190" t="b">
        <v>0</v>
      </c>
      <c r="Q190" t="s">
        <v>33</v>
      </c>
      <c r="R190" s="8">
        <f t="shared" si="28"/>
        <v>74</v>
      </c>
      <c r="S190" t="str">
        <f t="shared" si="22"/>
        <v>theater</v>
      </c>
      <c r="T190" t="str">
        <f t="shared" si="23"/>
        <v>plays</v>
      </c>
      <c r="U190" s="11" t="str">
        <f t="shared" si="25"/>
        <v>2013</v>
      </c>
      <c r="V190" s="11" t="str">
        <f t="shared" si="26"/>
        <v>Jun</v>
      </c>
      <c r="W190" s="11" t="str">
        <f t="shared" si="24"/>
        <v>Jun</v>
      </c>
    </row>
    <row r="191" spans="1:23" ht="15.75">
      <c r="A191">
        <v>449</v>
      </c>
      <c r="B191" s="4" t="s">
        <v>946</v>
      </c>
      <c r="C191" s="3" t="s">
        <v>947</v>
      </c>
      <c r="D191">
        <v>900</v>
      </c>
      <c r="E191">
        <v>8703</v>
      </c>
      <c r="F191" t="s">
        <v>20</v>
      </c>
      <c r="G191" s="7">
        <f t="shared" si="27"/>
        <v>9.67</v>
      </c>
      <c r="H191">
        <v>86</v>
      </c>
      <c r="I191" t="s">
        <v>36</v>
      </c>
      <c r="J191" t="s">
        <v>37</v>
      </c>
      <c r="K191" s="10">
        <f t="shared" si="20"/>
        <v>43530.25</v>
      </c>
      <c r="L191">
        <v>1551852000</v>
      </c>
      <c r="M191">
        <v>1553317200</v>
      </c>
      <c r="N191" s="11">
        <f t="shared" si="21"/>
        <v>43547.208333333328</v>
      </c>
      <c r="O191" t="b">
        <v>0</v>
      </c>
      <c r="P191" t="b">
        <v>0</v>
      </c>
      <c r="Q191" t="s">
        <v>89</v>
      </c>
      <c r="R191" s="8">
        <f t="shared" si="28"/>
        <v>101.19767441860465</v>
      </c>
      <c r="S191" t="str">
        <f t="shared" si="22"/>
        <v>games</v>
      </c>
      <c r="T191" t="str">
        <f t="shared" si="23"/>
        <v>video games</v>
      </c>
      <c r="U191" s="11" t="str">
        <f t="shared" si="25"/>
        <v>2019</v>
      </c>
      <c r="V191" s="11" t="str">
        <f t="shared" si="26"/>
        <v>Mar</v>
      </c>
      <c r="W191" s="11" t="str">
        <f t="shared" si="24"/>
        <v>Mar</v>
      </c>
    </row>
    <row r="192" spans="1:23" ht="15.75">
      <c r="A192">
        <v>439</v>
      </c>
      <c r="B192" s="4" t="s">
        <v>927</v>
      </c>
      <c r="C192" s="3" t="s">
        <v>928</v>
      </c>
      <c r="D192">
        <v>28400</v>
      </c>
      <c r="E192">
        <v>100900</v>
      </c>
      <c r="F192" t="s">
        <v>20</v>
      </c>
      <c r="G192" s="7">
        <f t="shared" si="27"/>
        <v>3.5528169014084505</v>
      </c>
      <c r="H192">
        <v>2293</v>
      </c>
      <c r="I192" t="s">
        <v>21</v>
      </c>
      <c r="J192" t="s">
        <v>22</v>
      </c>
      <c r="K192" s="10">
        <f t="shared" si="20"/>
        <v>42680.208333333328</v>
      </c>
      <c r="L192">
        <v>1478408400</v>
      </c>
      <c r="M192">
        <v>1479016800</v>
      </c>
      <c r="N192" s="11">
        <f t="shared" si="21"/>
        <v>42687.25</v>
      </c>
      <c r="O192" t="b">
        <v>0</v>
      </c>
      <c r="P192" t="b">
        <v>0</v>
      </c>
      <c r="Q192" t="s">
        <v>474</v>
      </c>
      <c r="R192" s="8">
        <f t="shared" si="28"/>
        <v>44.003488879197555</v>
      </c>
      <c r="S192" t="str">
        <f t="shared" si="22"/>
        <v>film &amp; video</v>
      </c>
      <c r="T192" t="str">
        <f t="shared" si="23"/>
        <v>science fiction</v>
      </c>
      <c r="U192" s="11" t="str">
        <f t="shared" si="25"/>
        <v>2016</v>
      </c>
      <c r="V192" s="11" t="str">
        <f t="shared" si="26"/>
        <v>Nov</v>
      </c>
      <c r="W192" s="11" t="str">
        <f t="shared" si="24"/>
        <v>Nov</v>
      </c>
    </row>
    <row r="193" spans="1:23" ht="15.75" customHeight="1">
      <c r="A193">
        <v>952</v>
      </c>
      <c r="B193" s="4" t="s">
        <v>1934</v>
      </c>
      <c r="C193" s="3" t="s">
        <v>1935</v>
      </c>
      <c r="D193">
        <v>145500</v>
      </c>
      <c r="E193">
        <v>101987</v>
      </c>
      <c r="F193" t="s">
        <v>74</v>
      </c>
      <c r="G193" s="7">
        <f t="shared" si="27"/>
        <v>0.70094158075601376</v>
      </c>
      <c r="H193">
        <v>2266</v>
      </c>
      <c r="I193" t="s">
        <v>21</v>
      </c>
      <c r="J193" t="s">
        <v>22</v>
      </c>
      <c r="K193" s="10">
        <f t="shared" si="20"/>
        <v>42591.208333333328</v>
      </c>
      <c r="L193">
        <v>1470718800</v>
      </c>
      <c r="M193">
        <v>1471928400</v>
      </c>
      <c r="N193" s="11">
        <f t="shared" si="21"/>
        <v>42605.208333333328</v>
      </c>
      <c r="O193" t="b">
        <v>0</v>
      </c>
      <c r="P193" t="b">
        <v>0</v>
      </c>
      <c r="Q193" t="s">
        <v>42</v>
      </c>
      <c r="R193" s="8">
        <f t="shared" si="28"/>
        <v>45.007502206531335</v>
      </c>
      <c r="S193" t="str">
        <f t="shared" si="22"/>
        <v>film &amp; video</v>
      </c>
      <c r="T193" t="str">
        <f t="shared" si="23"/>
        <v>documentary</v>
      </c>
      <c r="U193" s="11" t="str">
        <f t="shared" si="25"/>
        <v>2016</v>
      </c>
      <c r="V193" s="11" t="str">
        <f t="shared" si="26"/>
        <v>Aug</v>
      </c>
      <c r="W193" s="11" t="str">
        <f t="shared" si="24"/>
        <v>Aug</v>
      </c>
    </row>
    <row r="194" spans="1:23" ht="15.75" customHeight="1">
      <c r="A194">
        <v>157</v>
      </c>
      <c r="B194" s="4" t="s">
        <v>366</v>
      </c>
      <c r="C194" s="3" t="s">
        <v>367</v>
      </c>
      <c r="D194">
        <v>4200</v>
      </c>
      <c r="E194">
        <v>2212</v>
      </c>
      <c r="F194" t="s">
        <v>14</v>
      </c>
      <c r="G194" s="7">
        <f t="shared" si="27"/>
        <v>0.52666666666666662</v>
      </c>
      <c r="H194">
        <v>30</v>
      </c>
      <c r="I194" t="s">
        <v>26</v>
      </c>
      <c r="J194" t="s">
        <v>27</v>
      </c>
      <c r="K194" s="10">
        <f t="shared" ref="K194:K257" si="29">(((L194/60)/60)/24)+DATE(1970,1,1)</f>
        <v>41638.25</v>
      </c>
      <c r="L194">
        <v>1388383200</v>
      </c>
      <c r="M194">
        <v>1389420000</v>
      </c>
      <c r="N194" s="11">
        <f t="shared" ref="N194:N257" si="30">(((M194/60)/60)/24)+DATE(1970,1,1)</f>
        <v>41650.25</v>
      </c>
      <c r="O194" t="b">
        <v>0</v>
      </c>
      <c r="P194" t="b">
        <v>0</v>
      </c>
      <c r="Q194" t="s">
        <v>122</v>
      </c>
      <c r="R194" s="8">
        <f t="shared" si="28"/>
        <v>73.733333333333334</v>
      </c>
      <c r="S194" t="str">
        <f t="shared" ref="S194:S257" si="31">LEFT(Q194,FIND("/",Q194)-1)</f>
        <v>photography</v>
      </c>
      <c r="T194" t="str">
        <f t="shared" ref="T194:T257" si="32">RIGHT(Q194,(LEN(Q194)-FIND("/",Q194)))</f>
        <v>photography books</v>
      </c>
      <c r="U194" s="11" t="str">
        <f t="shared" si="25"/>
        <v>2014</v>
      </c>
      <c r="V194" s="11" t="str">
        <f t="shared" si="26"/>
        <v>Dec</v>
      </c>
      <c r="W194" s="11" t="str">
        <f t="shared" ref="W194:W257" si="33">TEXT(N194,"mmm")</f>
        <v>Jan</v>
      </c>
    </row>
    <row r="195" spans="1:23" ht="15.75" customHeight="1">
      <c r="A195">
        <v>204</v>
      </c>
      <c r="B195" s="4" t="s">
        <v>460</v>
      </c>
      <c r="C195" s="3" t="s">
        <v>461</v>
      </c>
      <c r="D195">
        <v>75000</v>
      </c>
      <c r="E195">
        <v>2529</v>
      </c>
      <c r="F195" t="s">
        <v>14</v>
      </c>
      <c r="G195" s="7">
        <f t="shared" si="27"/>
        <v>3.372E-2</v>
      </c>
      <c r="H195">
        <v>40</v>
      </c>
      <c r="I195" t="s">
        <v>21</v>
      </c>
      <c r="J195" t="s">
        <v>22</v>
      </c>
      <c r="K195" s="10">
        <f t="shared" si="29"/>
        <v>40636.208333333336</v>
      </c>
      <c r="L195">
        <v>1301806800</v>
      </c>
      <c r="M195">
        <v>1302670800</v>
      </c>
      <c r="N195" s="11">
        <f t="shared" si="30"/>
        <v>40646.208333333336</v>
      </c>
      <c r="O195" t="b">
        <v>0</v>
      </c>
      <c r="P195" t="b">
        <v>0</v>
      </c>
      <c r="Q195" t="s">
        <v>159</v>
      </c>
      <c r="R195" s="8">
        <f t="shared" si="28"/>
        <v>63.225000000000001</v>
      </c>
      <c r="S195" t="str">
        <f t="shared" si="31"/>
        <v>music</v>
      </c>
      <c r="T195" t="str">
        <f t="shared" si="32"/>
        <v>jazz</v>
      </c>
      <c r="U195" s="11" t="str">
        <f t="shared" ref="U195:U258" si="34">TEXT(N195,"yyyy")</f>
        <v>2011</v>
      </c>
      <c r="V195" s="11" t="str">
        <f t="shared" ref="V195:V258" si="35">TEXT(K195,"mmm")</f>
        <v>Apr</v>
      </c>
      <c r="W195" s="11" t="str">
        <f t="shared" si="33"/>
        <v>Apr</v>
      </c>
    </row>
    <row r="196" spans="1:23" ht="15.75" customHeight="1">
      <c r="A196">
        <v>181</v>
      </c>
      <c r="B196" s="4" t="s">
        <v>414</v>
      </c>
      <c r="C196" s="3" t="s">
        <v>415</v>
      </c>
      <c r="D196">
        <v>8600</v>
      </c>
      <c r="E196">
        <v>5315</v>
      </c>
      <c r="F196" t="s">
        <v>14</v>
      </c>
      <c r="G196" s="7">
        <f t="shared" si="27"/>
        <v>0.61802325581395345</v>
      </c>
      <c r="H196">
        <v>136</v>
      </c>
      <c r="I196" t="s">
        <v>21</v>
      </c>
      <c r="J196" t="s">
        <v>22</v>
      </c>
      <c r="K196" s="10">
        <f t="shared" si="29"/>
        <v>43012.208333333328</v>
      </c>
      <c r="L196">
        <v>1507093200</v>
      </c>
      <c r="M196">
        <v>1508648400</v>
      </c>
      <c r="N196" s="11">
        <f t="shared" si="30"/>
        <v>43030.208333333328</v>
      </c>
      <c r="O196" t="b">
        <v>0</v>
      </c>
      <c r="P196" t="b">
        <v>0</v>
      </c>
      <c r="Q196" t="s">
        <v>28</v>
      </c>
      <c r="R196" s="8">
        <f t="shared" si="28"/>
        <v>39.080882352941174</v>
      </c>
      <c r="S196" t="str">
        <f t="shared" si="31"/>
        <v>technology</v>
      </c>
      <c r="T196" t="str">
        <f t="shared" si="32"/>
        <v>web</v>
      </c>
      <c r="U196" s="11" t="str">
        <f t="shared" si="34"/>
        <v>2017</v>
      </c>
      <c r="V196" s="11" t="str">
        <f t="shared" si="35"/>
        <v>Oct</v>
      </c>
      <c r="W196" s="11" t="str">
        <f t="shared" si="33"/>
        <v>Oct</v>
      </c>
    </row>
    <row r="197" spans="1:23" ht="30" customHeight="1">
      <c r="A197">
        <v>116</v>
      </c>
      <c r="B197" s="4" t="s">
        <v>282</v>
      </c>
      <c r="C197" s="3" t="s">
        <v>283</v>
      </c>
      <c r="D197">
        <v>7200</v>
      </c>
      <c r="E197">
        <v>6336</v>
      </c>
      <c r="F197" t="s">
        <v>14</v>
      </c>
      <c r="G197" s="7">
        <f t="shared" si="27"/>
        <v>0.88</v>
      </c>
      <c r="H197">
        <v>73</v>
      </c>
      <c r="I197" t="s">
        <v>21</v>
      </c>
      <c r="J197" t="s">
        <v>22</v>
      </c>
      <c r="K197" s="10">
        <f t="shared" si="29"/>
        <v>42265.208333333328</v>
      </c>
      <c r="L197">
        <v>1442552400</v>
      </c>
      <c r="M197">
        <v>1442638800</v>
      </c>
      <c r="N197" s="11">
        <f t="shared" si="30"/>
        <v>42266.208333333328</v>
      </c>
      <c r="O197" t="b">
        <v>0</v>
      </c>
      <c r="P197" t="b">
        <v>0</v>
      </c>
      <c r="Q197" t="s">
        <v>33</v>
      </c>
      <c r="R197" s="8">
        <f t="shared" si="28"/>
        <v>86.794520547945211</v>
      </c>
      <c r="S197" t="str">
        <f t="shared" si="31"/>
        <v>theater</v>
      </c>
      <c r="T197" t="str">
        <f t="shared" si="32"/>
        <v>plays</v>
      </c>
      <c r="U197" s="11" t="str">
        <f t="shared" si="34"/>
        <v>2015</v>
      </c>
      <c r="V197" s="11" t="str">
        <f t="shared" si="35"/>
        <v>Sep</v>
      </c>
      <c r="W197" s="11" t="str">
        <f t="shared" si="33"/>
        <v>Sep</v>
      </c>
    </row>
    <row r="198" spans="1:23" ht="30">
      <c r="A198">
        <v>380</v>
      </c>
      <c r="B198" s="4" t="s">
        <v>812</v>
      </c>
      <c r="C198" s="3" t="s">
        <v>813</v>
      </c>
      <c r="D198">
        <v>2500</v>
      </c>
      <c r="E198">
        <v>4008</v>
      </c>
      <c r="F198" t="s">
        <v>20</v>
      </c>
      <c r="G198" s="7">
        <f t="shared" si="27"/>
        <v>1.6032</v>
      </c>
      <c r="H198">
        <v>84</v>
      </c>
      <c r="I198" t="s">
        <v>21</v>
      </c>
      <c r="J198" t="s">
        <v>22</v>
      </c>
      <c r="K198" s="10">
        <f t="shared" si="29"/>
        <v>41448.208333333336</v>
      </c>
      <c r="L198">
        <v>1371963600</v>
      </c>
      <c r="M198">
        <v>1372395600</v>
      </c>
      <c r="N198" s="11">
        <f t="shared" si="30"/>
        <v>41453.208333333336</v>
      </c>
      <c r="O198" t="b">
        <v>0</v>
      </c>
      <c r="P198" t="b">
        <v>0</v>
      </c>
      <c r="Q198" t="s">
        <v>33</v>
      </c>
      <c r="R198" s="8">
        <f t="shared" si="28"/>
        <v>47.714285714285715</v>
      </c>
      <c r="S198" t="str">
        <f t="shared" si="31"/>
        <v>theater</v>
      </c>
      <c r="T198" t="str">
        <f t="shared" si="32"/>
        <v>plays</v>
      </c>
      <c r="U198" s="11" t="str">
        <f t="shared" si="34"/>
        <v>2013</v>
      </c>
      <c r="V198" s="11" t="str">
        <f t="shared" si="35"/>
        <v>Jun</v>
      </c>
      <c r="W198" s="11" t="str">
        <f t="shared" si="33"/>
        <v>Jun</v>
      </c>
    </row>
    <row r="199" spans="1:23" ht="15.75" customHeight="1">
      <c r="A199">
        <v>414</v>
      </c>
      <c r="B199" s="4" t="s">
        <v>878</v>
      </c>
      <c r="C199" s="3" t="s">
        <v>879</v>
      </c>
      <c r="D199">
        <v>188200</v>
      </c>
      <c r="E199">
        <v>159405</v>
      </c>
      <c r="F199" t="s">
        <v>14</v>
      </c>
      <c r="G199" s="7">
        <f t="shared" si="27"/>
        <v>0.84699787460148779</v>
      </c>
      <c r="H199">
        <v>5497</v>
      </c>
      <c r="I199" t="s">
        <v>21</v>
      </c>
      <c r="J199" t="s">
        <v>22</v>
      </c>
      <c r="K199" s="10">
        <f t="shared" si="29"/>
        <v>40288.208333333336</v>
      </c>
      <c r="L199">
        <v>1271739600</v>
      </c>
      <c r="M199">
        <v>1272430800</v>
      </c>
      <c r="N199" s="11">
        <f t="shared" si="30"/>
        <v>40296.208333333336</v>
      </c>
      <c r="O199" t="b">
        <v>0</v>
      </c>
      <c r="P199" t="b">
        <v>1</v>
      </c>
      <c r="Q199" t="s">
        <v>17</v>
      </c>
      <c r="R199" s="8">
        <f t="shared" si="28"/>
        <v>28.998544660724033</v>
      </c>
      <c r="S199" t="str">
        <f t="shared" si="31"/>
        <v>food</v>
      </c>
      <c r="T199" t="str">
        <f t="shared" si="32"/>
        <v>food trucks</v>
      </c>
      <c r="U199" s="11" t="str">
        <f t="shared" si="34"/>
        <v>2010</v>
      </c>
      <c r="V199" s="11" t="str">
        <f t="shared" si="35"/>
        <v>Apr</v>
      </c>
      <c r="W199" s="11" t="str">
        <f t="shared" si="33"/>
        <v>Apr</v>
      </c>
    </row>
    <row r="200" spans="1:23" ht="15.75">
      <c r="A200">
        <v>966</v>
      </c>
      <c r="B200" s="4" t="s">
        <v>878</v>
      </c>
      <c r="C200" s="3" t="s">
        <v>1962</v>
      </c>
      <c r="D200">
        <v>1700</v>
      </c>
      <c r="E200">
        <v>13468</v>
      </c>
      <c r="F200" t="s">
        <v>20</v>
      </c>
      <c r="G200" s="7">
        <f t="shared" si="27"/>
        <v>7.922352941176471</v>
      </c>
      <c r="H200">
        <v>245</v>
      </c>
      <c r="I200" t="s">
        <v>21</v>
      </c>
      <c r="J200" t="s">
        <v>22</v>
      </c>
      <c r="K200" s="10">
        <f t="shared" si="29"/>
        <v>42901.208333333328</v>
      </c>
      <c r="L200">
        <v>1497502800</v>
      </c>
      <c r="M200">
        <v>1497675600</v>
      </c>
      <c r="N200" s="11">
        <f t="shared" si="30"/>
        <v>42903.208333333328</v>
      </c>
      <c r="O200" t="b">
        <v>0</v>
      </c>
      <c r="P200" t="b">
        <v>0</v>
      </c>
      <c r="Q200" t="s">
        <v>33</v>
      </c>
      <c r="R200" s="8">
        <f t="shared" si="28"/>
        <v>54.971428571428568</v>
      </c>
      <c r="S200" t="str">
        <f t="shared" si="31"/>
        <v>theater</v>
      </c>
      <c r="T200" t="str">
        <f t="shared" si="32"/>
        <v>plays</v>
      </c>
      <c r="U200" s="11" t="str">
        <f t="shared" si="34"/>
        <v>2017</v>
      </c>
      <c r="V200" s="11" t="str">
        <f t="shared" si="35"/>
        <v>Jun</v>
      </c>
      <c r="W200" s="11" t="str">
        <f t="shared" si="33"/>
        <v>Jun</v>
      </c>
    </row>
    <row r="201" spans="1:23" ht="15.75">
      <c r="A201">
        <v>872</v>
      </c>
      <c r="B201" s="4" t="s">
        <v>1776</v>
      </c>
      <c r="C201" s="3" t="s">
        <v>1777</v>
      </c>
      <c r="D201">
        <v>4700</v>
      </c>
      <c r="E201">
        <v>7992</v>
      </c>
      <c r="F201" t="s">
        <v>20</v>
      </c>
      <c r="G201" s="7">
        <f t="shared" si="27"/>
        <v>1.7004255319148935</v>
      </c>
      <c r="H201">
        <v>81</v>
      </c>
      <c r="I201" t="s">
        <v>26</v>
      </c>
      <c r="J201" t="s">
        <v>27</v>
      </c>
      <c r="K201" s="10">
        <f t="shared" si="29"/>
        <v>43346.208333333328</v>
      </c>
      <c r="L201">
        <v>1535950800</v>
      </c>
      <c r="M201">
        <v>1536382800</v>
      </c>
      <c r="N201" s="11">
        <f t="shared" si="30"/>
        <v>43351.208333333328</v>
      </c>
      <c r="O201" t="b">
        <v>0</v>
      </c>
      <c r="P201" t="b">
        <v>0</v>
      </c>
      <c r="Q201" t="s">
        <v>474</v>
      </c>
      <c r="R201" s="8">
        <f t="shared" si="28"/>
        <v>98.666666666666671</v>
      </c>
      <c r="S201" t="str">
        <f t="shared" si="31"/>
        <v>film &amp; video</v>
      </c>
      <c r="T201" t="str">
        <f t="shared" si="32"/>
        <v>science fiction</v>
      </c>
      <c r="U201" s="11" t="str">
        <f t="shared" si="34"/>
        <v>2018</v>
      </c>
      <c r="V201" s="11" t="str">
        <f t="shared" si="35"/>
        <v>Sep</v>
      </c>
      <c r="W201" s="11" t="str">
        <f t="shared" si="33"/>
        <v>Sep</v>
      </c>
    </row>
    <row r="202" spans="1:23" ht="15.75" customHeight="1">
      <c r="A202">
        <v>308</v>
      </c>
      <c r="B202" s="4" t="s">
        <v>668</v>
      </c>
      <c r="C202" s="3" t="s">
        <v>669</v>
      </c>
      <c r="D202">
        <v>118200</v>
      </c>
      <c r="E202">
        <v>87560</v>
      </c>
      <c r="F202" t="s">
        <v>14</v>
      </c>
      <c r="G202" s="7">
        <f t="shared" si="27"/>
        <v>0.74077834179357027</v>
      </c>
      <c r="H202">
        <v>803</v>
      </c>
      <c r="I202" t="s">
        <v>21</v>
      </c>
      <c r="J202" t="s">
        <v>22</v>
      </c>
      <c r="K202" s="10">
        <f t="shared" si="29"/>
        <v>40651.208333333336</v>
      </c>
      <c r="L202">
        <v>1303102800</v>
      </c>
      <c r="M202">
        <v>1303189200</v>
      </c>
      <c r="N202" s="11">
        <f t="shared" si="30"/>
        <v>40652.208333333336</v>
      </c>
      <c r="O202" t="b">
        <v>0</v>
      </c>
      <c r="P202" t="b">
        <v>0</v>
      </c>
      <c r="Q202" t="s">
        <v>33</v>
      </c>
      <c r="R202" s="8">
        <f t="shared" si="28"/>
        <v>109.04109589041096</v>
      </c>
      <c r="S202" t="str">
        <f t="shared" si="31"/>
        <v>theater</v>
      </c>
      <c r="T202" t="str">
        <f t="shared" si="32"/>
        <v>plays</v>
      </c>
      <c r="U202" s="11" t="str">
        <f t="shared" si="34"/>
        <v>2011</v>
      </c>
      <c r="V202" s="11" t="str">
        <f t="shared" si="35"/>
        <v>Apr</v>
      </c>
      <c r="W202" s="11" t="str">
        <f t="shared" si="33"/>
        <v>Apr</v>
      </c>
    </row>
    <row r="203" spans="1:23" ht="15.75">
      <c r="A203">
        <v>679</v>
      </c>
      <c r="B203" s="4" t="s">
        <v>668</v>
      </c>
      <c r="C203" s="3" t="s">
        <v>1398</v>
      </c>
      <c r="D203">
        <v>1400</v>
      </c>
      <c r="E203">
        <v>14511</v>
      </c>
      <c r="F203" t="s">
        <v>20</v>
      </c>
      <c r="G203" s="7">
        <f t="shared" si="27"/>
        <v>10.365</v>
      </c>
      <c r="H203">
        <v>363</v>
      </c>
      <c r="I203" t="s">
        <v>21</v>
      </c>
      <c r="J203" t="s">
        <v>22</v>
      </c>
      <c r="K203" s="10">
        <f t="shared" si="29"/>
        <v>43756.208333333328</v>
      </c>
      <c r="L203">
        <v>1571374800</v>
      </c>
      <c r="M203">
        <v>1571806800</v>
      </c>
      <c r="N203" s="11">
        <f t="shared" si="30"/>
        <v>43761.208333333328</v>
      </c>
      <c r="O203" t="b">
        <v>0</v>
      </c>
      <c r="P203" t="b">
        <v>1</v>
      </c>
      <c r="Q203" t="s">
        <v>17</v>
      </c>
      <c r="R203" s="8">
        <f t="shared" si="28"/>
        <v>39.97520661157025</v>
      </c>
      <c r="S203" t="str">
        <f t="shared" si="31"/>
        <v>food</v>
      </c>
      <c r="T203" t="str">
        <f t="shared" si="32"/>
        <v>food trucks</v>
      </c>
      <c r="U203" s="11" t="str">
        <f t="shared" si="34"/>
        <v>2019</v>
      </c>
      <c r="V203" s="11" t="str">
        <f t="shared" si="35"/>
        <v>Oct</v>
      </c>
      <c r="W203" s="11" t="str">
        <f t="shared" si="33"/>
        <v>Oct</v>
      </c>
    </row>
    <row r="204" spans="1:23" ht="15.75">
      <c r="A204">
        <v>762</v>
      </c>
      <c r="B204" s="4" t="s">
        <v>668</v>
      </c>
      <c r="C204" s="3" t="s">
        <v>1560</v>
      </c>
      <c r="D204">
        <v>3500</v>
      </c>
      <c r="E204">
        <v>6204</v>
      </c>
      <c r="F204" t="s">
        <v>20</v>
      </c>
      <c r="G204" s="7">
        <f t="shared" si="27"/>
        <v>1.7725714285714285</v>
      </c>
      <c r="H204">
        <v>100</v>
      </c>
      <c r="I204" t="s">
        <v>26</v>
      </c>
      <c r="J204" t="s">
        <v>27</v>
      </c>
      <c r="K204" s="10">
        <f t="shared" si="29"/>
        <v>41241.25</v>
      </c>
      <c r="L204">
        <v>1354082400</v>
      </c>
      <c r="M204">
        <v>1355032800</v>
      </c>
      <c r="N204" s="11">
        <f t="shared" si="30"/>
        <v>41252.25</v>
      </c>
      <c r="O204" t="b">
        <v>0</v>
      </c>
      <c r="P204" t="b">
        <v>0</v>
      </c>
      <c r="Q204" t="s">
        <v>159</v>
      </c>
      <c r="R204" s="8">
        <f t="shared" si="28"/>
        <v>62.04</v>
      </c>
      <c r="S204" t="str">
        <f t="shared" si="31"/>
        <v>music</v>
      </c>
      <c r="T204" t="str">
        <f t="shared" si="32"/>
        <v>jazz</v>
      </c>
      <c r="U204" s="11" t="str">
        <f t="shared" si="34"/>
        <v>2012</v>
      </c>
      <c r="V204" s="11" t="str">
        <f t="shared" si="35"/>
        <v>Nov</v>
      </c>
      <c r="W204" s="11" t="str">
        <f t="shared" si="33"/>
        <v>Dec</v>
      </c>
    </row>
    <row r="205" spans="1:23" ht="30" customHeight="1">
      <c r="A205">
        <v>486</v>
      </c>
      <c r="B205" s="4" t="s">
        <v>1019</v>
      </c>
      <c r="C205" s="3" t="s">
        <v>1020</v>
      </c>
      <c r="D205">
        <v>5200</v>
      </c>
      <c r="E205">
        <v>702</v>
      </c>
      <c r="F205" t="s">
        <v>14</v>
      </c>
      <c r="G205" s="7">
        <f t="shared" si="27"/>
        <v>0.13500000000000001</v>
      </c>
      <c r="H205">
        <v>21</v>
      </c>
      <c r="I205" t="s">
        <v>40</v>
      </c>
      <c r="J205" t="s">
        <v>41</v>
      </c>
      <c r="K205" s="10">
        <f t="shared" si="29"/>
        <v>43168.25</v>
      </c>
      <c r="L205">
        <v>1520575200</v>
      </c>
      <c r="M205">
        <v>1521867600</v>
      </c>
      <c r="N205" s="11">
        <f t="shared" si="30"/>
        <v>43183.208333333328</v>
      </c>
      <c r="O205" t="b">
        <v>0</v>
      </c>
      <c r="P205" t="b">
        <v>1</v>
      </c>
      <c r="Q205" t="s">
        <v>206</v>
      </c>
      <c r="R205" s="8">
        <f t="shared" si="28"/>
        <v>33.428571428571431</v>
      </c>
      <c r="S205" t="str">
        <f t="shared" si="31"/>
        <v>publishing</v>
      </c>
      <c r="T205" t="str">
        <f t="shared" si="32"/>
        <v>translations</v>
      </c>
      <c r="U205" s="11" t="str">
        <f t="shared" si="34"/>
        <v>2018</v>
      </c>
      <c r="V205" s="11" t="str">
        <f t="shared" si="35"/>
        <v>Mar</v>
      </c>
      <c r="W205" s="11" t="str">
        <f t="shared" si="33"/>
        <v>Mar</v>
      </c>
    </row>
    <row r="206" spans="1:23" ht="15.75">
      <c r="A206">
        <v>934</v>
      </c>
      <c r="B206" s="4" t="s">
        <v>1900</v>
      </c>
      <c r="C206" s="3" t="s">
        <v>1901</v>
      </c>
      <c r="D206">
        <v>6200</v>
      </c>
      <c r="E206">
        <v>11280</v>
      </c>
      <c r="F206" t="s">
        <v>20</v>
      </c>
      <c r="G206" s="7">
        <f t="shared" si="27"/>
        <v>1.8193548387096774</v>
      </c>
      <c r="H206">
        <v>105</v>
      </c>
      <c r="I206" t="s">
        <v>21</v>
      </c>
      <c r="J206" t="s">
        <v>22</v>
      </c>
      <c r="K206" s="10">
        <f t="shared" si="29"/>
        <v>42422.25</v>
      </c>
      <c r="L206">
        <v>1456120800</v>
      </c>
      <c r="M206">
        <v>1456639200</v>
      </c>
      <c r="N206" s="11">
        <f t="shared" si="30"/>
        <v>42428.25</v>
      </c>
      <c r="O206" t="b">
        <v>0</v>
      </c>
      <c r="P206" t="b">
        <v>0</v>
      </c>
      <c r="Q206" t="s">
        <v>33</v>
      </c>
      <c r="R206" s="8">
        <f t="shared" si="28"/>
        <v>107.42857142857143</v>
      </c>
      <c r="S206" t="str">
        <f t="shared" si="31"/>
        <v>theater</v>
      </c>
      <c r="T206" t="str">
        <f t="shared" si="32"/>
        <v>plays</v>
      </c>
      <c r="U206" s="11" t="str">
        <f t="shared" si="34"/>
        <v>2016</v>
      </c>
      <c r="V206" s="11" t="str">
        <f t="shared" si="35"/>
        <v>Feb</v>
      </c>
      <c r="W206" s="11" t="str">
        <f t="shared" si="33"/>
        <v>Feb</v>
      </c>
    </row>
    <row r="207" spans="1:23" ht="15.75">
      <c r="A207">
        <v>390</v>
      </c>
      <c r="B207" s="4" t="s">
        <v>832</v>
      </c>
      <c r="C207" s="3" t="s">
        <v>833</v>
      </c>
      <c r="D207">
        <v>2400</v>
      </c>
      <c r="E207">
        <v>4477</v>
      </c>
      <c r="F207" t="s">
        <v>20</v>
      </c>
      <c r="G207" s="7">
        <f t="shared" si="27"/>
        <v>1.8654166666666669</v>
      </c>
      <c r="H207">
        <v>50</v>
      </c>
      <c r="I207" t="s">
        <v>21</v>
      </c>
      <c r="J207" t="s">
        <v>22</v>
      </c>
      <c r="K207" s="10">
        <f t="shared" si="29"/>
        <v>41530.208333333336</v>
      </c>
      <c r="L207">
        <v>1379048400</v>
      </c>
      <c r="M207">
        <v>1380344400</v>
      </c>
      <c r="N207" s="11">
        <f t="shared" si="30"/>
        <v>41545.208333333336</v>
      </c>
      <c r="O207" t="b">
        <v>0</v>
      </c>
      <c r="P207" t="b">
        <v>0</v>
      </c>
      <c r="Q207" t="s">
        <v>122</v>
      </c>
      <c r="R207" s="8">
        <f t="shared" si="28"/>
        <v>89.54</v>
      </c>
      <c r="S207" t="str">
        <f t="shared" si="31"/>
        <v>photography</v>
      </c>
      <c r="T207" t="str">
        <f t="shared" si="32"/>
        <v>photography books</v>
      </c>
      <c r="U207" s="11" t="str">
        <f t="shared" si="34"/>
        <v>2013</v>
      </c>
      <c r="V207" s="11" t="str">
        <f t="shared" si="35"/>
        <v>Sep</v>
      </c>
      <c r="W207" s="11" t="str">
        <f t="shared" si="33"/>
        <v>Sep</v>
      </c>
    </row>
    <row r="208" spans="1:23" ht="15.75" customHeight="1">
      <c r="A208">
        <v>927</v>
      </c>
      <c r="B208" s="4" t="s">
        <v>1886</v>
      </c>
      <c r="C208" s="3" t="s">
        <v>1887</v>
      </c>
      <c r="D208">
        <v>7200</v>
      </c>
      <c r="E208">
        <v>3301</v>
      </c>
      <c r="F208" t="s">
        <v>14</v>
      </c>
      <c r="G208" s="7">
        <f t="shared" si="27"/>
        <v>0.45847222222222223</v>
      </c>
      <c r="H208">
        <v>37</v>
      </c>
      <c r="I208" t="s">
        <v>21</v>
      </c>
      <c r="J208" t="s">
        <v>22</v>
      </c>
      <c r="K208" s="10">
        <f t="shared" si="29"/>
        <v>41102.208333333336</v>
      </c>
      <c r="L208">
        <v>1342069200</v>
      </c>
      <c r="M208">
        <v>1344574800</v>
      </c>
      <c r="N208" s="11">
        <f t="shared" si="30"/>
        <v>41131.208333333336</v>
      </c>
      <c r="O208" t="b">
        <v>0</v>
      </c>
      <c r="P208" t="b">
        <v>0</v>
      </c>
      <c r="Q208" t="s">
        <v>33</v>
      </c>
      <c r="R208" s="8">
        <f t="shared" si="28"/>
        <v>89.21621621621621</v>
      </c>
      <c r="S208" t="str">
        <f t="shared" si="31"/>
        <v>theater</v>
      </c>
      <c r="T208" t="str">
        <f t="shared" si="32"/>
        <v>plays</v>
      </c>
      <c r="U208" s="11" t="str">
        <f t="shared" si="34"/>
        <v>2012</v>
      </c>
      <c r="V208" s="11" t="str">
        <f t="shared" si="35"/>
        <v>Jul</v>
      </c>
      <c r="W208" s="11" t="str">
        <f t="shared" si="33"/>
        <v>Aug</v>
      </c>
    </row>
    <row r="209" spans="1:23" ht="15.75" customHeight="1">
      <c r="A209">
        <v>898</v>
      </c>
      <c r="B209" s="4" t="s">
        <v>1828</v>
      </c>
      <c r="C209" s="3" t="s">
        <v>1829</v>
      </c>
      <c r="D209">
        <v>179100</v>
      </c>
      <c r="E209">
        <v>93991</v>
      </c>
      <c r="F209" t="s">
        <v>14</v>
      </c>
      <c r="G209" s="7">
        <f t="shared" si="27"/>
        <v>0.52479620323841425</v>
      </c>
      <c r="H209">
        <v>1221</v>
      </c>
      <c r="I209" t="s">
        <v>21</v>
      </c>
      <c r="J209" t="s">
        <v>22</v>
      </c>
      <c r="K209" s="10">
        <f t="shared" si="29"/>
        <v>43815.25</v>
      </c>
      <c r="L209">
        <v>1576476000</v>
      </c>
      <c r="M209">
        <v>1576994400</v>
      </c>
      <c r="N209" s="11">
        <f t="shared" si="30"/>
        <v>43821.25</v>
      </c>
      <c r="O209" t="b">
        <v>0</v>
      </c>
      <c r="P209" t="b">
        <v>0</v>
      </c>
      <c r="Q209" t="s">
        <v>42</v>
      </c>
      <c r="R209" s="8">
        <f t="shared" si="28"/>
        <v>76.978705978705975</v>
      </c>
      <c r="S209" t="str">
        <f t="shared" si="31"/>
        <v>film &amp; video</v>
      </c>
      <c r="T209" t="str">
        <f t="shared" si="32"/>
        <v>documentary</v>
      </c>
      <c r="U209" s="11" t="str">
        <f t="shared" si="34"/>
        <v>2019</v>
      </c>
      <c r="V209" s="11" t="str">
        <f t="shared" si="35"/>
        <v>Dec</v>
      </c>
      <c r="W209" s="11" t="str">
        <f t="shared" si="33"/>
        <v>Dec</v>
      </c>
    </row>
    <row r="210" spans="1:23" ht="15.75">
      <c r="A210">
        <v>863</v>
      </c>
      <c r="B210" s="4" t="s">
        <v>1758</v>
      </c>
      <c r="C210" s="3" t="s">
        <v>1759</v>
      </c>
      <c r="D210">
        <v>1400</v>
      </c>
      <c r="E210">
        <v>5415</v>
      </c>
      <c r="F210" t="s">
        <v>20</v>
      </c>
      <c r="G210" s="7">
        <f t="shared" si="27"/>
        <v>3.8678571428571429</v>
      </c>
      <c r="H210">
        <v>217</v>
      </c>
      <c r="I210" t="s">
        <v>21</v>
      </c>
      <c r="J210" t="s">
        <v>22</v>
      </c>
      <c r="K210" s="10">
        <f t="shared" si="29"/>
        <v>42172.208333333328</v>
      </c>
      <c r="L210">
        <v>1434517200</v>
      </c>
      <c r="M210">
        <v>1436504400</v>
      </c>
      <c r="N210" s="11">
        <f t="shared" si="30"/>
        <v>42195.208333333328</v>
      </c>
      <c r="O210" t="b">
        <v>0</v>
      </c>
      <c r="P210" t="b">
        <v>1</v>
      </c>
      <c r="Q210" t="s">
        <v>269</v>
      </c>
      <c r="R210" s="8">
        <f t="shared" si="28"/>
        <v>24.953917050691246</v>
      </c>
      <c r="S210" t="str">
        <f t="shared" si="31"/>
        <v>film &amp; video</v>
      </c>
      <c r="T210" t="str">
        <f t="shared" si="32"/>
        <v>television</v>
      </c>
      <c r="U210" s="11" t="str">
        <f t="shared" si="34"/>
        <v>2015</v>
      </c>
      <c r="V210" s="11" t="str">
        <f t="shared" si="35"/>
        <v>Jun</v>
      </c>
      <c r="W210" s="11" t="str">
        <f t="shared" si="33"/>
        <v>Jul</v>
      </c>
    </row>
    <row r="211" spans="1:23" ht="15.75">
      <c r="A211">
        <v>74</v>
      </c>
      <c r="B211" s="4" t="s">
        <v>196</v>
      </c>
      <c r="C211" s="3" t="s">
        <v>197</v>
      </c>
      <c r="D211">
        <v>3900</v>
      </c>
      <c r="E211">
        <v>4776</v>
      </c>
      <c r="F211" t="s">
        <v>20</v>
      </c>
      <c r="G211" s="7">
        <f t="shared" si="27"/>
        <v>1.2246153846153847</v>
      </c>
      <c r="H211">
        <v>85</v>
      </c>
      <c r="I211" t="s">
        <v>40</v>
      </c>
      <c r="J211" t="s">
        <v>41</v>
      </c>
      <c r="K211" s="10">
        <f t="shared" si="29"/>
        <v>42456.208333333328</v>
      </c>
      <c r="L211">
        <v>1459054800</v>
      </c>
      <c r="M211">
        <v>1459141200</v>
      </c>
      <c r="N211" s="11">
        <f t="shared" si="30"/>
        <v>42457.208333333328</v>
      </c>
      <c r="O211" t="b">
        <v>0</v>
      </c>
      <c r="P211" t="b">
        <v>0</v>
      </c>
      <c r="Q211" t="s">
        <v>148</v>
      </c>
      <c r="R211" s="8">
        <f t="shared" si="28"/>
        <v>56.188235294117646</v>
      </c>
      <c r="S211" t="str">
        <f t="shared" si="31"/>
        <v>music</v>
      </c>
      <c r="T211" t="str">
        <f t="shared" si="32"/>
        <v>metal</v>
      </c>
      <c r="U211" s="11" t="str">
        <f t="shared" si="34"/>
        <v>2016</v>
      </c>
      <c r="V211" s="11" t="str">
        <f t="shared" si="35"/>
        <v>Mar</v>
      </c>
      <c r="W211" s="11" t="str">
        <f t="shared" si="33"/>
        <v>Mar</v>
      </c>
    </row>
    <row r="212" spans="1:23" ht="15.75">
      <c r="A212">
        <v>232</v>
      </c>
      <c r="B212" s="4" t="s">
        <v>516</v>
      </c>
      <c r="C212" s="3" t="s">
        <v>517</v>
      </c>
      <c r="D212">
        <v>3400</v>
      </c>
      <c r="E212">
        <v>5823</v>
      </c>
      <c r="F212" t="s">
        <v>20</v>
      </c>
      <c r="G212" s="7">
        <f t="shared" si="27"/>
        <v>1.7126470588235292</v>
      </c>
      <c r="H212">
        <v>92</v>
      </c>
      <c r="I212" t="s">
        <v>21</v>
      </c>
      <c r="J212" t="s">
        <v>22</v>
      </c>
      <c r="K212" s="10">
        <f t="shared" si="29"/>
        <v>42576.208333333328</v>
      </c>
      <c r="L212">
        <v>1469422800</v>
      </c>
      <c r="M212">
        <v>1469509200</v>
      </c>
      <c r="N212" s="11">
        <f t="shared" si="30"/>
        <v>42577.208333333328</v>
      </c>
      <c r="O212" t="b">
        <v>0</v>
      </c>
      <c r="P212" t="b">
        <v>0</v>
      </c>
      <c r="Q212" t="s">
        <v>33</v>
      </c>
      <c r="R212" s="8">
        <f t="shared" si="28"/>
        <v>63.293478260869563</v>
      </c>
      <c r="S212" t="str">
        <f t="shared" si="31"/>
        <v>theater</v>
      </c>
      <c r="T212" t="str">
        <f t="shared" si="32"/>
        <v>plays</v>
      </c>
      <c r="U212" s="11" t="str">
        <f t="shared" si="34"/>
        <v>2016</v>
      </c>
      <c r="V212" s="11" t="str">
        <f t="shared" si="35"/>
        <v>Jul</v>
      </c>
      <c r="W212" s="11" t="str">
        <f t="shared" si="33"/>
        <v>Jul</v>
      </c>
    </row>
    <row r="213" spans="1:23" ht="15.75">
      <c r="A213">
        <v>86</v>
      </c>
      <c r="B213" s="4" t="s">
        <v>221</v>
      </c>
      <c r="C213" s="3" t="s">
        <v>222</v>
      </c>
      <c r="D213">
        <v>7400</v>
      </c>
      <c r="E213">
        <v>12405</v>
      </c>
      <c r="F213" t="s">
        <v>20</v>
      </c>
      <c r="G213" s="7">
        <f t="shared" si="27"/>
        <v>1.6763513513513513</v>
      </c>
      <c r="H213">
        <v>203</v>
      </c>
      <c r="I213" t="s">
        <v>21</v>
      </c>
      <c r="J213" t="s">
        <v>22</v>
      </c>
      <c r="K213" s="10">
        <f t="shared" si="29"/>
        <v>42128.208333333328</v>
      </c>
      <c r="L213">
        <v>1430715600</v>
      </c>
      <c r="M213">
        <v>1431838800</v>
      </c>
      <c r="N213" s="11">
        <f t="shared" si="30"/>
        <v>42141.208333333328</v>
      </c>
      <c r="O213" t="b">
        <v>1</v>
      </c>
      <c r="P213" t="b">
        <v>0</v>
      </c>
      <c r="Q213" t="s">
        <v>33</v>
      </c>
      <c r="R213" s="8">
        <f t="shared" si="28"/>
        <v>61.108374384236456</v>
      </c>
      <c r="S213" t="str">
        <f t="shared" si="31"/>
        <v>theater</v>
      </c>
      <c r="T213" t="str">
        <f t="shared" si="32"/>
        <v>plays</v>
      </c>
      <c r="U213" s="11" t="str">
        <f t="shared" si="34"/>
        <v>2015</v>
      </c>
      <c r="V213" s="11" t="str">
        <f t="shared" si="35"/>
        <v>May</v>
      </c>
      <c r="W213" s="11" t="str">
        <f t="shared" si="33"/>
        <v>May</v>
      </c>
    </row>
    <row r="214" spans="1:23" ht="15.75">
      <c r="A214">
        <v>928</v>
      </c>
      <c r="B214" s="4" t="s">
        <v>1888</v>
      </c>
      <c r="C214" s="3" t="s">
        <v>1889</v>
      </c>
      <c r="D214">
        <v>167400</v>
      </c>
      <c r="E214">
        <v>196386</v>
      </c>
      <c r="F214" t="s">
        <v>20</v>
      </c>
      <c r="G214" s="7">
        <f t="shared" si="27"/>
        <v>1.1731541218637993</v>
      </c>
      <c r="H214">
        <v>3777</v>
      </c>
      <c r="I214" t="s">
        <v>107</v>
      </c>
      <c r="J214" t="s">
        <v>108</v>
      </c>
      <c r="K214" s="10">
        <f t="shared" si="29"/>
        <v>41637.25</v>
      </c>
      <c r="L214">
        <v>1388296800</v>
      </c>
      <c r="M214">
        <v>1389074400</v>
      </c>
      <c r="N214" s="11">
        <f t="shared" si="30"/>
        <v>41646.25</v>
      </c>
      <c r="O214" t="b">
        <v>0</v>
      </c>
      <c r="P214" t="b">
        <v>0</v>
      </c>
      <c r="Q214" t="s">
        <v>28</v>
      </c>
      <c r="R214" s="8">
        <f t="shared" si="28"/>
        <v>51.995234312946785</v>
      </c>
      <c r="S214" t="str">
        <f t="shared" si="31"/>
        <v>technology</v>
      </c>
      <c r="T214" t="str">
        <f t="shared" si="32"/>
        <v>web</v>
      </c>
      <c r="U214" s="11" t="str">
        <f t="shared" si="34"/>
        <v>2014</v>
      </c>
      <c r="V214" s="11" t="str">
        <f t="shared" si="35"/>
        <v>Dec</v>
      </c>
      <c r="W214" s="11" t="str">
        <f t="shared" si="33"/>
        <v>Jan</v>
      </c>
    </row>
    <row r="215" spans="1:23" ht="15.75">
      <c r="A215">
        <v>285</v>
      </c>
      <c r="B215" s="4" t="s">
        <v>622</v>
      </c>
      <c r="C215" s="3" t="s">
        <v>623</v>
      </c>
      <c r="D215">
        <v>900</v>
      </c>
      <c r="E215">
        <v>6357</v>
      </c>
      <c r="F215" t="s">
        <v>20</v>
      </c>
      <c r="G215" s="7">
        <f t="shared" si="27"/>
        <v>7.0633333333333335</v>
      </c>
      <c r="H215">
        <v>254</v>
      </c>
      <c r="I215" t="s">
        <v>21</v>
      </c>
      <c r="J215" t="s">
        <v>22</v>
      </c>
      <c r="K215" s="10">
        <f t="shared" si="29"/>
        <v>42623.208333333328</v>
      </c>
      <c r="L215">
        <v>1473483600</v>
      </c>
      <c r="M215">
        <v>1476766800</v>
      </c>
      <c r="N215" s="11">
        <f t="shared" si="30"/>
        <v>42661.208333333328</v>
      </c>
      <c r="O215" t="b">
        <v>0</v>
      </c>
      <c r="P215" t="b">
        <v>0</v>
      </c>
      <c r="Q215" t="s">
        <v>33</v>
      </c>
      <c r="R215" s="8">
        <f t="shared" si="28"/>
        <v>25.027559055118111</v>
      </c>
      <c r="S215" t="str">
        <f t="shared" si="31"/>
        <v>theater</v>
      </c>
      <c r="T215" t="str">
        <f t="shared" si="32"/>
        <v>plays</v>
      </c>
      <c r="U215" s="11" t="str">
        <f t="shared" si="34"/>
        <v>2016</v>
      </c>
      <c r="V215" s="11" t="str">
        <f t="shared" si="35"/>
        <v>Sep</v>
      </c>
      <c r="W215" s="11" t="str">
        <f t="shared" si="33"/>
        <v>Oct</v>
      </c>
    </row>
    <row r="216" spans="1:23" ht="15.75" customHeight="1">
      <c r="A216">
        <v>725</v>
      </c>
      <c r="B216" s="4" t="s">
        <v>1488</v>
      </c>
      <c r="C216" s="3" t="s">
        <v>1489</v>
      </c>
      <c r="D216">
        <v>193200</v>
      </c>
      <c r="E216">
        <v>97369</v>
      </c>
      <c r="F216" t="s">
        <v>14</v>
      </c>
      <c r="G216" s="7">
        <f t="shared" si="27"/>
        <v>0.50398033126293995</v>
      </c>
      <c r="H216">
        <v>1596</v>
      </c>
      <c r="I216" t="s">
        <v>21</v>
      </c>
      <c r="J216" t="s">
        <v>22</v>
      </c>
      <c r="K216" s="10">
        <f t="shared" si="29"/>
        <v>41958.25</v>
      </c>
      <c r="L216">
        <v>1416031200</v>
      </c>
      <c r="M216">
        <v>1416204000</v>
      </c>
      <c r="N216" s="11">
        <f t="shared" si="30"/>
        <v>41960.25</v>
      </c>
      <c r="O216" t="b">
        <v>0</v>
      </c>
      <c r="P216" t="b">
        <v>0</v>
      </c>
      <c r="Q216" t="s">
        <v>292</v>
      </c>
      <c r="R216" s="8">
        <f t="shared" si="28"/>
        <v>61.008145363408524</v>
      </c>
      <c r="S216" t="str">
        <f t="shared" si="31"/>
        <v>games</v>
      </c>
      <c r="T216" t="str">
        <f t="shared" si="32"/>
        <v>mobile games</v>
      </c>
      <c r="U216" s="11" t="str">
        <f t="shared" si="34"/>
        <v>2014</v>
      </c>
      <c r="V216" s="11" t="str">
        <f t="shared" si="35"/>
        <v>Nov</v>
      </c>
      <c r="W216" s="11" t="str">
        <f t="shared" si="33"/>
        <v>Nov</v>
      </c>
    </row>
    <row r="217" spans="1:23" ht="15.75">
      <c r="A217">
        <v>621</v>
      </c>
      <c r="B217" s="4" t="s">
        <v>1284</v>
      </c>
      <c r="C217" s="3" t="s">
        <v>1285</v>
      </c>
      <c r="D217">
        <v>25600</v>
      </c>
      <c r="E217">
        <v>158669</v>
      </c>
      <c r="F217" t="s">
        <v>20</v>
      </c>
      <c r="G217" s="7">
        <f t="shared" si="27"/>
        <v>6.1980078125000002</v>
      </c>
      <c r="H217">
        <v>2144</v>
      </c>
      <c r="I217" t="s">
        <v>21</v>
      </c>
      <c r="J217" t="s">
        <v>22</v>
      </c>
      <c r="K217" s="10">
        <f t="shared" si="29"/>
        <v>42626.208333333328</v>
      </c>
      <c r="L217">
        <v>1473742800</v>
      </c>
      <c r="M217">
        <v>1474174800</v>
      </c>
      <c r="N217" s="11">
        <f t="shared" si="30"/>
        <v>42631.208333333328</v>
      </c>
      <c r="O217" t="b">
        <v>0</v>
      </c>
      <c r="P217" t="b">
        <v>0</v>
      </c>
      <c r="Q217" t="s">
        <v>33</v>
      </c>
      <c r="R217" s="8">
        <f t="shared" si="28"/>
        <v>74.006063432835816</v>
      </c>
      <c r="S217" t="str">
        <f t="shared" si="31"/>
        <v>theater</v>
      </c>
      <c r="T217" t="str">
        <f t="shared" si="32"/>
        <v>plays</v>
      </c>
      <c r="U217" s="11" t="str">
        <f t="shared" si="34"/>
        <v>2016</v>
      </c>
      <c r="V217" s="11" t="str">
        <f t="shared" si="35"/>
        <v>Sep</v>
      </c>
      <c r="W217" s="11" t="str">
        <f t="shared" si="33"/>
        <v>Sep</v>
      </c>
    </row>
    <row r="218" spans="1:23" ht="30">
      <c r="A218">
        <v>108</v>
      </c>
      <c r="B218" s="4" t="s">
        <v>265</v>
      </c>
      <c r="C218" s="3" t="s">
        <v>266</v>
      </c>
      <c r="D218">
        <v>1500</v>
      </c>
      <c r="E218">
        <v>8929</v>
      </c>
      <c r="F218" t="s">
        <v>20</v>
      </c>
      <c r="G218" s="7">
        <f t="shared" si="27"/>
        <v>5.9526666666666666</v>
      </c>
      <c r="H218">
        <v>83</v>
      </c>
      <c r="I218" t="s">
        <v>21</v>
      </c>
      <c r="J218" t="s">
        <v>22</v>
      </c>
      <c r="K218" s="10">
        <f t="shared" si="29"/>
        <v>41005.208333333336</v>
      </c>
      <c r="L218">
        <v>1333688400</v>
      </c>
      <c r="M218">
        <v>1336885200</v>
      </c>
      <c r="N218" s="11">
        <f t="shared" si="30"/>
        <v>41042.208333333336</v>
      </c>
      <c r="O218" t="b">
        <v>0</v>
      </c>
      <c r="P218" t="b">
        <v>0</v>
      </c>
      <c r="Q218" t="s">
        <v>42</v>
      </c>
      <c r="R218" s="8">
        <f t="shared" si="28"/>
        <v>107.57831325301204</v>
      </c>
      <c r="S218" t="str">
        <f t="shared" si="31"/>
        <v>film &amp; video</v>
      </c>
      <c r="T218" t="str">
        <f t="shared" si="32"/>
        <v>documentary</v>
      </c>
      <c r="U218" s="11" t="str">
        <f t="shared" si="34"/>
        <v>2012</v>
      </c>
      <c r="V218" s="11" t="str">
        <f t="shared" si="35"/>
        <v>Apr</v>
      </c>
      <c r="W218" s="11" t="str">
        <f t="shared" si="33"/>
        <v>May</v>
      </c>
    </row>
    <row r="219" spans="1:23" ht="15.75" customHeight="1">
      <c r="A219">
        <v>545</v>
      </c>
      <c r="B219" s="4" t="s">
        <v>1135</v>
      </c>
      <c r="C219" s="3" t="s">
        <v>1136</v>
      </c>
      <c r="D219">
        <v>184800</v>
      </c>
      <c r="E219">
        <v>164109</v>
      </c>
      <c r="F219" t="s">
        <v>14</v>
      </c>
      <c r="G219" s="7">
        <f t="shared" si="27"/>
        <v>0.88803571428571426</v>
      </c>
      <c r="H219">
        <v>2690</v>
      </c>
      <c r="I219" t="s">
        <v>21</v>
      </c>
      <c r="J219" t="s">
        <v>22</v>
      </c>
      <c r="K219" s="10">
        <f t="shared" si="29"/>
        <v>43824.25</v>
      </c>
      <c r="L219">
        <v>1577253600</v>
      </c>
      <c r="M219">
        <v>1578981600</v>
      </c>
      <c r="N219" s="11">
        <f t="shared" si="30"/>
        <v>43844.25</v>
      </c>
      <c r="O219" t="b">
        <v>0</v>
      </c>
      <c r="P219" t="b">
        <v>0</v>
      </c>
      <c r="Q219" t="s">
        <v>33</v>
      </c>
      <c r="R219" s="8">
        <f t="shared" si="28"/>
        <v>61.007063197026021</v>
      </c>
      <c r="S219" t="str">
        <f t="shared" si="31"/>
        <v>theater</v>
      </c>
      <c r="T219" t="str">
        <f t="shared" si="32"/>
        <v>plays</v>
      </c>
      <c r="U219" s="11" t="str">
        <f t="shared" si="34"/>
        <v>2020</v>
      </c>
      <c r="V219" s="11" t="str">
        <f t="shared" si="35"/>
        <v>Dec</v>
      </c>
      <c r="W219" s="11" t="str">
        <f t="shared" si="33"/>
        <v>Jan</v>
      </c>
    </row>
    <row r="220" spans="1:23" ht="15.75" customHeight="1">
      <c r="A220">
        <v>450</v>
      </c>
      <c r="B220" s="4" t="s">
        <v>948</v>
      </c>
      <c r="C220" s="3" t="s">
        <v>949</v>
      </c>
      <c r="D220">
        <v>100</v>
      </c>
      <c r="E220">
        <v>4</v>
      </c>
      <c r="F220" t="s">
        <v>14</v>
      </c>
      <c r="G220" s="7">
        <f t="shared" si="27"/>
        <v>0.04</v>
      </c>
      <c r="H220">
        <v>1</v>
      </c>
      <c r="I220" t="s">
        <v>15</v>
      </c>
      <c r="J220" t="s">
        <v>16</v>
      </c>
      <c r="K220" s="10">
        <f t="shared" si="29"/>
        <v>43394.208333333328</v>
      </c>
      <c r="L220">
        <v>1540098000</v>
      </c>
      <c r="M220">
        <v>1542088800</v>
      </c>
      <c r="N220" s="11">
        <f t="shared" si="30"/>
        <v>43417.25</v>
      </c>
      <c r="O220" t="b">
        <v>0</v>
      </c>
      <c r="P220" t="b">
        <v>0</v>
      </c>
      <c r="Q220" t="s">
        <v>71</v>
      </c>
      <c r="R220" s="8">
        <f t="shared" si="28"/>
        <v>4</v>
      </c>
      <c r="S220" t="str">
        <f t="shared" si="31"/>
        <v>film &amp; video</v>
      </c>
      <c r="T220" t="str">
        <f t="shared" si="32"/>
        <v>animation</v>
      </c>
      <c r="U220" s="11" t="str">
        <f t="shared" si="34"/>
        <v>2018</v>
      </c>
      <c r="V220" s="11" t="str">
        <f t="shared" si="35"/>
        <v>Oct</v>
      </c>
      <c r="W220" s="11" t="str">
        <f t="shared" si="33"/>
        <v>Nov</v>
      </c>
    </row>
    <row r="221" spans="1:23" ht="15.75" customHeight="1">
      <c r="A221">
        <v>358</v>
      </c>
      <c r="B221" s="4" t="s">
        <v>768</v>
      </c>
      <c r="C221" s="3" t="s">
        <v>769</v>
      </c>
      <c r="D221">
        <v>9700</v>
      </c>
      <c r="E221">
        <v>1146</v>
      </c>
      <c r="F221" t="s">
        <v>14</v>
      </c>
      <c r="G221" s="7">
        <f t="shared" si="27"/>
        <v>0.11814432989690722</v>
      </c>
      <c r="H221">
        <v>23</v>
      </c>
      <c r="I221" t="s">
        <v>15</v>
      </c>
      <c r="J221" t="s">
        <v>16</v>
      </c>
      <c r="K221" s="10">
        <f t="shared" si="29"/>
        <v>43322.208333333328</v>
      </c>
      <c r="L221">
        <v>1533877200</v>
      </c>
      <c r="M221">
        <v>1534136400</v>
      </c>
      <c r="N221" s="11">
        <f t="shared" si="30"/>
        <v>43325.208333333328</v>
      </c>
      <c r="O221" t="b">
        <v>1</v>
      </c>
      <c r="P221" t="b">
        <v>0</v>
      </c>
      <c r="Q221" t="s">
        <v>122</v>
      </c>
      <c r="R221" s="8">
        <f t="shared" si="28"/>
        <v>49.826086956521742</v>
      </c>
      <c r="S221" t="str">
        <f t="shared" si="31"/>
        <v>photography</v>
      </c>
      <c r="T221" t="str">
        <f t="shared" si="32"/>
        <v>photography books</v>
      </c>
      <c r="U221" s="11" t="str">
        <f t="shared" si="34"/>
        <v>2018</v>
      </c>
      <c r="V221" s="11" t="str">
        <f t="shared" si="35"/>
        <v>Aug</v>
      </c>
      <c r="W221" s="11" t="str">
        <f t="shared" si="33"/>
        <v>Aug</v>
      </c>
    </row>
    <row r="222" spans="1:23" ht="15.75">
      <c r="A222">
        <v>981</v>
      </c>
      <c r="B222" s="4" t="s">
        <v>1990</v>
      </c>
      <c r="C222" s="3" t="s">
        <v>1991</v>
      </c>
      <c r="D222">
        <v>6700</v>
      </c>
      <c r="E222">
        <v>11941</v>
      </c>
      <c r="F222" t="s">
        <v>20</v>
      </c>
      <c r="G222" s="7">
        <f t="shared" si="27"/>
        <v>1.7822388059701493</v>
      </c>
      <c r="H222">
        <v>323</v>
      </c>
      <c r="I222" t="s">
        <v>21</v>
      </c>
      <c r="J222" t="s">
        <v>22</v>
      </c>
      <c r="K222" s="10">
        <f t="shared" si="29"/>
        <v>43094.25</v>
      </c>
      <c r="L222">
        <v>1514181600</v>
      </c>
      <c r="M222">
        <v>1517032800</v>
      </c>
      <c r="N222" s="11">
        <f t="shared" si="30"/>
        <v>43127.25</v>
      </c>
      <c r="O222" t="b">
        <v>0</v>
      </c>
      <c r="P222" t="b">
        <v>0</v>
      </c>
      <c r="Q222" t="s">
        <v>28</v>
      </c>
      <c r="R222" s="8">
        <f t="shared" si="28"/>
        <v>36.969040247678016</v>
      </c>
      <c r="S222" t="str">
        <f t="shared" si="31"/>
        <v>technology</v>
      </c>
      <c r="T222" t="str">
        <f t="shared" si="32"/>
        <v>web</v>
      </c>
      <c r="U222" s="11" t="str">
        <f t="shared" si="34"/>
        <v>2018</v>
      </c>
      <c r="V222" s="11" t="str">
        <f t="shared" si="35"/>
        <v>Dec</v>
      </c>
      <c r="W222" s="11" t="str">
        <f t="shared" si="33"/>
        <v>Jan</v>
      </c>
    </row>
    <row r="223" spans="1:23" ht="30" customHeight="1">
      <c r="A223">
        <v>876</v>
      </c>
      <c r="B223" s="4" t="s">
        <v>1784</v>
      </c>
      <c r="C223" s="3" t="s">
        <v>1785</v>
      </c>
      <c r="D223">
        <v>8300</v>
      </c>
      <c r="E223">
        <v>2111</v>
      </c>
      <c r="F223" t="s">
        <v>14</v>
      </c>
      <c r="G223" s="7">
        <f t="shared" si="27"/>
        <v>0.25433734939759034</v>
      </c>
      <c r="H223">
        <v>57</v>
      </c>
      <c r="I223" t="s">
        <v>15</v>
      </c>
      <c r="J223" t="s">
        <v>16</v>
      </c>
      <c r="K223" s="10">
        <f t="shared" si="29"/>
        <v>43624.208333333328</v>
      </c>
      <c r="L223">
        <v>1559970000</v>
      </c>
      <c r="M223">
        <v>1562043600</v>
      </c>
      <c r="N223" s="11">
        <f t="shared" si="30"/>
        <v>43648.208333333328</v>
      </c>
      <c r="O223" t="b">
        <v>0</v>
      </c>
      <c r="P223" t="b">
        <v>0</v>
      </c>
      <c r="Q223" t="s">
        <v>122</v>
      </c>
      <c r="R223" s="8">
        <f t="shared" si="28"/>
        <v>37.035087719298247</v>
      </c>
      <c r="S223" t="str">
        <f t="shared" si="31"/>
        <v>photography</v>
      </c>
      <c r="T223" t="str">
        <f t="shared" si="32"/>
        <v>photography books</v>
      </c>
      <c r="U223" s="11" t="str">
        <f t="shared" si="34"/>
        <v>2019</v>
      </c>
      <c r="V223" s="11" t="str">
        <f t="shared" si="35"/>
        <v>Jun</v>
      </c>
      <c r="W223" s="11" t="str">
        <f t="shared" si="33"/>
        <v>Jul</v>
      </c>
    </row>
    <row r="224" spans="1:23" ht="15.75" customHeight="1">
      <c r="A224">
        <v>721</v>
      </c>
      <c r="B224" s="4" t="s">
        <v>1480</v>
      </c>
      <c r="C224" s="3" t="s">
        <v>1481</v>
      </c>
      <c r="D224">
        <v>123600</v>
      </c>
      <c r="E224">
        <v>5429</v>
      </c>
      <c r="F224" t="s">
        <v>74</v>
      </c>
      <c r="G224" s="7">
        <f t="shared" si="27"/>
        <v>4.3923948220064728E-2</v>
      </c>
      <c r="H224">
        <v>60</v>
      </c>
      <c r="I224" t="s">
        <v>21</v>
      </c>
      <c r="J224" t="s">
        <v>22</v>
      </c>
      <c r="K224" s="10">
        <f t="shared" si="29"/>
        <v>43194.208333333328</v>
      </c>
      <c r="L224">
        <v>1522818000</v>
      </c>
      <c r="M224">
        <v>1523336400</v>
      </c>
      <c r="N224" s="11">
        <f t="shared" si="30"/>
        <v>43200.208333333328</v>
      </c>
      <c r="O224" t="b">
        <v>0</v>
      </c>
      <c r="P224" t="b">
        <v>0</v>
      </c>
      <c r="Q224" t="s">
        <v>23</v>
      </c>
      <c r="R224" s="8">
        <f t="shared" si="28"/>
        <v>90.483333333333334</v>
      </c>
      <c r="S224" t="str">
        <f t="shared" si="31"/>
        <v>music</v>
      </c>
      <c r="T224" t="str">
        <f t="shared" si="32"/>
        <v>rock</v>
      </c>
      <c r="U224" s="11" t="str">
        <f t="shared" si="34"/>
        <v>2018</v>
      </c>
      <c r="V224" s="11" t="str">
        <f t="shared" si="35"/>
        <v>Apr</v>
      </c>
      <c r="W224" s="11" t="str">
        <f t="shared" si="33"/>
        <v>Apr</v>
      </c>
    </row>
    <row r="225" spans="1:23" ht="30" customHeight="1">
      <c r="A225">
        <v>553</v>
      </c>
      <c r="B225" s="4" t="s">
        <v>1151</v>
      </c>
      <c r="C225" s="3" t="s">
        <v>1152</v>
      </c>
      <c r="D225">
        <v>170600</v>
      </c>
      <c r="E225">
        <v>75022</v>
      </c>
      <c r="F225" t="s">
        <v>14</v>
      </c>
      <c r="G225" s="7">
        <f t="shared" si="27"/>
        <v>0.43975381008206332</v>
      </c>
      <c r="H225">
        <v>1028</v>
      </c>
      <c r="I225" t="s">
        <v>21</v>
      </c>
      <c r="J225" t="s">
        <v>22</v>
      </c>
      <c r="K225" s="10">
        <f t="shared" si="29"/>
        <v>40545.25</v>
      </c>
      <c r="L225">
        <v>1293948000</v>
      </c>
      <c r="M225">
        <v>1294034400</v>
      </c>
      <c r="N225" s="11">
        <f t="shared" si="30"/>
        <v>40546.25</v>
      </c>
      <c r="O225" t="b">
        <v>0</v>
      </c>
      <c r="P225" t="b">
        <v>0</v>
      </c>
      <c r="Q225" t="s">
        <v>23</v>
      </c>
      <c r="R225" s="8">
        <f t="shared" si="28"/>
        <v>72.978599221789878</v>
      </c>
      <c r="S225" t="str">
        <f t="shared" si="31"/>
        <v>music</v>
      </c>
      <c r="T225" t="str">
        <f t="shared" si="32"/>
        <v>rock</v>
      </c>
      <c r="U225" s="11" t="str">
        <f t="shared" si="34"/>
        <v>2011</v>
      </c>
      <c r="V225" s="11" t="str">
        <f t="shared" si="35"/>
        <v>Jan</v>
      </c>
      <c r="W225" s="11" t="str">
        <f t="shared" si="33"/>
        <v>Jan</v>
      </c>
    </row>
    <row r="226" spans="1:23" ht="15.75">
      <c r="A226">
        <v>101</v>
      </c>
      <c r="B226" s="4" t="s">
        <v>251</v>
      </c>
      <c r="C226" s="3" t="s">
        <v>252</v>
      </c>
      <c r="D226">
        <v>900</v>
      </c>
      <c r="E226">
        <v>9193</v>
      </c>
      <c r="F226" t="s">
        <v>20</v>
      </c>
      <c r="G226" s="7">
        <f t="shared" si="27"/>
        <v>10.214444444444444</v>
      </c>
      <c r="H226">
        <v>164</v>
      </c>
      <c r="I226" t="s">
        <v>21</v>
      </c>
      <c r="J226" t="s">
        <v>22</v>
      </c>
      <c r="K226" s="10">
        <f t="shared" si="29"/>
        <v>42056.25</v>
      </c>
      <c r="L226">
        <v>1424498400</v>
      </c>
      <c r="M226">
        <v>1425103200</v>
      </c>
      <c r="N226" s="11">
        <f t="shared" si="30"/>
        <v>42063.25</v>
      </c>
      <c r="O226" t="b">
        <v>0</v>
      </c>
      <c r="P226" t="b">
        <v>1</v>
      </c>
      <c r="Q226" t="s">
        <v>50</v>
      </c>
      <c r="R226" s="8">
        <f t="shared" si="28"/>
        <v>56.054878048780488</v>
      </c>
      <c r="S226" t="str">
        <f t="shared" si="31"/>
        <v>music</v>
      </c>
      <c r="T226" t="str">
        <f t="shared" si="32"/>
        <v>electric music</v>
      </c>
      <c r="U226" s="11" t="str">
        <f t="shared" si="34"/>
        <v>2015</v>
      </c>
      <c r="V226" s="11" t="str">
        <f t="shared" si="35"/>
        <v>Feb</v>
      </c>
      <c r="W226" s="11" t="str">
        <f t="shared" si="33"/>
        <v>Feb</v>
      </c>
    </row>
    <row r="227" spans="1:23" ht="15.75" customHeight="1">
      <c r="A227">
        <v>281</v>
      </c>
      <c r="B227" s="4" t="s">
        <v>614</v>
      </c>
      <c r="C227" s="3" t="s">
        <v>615</v>
      </c>
      <c r="D227">
        <v>164500</v>
      </c>
      <c r="E227">
        <v>150552</v>
      </c>
      <c r="F227" t="s">
        <v>14</v>
      </c>
      <c r="G227" s="7">
        <f t="shared" si="27"/>
        <v>0.91520972644376897</v>
      </c>
      <c r="H227">
        <v>2062</v>
      </c>
      <c r="I227" t="s">
        <v>21</v>
      </c>
      <c r="J227" t="s">
        <v>22</v>
      </c>
      <c r="K227" s="10">
        <f t="shared" si="29"/>
        <v>40979.25</v>
      </c>
      <c r="L227">
        <v>1331445600</v>
      </c>
      <c r="M227">
        <v>1333256400</v>
      </c>
      <c r="N227" s="11">
        <f t="shared" si="30"/>
        <v>41000.208333333336</v>
      </c>
      <c r="O227" t="b">
        <v>0</v>
      </c>
      <c r="P227" t="b">
        <v>1</v>
      </c>
      <c r="Q227" t="s">
        <v>33</v>
      </c>
      <c r="R227" s="8">
        <f t="shared" si="28"/>
        <v>73.012609117361791</v>
      </c>
      <c r="S227" t="str">
        <f t="shared" si="31"/>
        <v>theater</v>
      </c>
      <c r="T227" t="str">
        <f t="shared" si="32"/>
        <v>plays</v>
      </c>
      <c r="U227" s="11" t="str">
        <f t="shared" si="34"/>
        <v>2012</v>
      </c>
      <c r="V227" s="11" t="str">
        <f t="shared" si="35"/>
        <v>Mar</v>
      </c>
      <c r="W227" s="11" t="str">
        <f t="shared" si="33"/>
        <v>Apr</v>
      </c>
    </row>
    <row r="228" spans="1:23" ht="15.75">
      <c r="A228">
        <v>258</v>
      </c>
      <c r="B228" s="4" t="s">
        <v>568</v>
      </c>
      <c r="C228" s="3" t="s">
        <v>569</v>
      </c>
      <c r="D228">
        <v>5000</v>
      </c>
      <c r="E228">
        <v>13424</v>
      </c>
      <c r="F228" t="s">
        <v>20</v>
      </c>
      <c r="G228" s="7">
        <f t="shared" si="27"/>
        <v>2.6848000000000001</v>
      </c>
      <c r="H228">
        <v>186</v>
      </c>
      <c r="I228" t="s">
        <v>21</v>
      </c>
      <c r="J228" t="s">
        <v>22</v>
      </c>
      <c r="K228" s="10">
        <f t="shared" si="29"/>
        <v>42712.25</v>
      </c>
      <c r="L228">
        <v>1481176800</v>
      </c>
      <c r="M228">
        <v>1482904800</v>
      </c>
      <c r="N228" s="11">
        <f t="shared" si="30"/>
        <v>42732.25</v>
      </c>
      <c r="O228" t="b">
        <v>0</v>
      </c>
      <c r="P228" t="b">
        <v>1</v>
      </c>
      <c r="Q228" t="s">
        <v>33</v>
      </c>
      <c r="R228" s="8">
        <f t="shared" si="28"/>
        <v>72.172043010752688</v>
      </c>
      <c r="S228" t="str">
        <f t="shared" si="31"/>
        <v>theater</v>
      </c>
      <c r="T228" t="str">
        <f t="shared" si="32"/>
        <v>plays</v>
      </c>
      <c r="U228" s="11" t="str">
        <f t="shared" si="34"/>
        <v>2016</v>
      </c>
      <c r="V228" s="11" t="str">
        <f t="shared" si="35"/>
        <v>Dec</v>
      </c>
      <c r="W228" s="11" t="str">
        <f t="shared" si="33"/>
        <v>Dec</v>
      </c>
    </row>
    <row r="229" spans="1:23" ht="15.75">
      <c r="A229">
        <v>628</v>
      </c>
      <c r="B229" s="4" t="s">
        <v>1298</v>
      </c>
      <c r="C229" s="3" t="s">
        <v>1299</v>
      </c>
      <c r="D229">
        <v>1900</v>
      </c>
      <c r="E229">
        <v>2884</v>
      </c>
      <c r="F229" t="s">
        <v>20</v>
      </c>
      <c r="G229" s="7">
        <f t="shared" si="27"/>
        <v>1.5178947368421052</v>
      </c>
      <c r="H229">
        <v>96</v>
      </c>
      <c r="I229" t="s">
        <v>21</v>
      </c>
      <c r="J229" t="s">
        <v>22</v>
      </c>
      <c r="K229" s="10">
        <f t="shared" si="29"/>
        <v>40455.208333333336</v>
      </c>
      <c r="L229">
        <v>1286168400</v>
      </c>
      <c r="M229">
        <v>1286427600</v>
      </c>
      <c r="N229" s="11">
        <f t="shared" si="30"/>
        <v>40458.208333333336</v>
      </c>
      <c r="O229" t="b">
        <v>0</v>
      </c>
      <c r="P229" t="b">
        <v>0</v>
      </c>
      <c r="Q229" t="s">
        <v>60</v>
      </c>
      <c r="R229" s="8">
        <f t="shared" si="28"/>
        <v>30.041666666666668</v>
      </c>
      <c r="S229" t="str">
        <f t="shared" si="31"/>
        <v>music</v>
      </c>
      <c r="T229" t="str">
        <f t="shared" si="32"/>
        <v>indie rock</v>
      </c>
      <c r="U229" s="11" t="str">
        <f t="shared" si="34"/>
        <v>2010</v>
      </c>
      <c r="V229" s="11" t="str">
        <f t="shared" si="35"/>
        <v>Oct</v>
      </c>
      <c r="W229" s="11" t="str">
        <f t="shared" si="33"/>
        <v>Oct</v>
      </c>
    </row>
    <row r="230" spans="1:23" ht="15.75">
      <c r="A230">
        <v>823</v>
      </c>
      <c r="B230" s="4" t="s">
        <v>1679</v>
      </c>
      <c r="C230" s="3" t="s">
        <v>1680</v>
      </c>
      <c r="D230">
        <v>4100</v>
      </c>
      <c r="E230">
        <v>14640</v>
      </c>
      <c r="F230" t="s">
        <v>20</v>
      </c>
      <c r="G230" s="7">
        <f t="shared" si="27"/>
        <v>3.5707317073170732</v>
      </c>
      <c r="H230">
        <v>252</v>
      </c>
      <c r="I230" t="s">
        <v>21</v>
      </c>
      <c r="J230" t="s">
        <v>22</v>
      </c>
      <c r="K230" s="10">
        <f t="shared" si="29"/>
        <v>41892.208333333336</v>
      </c>
      <c r="L230">
        <v>1410325200</v>
      </c>
      <c r="M230">
        <v>1412485200</v>
      </c>
      <c r="N230" s="11">
        <f t="shared" si="30"/>
        <v>41917.208333333336</v>
      </c>
      <c r="O230" t="b">
        <v>1</v>
      </c>
      <c r="P230" t="b">
        <v>1</v>
      </c>
      <c r="Q230" t="s">
        <v>23</v>
      </c>
      <c r="R230" s="8">
        <f t="shared" si="28"/>
        <v>58.095238095238095</v>
      </c>
      <c r="S230" t="str">
        <f t="shared" si="31"/>
        <v>music</v>
      </c>
      <c r="T230" t="str">
        <f t="shared" si="32"/>
        <v>rock</v>
      </c>
      <c r="U230" s="11" t="str">
        <f t="shared" si="34"/>
        <v>2014</v>
      </c>
      <c r="V230" s="11" t="str">
        <f t="shared" si="35"/>
        <v>Sep</v>
      </c>
      <c r="W230" s="11" t="str">
        <f t="shared" si="33"/>
        <v>Oct</v>
      </c>
    </row>
    <row r="231" spans="1:23" ht="15.75">
      <c r="A231">
        <v>746</v>
      </c>
      <c r="B231" s="4" t="s">
        <v>1528</v>
      </c>
      <c r="C231" s="3" t="s">
        <v>1529</v>
      </c>
      <c r="D231">
        <v>55800</v>
      </c>
      <c r="E231">
        <v>118580</v>
      </c>
      <c r="F231" t="s">
        <v>20</v>
      </c>
      <c r="G231" s="7">
        <f t="shared" si="27"/>
        <v>2.1250896057347672</v>
      </c>
      <c r="H231">
        <v>3388</v>
      </c>
      <c r="I231" t="s">
        <v>21</v>
      </c>
      <c r="J231" t="s">
        <v>22</v>
      </c>
      <c r="K231" s="10">
        <f t="shared" si="29"/>
        <v>40825.208333333336</v>
      </c>
      <c r="L231">
        <v>1318136400</v>
      </c>
      <c r="M231">
        <v>1318568400</v>
      </c>
      <c r="N231" s="11">
        <f t="shared" si="30"/>
        <v>40830.208333333336</v>
      </c>
      <c r="O231" t="b">
        <v>0</v>
      </c>
      <c r="P231" t="b">
        <v>0</v>
      </c>
      <c r="Q231" t="s">
        <v>28</v>
      </c>
      <c r="R231" s="8">
        <f t="shared" si="28"/>
        <v>35</v>
      </c>
      <c r="S231" t="str">
        <f t="shared" si="31"/>
        <v>technology</v>
      </c>
      <c r="T231" t="str">
        <f t="shared" si="32"/>
        <v>web</v>
      </c>
      <c r="U231" s="11" t="str">
        <f t="shared" si="34"/>
        <v>2011</v>
      </c>
      <c r="V231" s="11" t="str">
        <f t="shared" si="35"/>
        <v>Oct</v>
      </c>
      <c r="W231" s="11" t="str">
        <f t="shared" si="33"/>
        <v>Oct</v>
      </c>
    </row>
    <row r="232" spans="1:23" ht="15.75">
      <c r="A232">
        <v>426</v>
      </c>
      <c r="B232" s="4" t="s">
        <v>901</v>
      </c>
      <c r="C232" s="3" t="s">
        <v>902</v>
      </c>
      <c r="D232">
        <v>1800</v>
      </c>
      <c r="E232">
        <v>10313</v>
      </c>
      <c r="F232" t="s">
        <v>20</v>
      </c>
      <c r="G232" s="7">
        <f t="shared" si="27"/>
        <v>5.7294444444444448</v>
      </c>
      <c r="H232">
        <v>219</v>
      </c>
      <c r="I232" t="s">
        <v>21</v>
      </c>
      <c r="J232" t="s">
        <v>22</v>
      </c>
      <c r="K232" s="10">
        <f t="shared" si="29"/>
        <v>41332.25</v>
      </c>
      <c r="L232">
        <v>1361944800</v>
      </c>
      <c r="M232">
        <v>1362549600</v>
      </c>
      <c r="N232" s="11">
        <f t="shared" si="30"/>
        <v>41339.25</v>
      </c>
      <c r="O232" t="b">
        <v>0</v>
      </c>
      <c r="P232" t="b">
        <v>0</v>
      </c>
      <c r="Q232" t="s">
        <v>33</v>
      </c>
      <c r="R232" s="8">
        <f t="shared" si="28"/>
        <v>47.091324200913242</v>
      </c>
      <c r="S232" t="str">
        <f t="shared" si="31"/>
        <v>theater</v>
      </c>
      <c r="T232" t="str">
        <f t="shared" si="32"/>
        <v>plays</v>
      </c>
      <c r="U232" s="11" t="str">
        <f t="shared" si="34"/>
        <v>2013</v>
      </c>
      <c r="V232" s="11" t="str">
        <f t="shared" si="35"/>
        <v>Feb</v>
      </c>
      <c r="W232" s="11" t="str">
        <f t="shared" si="33"/>
        <v>Mar</v>
      </c>
    </row>
    <row r="233" spans="1:23" ht="15.75" customHeight="1">
      <c r="A233">
        <v>123</v>
      </c>
      <c r="B233" s="4" t="s">
        <v>297</v>
      </c>
      <c r="C233" s="3" t="s">
        <v>298</v>
      </c>
      <c r="D233">
        <v>177700</v>
      </c>
      <c r="E233">
        <v>33092</v>
      </c>
      <c r="F233" t="s">
        <v>14</v>
      </c>
      <c r="G233" s="7">
        <f t="shared" si="27"/>
        <v>0.18622397298818233</v>
      </c>
      <c r="H233">
        <v>662</v>
      </c>
      <c r="I233" t="s">
        <v>15</v>
      </c>
      <c r="J233" t="s">
        <v>16</v>
      </c>
      <c r="K233" s="10">
        <f t="shared" si="29"/>
        <v>42332.25</v>
      </c>
      <c r="L233">
        <v>1448344800</v>
      </c>
      <c r="M233">
        <v>1448604000</v>
      </c>
      <c r="N233" s="11">
        <f t="shared" si="30"/>
        <v>42335.25</v>
      </c>
      <c r="O233" t="b">
        <v>1</v>
      </c>
      <c r="P233" t="b">
        <v>0</v>
      </c>
      <c r="Q233" t="s">
        <v>33</v>
      </c>
      <c r="R233" s="8">
        <f t="shared" si="28"/>
        <v>49.987915407854985</v>
      </c>
      <c r="S233" t="str">
        <f t="shared" si="31"/>
        <v>theater</v>
      </c>
      <c r="T233" t="str">
        <f t="shared" si="32"/>
        <v>plays</v>
      </c>
      <c r="U233" s="11" t="str">
        <f t="shared" si="34"/>
        <v>2015</v>
      </c>
      <c r="V233" s="11" t="str">
        <f t="shared" si="35"/>
        <v>Nov</v>
      </c>
      <c r="W233" s="11" t="str">
        <f t="shared" si="33"/>
        <v>Nov</v>
      </c>
    </row>
    <row r="234" spans="1:23" ht="15.75">
      <c r="A234">
        <v>865</v>
      </c>
      <c r="B234" s="4" t="s">
        <v>1762</v>
      </c>
      <c r="C234" s="3" t="s">
        <v>1763</v>
      </c>
      <c r="D234">
        <v>81000</v>
      </c>
      <c r="E234">
        <v>150515</v>
      </c>
      <c r="F234" t="s">
        <v>20</v>
      </c>
      <c r="G234" s="7">
        <f t="shared" si="27"/>
        <v>1.8582098765432098</v>
      </c>
      <c r="H234">
        <v>3272</v>
      </c>
      <c r="I234" t="s">
        <v>21</v>
      </c>
      <c r="J234" t="s">
        <v>22</v>
      </c>
      <c r="K234" s="10">
        <f t="shared" si="29"/>
        <v>41897.208333333336</v>
      </c>
      <c r="L234">
        <v>1410757200</v>
      </c>
      <c r="M234">
        <v>1411534800</v>
      </c>
      <c r="N234" s="11">
        <f t="shared" si="30"/>
        <v>41906.208333333336</v>
      </c>
      <c r="O234" t="b">
        <v>0</v>
      </c>
      <c r="P234" t="b">
        <v>0</v>
      </c>
      <c r="Q234" t="s">
        <v>33</v>
      </c>
      <c r="R234" s="8">
        <f t="shared" si="28"/>
        <v>46.000916870415651</v>
      </c>
      <c r="S234" t="str">
        <f t="shared" si="31"/>
        <v>theater</v>
      </c>
      <c r="T234" t="str">
        <f t="shared" si="32"/>
        <v>plays</v>
      </c>
      <c r="U234" s="11" t="str">
        <f t="shared" si="34"/>
        <v>2014</v>
      </c>
      <c r="V234" s="11" t="str">
        <f t="shared" si="35"/>
        <v>Sep</v>
      </c>
      <c r="W234" s="11" t="str">
        <f t="shared" si="33"/>
        <v>Sep</v>
      </c>
    </row>
    <row r="235" spans="1:23" ht="30">
      <c r="A235">
        <v>237</v>
      </c>
      <c r="B235" s="4" t="s">
        <v>526</v>
      </c>
      <c r="C235" s="3" t="s">
        <v>527</v>
      </c>
      <c r="D235">
        <v>9300</v>
      </c>
      <c r="E235">
        <v>14822</v>
      </c>
      <c r="F235" t="s">
        <v>20</v>
      </c>
      <c r="G235" s="7">
        <f t="shared" ref="G235:G298" si="36">(E235/D235*100) %</f>
        <v>1.593763440860215</v>
      </c>
      <c r="H235">
        <v>329</v>
      </c>
      <c r="I235" t="s">
        <v>21</v>
      </c>
      <c r="J235" t="s">
        <v>22</v>
      </c>
      <c r="K235" s="10">
        <f t="shared" si="29"/>
        <v>41754.208333333336</v>
      </c>
      <c r="L235">
        <v>1398402000</v>
      </c>
      <c r="M235">
        <v>1398574800</v>
      </c>
      <c r="N235" s="11">
        <f t="shared" si="30"/>
        <v>41756.208333333336</v>
      </c>
      <c r="O235" t="b">
        <v>0</v>
      </c>
      <c r="P235" t="b">
        <v>0</v>
      </c>
      <c r="Q235" t="s">
        <v>71</v>
      </c>
      <c r="R235" s="8">
        <f t="shared" ref="R235:R298" si="37">(E235/H235)</f>
        <v>45.051671732522799</v>
      </c>
      <c r="S235" t="str">
        <f t="shared" si="31"/>
        <v>film &amp; video</v>
      </c>
      <c r="T235" t="str">
        <f t="shared" si="32"/>
        <v>animation</v>
      </c>
      <c r="U235" s="11" t="str">
        <f t="shared" si="34"/>
        <v>2014</v>
      </c>
      <c r="V235" s="11" t="str">
        <f t="shared" si="35"/>
        <v>Apr</v>
      </c>
      <c r="W235" s="11" t="str">
        <f t="shared" si="33"/>
        <v>Apr</v>
      </c>
    </row>
    <row r="236" spans="1:23" ht="15.75">
      <c r="A236">
        <v>804</v>
      </c>
      <c r="B236" s="4" t="s">
        <v>1643</v>
      </c>
      <c r="C236" s="3" t="s">
        <v>1644</v>
      </c>
      <c r="D236">
        <v>2600</v>
      </c>
      <c r="E236">
        <v>6987</v>
      </c>
      <c r="F236" t="s">
        <v>20</v>
      </c>
      <c r="G236" s="7">
        <f t="shared" si="36"/>
        <v>2.6873076923076922</v>
      </c>
      <c r="H236">
        <v>218</v>
      </c>
      <c r="I236" t="s">
        <v>21</v>
      </c>
      <c r="J236" t="s">
        <v>22</v>
      </c>
      <c r="K236" s="10">
        <f t="shared" si="29"/>
        <v>43102.25</v>
      </c>
      <c r="L236">
        <v>1514872800</v>
      </c>
      <c r="M236">
        <v>1516600800</v>
      </c>
      <c r="N236" s="11">
        <f t="shared" si="30"/>
        <v>43122.25</v>
      </c>
      <c r="O236" t="b">
        <v>0</v>
      </c>
      <c r="P236" t="b">
        <v>0</v>
      </c>
      <c r="Q236" t="s">
        <v>23</v>
      </c>
      <c r="R236" s="8">
        <f t="shared" si="37"/>
        <v>32.050458715596328</v>
      </c>
      <c r="S236" t="str">
        <f t="shared" si="31"/>
        <v>music</v>
      </c>
      <c r="T236" t="str">
        <f t="shared" si="32"/>
        <v>rock</v>
      </c>
      <c r="U236" s="11" t="str">
        <f t="shared" si="34"/>
        <v>2018</v>
      </c>
      <c r="V236" s="11" t="str">
        <f t="shared" si="35"/>
        <v>Jan</v>
      </c>
      <c r="W236" s="11" t="str">
        <f t="shared" si="33"/>
        <v>Jan</v>
      </c>
    </row>
    <row r="237" spans="1:23" ht="15.75" customHeight="1">
      <c r="A237">
        <v>993</v>
      </c>
      <c r="B237" s="4" t="s">
        <v>2013</v>
      </c>
      <c r="C237" s="3" t="s">
        <v>2014</v>
      </c>
      <c r="D237">
        <v>9800</v>
      </c>
      <c r="E237">
        <v>7608</v>
      </c>
      <c r="F237" t="s">
        <v>74</v>
      </c>
      <c r="G237" s="7">
        <f t="shared" si="36"/>
        <v>0.77632653061224488</v>
      </c>
      <c r="H237">
        <v>75</v>
      </c>
      <c r="I237" t="s">
        <v>107</v>
      </c>
      <c r="J237" t="s">
        <v>108</v>
      </c>
      <c r="K237" s="10">
        <f t="shared" si="29"/>
        <v>42362.25</v>
      </c>
      <c r="L237">
        <v>1450936800</v>
      </c>
      <c r="M237">
        <v>1452405600</v>
      </c>
      <c r="N237" s="11">
        <f t="shared" si="30"/>
        <v>42379.25</v>
      </c>
      <c r="O237" t="b">
        <v>0</v>
      </c>
      <c r="P237" t="b">
        <v>1</v>
      </c>
      <c r="Q237" t="s">
        <v>122</v>
      </c>
      <c r="R237" s="8">
        <f t="shared" si="37"/>
        <v>101.44</v>
      </c>
      <c r="S237" t="str">
        <f t="shared" si="31"/>
        <v>photography</v>
      </c>
      <c r="T237" t="str">
        <f t="shared" si="32"/>
        <v>photography books</v>
      </c>
      <c r="U237" s="11" t="str">
        <f t="shared" si="34"/>
        <v>2016</v>
      </c>
      <c r="V237" s="11" t="str">
        <f t="shared" si="35"/>
        <v>Dec</v>
      </c>
      <c r="W237" s="11" t="str">
        <f t="shared" si="33"/>
        <v>Jan</v>
      </c>
    </row>
    <row r="238" spans="1:23" ht="15.75">
      <c r="A238">
        <v>933</v>
      </c>
      <c r="B238" s="4" t="s">
        <v>1898</v>
      </c>
      <c r="C238" s="3" t="s">
        <v>1899</v>
      </c>
      <c r="D238">
        <v>73000</v>
      </c>
      <c r="E238">
        <v>175015</v>
      </c>
      <c r="F238" t="s">
        <v>20</v>
      </c>
      <c r="G238" s="7">
        <f t="shared" si="36"/>
        <v>2.3974657534246577</v>
      </c>
      <c r="H238">
        <v>1902</v>
      </c>
      <c r="I238" t="s">
        <v>21</v>
      </c>
      <c r="J238" t="s">
        <v>22</v>
      </c>
      <c r="K238" s="10">
        <f t="shared" si="29"/>
        <v>41372.208333333336</v>
      </c>
      <c r="L238">
        <v>1365397200</v>
      </c>
      <c r="M238">
        <v>1366520400</v>
      </c>
      <c r="N238" s="11">
        <f t="shared" si="30"/>
        <v>41385.208333333336</v>
      </c>
      <c r="O238" t="b">
        <v>0</v>
      </c>
      <c r="P238" t="b">
        <v>0</v>
      </c>
      <c r="Q238" t="s">
        <v>33</v>
      </c>
      <c r="R238" s="8">
        <f t="shared" si="37"/>
        <v>92.016298633017882</v>
      </c>
      <c r="S238" t="str">
        <f t="shared" si="31"/>
        <v>theater</v>
      </c>
      <c r="T238" t="str">
        <f t="shared" si="32"/>
        <v>plays</v>
      </c>
      <c r="U238" s="11" t="str">
        <f t="shared" si="34"/>
        <v>2013</v>
      </c>
      <c r="V238" s="11" t="str">
        <f t="shared" si="35"/>
        <v>Apr</v>
      </c>
      <c r="W238" s="11" t="str">
        <f t="shared" si="33"/>
        <v>Apr</v>
      </c>
    </row>
    <row r="239" spans="1:23" ht="15.75" customHeight="1">
      <c r="A239">
        <v>877</v>
      </c>
      <c r="B239" s="4" t="s">
        <v>1786</v>
      </c>
      <c r="C239" s="3" t="s">
        <v>1787</v>
      </c>
      <c r="D239">
        <v>163600</v>
      </c>
      <c r="E239">
        <v>126628</v>
      </c>
      <c r="F239" t="s">
        <v>14</v>
      </c>
      <c r="G239" s="7">
        <f t="shared" si="36"/>
        <v>0.77400977995110021</v>
      </c>
      <c r="H239">
        <v>1229</v>
      </c>
      <c r="I239" t="s">
        <v>21</v>
      </c>
      <c r="J239" t="s">
        <v>22</v>
      </c>
      <c r="K239" s="10">
        <f t="shared" si="29"/>
        <v>42577.208333333328</v>
      </c>
      <c r="L239">
        <v>1469509200</v>
      </c>
      <c r="M239">
        <v>1469595600</v>
      </c>
      <c r="N239" s="11">
        <f t="shared" si="30"/>
        <v>42578.208333333328</v>
      </c>
      <c r="O239" t="b">
        <v>0</v>
      </c>
      <c r="P239" t="b">
        <v>0</v>
      </c>
      <c r="Q239" t="s">
        <v>17</v>
      </c>
      <c r="R239" s="8">
        <f t="shared" si="37"/>
        <v>103.033360455655</v>
      </c>
      <c r="S239" t="str">
        <f t="shared" si="31"/>
        <v>food</v>
      </c>
      <c r="T239" t="str">
        <f t="shared" si="32"/>
        <v>food trucks</v>
      </c>
      <c r="U239" s="11" t="str">
        <f t="shared" si="34"/>
        <v>2016</v>
      </c>
      <c r="V239" s="11" t="str">
        <f t="shared" si="35"/>
        <v>Jul</v>
      </c>
      <c r="W239" s="11" t="str">
        <f t="shared" si="33"/>
        <v>Jul</v>
      </c>
    </row>
    <row r="240" spans="1:23" ht="15.75">
      <c r="A240">
        <v>160</v>
      </c>
      <c r="B240" s="4" t="s">
        <v>372</v>
      </c>
      <c r="C240" s="3" t="s">
        <v>373</v>
      </c>
      <c r="D240">
        <v>8000</v>
      </c>
      <c r="E240">
        <v>12985</v>
      </c>
      <c r="F240" t="s">
        <v>20</v>
      </c>
      <c r="G240" s="7">
        <f t="shared" si="36"/>
        <v>1.6231249999999999</v>
      </c>
      <c r="H240">
        <v>164</v>
      </c>
      <c r="I240" t="s">
        <v>21</v>
      </c>
      <c r="J240" t="s">
        <v>22</v>
      </c>
      <c r="K240" s="10">
        <f t="shared" si="29"/>
        <v>43582.208333333328</v>
      </c>
      <c r="L240">
        <v>1556341200</v>
      </c>
      <c r="M240">
        <v>1557723600</v>
      </c>
      <c r="N240" s="11">
        <f t="shared" si="30"/>
        <v>43598.208333333328</v>
      </c>
      <c r="O240" t="b">
        <v>0</v>
      </c>
      <c r="P240" t="b">
        <v>0</v>
      </c>
      <c r="Q240" t="s">
        <v>65</v>
      </c>
      <c r="R240" s="8">
        <f t="shared" si="37"/>
        <v>79.176829268292678</v>
      </c>
      <c r="S240" t="str">
        <f t="shared" si="31"/>
        <v>technology</v>
      </c>
      <c r="T240" t="str">
        <f t="shared" si="32"/>
        <v>wearables</v>
      </c>
      <c r="U240" s="11" t="str">
        <f t="shared" si="34"/>
        <v>2019</v>
      </c>
      <c r="V240" s="11" t="str">
        <f t="shared" si="35"/>
        <v>Apr</v>
      </c>
      <c r="W240" s="11" t="str">
        <f t="shared" si="33"/>
        <v>May</v>
      </c>
    </row>
    <row r="241" spans="1:23" ht="15.75">
      <c r="A241">
        <v>714</v>
      </c>
      <c r="B241" s="4" t="s">
        <v>1466</v>
      </c>
      <c r="C241" s="3" t="s">
        <v>1467</v>
      </c>
      <c r="D241">
        <v>38500</v>
      </c>
      <c r="E241">
        <v>182036</v>
      </c>
      <c r="F241" t="s">
        <v>20</v>
      </c>
      <c r="G241" s="7">
        <f t="shared" si="36"/>
        <v>4.7282077922077921</v>
      </c>
      <c r="H241">
        <v>1785</v>
      </c>
      <c r="I241" t="s">
        <v>21</v>
      </c>
      <c r="J241" t="s">
        <v>22</v>
      </c>
      <c r="K241" s="10">
        <f t="shared" si="29"/>
        <v>41870.208333333336</v>
      </c>
      <c r="L241">
        <v>1408424400</v>
      </c>
      <c r="M241">
        <v>1408510800</v>
      </c>
      <c r="N241" s="11">
        <f t="shared" si="30"/>
        <v>41871.208333333336</v>
      </c>
      <c r="O241" t="b">
        <v>0</v>
      </c>
      <c r="P241" t="b">
        <v>0</v>
      </c>
      <c r="Q241" t="s">
        <v>23</v>
      </c>
      <c r="R241" s="8">
        <f t="shared" si="37"/>
        <v>101.98095238095237</v>
      </c>
      <c r="S241" t="str">
        <f t="shared" si="31"/>
        <v>music</v>
      </c>
      <c r="T241" t="str">
        <f t="shared" si="32"/>
        <v>rock</v>
      </c>
      <c r="U241" s="11" t="str">
        <f t="shared" si="34"/>
        <v>2014</v>
      </c>
      <c r="V241" s="11" t="str">
        <f t="shared" si="35"/>
        <v>Aug</v>
      </c>
      <c r="W241" s="11" t="str">
        <f t="shared" si="33"/>
        <v>Aug</v>
      </c>
    </row>
    <row r="242" spans="1:23" ht="15.75" customHeight="1">
      <c r="A242">
        <v>663</v>
      </c>
      <c r="B242" s="4" t="s">
        <v>1368</v>
      </c>
      <c r="C242" s="3" t="s">
        <v>1369</v>
      </c>
      <c r="D242">
        <v>10000</v>
      </c>
      <c r="E242">
        <v>7724</v>
      </c>
      <c r="F242" t="s">
        <v>14</v>
      </c>
      <c r="G242" s="7">
        <f t="shared" si="36"/>
        <v>0.77239999999999998</v>
      </c>
      <c r="H242">
        <v>87</v>
      </c>
      <c r="I242" t="s">
        <v>21</v>
      </c>
      <c r="J242" t="s">
        <v>22</v>
      </c>
      <c r="K242" s="10">
        <f t="shared" si="29"/>
        <v>40458.208333333336</v>
      </c>
      <c r="L242">
        <v>1286427600</v>
      </c>
      <c r="M242">
        <v>1288414800</v>
      </c>
      <c r="N242" s="11">
        <f t="shared" si="30"/>
        <v>40481.208333333336</v>
      </c>
      <c r="O242" t="b">
        <v>0</v>
      </c>
      <c r="P242" t="b">
        <v>0</v>
      </c>
      <c r="Q242" t="s">
        <v>33</v>
      </c>
      <c r="R242" s="8">
        <f t="shared" si="37"/>
        <v>88.781609195402297</v>
      </c>
      <c r="S242" t="str">
        <f t="shared" si="31"/>
        <v>theater</v>
      </c>
      <c r="T242" t="str">
        <f t="shared" si="32"/>
        <v>plays</v>
      </c>
      <c r="U242" s="11" t="str">
        <f t="shared" si="34"/>
        <v>2010</v>
      </c>
      <c r="V242" s="11" t="str">
        <f t="shared" si="35"/>
        <v>Oct</v>
      </c>
      <c r="W242" s="11" t="str">
        <f t="shared" si="33"/>
        <v>Oct</v>
      </c>
    </row>
    <row r="243" spans="1:23" ht="30" customHeight="1">
      <c r="A243">
        <v>87</v>
      </c>
      <c r="B243" s="4" t="s">
        <v>223</v>
      </c>
      <c r="C243" s="3" t="s">
        <v>224</v>
      </c>
      <c r="D243">
        <v>198500</v>
      </c>
      <c r="E243">
        <v>123040</v>
      </c>
      <c r="F243" t="s">
        <v>14</v>
      </c>
      <c r="G243" s="7">
        <f t="shared" si="36"/>
        <v>0.6198488664987406</v>
      </c>
      <c r="H243">
        <v>1482</v>
      </c>
      <c r="I243" t="s">
        <v>26</v>
      </c>
      <c r="J243" t="s">
        <v>27</v>
      </c>
      <c r="K243" s="10">
        <f t="shared" si="29"/>
        <v>40610.25</v>
      </c>
      <c r="L243">
        <v>1299564000</v>
      </c>
      <c r="M243">
        <v>1300510800</v>
      </c>
      <c r="N243" s="11">
        <f t="shared" si="30"/>
        <v>40621.208333333336</v>
      </c>
      <c r="O243" t="b">
        <v>0</v>
      </c>
      <c r="P243" t="b">
        <v>1</v>
      </c>
      <c r="Q243" t="s">
        <v>23</v>
      </c>
      <c r="R243" s="8">
        <f t="shared" si="37"/>
        <v>83.022941970310384</v>
      </c>
      <c r="S243" t="str">
        <f t="shared" si="31"/>
        <v>music</v>
      </c>
      <c r="T243" t="str">
        <f t="shared" si="32"/>
        <v>rock</v>
      </c>
      <c r="U243" s="11" t="str">
        <f t="shared" si="34"/>
        <v>2011</v>
      </c>
      <c r="V243" s="11" t="str">
        <f t="shared" si="35"/>
        <v>Mar</v>
      </c>
      <c r="W243" s="11" t="str">
        <f t="shared" si="33"/>
        <v>Mar</v>
      </c>
    </row>
    <row r="244" spans="1:23" ht="15.75">
      <c r="A244">
        <v>287</v>
      </c>
      <c r="B244" s="4" t="s">
        <v>626</v>
      </c>
      <c r="C244" s="3" t="s">
        <v>627</v>
      </c>
      <c r="D244">
        <v>6300</v>
      </c>
      <c r="E244">
        <v>13213</v>
      </c>
      <c r="F244" t="s">
        <v>20</v>
      </c>
      <c r="G244" s="7">
        <f t="shared" si="36"/>
        <v>2.0973015873015872</v>
      </c>
      <c r="H244">
        <v>176</v>
      </c>
      <c r="I244" t="s">
        <v>21</v>
      </c>
      <c r="J244" t="s">
        <v>22</v>
      </c>
      <c r="K244" s="10">
        <f t="shared" si="29"/>
        <v>42122.208333333328</v>
      </c>
      <c r="L244">
        <v>1430197200</v>
      </c>
      <c r="M244">
        <v>1430197200</v>
      </c>
      <c r="N244" s="11">
        <f t="shared" si="30"/>
        <v>42122.208333333328</v>
      </c>
      <c r="O244" t="b">
        <v>0</v>
      </c>
      <c r="P244" t="b">
        <v>0</v>
      </c>
      <c r="Q244" t="s">
        <v>50</v>
      </c>
      <c r="R244" s="8">
        <f t="shared" si="37"/>
        <v>75.07386363636364</v>
      </c>
      <c r="S244" t="str">
        <f t="shared" si="31"/>
        <v>music</v>
      </c>
      <c r="T244" t="str">
        <f t="shared" si="32"/>
        <v>electric music</v>
      </c>
      <c r="U244" s="11" t="str">
        <f t="shared" si="34"/>
        <v>2015</v>
      </c>
      <c r="V244" s="11" t="str">
        <f t="shared" si="35"/>
        <v>Apr</v>
      </c>
      <c r="W244" s="11" t="str">
        <f t="shared" si="33"/>
        <v>Apr</v>
      </c>
    </row>
    <row r="245" spans="1:23" ht="15.75" customHeight="1">
      <c r="A245">
        <v>302</v>
      </c>
      <c r="B245" s="4" t="s">
        <v>656</v>
      </c>
      <c r="C245" s="3" t="s">
        <v>657</v>
      </c>
      <c r="D245">
        <v>76100</v>
      </c>
      <c r="E245">
        <v>24234</v>
      </c>
      <c r="F245" t="s">
        <v>14</v>
      </c>
      <c r="G245" s="7">
        <f t="shared" si="36"/>
        <v>0.31844940867279897</v>
      </c>
      <c r="H245">
        <v>245</v>
      </c>
      <c r="I245" t="s">
        <v>21</v>
      </c>
      <c r="J245" t="s">
        <v>22</v>
      </c>
      <c r="K245" s="10">
        <f t="shared" si="29"/>
        <v>43345.208333333328</v>
      </c>
      <c r="L245">
        <v>1535864400</v>
      </c>
      <c r="M245">
        <v>1537074000</v>
      </c>
      <c r="N245" s="11">
        <f t="shared" si="30"/>
        <v>43359.208333333328</v>
      </c>
      <c r="O245" t="b">
        <v>0</v>
      </c>
      <c r="P245" t="b">
        <v>0</v>
      </c>
      <c r="Q245" t="s">
        <v>33</v>
      </c>
      <c r="R245" s="8">
        <f t="shared" si="37"/>
        <v>98.914285714285711</v>
      </c>
      <c r="S245" t="str">
        <f t="shared" si="31"/>
        <v>theater</v>
      </c>
      <c r="T245" t="str">
        <f t="shared" si="32"/>
        <v>plays</v>
      </c>
      <c r="U245" s="11" t="str">
        <f t="shared" si="34"/>
        <v>2018</v>
      </c>
      <c r="V245" s="11" t="str">
        <f t="shared" si="35"/>
        <v>Sep</v>
      </c>
      <c r="W245" s="11" t="str">
        <f t="shared" si="33"/>
        <v>Sep</v>
      </c>
    </row>
    <row r="246" spans="1:23" ht="15.75" customHeight="1">
      <c r="A246">
        <v>645</v>
      </c>
      <c r="B246" s="4" t="s">
        <v>1332</v>
      </c>
      <c r="C246" s="3" t="s">
        <v>1333</v>
      </c>
      <c r="D246">
        <v>192100</v>
      </c>
      <c r="E246">
        <v>178483</v>
      </c>
      <c r="F246" t="s">
        <v>14</v>
      </c>
      <c r="G246" s="7">
        <f t="shared" si="36"/>
        <v>0.92911504424778757</v>
      </c>
      <c r="H246">
        <v>4697</v>
      </c>
      <c r="I246" t="s">
        <v>21</v>
      </c>
      <c r="J246" t="s">
        <v>22</v>
      </c>
      <c r="K246" s="10">
        <f t="shared" si="29"/>
        <v>43369.208333333328</v>
      </c>
      <c r="L246">
        <v>1537938000</v>
      </c>
      <c r="M246">
        <v>1539752400</v>
      </c>
      <c r="N246" s="11">
        <f t="shared" si="30"/>
        <v>43390.208333333328</v>
      </c>
      <c r="O246" t="b">
        <v>0</v>
      </c>
      <c r="P246" t="b">
        <v>1</v>
      </c>
      <c r="Q246" t="s">
        <v>23</v>
      </c>
      <c r="R246" s="8">
        <f t="shared" si="37"/>
        <v>37.999361294443261</v>
      </c>
      <c r="S246" t="str">
        <f t="shared" si="31"/>
        <v>music</v>
      </c>
      <c r="T246" t="str">
        <f t="shared" si="32"/>
        <v>rock</v>
      </c>
      <c r="U246" s="11" t="str">
        <f t="shared" si="34"/>
        <v>2018</v>
      </c>
      <c r="V246" s="11" t="str">
        <f t="shared" si="35"/>
        <v>Sep</v>
      </c>
      <c r="W246" s="11" t="str">
        <f t="shared" si="33"/>
        <v>Oct</v>
      </c>
    </row>
    <row r="247" spans="1:23" ht="15.75" customHeight="1">
      <c r="A247">
        <v>276</v>
      </c>
      <c r="B247" s="4" t="s">
        <v>604</v>
      </c>
      <c r="C247" s="3" t="s">
        <v>605</v>
      </c>
      <c r="D247">
        <v>5500</v>
      </c>
      <c r="E247">
        <v>5324</v>
      </c>
      <c r="F247" t="s">
        <v>14</v>
      </c>
      <c r="G247" s="7">
        <f t="shared" si="36"/>
        <v>0.96799999999999997</v>
      </c>
      <c r="H247">
        <v>133</v>
      </c>
      <c r="I247" t="s">
        <v>21</v>
      </c>
      <c r="J247" t="s">
        <v>22</v>
      </c>
      <c r="K247" s="10">
        <f t="shared" si="29"/>
        <v>41018.208333333336</v>
      </c>
      <c r="L247">
        <v>1334811600</v>
      </c>
      <c r="M247">
        <v>1335243600</v>
      </c>
      <c r="N247" s="11">
        <f t="shared" si="30"/>
        <v>41023.208333333336</v>
      </c>
      <c r="O247" t="b">
        <v>0</v>
      </c>
      <c r="P247" t="b">
        <v>1</v>
      </c>
      <c r="Q247" t="s">
        <v>89</v>
      </c>
      <c r="R247" s="8">
        <f t="shared" si="37"/>
        <v>40.030075187969928</v>
      </c>
      <c r="S247" t="str">
        <f t="shared" si="31"/>
        <v>games</v>
      </c>
      <c r="T247" t="str">
        <f t="shared" si="32"/>
        <v>video games</v>
      </c>
      <c r="U247" s="11" t="str">
        <f t="shared" si="34"/>
        <v>2012</v>
      </c>
      <c r="V247" s="11" t="str">
        <f t="shared" si="35"/>
        <v>Apr</v>
      </c>
      <c r="W247" s="11" t="str">
        <f t="shared" si="33"/>
        <v>Apr</v>
      </c>
    </row>
    <row r="248" spans="1:23" ht="15.75">
      <c r="A248">
        <v>145</v>
      </c>
      <c r="B248" s="4" t="s">
        <v>342</v>
      </c>
      <c r="C248" s="3" t="s">
        <v>343</v>
      </c>
      <c r="D248">
        <v>25000</v>
      </c>
      <c r="E248">
        <v>59128</v>
      </c>
      <c r="F248" t="s">
        <v>20</v>
      </c>
      <c r="G248" s="7">
        <f t="shared" si="36"/>
        <v>2.3651200000000001</v>
      </c>
      <c r="H248">
        <v>768</v>
      </c>
      <c r="I248" t="s">
        <v>98</v>
      </c>
      <c r="J248" t="s">
        <v>99</v>
      </c>
      <c r="K248" s="10">
        <f t="shared" si="29"/>
        <v>41889.208333333336</v>
      </c>
      <c r="L248">
        <v>1410066000</v>
      </c>
      <c r="M248">
        <v>1410498000</v>
      </c>
      <c r="N248" s="11">
        <f t="shared" si="30"/>
        <v>41894.208333333336</v>
      </c>
      <c r="O248" t="b">
        <v>0</v>
      </c>
      <c r="P248" t="b">
        <v>0</v>
      </c>
      <c r="Q248" t="s">
        <v>65</v>
      </c>
      <c r="R248" s="8">
        <f t="shared" si="37"/>
        <v>76.989583333333329</v>
      </c>
      <c r="S248" t="str">
        <f t="shared" si="31"/>
        <v>technology</v>
      </c>
      <c r="T248" t="str">
        <f t="shared" si="32"/>
        <v>wearables</v>
      </c>
      <c r="U248" s="11" t="str">
        <f t="shared" si="34"/>
        <v>2014</v>
      </c>
      <c r="V248" s="11" t="str">
        <f t="shared" si="35"/>
        <v>Sep</v>
      </c>
      <c r="W248" s="11" t="str">
        <f t="shared" si="33"/>
        <v>Sep</v>
      </c>
    </row>
    <row r="249" spans="1:23" ht="15.75">
      <c r="A249">
        <v>142</v>
      </c>
      <c r="B249" s="4" t="s">
        <v>336</v>
      </c>
      <c r="C249" s="3" t="s">
        <v>337</v>
      </c>
      <c r="D249">
        <v>5000</v>
      </c>
      <c r="E249">
        <v>11502</v>
      </c>
      <c r="F249" t="s">
        <v>20</v>
      </c>
      <c r="G249" s="7">
        <f t="shared" si="36"/>
        <v>2.3003999999999998</v>
      </c>
      <c r="H249">
        <v>117</v>
      </c>
      <c r="I249" t="s">
        <v>21</v>
      </c>
      <c r="J249" t="s">
        <v>22</v>
      </c>
      <c r="K249" s="10">
        <f t="shared" si="29"/>
        <v>41005.208333333336</v>
      </c>
      <c r="L249">
        <v>1333688400</v>
      </c>
      <c r="M249">
        <v>1337230800</v>
      </c>
      <c r="N249" s="11">
        <f t="shared" si="30"/>
        <v>41046.208333333336</v>
      </c>
      <c r="O249" t="b">
        <v>0</v>
      </c>
      <c r="P249" t="b">
        <v>0</v>
      </c>
      <c r="Q249" t="s">
        <v>28</v>
      </c>
      <c r="R249" s="8">
        <f t="shared" si="37"/>
        <v>98.307692307692307</v>
      </c>
      <c r="S249" t="str">
        <f t="shared" si="31"/>
        <v>technology</v>
      </c>
      <c r="T249" t="str">
        <f t="shared" si="32"/>
        <v>web</v>
      </c>
      <c r="U249" s="11" t="str">
        <f t="shared" si="34"/>
        <v>2012</v>
      </c>
      <c r="V249" s="11" t="str">
        <f t="shared" si="35"/>
        <v>Apr</v>
      </c>
      <c r="W249" s="11" t="str">
        <f t="shared" si="33"/>
        <v>May</v>
      </c>
    </row>
    <row r="250" spans="1:23" ht="15.75">
      <c r="A250">
        <v>569</v>
      </c>
      <c r="B250" s="4" t="s">
        <v>1182</v>
      </c>
      <c r="C250" s="3" t="s">
        <v>1183</v>
      </c>
      <c r="D250">
        <v>20100</v>
      </c>
      <c r="E250">
        <v>47705</v>
      </c>
      <c r="F250" t="s">
        <v>20</v>
      </c>
      <c r="G250" s="7">
        <f t="shared" si="36"/>
        <v>2.3733830845771142</v>
      </c>
      <c r="H250">
        <v>589</v>
      </c>
      <c r="I250" t="s">
        <v>107</v>
      </c>
      <c r="J250" t="s">
        <v>108</v>
      </c>
      <c r="K250" s="10">
        <f t="shared" si="29"/>
        <v>40554.25</v>
      </c>
      <c r="L250">
        <v>1294725600</v>
      </c>
      <c r="M250">
        <v>1295762400</v>
      </c>
      <c r="N250" s="11">
        <f t="shared" si="30"/>
        <v>40566.25</v>
      </c>
      <c r="O250" t="b">
        <v>0</v>
      </c>
      <c r="P250" t="b">
        <v>0</v>
      </c>
      <c r="Q250" t="s">
        <v>71</v>
      </c>
      <c r="R250" s="8">
        <f t="shared" si="37"/>
        <v>80.993208828522924</v>
      </c>
      <c r="S250" t="str">
        <f t="shared" si="31"/>
        <v>film &amp; video</v>
      </c>
      <c r="T250" t="str">
        <f t="shared" si="32"/>
        <v>animation</v>
      </c>
      <c r="U250" s="11" t="str">
        <f t="shared" si="34"/>
        <v>2011</v>
      </c>
      <c r="V250" s="11" t="str">
        <f t="shared" si="35"/>
        <v>Jan</v>
      </c>
      <c r="W250" s="11" t="str">
        <f t="shared" si="33"/>
        <v>Jan</v>
      </c>
    </row>
    <row r="251" spans="1:23" ht="15.75" customHeight="1">
      <c r="A251">
        <v>715</v>
      </c>
      <c r="B251" s="4" t="s">
        <v>1468</v>
      </c>
      <c r="C251" s="3" t="s">
        <v>1469</v>
      </c>
      <c r="D251">
        <v>118000</v>
      </c>
      <c r="E251">
        <v>28870</v>
      </c>
      <c r="F251" t="s">
        <v>14</v>
      </c>
      <c r="G251" s="7">
        <f t="shared" si="36"/>
        <v>0.24466101694915252</v>
      </c>
      <c r="H251">
        <v>656</v>
      </c>
      <c r="I251" t="s">
        <v>21</v>
      </c>
      <c r="J251" t="s">
        <v>22</v>
      </c>
      <c r="K251" s="10">
        <f t="shared" si="29"/>
        <v>40397.208333333336</v>
      </c>
      <c r="L251">
        <v>1281157200</v>
      </c>
      <c r="M251">
        <v>1281589200</v>
      </c>
      <c r="N251" s="11">
        <f t="shared" si="30"/>
        <v>40402.208333333336</v>
      </c>
      <c r="O251" t="b">
        <v>0</v>
      </c>
      <c r="P251" t="b">
        <v>0</v>
      </c>
      <c r="Q251" t="s">
        <v>292</v>
      </c>
      <c r="R251" s="8">
        <f t="shared" si="37"/>
        <v>44.009146341463413</v>
      </c>
      <c r="S251" t="str">
        <f t="shared" si="31"/>
        <v>games</v>
      </c>
      <c r="T251" t="str">
        <f t="shared" si="32"/>
        <v>mobile games</v>
      </c>
      <c r="U251" s="11" t="str">
        <f t="shared" si="34"/>
        <v>2010</v>
      </c>
      <c r="V251" s="11" t="str">
        <f t="shared" si="35"/>
        <v>Aug</v>
      </c>
      <c r="W251" s="11" t="str">
        <f t="shared" si="33"/>
        <v>Aug</v>
      </c>
    </row>
    <row r="252" spans="1:23" ht="15.75">
      <c r="A252">
        <v>744</v>
      </c>
      <c r="B252" s="4" t="s">
        <v>1524</v>
      </c>
      <c r="C252" s="3" t="s">
        <v>1525</v>
      </c>
      <c r="D252">
        <v>2000</v>
      </c>
      <c r="E252">
        <v>14240</v>
      </c>
      <c r="F252" t="s">
        <v>20</v>
      </c>
      <c r="G252" s="7">
        <f t="shared" si="36"/>
        <v>7.12</v>
      </c>
      <c r="H252">
        <v>140</v>
      </c>
      <c r="I252" t="s">
        <v>21</v>
      </c>
      <c r="J252" t="s">
        <v>22</v>
      </c>
      <c r="K252" s="10">
        <f t="shared" si="29"/>
        <v>43322.208333333328</v>
      </c>
      <c r="L252">
        <v>1533877200</v>
      </c>
      <c r="M252">
        <v>1534050000</v>
      </c>
      <c r="N252" s="11">
        <f t="shared" si="30"/>
        <v>43324.208333333328</v>
      </c>
      <c r="O252" t="b">
        <v>0</v>
      </c>
      <c r="P252" t="b">
        <v>1</v>
      </c>
      <c r="Q252" t="s">
        <v>33</v>
      </c>
      <c r="R252" s="8">
        <f t="shared" si="37"/>
        <v>101.71428571428571</v>
      </c>
      <c r="S252" t="str">
        <f t="shared" si="31"/>
        <v>theater</v>
      </c>
      <c r="T252" t="str">
        <f t="shared" si="32"/>
        <v>plays</v>
      </c>
      <c r="U252" s="11" t="str">
        <f t="shared" si="34"/>
        <v>2018</v>
      </c>
      <c r="V252" s="11" t="str">
        <f t="shared" si="35"/>
        <v>Aug</v>
      </c>
      <c r="W252" s="11" t="str">
        <f t="shared" si="33"/>
        <v>Aug</v>
      </c>
    </row>
    <row r="253" spans="1:23" ht="15.75" customHeight="1">
      <c r="A253">
        <v>83</v>
      </c>
      <c r="B253" s="4" t="s">
        <v>215</v>
      </c>
      <c r="C253" s="3" t="s">
        <v>216</v>
      </c>
      <c r="D253">
        <v>106400</v>
      </c>
      <c r="E253">
        <v>39996</v>
      </c>
      <c r="F253" t="s">
        <v>14</v>
      </c>
      <c r="G253" s="7">
        <f t="shared" si="36"/>
        <v>0.37590225563909774</v>
      </c>
      <c r="H253">
        <v>1000</v>
      </c>
      <c r="I253" t="s">
        <v>21</v>
      </c>
      <c r="J253" t="s">
        <v>22</v>
      </c>
      <c r="K253" s="10">
        <f t="shared" si="29"/>
        <v>42579.208333333328</v>
      </c>
      <c r="L253">
        <v>1469682000</v>
      </c>
      <c r="M253">
        <v>1471582800</v>
      </c>
      <c r="N253" s="11">
        <f t="shared" si="30"/>
        <v>42601.208333333328</v>
      </c>
      <c r="O253" t="b">
        <v>0</v>
      </c>
      <c r="P253" t="b">
        <v>0</v>
      </c>
      <c r="Q253" t="s">
        <v>50</v>
      </c>
      <c r="R253" s="8">
        <f t="shared" si="37"/>
        <v>39.996000000000002</v>
      </c>
      <c r="S253" t="str">
        <f t="shared" si="31"/>
        <v>music</v>
      </c>
      <c r="T253" t="str">
        <f t="shared" si="32"/>
        <v>electric music</v>
      </c>
      <c r="U253" s="11" t="str">
        <f t="shared" si="34"/>
        <v>2016</v>
      </c>
      <c r="V253" s="11" t="str">
        <f t="shared" si="35"/>
        <v>Jul</v>
      </c>
      <c r="W253" s="11" t="str">
        <f t="shared" si="33"/>
        <v>Aug</v>
      </c>
    </row>
    <row r="254" spans="1:23" ht="30">
      <c r="A254">
        <v>131</v>
      </c>
      <c r="B254" s="4" t="s">
        <v>313</v>
      </c>
      <c r="C254" s="3" t="s">
        <v>314</v>
      </c>
      <c r="D254">
        <v>164700</v>
      </c>
      <c r="E254">
        <v>166116</v>
      </c>
      <c r="F254" t="s">
        <v>20</v>
      </c>
      <c r="G254" s="7">
        <f t="shared" si="36"/>
        <v>1.0085974499089254</v>
      </c>
      <c r="H254">
        <v>2443</v>
      </c>
      <c r="I254" t="s">
        <v>40</v>
      </c>
      <c r="J254" t="s">
        <v>41</v>
      </c>
      <c r="K254" s="10">
        <f t="shared" si="29"/>
        <v>41607.25</v>
      </c>
      <c r="L254">
        <v>1385704800</v>
      </c>
      <c r="M254">
        <v>1386828000</v>
      </c>
      <c r="N254" s="11">
        <f t="shared" si="30"/>
        <v>41620.25</v>
      </c>
      <c r="O254" t="b">
        <v>0</v>
      </c>
      <c r="P254" t="b">
        <v>0</v>
      </c>
      <c r="Q254" t="s">
        <v>28</v>
      </c>
      <c r="R254" s="8">
        <f t="shared" si="37"/>
        <v>67.996725337699544</v>
      </c>
      <c r="S254" t="str">
        <f t="shared" si="31"/>
        <v>technology</v>
      </c>
      <c r="T254" t="str">
        <f t="shared" si="32"/>
        <v>web</v>
      </c>
      <c r="U254" s="11" t="str">
        <f t="shared" si="34"/>
        <v>2013</v>
      </c>
      <c r="V254" s="11" t="str">
        <f t="shared" si="35"/>
        <v>Nov</v>
      </c>
      <c r="W254" s="11" t="str">
        <f t="shared" si="33"/>
        <v>Dec</v>
      </c>
    </row>
    <row r="255" spans="1:23" ht="15.75" customHeight="1">
      <c r="A255">
        <v>378</v>
      </c>
      <c r="B255" s="4" t="s">
        <v>808</v>
      </c>
      <c r="C255" s="3" t="s">
        <v>809</v>
      </c>
      <c r="D255">
        <v>178200</v>
      </c>
      <c r="E255">
        <v>24882</v>
      </c>
      <c r="F255" t="s">
        <v>14</v>
      </c>
      <c r="G255" s="7">
        <f t="shared" si="36"/>
        <v>0.13962962962962963</v>
      </c>
      <c r="H255">
        <v>355</v>
      </c>
      <c r="I255" t="s">
        <v>21</v>
      </c>
      <c r="J255" t="s">
        <v>22</v>
      </c>
      <c r="K255" s="10">
        <f t="shared" si="29"/>
        <v>43241.208333333328</v>
      </c>
      <c r="L255">
        <v>1526878800</v>
      </c>
      <c r="M255">
        <v>1530162000</v>
      </c>
      <c r="N255" s="11">
        <f t="shared" si="30"/>
        <v>43279.208333333328</v>
      </c>
      <c r="O255" t="b">
        <v>0</v>
      </c>
      <c r="P255" t="b">
        <v>0</v>
      </c>
      <c r="Q255" t="s">
        <v>42</v>
      </c>
      <c r="R255" s="8">
        <f t="shared" si="37"/>
        <v>70.090140845070422</v>
      </c>
      <c r="S255" t="str">
        <f t="shared" si="31"/>
        <v>film &amp; video</v>
      </c>
      <c r="T255" t="str">
        <f t="shared" si="32"/>
        <v>documentary</v>
      </c>
      <c r="U255" s="11" t="str">
        <f t="shared" si="34"/>
        <v>2018</v>
      </c>
      <c r="V255" s="11" t="str">
        <f t="shared" si="35"/>
        <v>May</v>
      </c>
      <c r="W255" s="11" t="str">
        <f t="shared" si="33"/>
        <v>Jun</v>
      </c>
    </row>
    <row r="256" spans="1:23" ht="15.75">
      <c r="A256">
        <v>311</v>
      </c>
      <c r="B256" s="4" t="s">
        <v>674</v>
      </c>
      <c r="C256" s="3" t="s">
        <v>675</v>
      </c>
      <c r="D256">
        <v>6300</v>
      </c>
      <c r="E256">
        <v>12812</v>
      </c>
      <c r="F256" t="s">
        <v>20</v>
      </c>
      <c r="G256" s="7">
        <f t="shared" si="36"/>
        <v>2.0336507936507937</v>
      </c>
      <c r="H256">
        <v>121</v>
      </c>
      <c r="I256" t="s">
        <v>21</v>
      </c>
      <c r="J256" t="s">
        <v>22</v>
      </c>
      <c r="K256" s="10">
        <f t="shared" si="29"/>
        <v>40590.25</v>
      </c>
      <c r="L256">
        <v>1297836000</v>
      </c>
      <c r="M256">
        <v>1298872800</v>
      </c>
      <c r="N256" s="11">
        <f t="shared" si="30"/>
        <v>40602.25</v>
      </c>
      <c r="O256" t="b">
        <v>0</v>
      </c>
      <c r="P256" t="b">
        <v>0</v>
      </c>
      <c r="Q256" t="s">
        <v>33</v>
      </c>
      <c r="R256" s="8">
        <f t="shared" si="37"/>
        <v>105.88429752066116</v>
      </c>
      <c r="S256" t="str">
        <f t="shared" si="31"/>
        <v>theater</v>
      </c>
      <c r="T256" t="str">
        <f t="shared" si="32"/>
        <v>plays</v>
      </c>
      <c r="U256" s="11" t="str">
        <f t="shared" si="34"/>
        <v>2011</v>
      </c>
      <c r="V256" s="11" t="str">
        <f t="shared" si="35"/>
        <v>Feb</v>
      </c>
      <c r="W256" s="11" t="str">
        <f t="shared" si="33"/>
        <v>Feb</v>
      </c>
    </row>
    <row r="257" spans="1:23" ht="30">
      <c r="A257">
        <v>56</v>
      </c>
      <c r="B257" s="4" t="s">
        <v>160</v>
      </c>
      <c r="C257" s="3" t="s">
        <v>161</v>
      </c>
      <c r="D257">
        <v>8000</v>
      </c>
      <c r="E257">
        <v>11493</v>
      </c>
      <c r="F257" t="s">
        <v>20</v>
      </c>
      <c r="G257" s="7">
        <f t="shared" si="36"/>
        <v>1.436625</v>
      </c>
      <c r="H257">
        <v>164</v>
      </c>
      <c r="I257" t="s">
        <v>21</v>
      </c>
      <c r="J257" t="s">
        <v>22</v>
      </c>
      <c r="K257" s="10">
        <f t="shared" si="29"/>
        <v>42014.25</v>
      </c>
      <c r="L257">
        <v>1420869600</v>
      </c>
      <c r="M257">
        <v>1421474400</v>
      </c>
      <c r="N257" s="11">
        <f t="shared" si="30"/>
        <v>42021.25</v>
      </c>
      <c r="O257" t="b">
        <v>0</v>
      </c>
      <c r="P257" t="b">
        <v>0</v>
      </c>
      <c r="Q257" t="s">
        <v>65</v>
      </c>
      <c r="R257" s="8">
        <f t="shared" si="37"/>
        <v>70.079268292682926</v>
      </c>
      <c r="S257" t="str">
        <f t="shared" si="31"/>
        <v>technology</v>
      </c>
      <c r="T257" t="str">
        <f t="shared" si="32"/>
        <v>wearables</v>
      </c>
      <c r="U257" s="11" t="str">
        <f t="shared" si="34"/>
        <v>2015</v>
      </c>
      <c r="V257" s="11" t="str">
        <f t="shared" si="35"/>
        <v>Jan</v>
      </c>
      <c r="W257" s="11" t="str">
        <f t="shared" si="33"/>
        <v>Jan</v>
      </c>
    </row>
    <row r="258" spans="1:23" ht="15.75" customHeight="1">
      <c r="A258">
        <v>387</v>
      </c>
      <c r="B258" s="4" t="s">
        <v>826</v>
      </c>
      <c r="C258" s="3" t="s">
        <v>827</v>
      </c>
      <c r="D258">
        <v>109000</v>
      </c>
      <c r="E258">
        <v>42795</v>
      </c>
      <c r="F258" t="s">
        <v>14</v>
      </c>
      <c r="G258" s="7">
        <f t="shared" si="36"/>
        <v>0.39261467889908258</v>
      </c>
      <c r="H258">
        <v>424</v>
      </c>
      <c r="I258" t="s">
        <v>21</v>
      </c>
      <c r="J258" t="s">
        <v>22</v>
      </c>
      <c r="K258" s="10">
        <f t="shared" ref="K258:K321" si="38">(((L258/60)/60)/24)+DATE(1970,1,1)</f>
        <v>41072.208333333336</v>
      </c>
      <c r="L258">
        <v>1339477200</v>
      </c>
      <c r="M258">
        <v>1339909200</v>
      </c>
      <c r="N258" s="11">
        <f t="shared" ref="N258:N321" si="39">(((M258/60)/60)/24)+DATE(1970,1,1)</f>
        <v>41077.208333333336</v>
      </c>
      <c r="O258" t="b">
        <v>0</v>
      </c>
      <c r="P258" t="b">
        <v>0</v>
      </c>
      <c r="Q258" t="s">
        <v>65</v>
      </c>
      <c r="R258" s="8">
        <f t="shared" si="37"/>
        <v>100.93160377358491</v>
      </c>
      <c r="S258" t="str">
        <f t="shared" ref="S258:S321" si="40">LEFT(Q258,FIND("/",Q258)-1)</f>
        <v>technology</v>
      </c>
      <c r="T258" t="str">
        <f t="shared" ref="T258:T321" si="41">RIGHT(Q258,(LEN(Q258)-FIND("/",Q258)))</f>
        <v>wearables</v>
      </c>
      <c r="U258" s="11" t="str">
        <f t="shared" si="34"/>
        <v>2012</v>
      </c>
      <c r="V258" s="11" t="str">
        <f t="shared" si="35"/>
        <v>Jun</v>
      </c>
      <c r="W258" s="11" t="str">
        <f t="shared" ref="W258:W321" si="42">TEXT(N258,"mmm")</f>
        <v>Jun</v>
      </c>
    </row>
    <row r="259" spans="1:23" ht="15.75">
      <c r="A259">
        <v>132</v>
      </c>
      <c r="B259" s="4" t="s">
        <v>315</v>
      </c>
      <c r="C259" s="3" t="s">
        <v>316</v>
      </c>
      <c r="D259">
        <v>3300</v>
      </c>
      <c r="E259">
        <v>3834</v>
      </c>
      <c r="F259" t="s">
        <v>20</v>
      </c>
      <c r="G259" s="7">
        <f t="shared" si="36"/>
        <v>1.1618181818181819</v>
      </c>
      <c r="H259">
        <v>89</v>
      </c>
      <c r="I259" t="s">
        <v>21</v>
      </c>
      <c r="J259" t="s">
        <v>22</v>
      </c>
      <c r="K259" s="10">
        <f t="shared" si="38"/>
        <v>43112.25</v>
      </c>
      <c r="L259">
        <v>1515736800</v>
      </c>
      <c r="M259">
        <v>1517119200</v>
      </c>
      <c r="N259" s="11">
        <f t="shared" si="39"/>
        <v>43128.25</v>
      </c>
      <c r="O259" t="b">
        <v>0</v>
      </c>
      <c r="P259" t="b">
        <v>1</v>
      </c>
      <c r="Q259" t="s">
        <v>33</v>
      </c>
      <c r="R259" s="8">
        <f t="shared" si="37"/>
        <v>43.078651685393261</v>
      </c>
      <c r="S259" t="str">
        <f t="shared" si="40"/>
        <v>theater</v>
      </c>
      <c r="T259" t="str">
        <f t="shared" si="41"/>
        <v>plays</v>
      </c>
      <c r="U259" s="11" t="str">
        <f t="shared" ref="U259:U322" si="43">TEXT(N259,"yyyy")</f>
        <v>2018</v>
      </c>
      <c r="V259" s="11" t="str">
        <f t="shared" ref="V259:V322" si="44">TEXT(K259,"mmm")</f>
        <v>Jan</v>
      </c>
      <c r="W259" s="11" t="str">
        <f t="shared" si="42"/>
        <v>Jan</v>
      </c>
    </row>
    <row r="260" spans="1:23" ht="15.75" customHeight="1">
      <c r="A260">
        <v>434</v>
      </c>
      <c r="B260" s="4" t="s">
        <v>917</v>
      </c>
      <c r="C260" s="3" t="s">
        <v>918</v>
      </c>
      <c r="D260">
        <v>5400</v>
      </c>
      <c r="E260">
        <v>903</v>
      </c>
      <c r="F260" t="s">
        <v>74</v>
      </c>
      <c r="G260" s="7">
        <f t="shared" si="36"/>
        <v>0.16722222222222222</v>
      </c>
      <c r="H260">
        <v>10</v>
      </c>
      <c r="I260" t="s">
        <v>15</v>
      </c>
      <c r="J260" t="s">
        <v>16</v>
      </c>
      <c r="K260" s="10">
        <f t="shared" si="38"/>
        <v>42705.25</v>
      </c>
      <c r="L260">
        <v>1480572000</v>
      </c>
      <c r="M260">
        <v>1481781600</v>
      </c>
      <c r="N260" s="11">
        <f t="shared" si="39"/>
        <v>42719.25</v>
      </c>
      <c r="O260" t="b">
        <v>1</v>
      </c>
      <c r="P260" t="b">
        <v>0</v>
      </c>
      <c r="Q260" t="s">
        <v>33</v>
      </c>
      <c r="R260" s="8">
        <f t="shared" si="37"/>
        <v>90.3</v>
      </c>
      <c r="S260" t="str">
        <f t="shared" si="40"/>
        <v>theater</v>
      </c>
      <c r="T260" t="str">
        <f t="shared" si="41"/>
        <v>plays</v>
      </c>
      <c r="U260" s="11" t="str">
        <f t="shared" si="43"/>
        <v>2016</v>
      </c>
      <c r="V260" s="11" t="str">
        <f t="shared" si="44"/>
        <v>Dec</v>
      </c>
      <c r="W260" s="11" t="str">
        <f t="shared" si="42"/>
        <v>Dec</v>
      </c>
    </row>
    <row r="261" spans="1:23" ht="30" customHeight="1">
      <c r="A261">
        <v>271</v>
      </c>
      <c r="B261" s="4" t="s">
        <v>594</v>
      </c>
      <c r="C261" s="3" t="s">
        <v>595</v>
      </c>
      <c r="D261">
        <v>153700</v>
      </c>
      <c r="E261">
        <v>1953</v>
      </c>
      <c r="F261" t="s">
        <v>47</v>
      </c>
      <c r="G261" s="7">
        <f t="shared" si="36"/>
        <v>1.2706571242680547E-2</v>
      </c>
      <c r="H261">
        <v>61</v>
      </c>
      <c r="I261" t="s">
        <v>21</v>
      </c>
      <c r="J261" t="s">
        <v>22</v>
      </c>
      <c r="K261" s="10">
        <f t="shared" si="38"/>
        <v>42345.25</v>
      </c>
      <c r="L261">
        <v>1449468000</v>
      </c>
      <c r="M261">
        <v>1452146400</v>
      </c>
      <c r="N261" s="11">
        <f t="shared" si="39"/>
        <v>42376.25</v>
      </c>
      <c r="O261" t="b">
        <v>0</v>
      </c>
      <c r="P261" t="b">
        <v>0</v>
      </c>
      <c r="Q261" t="s">
        <v>122</v>
      </c>
      <c r="R261" s="8">
        <f t="shared" si="37"/>
        <v>32.016393442622949</v>
      </c>
      <c r="S261" t="str">
        <f t="shared" si="40"/>
        <v>photography</v>
      </c>
      <c r="T261" t="str">
        <f t="shared" si="41"/>
        <v>photography books</v>
      </c>
      <c r="U261" s="11" t="str">
        <f t="shared" si="43"/>
        <v>2016</v>
      </c>
      <c r="V261" s="11" t="str">
        <f t="shared" si="44"/>
        <v>Dec</v>
      </c>
      <c r="W261" s="11" t="str">
        <f t="shared" si="42"/>
        <v>Jan</v>
      </c>
    </row>
    <row r="262" spans="1:23" ht="15.75" customHeight="1">
      <c r="A262">
        <v>705</v>
      </c>
      <c r="B262" s="4" t="s">
        <v>1448</v>
      </c>
      <c r="C262" s="3" t="s">
        <v>1449</v>
      </c>
      <c r="D262">
        <v>169700</v>
      </c>
      <c r="E262">
        <v>168048</v>
      </c>
      <c r="F262" t="s">
        <v>14</v>
      </c>
      <c r="G262" s="7">
        <f t="shared" si="36"/>
        <v>0.99026517383618151</v>
      </c>
      <c r="H262">
        <v>2025</v>
      </c>
      <c r="I262" t="s">
        <v>40</v>
      </c>
      <c r="J262" t="s">
        <v>41</v>
      </c>
      <c r="K262" s="10">
        <f t="shared" si="38"/>
        <v>41619.25</v>
      </c>
      <c r="L262">
        <v>1386741600</v>
      </c>
      <c r="M262">
        <v>1387087200</v>
      </c>
      <c r="N262" s="11">
        <f t="shared" si="39"/>
        <v>41623.25</v>
      </c>
      <c r="O262" t="b">
        <v>0</v>
      </c>
      <c r="P262" t="b">
        <v>0</v>
      </c>
      <c r="Q262" t="s">
        <v>68</v>
      </c>
      <c r="R262" s="8">
        <f t="shared" si="37"/>
        <v>82.986666666666665</v>
      </c>
      <c r="S262" t="str">
        <f t="shared" si="40"/>
        <v>publishing</v>
      </c>
      <c r="T262" t="str">
        <f t="shared" si="41"/>
        <v>nonfiction</v>
      </c>
      <c r="U262" s="11" t="str">
        <f t="shared" si="43"/>
        <v>2013</v>
      </c>
      <c r="V262" s="11" t="str">
        <f t="shared" si="44"/>
        <v>Dec</v>
      </c>
      <c r="W262" s="11" t="str">
        <f t="shared" si="42"/>
        <v>Dec</v>
      </c>
    </row>
    <row r="263" spans="1:23" ht="15.75">
      <c r="A263">
        <v>561</v>
      </c>
      <c r="B263" s="4" t="s">
        <v>1166</v>
      </c>
      <c r="C263" s="3" t="s">
        <v>1167</v>
      </c>
      <c r="D263">
        <v>3000</v>
      </c>
      <c r="E263">
        <v>11091</v>
      </c>
      <c r="F263" t="s">
        <v>20</v>
      </c>
      <c r="G263" s="7">
        <f t="shared" si="36"/>
        <v>3.6970000000000001</v>
      </c>
      <c r="H263">
        <v>198</v>
      </c>
      <c r="I263" t="s">
        <v>98</v>
      </c>
      <c r="J263" t="s">
        <v>99</v>
      </c>
      <c r="K263" s="10">
        <f t="shared" si="38"/>
        <v>40833.208333333336</v>
      </c>
      <c r="L263">
        <v>1318827600</v>
      </c>
      <c r="M263">
        <v>1319000400</v>
      </c>
      <c r="N263" s="11">
        <f t="shared" si="39"/>
        <v>40835.208333333336</v>
      </c>
      <c r="O263" t="b">
        <v>0</v>
      </c>
      <c r="P263" t="b">
        <v>0</v>
      </c>
      <c r="Q263" t="s">
        <v>33</v>
      </c>
      <c r="R263" s="8">
        <f t="shared" si="37"/>
        <v>56.015151515151516</v>
      </c>
      <c r="S263" t="str">
        <f t="shared" si="40"/>
        <v>theater</v>
      </c>
      <c r="T263" t="str">
        <f t="shared" si="41"/>
        <v>plays</v>
      </c>
      <c r="U263" s="11" t="str">
        <f t="shared" si="43"/>
        <v>2011</v>
      </c>
      <c r="V263" s="11" t="str">
        <f t="shared" si="44"/>
        <v>Oct</v>
      </c>
      <c r="W263" s="11" t="str">
        <f t="shared" si="42"/>
        <v>Oct</v>
      </c>
    </row>
    <row r="264" spans="1:23" ht="15.75">
      <c r="A264">
        <v>187</v>
      </c>
      <c r="B264" s="4" t="s">
        <v>426</v>
      </c>
      <c r="C264" s="3" t="s">
        <v>427</v>
      </c>
      <c r="D264">
        <v>60200</v>
      </c>
      <c r="E264">
        <v>138384</v>
      </c>
      <c r="F264" t="s">
        <v>20</v>
      </c>
      <c r="G264" s="7">
        <f t="shared" si="36"/>
        <v>2.2987375415282392</v>
      </c>
      <c r="H264">
        <v>1442</v>
      </c>
      <c r="I264" t="s">
        <v>15</v>
      </c>
      <c r="J264" t="s">
        <v>16</v>
      </c>
      <c r="K264" s="10">
        <f t="shared" si="38"/>
        <v>41328.25</v>
      </c>
      <c r="L264">
        <v>1361599200</v>
      </c>
      <c r="M264">
        <v>1364014800</v>
      </c>
      <c r="N264" s="11">
        <f t="shared" si="39"/>
        <v>41356.208333333336</v>
      </c>
      <c r="O264" t="b">
        <v>0</v>
      </c>
      <c r="P264" t="b">
        <v>1</v>
      </c>
      <c r="Q264" t="s">
        <v>100</v>
      </c>
      <c r="R264" s="8">
        <f t="shared" si="37"/>
        <v>95.966712898751737</v>
      </c>
      <c r="S264" t="str">
        <f t="shared" si="40"/>
        <v>film &amp; video</v>
      </c>
      <c r="T264" t="str">
        <f t="shared" si="41"/>
        <v>shorts</v>
      </c>
      <c r="U264" s="11" t="str">
        <f t="shared" si="43"/>
        <v>2013</v>
      </c>
      <c r="V264" s="11" t="str">
        <f t="shared" si="44"/>
        <v>Feb</v>
      </c>
      <c r="W264" s="11" t="str">
        <f t="shared" si="42"/>
        <v>Mar</v>
      </c>
    </row>
    <row r="265" spans="1:23" ht="15.75" customHeight="1">
      <c r="A265">
        <v>919</v>
      </c>
      <c r="B265" s="4" t="s">
        <v>1870</v>
      </c>
      <c r="C265" s="3" t="s">
        <v>1871</v>
      </c>
      <c r="D265">
        <v>35600</v>
      </c>
      <c r="E265">
        <v>20915</v>
      </c>
      <c r="F265" t="s">
        <v>14</v>
      </c>
      <c r="G265" s="7">
        <f t="shared" si="36"/>
        <v>0.58750000000000002</v>
      </c>
      <c r="H265">
        <v>225</v>
      </c>
      <c r="I265" t="s">
        <v>26</v>
      </c>
      <c r="J265" t="s">
        <v>27</v>
      </c>
      <c r="K265" s="10">
        <f t="shared" si="38"/>
        <v>43022.208333333328</v>
      </c>
      <c r="L265">
        <v>1507957200</v>
      </c>
      <c r="M265">
        <v>1510725600</v>
      </c>
      <c r="N265" s="11">
        <f t="shared" si="39"/>
        <v>43054.25</v>
      </c>
      <c r="O265" t="b">
        <v>0</v>
      </c>
      <c r="P265" t="b">
        <v>1</v>
      </c>
      <c r="Q265" t="s">
        <v>33</v>
      </c>
      <c r="R265" s="8">
        <f t="shared" si="37"/>
        <v>92.955555555555549</v>
      </c>
      <c r="S265" t="str">
        <f t="shared" si="40"/>
        <v>theater</v>
      </c>
      <c r="T265" t="str">
        <f t="shared" si="41"/>
        <v>plays</v>
      </c>
      <c r="U265" s="11" t="str">
        <f t="shared" si="43"/>
        <v>2017</v>
      </c>
      <c r="V265" s="11" t="str">
        <f t="shared" si="44"/>
        <v>Oct</v>
      </c>
      <c r="W265" s="11" t="str">
        <f t="shared" si="42"/>
        <v>Nov</v>
      </c>
    </row>
    <row r="266" spans="1:23" ht="15.75">
      <c r="A266">
        <v>225</v>
      </c>
      <c r="B266" s="4" t="s">
        <v>503</v>
      </c>
      <c r="C266" s="3" t="s">
        <v>504</v>
      </c>
      <c r="D266">
        <v>67800</v>
      </c>
      <c r="E266">
        <v>176398</v>
      </c>
      <c r="F266" t="s">
        <v>20</v>
      </c>
      <c r="G266" s="7">
        <f t="shared" si="36"/>
        <v>2.6017404129793511</v>
      </c>
      <c r="H266">
        <v>5880</v>
      </c>
      <c r="I266" t="s">
        <v>21</v>
      </c>
      <c r="J266" t="s">
        <v>22</v>
      </c>
      <c r="K266" s="10">
        <f t="shared" si="38"/>
        <v>41762.208333333336</v>
      </c>
      <c r="L266">
        <v>1399093200</v>
      </c>
      <c r="M266">
        <v>1399093200</v>
      </c>
      <c r="N266" s="11">
        <f t="shared" si="39"/>
        <v>41762.208333333336</v>
      </c>
      <c r="O266" t="b">
        <v>1</v>
      </c>
      <c r="P266" t="b">
        <v>0</v>
      </c>
      <c r="Q266" t="s">
        <v>23</v>
      </c>
      <c r="R266" s="8">
        <f t="shared" si="37"/>
        <v>29.999659863945578</v>
      </c>
      <c r="S266" t="str">
        <f t="shared" si="40"/>
        <v>music</v>
      </c>
      <c r="T266" t="str">
        <f t="shared" si="41"/>
        <v>rock</v>
      </c>
      <c r="U266" s="11" t="str">
        <f t="shared" si="43"/>
        <v>2014</v>
      </c>
      <c r="V266" s="11" t="str">
        <f t="shared" si="44"/>
        <v>May</v>
      </c>
      <c r="W266" s="11" t="str">
        <f t="shared" si="42"/>
        <v>May</v>
      </c>
    </row>
    <row r="267" spans="1:23" ht="15.75">
      <c r="A267">
        <v>697</v>
      </c>
      <c r="B267" s="4" t="s">
        <v>1433</v>
      </c>
      <c r="C267" s="3" t="s">
        <v>1434</v>
      </c>
      <c r="D267">
        <v>128900</v>
      </c>
      <c r="E267">
        <v>196960</v>
      </c>
      <c r="F267" t="s">
        <v>20</v>
      </c>
      <c r="G267" s="7">
        <f t="shared" si="36"/>
        <v>1.5280062063615205</v>
      </c>
      <c r="H267">
        <v>7295</v>
      </c>
      <c r="I267" t="s">
        <v>21</v>
      </c>
      <c r="J267" t="s">
        <v>22</v>
      </c>
      <c r="K267" s="10">
        <f t="shared" si="38"/>
        <v>43190.208333333328</v>
      </c>
      <c r="L267">
        <v>1522472400</v>
      </c>
      <c r="M267">
        <v>1522645200</v>
      </c>
      <c r="N267" s="11">
        <f t="shared" si="39"/>
        <v>43192.208333333328</v>
      </c>
      <c r="O267" t="b">
        <v>0</v>
      </c>
      <c r="P267" t="b">
        <v>0</v>
      </c>
      <c r="Q267" t="s">
        <v>50</v>
      </c>
      <c r="R267" s="8">
        <f t="shared" si="37"/>
        <v>26.999314599040439</v>
      </c>
      <c r="S267" t="str">
        <f t="shared" si="40"/>
        <v>music</v>
      </c>
      <c r="T267" t="str">
        <f t="shared" si="41"/>
        <v>electric music</v>
      </c>
      <c r="U267" s="11" t="str">
        <f t="shared" si="43"/>
        <v>2018</v>
      </c>
      <c r="V267" s="11" t="str">
        <f t="shared" si="44"/>
        <v>Mar</v>
      </c>
      <c r="W267" s="11" t="str">
        <f t="shared" si="42"/>
        <v>Apr</v>
      </c>
    </row>
    <row r="268" spans="1:23" ht="15.75">
      <c r="A268">
        <v>579</v>
      </c>
      <c r="B268" s="4" t="s">
        <v>1202</v>
      </c>
      <c r="C268" s="3" t="s">
        <v>1203</v>
      </c>
      <c r="D268">
        <v>6200</v>
      </c>
      <c r="E268">
        <v>6269</v>
      </c>
      <c r="F268" t="s">
        <v>20</v>
      </c>
      <c r="G268" s="7">
        <f t="shared" si="36"/>
        <v>1.0111290322580646</v>
      </c>
      <c r="H268">
        <v>87</v>
      </c>
      <c r="I268" t="s">
        <v>21</v>
      </c>
      <c r="J268" t="s">
        <v>22</v>
      </c>
      <c r="K268" s="10">
        <f t="shared" si="38"/>
        <v>40762.208333333336</v>
      </c>
      <c r="L268">
        <v>1312693200</v>
      </c>
      <c r="M268">
        <v>1313730000</v>
      </c>
      <c r="N268" s="11">
        <f t="shared" si="39"/>
        <v>40774.208333333336</v>
      </c>
      <c r="O268" t="b">
        <v>0</v>
      </c>
      <c r="P268" t="b">
        <v>0</v>
      </c>
      <c r="Q268" t="s">
        <v>159</v>
      </c>
      <c r="R268" s="8">
        <f t="shared" si="37"/>
        <v>72.05747126436782</v>
      </c>
      <c r="S268" t="str">
        <f t="shared" si="40"/>
        <v>music</v>
      </c>
      <c r="T268" t="str">
        <f t="shared" si="41"/>
        <v>jazz</v>
      </c>
      <c r="U268" s="11" t="str">
        <f t="shared" si="43"/>
        <v>2011</v>
      </c>
      <c r="V268" s="11" t="str">
        <f t="shared" si="44"/>
        <v>Aug</v>
      </c>
      <c r="W268" s="11" t="str">
        <f t="shared" si="42"/>
        <v>Aug</v>
      </c>
    </row>
    <row r="269" spans="1:23" ht="15.75" customHeight="1">
      <c r="A269">
        <v>91</v>
      </c>
      <c r="B269" s="4" t="s">
        <v>231</v>
      </c>
      <c r="C269" s="3" t="s">
        <v>232</v>
      </c>
      <c r="D269">
        <v>154300</v>
      </c>
      <c r="E269">
        <v>74688</v>
      </c>
      <c r="F269" t="s">
        <v>14</v>
      </c>
      <c r="G269" s="7">
        <f t="shared" si="36"/>
        <v>0.48404406999351912</v>
      </c>
      <c r="H269">
        <v>679</v>
      </c>
      <c r="I269" t="s">
        <v>107</v>
      </c>
      <c r="J269" t="s">
        <v>108</v>
      </c>
      <c r="K269" s="10">
        <f t="shared" si="38"/>
        <v>42588.208333333328</v>
      </c>
      <c r="L269">
        <v>1470459600</v>
      </c>
      <c r="M269">
        <v>1472878800</v>
      </c>
      <c r="N269" s="11">
        <f t="shared" si="39"/>
        <v>42616.208333333328</v>
      </c>
      <c r="O269" t="b">
        <v>0</v>
      </c>
      <c r="P269" t="b">
        <v>0</v>
      </c>
      <c r="Q269" t="s">
        <v>206</v>
      </c>
      <c r="R269" s="8">
        <f t="shared" si="37"/>
        <v>109.99705449189985</v>
      </c>
      <c r="S269" t="str">
        <f t="shared" si="40"/>
        <v>publishing</v>
      </c>
      <c r="T269" t="str">
        <f t="shared" si="41"/>
        <v>translations</v>
      </c>
      <c r="U269" s="11" t="str">
        <f t="shared" si="43"/>
        <v>2016</v>
      </c>
      <c r="V269" s="11" t="str">
        <f t="shared" si="44"/>
        <v>Aug</v>
      </c>
      <c r="W269" s="11" t="str">
        <f t="shared" si="42"/>
        <v>Sep</v>
      </c>
    </row>
    <row r="270" spans="1:23" ht="15.75">
      <c r="A270">
        <v>520</v>
      </c>
      <c r="B270" s="4" t="s">
        <v>1086</v>
      </c>
      <c r="C270" s="3" t="s">
        <v>1087</v>
      </c>
      <c r="D270">
        <v>800</v>
      </c>
      <c r="E270">
        <v>3406</v>
      </c>
      <c r="F270" t="s">
        <v>20</v>
      </c>
      <c r="G270" s="7">
        <f t="shared" si="36"/>
        <v>4.2575000000000003</v>
      </c>
      <c r="H270">
        <v>32</v>
      </c>
      <c r="I270" t="s">
        <v>21</v>
      </c>
      <c r="J270" t="s">
        <v>22</v>
      </c>
      <c r="K270" s="10">
        <f t="shared" si="38"/>
        <v>43574.208333333328</v>
      </c>
      <c r="L270">
        <v>1555650000</v>
      </c>
      <c r="M270">
        <v>1555909200</v>
      </c>
      <c r="N270" s="11">
        <f t="shared" si="39"/>
        <v>43577.208333333328</v>
      </c>
      <c r="O270" t="b">
        <v>0</v>
      </c>
      <c r="P270" t="b">
        <v>0</v>
      </c>
      <c r="Q270" t="s">
        <v>33</v>
      </c>
      <c r="R270" s="8">
        <f t="shared" si="37"/>
        <v>106.4375</v>
      </c>
      <c r="S270" t="str">
        <f t="shared" si="40"/>
        <v>theater</v>
      </c>
      <c r="T270" t="str">
        <f t="shared" si="41"/>
        <v>plays</v>
      </c>
      <c r="U270" s="11" t="str">
        <f t="shared" si="43"/>
        <v>2019</v>
      </c>
      <c r="V270" s="11" t="str">
        <f t="shared" si="44"/>
        <v>Apr</v>
      </c>
      <c r="W270" s="11" t="str">
        <f t="shared" si="42"/>
        <v>Apr</v>
      </c>
    </row>
    <row r="271" spans="1:23" ht="15.75" customHeight="1">
      <c r="A271">
        <v>796</v>
      </c>
      <c r="B271" s="4" t="s">
        <v>1627</v>
      </c>
      <c r="C271" s="3" t="s">
        <v>1628</v>
      </c>
      <c r="D271">
        <v>7800</v>
      </c>
      <c r="E271">
        <v>4275</v>
      </c>
      <c r="F271" t="s">
        <v>14</v>
      </c>
      <c r="G271" s="7">
        <f t="shared" si="36"/>
        <v>0.54807692307692313</v>
      </c>
      <c r="H271">
        <v>78</v>
      </c>
      <c r="I271" t="s">
        <v>21</v>
      </c>
      <c r="J271" t="s">
        <v>22</v>
      </c>
      <c r="K271" s="10">
        <f t="shared" si="38"/>
        <v>41859.208333333336</v>
      </c>
      <c r="L271">
        <v>1407474000</v>
      </c>
      <c r="M271">
        <v>1408078800</v>
      </c>
      <c r="N271" s="11">
        <f t="shared" si="39"/>
        <v>41866.208333333336</v>
      </c>
      <c r="O271" t="b">
        <v>0</v>
      </c>
      <c r="P271" t="b">
        <v>1</v>
      </c>
      <c r="Q271" t="s">
        <v>292</v>
      </c>
      <c r="R271" s="8">
        <f t="shared" si="37"/>
        <v>54.807692307692307</v>
      </c>
      <c r="S271" t="str">
        <f t="shared" si="40"/>
        <v>games</v>
      </c>
      <c r="T271" t="str">
        <f t="shared" si="41"/>
        <v>mobile games</v>
      </c>
      <c r="U271" s="11" t="str">
        <f t="shared" si="43"/>
        <v>2014</v>
      </c>
      <c r="V271" s="11" t="str">
        <f t="shared" si="44"/>
        <v>Aug</v>
      </c>
      <c r="W271" s="11" t="str">
        <f t="shared" si="42"/>
        <v>Aug</v>
      </c>
    </row>
    <row r="272" spans="1:23" ht="15.75" customHeight="1">
      <c r="A272">
        <v>982</v>
      </c>
      <c r="B272" s="4" t="s">
        <v>1992</v>
      </c>
      <c r="C272" s="3" t="s">
        <v>1993</v>
      </c>
      <c r="D272">
        <v>7200</v>
      </c>
      <c r="E272">
        <v>6115</v>
      </c>
      <c r="F272" t="s">
        <v>14</v>
      </c>
      <c r="G272" s="7">
        <f t="shared" si="36"/>
        <v>0.84930555555555554</v>
      </c>
      <c r="H272">
        <v>75</v>
      </c>
      <c r="I272" t="s">
        <v>21</v>
      </c>
      <c r="J272" t="s">
        <v>22</v>
      </c>
      <c r="K272" s="10">
        <f t="shared" si="38"/>
        <v>40743.208333333336</v>
      </c>
      <c r="L272">
        <v>1311051600</v>
      </c>
      <c r="M272">
        <v>1311224400</v>
      </c>
      <c r="N272" s="11">
        <f t="shared" si="39"/>
        <v>40745.208333333336</v>
      </c>
      <c r="O272" t="b">
        <v>0</v>
      </c>
      <c r="P272" t="b">
        <v>1</v>
      </c>
      <c r="Q272" t="s">
        <v>42</v>
      </c>
      <c r="R272" s="8">
        <f t="shared" si="37"/>
        <v>81.533333333333331</v>
      </c>
      <c r="S272" t="str">
        <f t="shared" si="40"/>
        <v>film &amp; video</v>
      </c>
      <c r="T272" t="str">
        <f t="shared" si="41"/>
        <v>documentary</v>
      </c>
      <c r="U272" s="11" t="str">
        <f t="shared" si="43"/>
        <v>2011</v>
      </c>
      <c r="V272" s="11" t="str">
        <f t="shared" si="44"/>
        <v>Jul</v>
      </c>
      <c r="W272" s="11" t="str">
        <f t="shared" si="42"/>
        <v>Jul</v>
      </c>
    </row>
    <row r="273" spans="1:23" ht="15.75" customHeight="1">
      <c r="A273">
        <v>103</v>
      </c>
      <c r="B273" s="4" t="s">
        <v>255</v>
      </c>
      <c r="C273" s="3" t="s">
        <v>256</v>
      </c>
      <c r="D273">
        <v>10000</v>
      </c>
      <c r="E273">
        <v>2461</v>
      </c>
      <c r="F273" t="s">
        <v>14</v>
      </c>
      <c r="G273" s="7">
        <f t="shared" si="36"/>
        <v>0.24610000000000004</v>
      </c>
      <c r="H273">
        <v>37</v>
      </c>
      <c r="I273" t="s">
        <v>107</v>
      </c>
      <c r="J273" t="s">
        <v>108</v>
      </c>
      <c r="K273" s="10">
        <f t="shared" si="38"/>
        <v>40475.208333333336</v>
      </c>
      <c r="L273">
        <v>1287896400</v>
      </c>
      <c r="M273">
        <v>1288674000</v>
      </c>
      <c r="N273" s="11">
        <f t="shared" si="39"/>
        <v>40484.208333333336</v>
      </c>
      <c r="O273" t="b">
        <v>0</v>
      </c>
      <c r="P273" t="b">
        <v>0</v>
      </c>
      <c r="Q273" t="s">
        <v>50</v>
      </c>
      <c r="R273" s="8">
        <f t="shared" si="37"/>
        <v>66.513513513513516</v>
      </c>
      <c r="S273" t="str">
        <f t="shared" si="40"/>
        <v>music</v>
      </c>
      <c r="T273" t="str">
        <f t="shared" si="41"/>
        <v>electric music</v>
      </c>
      <c r="U273" s="11" t="str">
        <f t="shared" si="43"/>
        <v>2010</v>
      </c>
      <c r="V273" s="11" t="str">
        <f t="shared" si="44"/>
        <v>Oct</v>
      </c>
      <c r="W273" s="11" t="str">
        <f t="shared" si="42"/>
        <v>Nov</v>
      </c>
    </row>
    <row r="274" spans="1:23" ht="15.75" customHeight="1">
      <c r="A274">
        <v>575</v>
      </c>
      <c r="B274" s="4" t="s">
        <v>1194</v>
      </c>
      <c r="C274" s="3" t="s">
        <v>1195</v>
      </c>
      <c r="D274">
        <v>83300</v>
      </c>
      <c r="E274">
        <v>52421</v>
      </c>
      <c r="F274" t="s">
        <v>14</v>
      </c>
      <c r="G274" s="7">
        <f t="shared" si="36"/>
        <v>0.62930372148859548</v>
      </c>
      <c r="H274">
        <v>558</v>
      </c>
      <c r="I274" t="s">
        <v>21</v>
      </c>
      <c r="J274" t="s">
        <v>22</v>
      </c>
      <c r="K274" s="10">
        <f t="shared" si="38"/>
        <v>41779.208333333336</v>
      </c>
      <c r="L274">
        <v>1400562000</v>
      </c>
      <c r="M274">
        <v>1400821200</v>
      </c>
      <c r="N274" s="11">
        <f t="shared" si="39"/>
        <v>41782.208333333336</v>
      </c>
      <c r="O274" t="b">
        <v>0</v>
      </c>
      <c r="P274" t="b">
        <v>1</v>
      </c>
      <c r="Q274" t="s">
        <v>33</v>
      </c>
      <c r="R274" s="8">
        <f t="shared" si="37"/>
        <v>93.944444444444443</v>
      </c>
      <c r="S274" t="str">
        <f t="shared" si="40"/>
        <v>theater</v>
      </c>
      <c r="T274" t="str">
        <f t="shared" si="41"/>
        <v>plays</v>
      </c>
      <c r="U274" s="11" t="str">
        <f t="shared" si="43"/>
        <v>2014</v>
      </c>
      <c r="V274" s="11" t="str">
        <f t="shared" si="44"/>
        <v>May</v>
      </c>
      <c r="W274" s="11" t="str">
        <f t="shared" si="42"/>
        <v>May</v>
      </c>
    </row>
    <row r="275" spans="1:23" ht="15.75" customHeight="1">
      <c r="A275">
        <v>529</v>
      </c>
      <c r="B275" s="4" t="s">
        <v>1103</v>
      </c>
      <c r="C275" s="3" t="s">
        <v>1104</v>
      </c>
      <c r="D275">
        <v>5100</v>
      </c>
      <c r="E275">
        <v>574</v>
      </c>
      <c r="F275" t="s">
        <v>14</v>
      </c>
      <c r="G275" s="7">
        <f t="shared" si="36"/>
        <v>0.11254901960784312</v>
      </c>
      <c r="H275">
        <v>9</v>
      </c>
      <c r="I275" t="s">
        <v>21</v>
      </c>
      <c r="J275" t="s">
        <v>22</v>
      </c>
      <c r="K275" s="10">
        <f t="shared" si="38"/>
        <v>41769.208333333336</v>
      </c>
      <c r="L275">
        <v>1399698000</v>
      </c>
      <c r="M275">
        <v>1402117200</v>
      </c>
      <c r="N275" s="11">
        <f t="shared" si="39"/>
        <v>41797.208333333336</v>
      </c>
      <c r="O275" t="b">
        <v>0</v>
      </c>
      <c r="P275" t="b">
        <v>0</v>
      </c>
      <c r="Q275" t="s">
        <v>89</v>
      </c>
      <c r="R275" s="8">
        <f t="shared" si="37"/>
        <v>63.777777777777779</v>
      </c>
      <c r="S275" t="str">
        <f t="shared" si="40"/>
        <v>games</v>
      </c>
      <c r="T275" t="str">
        <f t="shared" si="41"/>
        <v>video games</v>
      </c>
      <c r="U275" s="11" t="str">
        <f t="shared" si="43"/>
        <v>2014</v>
      </c>
      <c r="V275" s="11" t="str">
        <f t="shared" si="44"/>
        <v>May</v>
      </c>
      <c r="W275" s="11" t="str">
        <f t="shared" si="42"/>
        <v>Jun</v>
      </c>
    </row>
    <row r="276" spans="1:23" ht="15.75">
      <c r="A276">
        <v>834</v>
      </c>
      <c r="B276" s="4" t="s">
        <v>1701</v>
      </c>
      <c r="C276" s="3" t="s">
        <v>1702</v>
      </c>
      <c r="D276">
        <v>7300</v>
      </c>
      <c r="E276">
        <v>11228</v>
      </c>
      <c r="F276" t="s">
        <v>20</v>
      </c>
      <c r="G276" s="7">
        <f t="shared" si="36"/>
        <v>1.5380821917808221</v>
      </c>
      <c r="H276">
        <v>119</v>
      </c>
      <c r="I276" t="s">
        <v>21</v>
      </c>
      <c r="J276" t="s">
        <v>22</v>
      </c>
      <c r="K276" s="10">
        <f t="shared" si="38"/>
        <v>41448.208333333336</v>
      </c>
      <c r="L276">
        <v>1371963600</v>
      </c>
      <c r="M276">
        <v>1372482000</v>
      </c>
      <c r="N276" s="11">
        <f t="shared" si="39"/>
        <v>41454.208333333336</v>
      </c>
      <c r="O276" t="b">
        <v>0</v>
      </c>
      <c r="P276" t="b">
        <v>0</v>
      </c>
      <c r="Q276" t="s">
        <v>33</v>
      </c>
      <c r="R276" s="8">
        <f t="shared" si="37"/>
        <v>94.352941176470594</v>
      </c>
      <c r="S276" t="str">
        <f t="shared" si="40"/>
        <v>theater</v>
      </c>
      <c r="T276" t="str">
        <f t="shared" si="41"/>
        <v>plays</v>
      </c>
      <c r="U276" s="11" t="str">
        <f t="shared" si="43"/>
        <v>2013</v>
      </c>
      <c r="V276" s="11" t="str">
        <f t="shared" si="44"/>
        <v>Jun</v>
      </c>
      <c r="W276" s="11" t="str">
        <f t="shared" si="42"/>
        <v>Jun</v>
      </c>
    </row>
    <row r="277" spans="1:23" ht="15.75" customHeight="1">
      <c r="A277">
        <v>236</v>
      </c>
      <c r="B277" s="4" t="s">
        <v>524</v>
      </c>
      <c r="C277" s="3" t="s">
        <v>525</v>
      </c>
      <c r="D277">
        <v>39500</v>
      </c>
      <c r="E277">
        <v>4323</v>
      </c>
      <c r="F277" t="s">
        <v>14</v>
      </c>
      <c r="G277" s="7">
        <f t="shared" si="36"/>
        <v>0.10944303797468354</v>
      </c>
      <c r="H277">
        <v>57</v>
      </c>
      <c r="I277" t="s">
        <v>26</v>
      </c>
      <c r="J277" t="s">
        <v>27</v>
      </c>
      <c r="K277" s="10">
        <f t="shared" si="38"/>
        <v>43641.208333333328</v>
      </c>
      <c r="L277">
        <v>1561438800</v>
      </c>
      <c r="M277">
        <v>1562043600</v>
      </c>
      <c r="N277" s="11">
        <f t="shared" si="39"/>
        <v>43648.208333333328</v>
      </c>
      <c r="O277" t="b">
        <v>0</v>
      </c>
      <c r="P277" t="b">
        <v>1</v>
      </c>
      <c r="Q277" t="s">
        <v>23</v>
      </c>
      <c r="R277" s="8">
        <f t="shared" si="37"/>
        <v>75.84210526315789</v>
      </c>
      <c r="S277" t="str">
        <f t="shared" si="40"/>
        <v>music</v>
      </c>
      <c r="T277" t="str">
        <f t="shared" si="41"/>
        <v>rock</v>
      </c>
      <c r="U277" s="11" t="str">
        <f t="shared" si="43"/>
        <v>2019</v>
      </c>
      <c r="V277" s="11" t="str">
        <f t="shared" si="44"/>
        <v>Jun</v>
      </c>
      <c r="W277" s="11" t="str">
        <f t="shared" si="42"/>
        <v>Jul</v>
      </c>
    </row>
    <row r="278" spans="1:23" ht="15.75" customHeight="1">
      <c r="A278">
        <v>492</v>
      </c>
      <c r="B278" s="4" t="s">
        <v>1032</v>
      </c>
      <c r="C278" s="3" t="s">
        <v>1033</v>
      </c>
      <c r="D278">
        <v>191000</v>
      </c>
      <c r="E278">
        <v>45831</v>
      </c>
      <c r="F278" t="s">
        <v>74</v>
      </c>
      <c r="G278" s="7">
        <f t="shared" si="36"/>
        <v>0.2399528795811518</v>
      </c>
      <c r="H278">
        <v>595</v>
      </c>
      <c r="I278" t="s">
        <v>21</v>
      </c>
      <c r="J278" t="s">
        <v>22</v>
      </c>
      <c r="K278" s="10">
        <f t="shared" si="38"/>
        <v>40336.208333333336</v>
      </c>
      <c r="L278">
        <v>1275886800</v>
      </c>
      <c r="M278">
        <v>1278910800</v>
      </c>
      <c r="N278" s="11">
        <f t="shared" si="39"/>
        <v>40371.208333333336</v>
      </c>
      <c r="O278" t="b">
        <v>1</v>
      </c>
      <c r="P278" t="b">
        <v>1</v>
      </c>
      <c r="Q278" t="s">
        <v>100</v>
      </c>
      <c r="R278" s="8">
        <f t="shared" si="37"/>
        <v>77.026890756302521</v>
      </c>
      <c r="S278" t="str">
        <f t="shared" si="40"/>
        <v>film &amp; video</v>
      </c>
      <c r="T278" t="str">
        <f t="shared" si="41"/>
        <v>shorts</v>
      </c>
      <c r="U278" s="11" t="str">
        <f t="shared" si="43"/>
        <v>2010</v>
      </c>
      <c r="V278" s="11" t="str">
        <f t="shared" si="44"/>
        <v>Jun</v>
      </c>
      <c r="W278" s="11" t="str">
        <f t="shared" si="42"/>
        <v>Jul</v>
      </c>
    </row>
    <row r="279" spans="1:23" ht="15.75" customHeight="1">
      <c r="A279">
        <v>738</v>
      </c>
      <c r="B279" s="4" t="s">
        <v>1032</v>
      </c>
      <c r="C279" s="3" t="s">
        <v>1514</v>
      </c>
      <c r="D279">
        <v>74700</v>
      </c>
      <c r="E279">
        <v>1557</v>
      </c>
      <c r="F279" t="s">
        <v>14</v>
      </c>
      <c r="G279" s="7">
        <f t="shared" si="36"/>
        <v>2.0843373493975904E-2</v>
      </c>
      <c r="H279">
        <v>15</v>
      </c>
      <c r="I279" t="s">
        <v>21</v>
      </c>
      <c r="J279" t="s">
        <v>22</v>
      </c>
      <c r="K279" s="10">
        <f t="shared" si="38"/>
        <v>41959.25</v>
      </c>
      <c r="L279">
        <v>1416117600</v>
      </c>
      <c r="M279">
        <v>1418018400</v>
      </c>
      <c r="N279" s="11">
        <f t="shared" si="39"/>
        <v>41981.25</v>
      </c>
      <c r="O279" t="b">
        <v>0</v>
      </c>
      <c r="P279" t="b">
        <v>1</v>
      </c>
      <c r="Q279" t="s">
        <v>33</v>
      </c>
      <c r="R279" s="8">
        <f t="shared" si="37"/>
        <v>103.8</v>
      </c>
      <c r="S279" t="str">
        <f t="shared" si="40"/>
        <v>theater</v>
      </c>
      <c r="T279" t="str">
        <f t="shared" si="41"/>
        <v>plays</v>
      </c>
      <c r="U279" s="11" t="str">
        <f t="shared" si="43"/>
        <v>2014</v>
      </c>
      <c r="V279" s="11" t="str">
        <f t="shared" si="44"/>
        <v>Nov</v>
      </c>
      <c r="W279" s="11" t="str">
        <f t="shared" si="42"/>
        <v>Dec</v>
      </c>
    </row>
    <row r="280" spans="1:23" ht="15.75">
      <c r="A280">
        <v>102</v>
      </c>
      <c r="B280" s="4" t="s">
        <v>253</v>
      </c>
      <c r="C280" s="3" t="s">
        <v>254</v>
      </c>
      <c r="D280">
        <v>3700</v>
      </c>
      <c r="E280">
        <v>10422</v>
      </c>
      <c r="F280" t="s">
        <v>20</v>
      </c>
      <c r="G280" s="7">
        <f t="shared" si="36"/>
        <v>2.8167567567567566</v>
      </c>
      <c r="H280">
        <v>336</v>
      </c>
      <c r="I280" t="s">
        <v>21</v>
      </c>
      <c r="J280" t="s">
        <v>22</v>
      </c>
      <c r="K280" s="10">
        <f t="shared" si="38"/>
        <v>43234.208333333328</v>
      </c>
      <c r="L280">
        <v>1526274000</v>
      </c>
      <c r="M280">
        <v>1526878800</v>
      </c>
      <c r="N280" s="11">
        <f t="shared" si="39"/>
        <v>43241.208333333328</v>
      </c>
      <c r="O280" t="b">
        <v>0</v>
      </c>
      <c r="P280" t="b">
        <v>1</v>
      </c>
      <c r="Q280" t="s">
        <v>65</v>
      </c>
      <c r="R280" s="8">
        <f t="shared" si="37"/>
        <v>31.017857142857142</v>
      </c>
      <c r="S280" t="str">
        <f t="shared" si="40"/>
        <v>technology</v>
      </c>
      <c r="T280" t="str">
        <f t="shared" si="41"/>
        <v>wearables</v>
      </c>
      <c r="U280" s="11" t="str">
        <f t="shared" si="43"/>
        <v>2018</v>
      </c>
      <c r="V280" s="11" t="str">
        <f t="shared" si="44"/>
        <v>May</v>
      </c>
      <c r="W280" s="11" t="str">
        <f t="shared" si="42"/>
        <v>May</v>
      </c>
    </row>
    <row r="281" spans="1:23" ht="15.75">
      <c r="A281">
        <v>226</v>
      </c>
      <c r="B281" s="4" t="s">
        <v>253</v>
      </c>
      <c r="C281" s="3" t="s">
        <v>505</v>
      </c>
      <c r="D281">
        <v>3000</v>
      </c>
      <c r="E281">
        <v>10999</v>
      </c>
      <c r="F281" t="s">
        <v>20</v>
      </c>
      <c r="G281" s="7">
        <f t="shared" si="36"/>
        <v>3.6663333333333332</v>
      </c>
      <c r="H281">
        <v>112</v>
      </c>
      <c r="I281" t="s">
        <v>21</v>
      </c>
      <c r="J281" t="s">
        <v>22</v>
      </c>
      <c r="K281" s="10">
        <f t="shared" si="38"/>
        <v>40276.208333333336</v>
      </c>
      <c r="L281">
        <v>1270702800</v>
      </c>
      <c r="M281">
        <v>1273899600</v>
      </c>
      <c r="N281" s="11">
        <f t="shared" si="39"/>
        <v>40313.208333333336</v>
      </c>
      <c r="O281" t="b">
        <v>0</v>
      </c>
      <c r="P281" t="b">
        <v>0</v>
      </c>
      <c r="Q281" t="s">
        <v>122</v>
      </c>
      <c r="R281" s="8">
        <f t="shared" si="37"/>
        <v>98.205357142857139</v>
      </c>
      <c r="S281" t="str">
        <f t="shared" si="40"/>
        <v>photography</v>
      </c>
      <c r="T281" t="str">
        <f t="shared" si="41"/>
        <v>photography books</v>
      </c>
      <c r="U281" s="11" t="str">
        <f t="shared" si="43"/>
        <v>2010</v>
      </c>
      <c r="V281" s="11" t="str">
        <f t="shared" si="44"/>
        <v>Apr</v>
      </c>
      <c r="W281" s="11" t="str">
        <f t="shared" si="42"/>
        <v>May</v>
      </c>
    </row>
    <row r="282" spans="1:23" ht="15.75" customHeight="1">
      <c r="A282">
        <v>288</v>
      </c>
      <c r="B282" s="4" t="s">
        <v>628</v>
      </c>
      <c r="C282" s="3" t="s">
        <v>629</v>
      </c>
      <c r="D282">
        <v>5600</v>
      </c>
      <c r="E282">
        <v>5476</v>
      </c>
      <c r="F282" t="s">
        <v>14</v>
      </c>
      <c r="G282" s="7">
        <f t="shared" si="36"/>
        <v>0.97785714285714287</v>
      </c>
      <c r="H282">
        <v>137</v>
      </c>
      <c r="I282" t="s">
        <v>36</v>
      </c>
      <c r="J282" t="s">
        <v>37</v>
      </c>
      <c r="K282" s="10">
        <f t="shared" si="38"/>
        <v>40982.208333333336</v>
      </c>
      <c r="L282">
        <v>1331701200</v>
      </c>
      <c r="M282">
        <v>1331787600</v>
      </c>
      <c r="N282" s="11">
        <f t="shared" si="39"/>
        <v>40983.208333333336</v>
      </c>
      <c r="O282" t="b">
        <v>0</v>
      </c>
      <c r="P282" t="b">
        <v>1</v>
      </c>
      <c r="Q282" t="s">
        <v>148</v>
      </c>
      <c r="R282" s="8">
        <f t="shared" si="37"/>
        <v>39.970802919708028</v>
      </c>
      <c r="S282" t="str">
        <f t="shared" si="40"/>
        <v>music</v>
      </c>
      <c r="T282" t="str">
        <f t="shared" si="41"/>
        <v>metal</v>
      </c>
      <c r="U282" s="11" t="str">
        <f t="shared" si="43"/>
        <v>2012</v>
      </c>
      <c r="V282" s="11" t="str">
        <f t="shared" si="44"/>
        <v>Mar</v>
      </c>
      <c r="W282" s="11" t="str">
        <f t="shared" si="42"/>
        <v>Mar</v>
      </c>
    </row>
    <row r="283" spans="1:23" ht="15.75">
      <c r="A283">
        <v>741</v>
      </c>
      <c r="B283" s="4" t="s">
        <v>628</v>
      </c>
      <c r="C283" s="3" t="s">
        <v>1519</v>
      </c>
      <c r="D283">
        <v>1200</v>
      </c>
      <c r="E283">
        <v>14150</v>
      </c>
      <c r="F283" t="s">
        <v>20</v>
      </c>
      <c r="G283" s="7">
        <f t="shared" si="36"/>
        <v>11.791666666666664</v>
      </c>
      <c r="H283">
        <v>130</v>
      </c>
      <c r="I283" t="s">
        <v>21</v>
      </c>
      <c r="J283" t="s">
        <v>22</v>
      </c>
      <c r="K283" s="10">
        <f t="shared" si="38"/>
        <v>40321.208333333336</v>
      </c>
      <c r="L283">
        <v>1274590800</v>
      </c>
      <c r="M283">
        <v>1274677200</v>
      </c>
      <c r="N283" s="11">
        <f t="shared" si="39"/>
        <v>40322.208333333336</v>
      </c>
      <c r="O283" t="b">
        <v>0</v>
      </c>
      <c r="P283" t="b">
        <v>0</v>
      </c>
      <c r="Q283" t="s">
        <v>33</v>
      </c>
      <c r="R283" s="8">
        <f t="shared" si="37"/>
        <v>108.84615384615384</v>
      </c>
      <c r="S283" t="str">
        <f t="shared" si="40"/>
        <v>theater</v>
      </c>
      <c r="T283" t="str">
        <f t="shared" si="41"/>
        <v>plays</v>
      </c>
      <c r="U283" s="11" t="str">
        <f t="shared" si="43"/>
        <v>2010</v>
      </c>
      <c r="V283" s="11" t="str">
        <f t="shared" si="44"/>
        <v>May</v>
      </c>
      <c r="W283" s="11" t="str">
        <f t="shared" si="42"/>
        <v>May</v>
      </c>
    </row>
    <row r="284" spans="1:23" ht="30">
      <c r="A284">
        <v>243</v>
      </c>
      <c r="B284" s="4" t="s">
        <v>538</v>
      </c>
      <c r="C284" s="3" t="s">
        <v>539</v>
      </c>
      <c r="D284">
        <v>2300</v>
      </c>
      <c r="E284">
        <v>10240</v>
      </c>
      <c r="F284" t="s">
        <v>20</v>
      </c>
      <c r="G284" s="7">
        <f t="shared" si="36"/>
        <v>4.4521739130434783</v>
      </c>
      <c r="H284">
        <v>238</v>
      </c>
      <c r="I284" t="s">
        <v>21</v>
      </c>
      <c r="J284" t="s">
        <v>22</v>
      </c>
      <c r="K284" s="10">
        <f t="shared" si="38"/>
        <v>43163.25</v>
      </c>
      <c r="L284">
        <v>1520143200</v>
      </c>
      <c r="M284">
        <v>1520402400</v>
      </c>
      <c r="N284" s="11">
        <f t="shared" si="39"/>
        <v>43166.25</v>
      </c>
      <c r="O284" t="b">
        <v>0</v>
      </c>
      <c r="P284" t="b">
        <v>0</v>
      </c>
      <c r="Q284" t="s">
        <v>33</v>
      </c>
      <c r="R284" s="8">
        <f t="shared" si="37"/>
        <v>43.025210084033617</v>
      </c>
      <c r="S284" t="str">
        <f t="shared" si="40"/>
        <v>theater</v>
      </c>
      <c r="T284" t="str">
        <f t="shared" si="41"/>
        <v>plays</v>
      </c>
      <c r="U284" s="11" t="str">
        <f t="shared" si="43"/>
        <v>2018</v>
      </c>
      <c r="V284" s="11" t="str">
        <f t="shared" si="44"/>
        <v>Mar</v>
      </c>
      <c r="W284" s="11" t="str">
        <f t="shared" si="42"/>
        <v>Mar</v>
      </c>
    </row>
    <row r="285" spans="1:23" ht="15.75">
      <c r="A285">
        <v>841</v>
      </c>
      <c r="B285" s="4" t="s">
        <v>1715</v>
      </c>
      <c r="C285" s="3" t="s">
        <v>1716</v>
      </c>
      <c r="D285">
        <v>9100</v>
      </c>
      <c r="E285">
        <v>12991</v>
      </c>
      <c r="F285" t="s">
        <v>20</v>
      </c>
      <c r="G285" s="7">
        <f t="shared" si="36"/>
        <v>1.4275824175824174</v>
      </c>
      <c r="H285">
        <v>155</v>
      </c>
      <c r="I285" t="s">
        <v>21</v>
      </c>
      <c r="J285" t="s">
        <v>22</v>
      </c>
      <c r="K285" s="10">
        <f t="shared" si="38"/>
        <v>42419.25</v>
      </c>
      <c r="L285">
        <v>1455861600</v>
      </c>
      <c r="M285">
        <v>1457244000</v>
      </c>
      <c r="N285" s="11">
        <f t="shared" si="39"/>
        <v>42435.25</v>
      </c>
      <c r="O285" t="b">
        <v>0</v>
      </c>
      <c r="P285" t="b">
        <v>0</v>
      </c>
      <c r="Q285" t="s">
        <v>28</v>
      </c>
      <c r="R285" s="8">
        <f t="shared" si="37"/>
        <v>83.812903225806451</v>
      </c>
      <c r="S285" t="str">
        <f t="shared" si="40"/>
        <v>technology</v>
      </c>
      <c r="T285" t="str">
        <f t="shared" si="41"/>
        <v>web</v>
      </c>
      <c r="U285" s="11" t="str">
        <f t="shared" si="43"/>
        <v>2016</v>
      </c>
      <c r="V285" s="11" t="str">
        <f t="shared" si="44"/>
        <v>Feb</v>
      </c>
      <c r="W285" s="11" t="str">
        <f t="shared" si="42"/>
        <v>Mar</v>
      </c>
    </row>
    <row r="286" spans="1:23" ht="15.75">
      <c r="A286">
        <v>40</v>
      </c>
      <c r="B286" s="4" t="s">
        <v>125</v>
      </c>
      <c r="C286" s="3" t="s">
        <v>126</v>
      </c>
      <c r="D286">
        <v>8800</v>
      </c>
      <c r="E286">
        <v>14878</v>
      </c>
      <c r="F286" t="s">
        <v>20</v>
      </c>
      <c r="G286" s="7">
        <f t="shared" si="36"/>
        <v>1.6906818181818182</v>
      </c>
      <c r="H286">
        <v>198</v>
      </c>
      <c r="I286" t="s">
        <v>21</v>
      </c>
      <c r="J286" t="s">
        <v>22</v>
      </c>
      <c r="K286" s="10">
        <f t="shared" si="38"/>
        <v>40334.208333333336</v>
      </c>
      <c r="L286">
        <v>1275714000</v>
      </c>
      <c r="M286">
        <v>1277355600</v>
      </c>
      <c r="N286" s="11">
        <f t="shared" si="39"/>
        <v>40353.208333333336</v>
      </c>
      <c r="O286" t="b">
        <v>0</v>
      </c>
      <c r="P286" t="b">
        <v>1</v>
      </c>
      <c r="Q286" t="s">
        <v>65</v>
      </c>
      <c r="R286" s="8">
        <f t="shared" si="37"/>
        <v>75.141414141414145</v>
      </c>
      <c r="S286" t="str">
        <f t="shared" si="40"/>
        <v>technology</v>
      </c>
      <c r="T286" t="str">
        <f t="shared" si="41"/>
        <v>wearables</v>
      </c>
      <c r="U286" s="11" t="str">
        <f t="shared" si="43"/>
        <v>2010</v>
      </c>
      <c r="V286" s="11" t="str">
        <f t="shared" si="44"/>
        <v>Jun</v>
      </c>
      <c r="W286" s="11" t="str">
        <f t="shared" si="42"/>
        <v>Jun</v>
      </c>
    </row>
    <row r="287" spans="1:23" ht="30" customHeight="1">
      <c r="A287">
        <v>386</v>
      </c>
      <c r="B287" s="4" t="s">
        <v>824</v>
      </c>
      <c r="C287" s="3" t="s">
        <v>825</v>
      </c>
      <c r="D287">
        <v>135500</v>
      </c>
      <c r="E287">
        <v>103554</v>
      </c>
      <c r="F287" t="s">
        <v>14</v>
      </c>
      <c r="G287" s="7">
        <f t="shared" si="36"/>
        <v>0.76423616236162362</v>
      </c>
      <c r="H287">
        <v>1068</v>
      </c>
      <c r="I287" t="s">
        <v>21</v>
      </c>
      <c r="J287" t="s">
        <v>22</v>
      </c>
      <c r="K287" s="10">
        <f t="shared" si="38"/>
        <v>40355.208333333336</v>
      </c>
      <c r="L287">
        <v>1277528400</v>
      </c>
      <c r="M287">
        <v>1278565200</v>
      </c>
      <c r="N287" s="11">
        <f t="shared" si="39"/>
        <v>40367.208333333336</v>
      </c>
      <c r="O287" t="b">
        <v>0</v>
      </c>
      <c r="P287" t="b">
        <v>0</v>
      </c>
      <c r="Q287" t="s">
        <v>33</v>
      </c>
      <c r="R287" s="8">
        <f t="shared" si="37"/>
        <v>96.960674157303373</v>
      </c>
      <c r="S287" t="str">
        <f t="shared" si="40"/>
        <v>theater</v>
      </c>
      <c r="T287" t="str">
        <f t="shared" si="41"/>
        <v>plays</v>
      </c>
      <c r="U287" s="11" t="str">
        <f t="shared" si="43"/>
        <v>2010</v>
      </c>
      <c r="V287" s="11" t="str">
        <f t="shared" si="44"/>
        <v>Jun</v>
      </c>
      <c r="W287" s="11" t="str">
        <f t="shared" si="42"/>
        <v>Jul</v>
      </c>
    </row>
    <row r="288" spans="1:23" ht="30">
      <c r="A288">
        <v>737</v>
      </c>
      <c r="B288" s="4" t="s">
        <v>1512</v>
      </c>
      <c r="C288" s="3" t="s">
        <v>1513</v>
      </c>
      <c r="D288">
        <v>3700</v>
      </c>
      <c r="E288">
        <v>5028</v>
      </c>
      <c r="F288" t="s">
        <v>20</v>
      </c>
      <c r="G288" s="7">
        <f t="shared" si="36"/>
        <v>1.358918918918919</v>
      </c>
      <c r="H288">
        <v>180</v>
      </c>
      <c r="I288" t="s">
        <v>21</v>
      </c>
      <c r="J288" t="s">
        <v>22</v>
      </c>
      <c r="K288" s="10">
        <f t="shared" si="38"/>
        <v>42685.25</v>
      </c>
      <c r="L288">
        <v>1478844000</v>
      </c>
      <c r="M288">
        <v>1479880800</v>
      </c>
      <c r="N288" s="11">
        <f t="shared" si="39"/>
        <v>42697.25</v>
      </c>
      <c r="O288" t="b">
        <v>0</v>
      </c>
      <c r="P288" t="b">
        <v>0</v>
      </c>
      <c r="Q288" t="s">
        <v>60</v>
      </c>
      <c r="R288" s="8">
        <f t="shared" si="37"/>
        <v>27.933333333333334</v>
      </c>
      <c r="S288" t="str">
        <f t="shared" si="40"/>
        <v>music</v>
      </c>
      <c r="T288" t="str">
        <f t="shared" si="41"/>
        <v>indie rock</v>
      </c>
      <c r="U288" s="11" t="str">
        <f t="shared" si="43"/>
        <v>2016</v>
      </c>
      <c r="V288" s="11" t="str">
        <f t="shared" si="44"/>
        <v>Nov</v>
      </c>
      <c r="W288" s="11" t="str">
        <f t="shared" si="42"/>
        <v>Nov</v>
      </c>
    </row>
    <row r="289" spans="1:23" ht="15.75" customHeight="1">
      <c r="A289">
        <v>988</v>
      </c>
      <c r="B289" s="4" t="s">
        <v>2004</v>
      </c>
      <c r="C289" s="3" t="s">
        <v>2005</v>
      </c>
      <c r="D289">
        <v>9400</v>
      </c>
      <c r="E289">
        <v>4899</v>
      </c>
      <c r="F289" t="s">
        <v>14</v>
      </c>
      <c r="G289" s="7">
        <f t="shared" si="36"/>
        <v>0.52117021276595743</v>
      </c>
      <c r="H289">
        <v>64</v>
      </c>
      <c r="I289" t="s">
        <v>21</v>
      </c>
      <c r="J289" t="s">
        <v>22</v>
      </c>
      <c r="K289" s="10">
        <f t="shared" si="38"/>
        <v>42686.25</v>
      </c>
      <c r="L289">
        <v>1478930400</v>
      </c>
      <c r="M289">
        <v>1480744800</v>
      </c>
      <c r="N289" s="11">
        <f t="shared" si="39"/>
        <v>42707.25</v>
      </c>
      <c r="O289" t="b">
        <v>0</v>
      </c>
      <c r="P289" t="b">
        <v>0</v>
      </c>
      <c r="Q289" t="s">
        <v>133</v>
      </c>
      <c r="R289" s="8">
        <f t="shared" si="37"/>
        <v>76.546875</v>
      </c>
      <c r="S289" t="str">
        <f t="shared" si="40"/>
        <v>publishing</v>
      </c>
      <c r="T289" t="str">
        <f t="shared" si="41"/>
        <v>radio &amp; podcasts</v>
      </c>
      <c r="U289" s="11" t="str">
        <f t="shared" si="43"/>
        <v>2016</v>
      </c>
      <c r="V289" s="11" t="str">
        <f t="shared" si="44"/>
        <v>Nov</v>
      </c>
      <c r="W289" s="11" t="str">
        <f t="shared" si="42"/>
        <v>Dec</v>
      </c>
    </row>
    <row r="290" spans="1:23" ht="15.75" customHeight="1">
      <c r="A290">
        <v>971</v>
      </c>
      <c r="B290" s="4" t="s">
        <v>1971</v>
      </c>
      <c r="C290" s="3" t="s">
        <v>1972</v>
      </c>
      <c r="D290">
        <v>5100</v>
      </c>
      <c r="E290">
        <v>1414</v>
      </c>
      <c r="F290" t="s">
        <v>14</v>
      </c>
      <c r="G290" s="7">
        <f t="shared" si="36"/>
        <v>0.27725490196078434</v>
      </c>
      <c r="H290">
        <v>24</v>
      </c>
      <c r="I290" t="s">
        <v>21</v>
      </c>
      <c r="J290" t="s">
        <v>22</v>
      </c>
      <c r="K290" s="10">
        <f t="shared" si="38"/>
        <v>41555.208333333336</v>
      </c>
      <c r="L290">
        <v>1381208400</v>
      </c>
      <c r="M290">
        <v>1381726800</v>
      </c>
      <c r="N290" s="11">
        <f t="shared" si="39"/>
        <v>41561.208333333336</v>
      </c>
      <c r="O290" t="b">
        <v>0</v>
      </c>
      <c r="P290" t="b">
        <v>0</v>
      </c>
      <c r="Q290" t="s">
        <v>269</v>
      </c>
      <c r="R290" s="8">
        <f t="shared" si="37"/>
        <v>58.916666666666664</v>
      </c>
      <c r="S290" t="str">
        <f t="shared" si="40"/>
        <v>film &amp; video</v>
      </c>
      <c r="T290" t="str">
        <f t="shared" si="41"/>
        <v>television</v>
      </c>
      <c r="U290" s="11" t="str">
        <f t="shared" si="43"/>
        <v>2013</v>
      </c>
      <c r="V290" s="11" t="str">
        <f t="shared" si="44"/>
        <v>Oct</v>
      </c>
      <c r="W290" s="11" t="str">
        <f t="shared" si="42"/>
        <v>Oct</v>
      </c>
    </row>
    <row r="291" spans="1:23" ht="15.75">
      <c r="A291">
        <v>535</v>
      </c>
      <c r="B291" s="4" t="s">
        <v>1115</v>
      </c>
      <c r="C291" s="3" t="s">
        <v>1116</v>
      </c>
      <c r="D291">
        <v>2600</v>
      </c>
      <c r="E291">
        <v>12533</v>
      </c>
      <c r="F291" t="s">
        <v>20</v>
      </c>
      <c r="G291" s="7">
        <f t="shared" si="36"/>
        <v>4.820384615384615</v>
      </c>
      <c r="H291">
        <v>202</v>
      </c>
      <c r="I291" t="s">
        <v>107</v>
      </c>
      <c r="J291" t="s">
        <v>108</v>
      </c>
      <c r="K291" s="10">
        <f t="shared" si="38"/>
        <v>43259.208333333328</v>
      </c>
      <c r="L291">
        <v>1528434000</v>
      </c>
      <c r="M291">
        <v>1528606800</v>
      </c>
      <c r="N291" s="11">
        <f t="shared" si="39"/>
        <v>43261.208333333328</v>
      </c>
      <c r="O291" t="b">
        <v>0</v>
      </c>
      <c r="P291" t="b">
        <v>1</v>
      </c>
      <c r="Q291" t="s">
        <v>33</v>
      </c>
      <c r="R291" s="8">
        <f t="shared" si="37"/>
        <v>62.044554455445542</v>
      </c>
      <c r="S291" t="str">
        <f t="shared" si="40"/>
        <v>theater</v>
      </c>
      <c r="T291" t="str">
        <f t="shared" si="41"/>
        <v>plays</v>
      </c>
      <c r="U291" s="11" t="str">
        <f t="shared" si="43"/>
        <v>2018</v>
      </c>
      <c r="V291" s="11" t="str">
        <f t="shared" si="44"/>
        <v>Jun</v>
      </c>
      <c r="W291" s="11" t="str">
        <f t="shared" si="42"/>
        <v>Jun</v>
      </c>
    </row>
    <row r="292" spans="1:23" ht="30">
      <c r="A292">
        <v>712</v>
      </c>
      <c r="B292" s="4" t="s">
        <v>1462</v>
      </c>
      <c r="C292" s="3" t="s">
        <v>1463</v>
      </c>
      <c r="D292">
        <v>800</v>
      </c>
      <c r="E292">
        <v>14725</v>
      </c>
      <c r="F292" t="s">
        <v>20</v>
      </c>
      <c r="G292" s="7">
        <f t="shared" si="36"/>
        <v>18.40625</v>
      </c>
      <c r="H292">
        <v>202</v>
      </c>
      <c r="I292" t="s">
        <v>21</v>
      </c>
      <c r="J292" t="s">
        <v>22</v>
      </c>
      <c r="K292" s="10">
        <f t="shared" si="38"/>
        <v>42559.208333333328</v>
      </c>
      <c r="L292">
        <v>1467954000</v>
      </c>
      <c r="M292">
        <v>1471496400</v>
      </c>
      <c r="N292" s="11">
        <f t="shared" si="39"/>
        <v>42600.208333333328</v>
      </c>
      <c r="O292" t="b">
        <v>0</v>
      </c>
      <c r="P292" t="b">
        <v>0</v>
      </c>
      <c r="Q292" t="s">
        <v>33</v>
      </c>
      <c r="R292" s="8">
        <f t="shared" si="37"/>
        <v>72.896039603960389</v>
      </c>
      <c r="S292" t="str">
        <f t="shared" si="40"/>
        <v>theater</v>
      </c>
      <c r="T292" t="str">
        <f t="shared" si="41"/>
        <v>plays</v>
      </c>
      <c r="U292" s="11" t="str">
        <f t="shared" si="43"/>
        <v>2016</v>
      </c>
      <c r="V292" s="11" t="str">
        <f t="shared" si="44"/>
        <v>Jul</v>
      </c>
      <c r="W292" s="11" t="str">
        <f t="shared" si="42"/>
        <v>Aug</v>
      </c>
    </row>
    <row r="293" spans="1:23" ht="15.75">
      <c r="A293">
        <v>133</v>
      </c>
      <c r="B293" s="4" t="s">
        <v>317</v>
      </c>
      <c r="C293" s="3" t="s">
        <v>318</v>
      </c>
      <c r="D293">
        <v>4500</v>
      </c>
      <c r="E293">
        <v>13985</v>
      </c>
      <c r="F293" t="s">
        <v>20</v>
      </c>
      <c r="G293" s="7">
        <f t="shared" si="36"/>
        <v>3.1077777777777778</v>
      </c>
      <c r="H293">
        <v>159</v>
      </c>
      <c r="I293" t="s">
        <v>21</v>
      </c>
      <c r="J293" t="s">
        <v>22</v>
      </c>
      <c r="K293" s="10">
        <f t="shared" si="38"/>
        <v>40767.208333333336</v>
      </c>
      <c r="L293">
        <v>1313125200</v>
      </c>
      <c r="M293">
        <v>1315026000</v>
      </c>
      <c r="N293" s="11">
        <f t="shared" si="39"/>
        <v>40789.208333333336</v>
      </c>
      <c r="O293" t="b">
        <v>0</v>
      </c>
      <c r="P293" t="b">
        <v>0</v>
      </c>
      <c r="Q293" t="s">
        <v>319</v>
      </c>
      <c r="R293" s="8">
        <f t="shared" si="37"/>
        <v>87.95597484276729</v>
      </c>
      <c r="S293" t="str">
        <f t="shared" si="40"/>
        <v>music</v>
      </c>
      <c r="T293" t="str">
        <f t="shared" si="41"/>
        <v>world music</v>
      </c>
      <c r="U293" s="11" t="str">
        <f t="shared" si="43"/>
        <v>2011</v>
      </c>
      <c r="V293" s="11" t="str">
        <f t="shared" si="44"/>
        <v>Aug</v>
      </c>
      <c r="W293" s="11" t="str">
        <f t="shared" si="42"/>
        <v>Sep</v>
      </c>
    </row>
    <row r="294" spans="1:23" ht="15.75">
      <c r="A294">
        <v>909</v>
      </c>
      <c r="B294" s="4" t="s">
        <v>1850</v>
      </c>
      <c r="C294" s="3" t="s">
        <v>1851</v>
      </c>
      <c r="D294">
        <v>1800</v>
      </c>
      <c r="E294">
        <v>8621</v>
      </c>
      <c r="F294" t="s">
        <v>20</v>
      </c>
      <c r="G294" s="7">
        <f t="shared" si="36"/>
        <v>4.7894444444444444</v>
      </c>
      <c r="H294">
        <v>80</v>
      </c>
      <c r="I294" t="s">
        <v>15</v>
      </c>
      <c r="J294" t="s">
        <v>16</v>
      </c>
      <c r="K294" s="10">
        <f t="shared" si="38"/>
        <v>43255.208333333328</v>
      </c>
      <c r="L294">
        <v>1528088400</v>
      </c>
      <c r="M294">
        <v>1530421200</v>
      </c>
      <c r="N294" s="11">
        <f t="shared" si="39"/>
        <v>43282.208333333328</v>
      </c>
      <c r="O294" t="b">
        <v>0</v>
      </c>
      <c r="P294" t="b">
        <v>1</v>
      </c>
      <c r="Q294" t="s">
        <v>33</v>
      </c>
      <c r="R294" s="8">
        <f t="shared" si="37"/>
        <v>107.7625</v>
      </c>
      <c r="S294" t="str">
        <f t="shared" si="40"/>
        <v>theater</v>
      </c>
      <c r="T294" t="str">
        <f t="shared" si="41"/>
        <v>plays</v>
      </c>
      <c r="U294" s="11" t="str">
        <f t="shared" si="43"/>
        <v>2018</v>
      </c>
      <c r="V294" s="11" t="str">
        <f t="shared" si="44"/>
        <v>Jun</v>
      </c>
      <c r="W294" s="11" t="str">
        <f t="shared" si="42"/>
        <v>Jul</v>
      </c>
    </row>
    <row r="295" spans="1:23" ht="15.75" customHeight="1">
      <c r="A295">
        <v>342</v>
      </c>
      <c r="B295" s="4" t="s">
        <v>736</v>
      </c>
      <c r="C295" s="3" t="s">
        <v>737</v>
      </c>
      <c r="D295">
        <v>47900</v>
      </c>
      <c r="E295">
        <v>31864</v>
      </c>
      <c r="F295" t="s">
        <v>14</v>
      </c>
      <c r="G295" s="7">
        <f t="shared" si="36"/>
        <v>0.66521920668058454</v>
      </c>
      <c r="H295">
        <v>328</v>
      </c>
      <c r="I295" t="s">
        <v>21</v>
      </c>
      <c r="J295" t="s">
        <v>22</v>
      </c>
      <c r="K295" s="10">
        <f t="shared" si="38"/>
        <v>41475.208333333336</v>
      </c>
      <c r="L295">
        <v>1374296400</v>
      </c>
      <c r="M295">
        <v>1375333200</v>
      </c>
      <c r="N295" s="11">
        <f t="shared" si="39"/>
        <v>41487.208333333336</v>
      </c>
      <c r="O295" t="b">
        <v>0</v>
      </c>
      <c r="P295" t="b">
        <v>0</v>
      </c>
      <c r="Q295" t="s">
        <v>33</v>
      </c>
      <c r="R295" s="8">
        <f t="shared" si="37"/>
        <v>97.146341463414629</v>
      </c>
      <c r="S295" t="str">
        <f t="shared" si="40"/>
        <v>theater</v>
      </c>
      <c r="T295" t="str">
        <f t="shared" si="41"/>
        <v>plays</v>
      </c>
      <c r="U295" s="11" t="str">
        <f t="shared" si="43"/>
        <v>2013</v>
      </c>
      <c r="V295" s="11" t="str">
        <f t="shared" si="44"/>
        <v>Jul</v>
      </c>
      <c r="W295" s="11" t="str">
        <f t="shared" si="42"/>
        <v>Aug</v>
      </c>
    </row>
    <row r="296" spans="1:23" ht="15.75">
      <c r="A296">
        <v>675</v>
      </c>
      <c r="B296" s="4" t="s">
        <v>1390</v>
      </c>
      <c r="C296" s="3" t="s">
        <v>1391</v>
      </c>
      <c r="D296">
        <v>9700</v>
      </c>
      <c r="E296">
        <v>11929</v>
      </c>
      <c r="F296" t="s">
        <v>20</v>
      </c>
      <c r="G296" s="7">
        <f t="shared" si="36"/>
        <v>1.2297938144329896</v>
      </c>
      <c r="H296">
        <v>331</v>
      </c>
      <c r="I296" t="s">
        <v>21</v>
      </c>
      <c r="J296" t="s">
        <v>22</v>
      </c>
      <c r="K296" s="10">
        <f t="shared" si="38"/>
        <v>43719.208333333328</v>
      </c>
      <c r="L296">
        <v>1568178000</v>
      </c>
      <c r="M296">
        <v>1568782800</v>
      </c>
      <c r="N296" s="11">
        <f t="shared" si="39"/>
        <v>43726.208333333328</v>
      </c>
      <c r="O296" t="b">
        <v>0</v>
      </c>
      <c r="P296" t="b">
        <v>0</v>
      </c>
      <c r="Q296" t="s">
        <v>1029</v>
      </c>
      <c r="R296" s="8">
        <f t="shared" si="37"/>
        <v>36.0392749244713</v>
      </c>
      <c r="S296" t="str">
        <f t="shared" si="40"/>
        <v>journalism</v>
      </c>
      <c r="T296" t="str">
        <f t="shared" si="41"/>
        <v>audio</v>
      </c>
      <c r="U296" s="11" t="str">
        <f t="shared" si="43"/>
        <v>2019</v>
      </c>
      <c r="V296" s="11" t="str">
        <f t="shared" si="44"/>
        <v>Sep</v>
      </c>
      <c r="W296" s="11" t="str">
        <f t="shared" si="42"/>
        <v>Sep</v>
      </c>
    </row>
    <row r="297" spans="1:23" ht="15.75">
      <c r="A297">
        <v>684</v>
      </c>
      <c r="B297" s="4" t="s">
        <v>1407</v>
      </c>
      <c r="C297" s="3" t="s">
        <v>1408</v>
      </c>
      <c r="D297">
        <v>1400</v>
      </c>
      <c r="E297">
        <v>7600</v>
      </c>
      <c r="F297" t="s">
        <v>20</v>
      </c>
      <c r="G297" s="7">
        <f t="shared" si="36"/>
        <v>5.4285714285714288</v>
      </c>
      <c r="H297">
        <v>110</v>
      </c>
      <c r="I297" t="s">
        <v>15</v>
      </c>
      <c r="J297" t="s">
        <v>16</v>
      </c>
      <c r="K297" s="10">
        <f t="shared" si="38"/>
        <v>40358.208333333336</v>
      </c>
      <c r="L297">
        <v>1277787600</v>
      </c>
      <c r="M297">
        <v>1279515600</v>
      </c>
      <c r="N297" s="11">
        <f t="shared" si="39"/>
        <v>40378.208333333336</v>
      </c>
      <c r="O297" t="b">
        <v>0</v>
      </c>
      <c r="P297" t="b">
        <v>0</v>
      </c>
      <c r="Q297" t="s">
        <v>68</v>
      </c>
      <c r="R297" s="8">
        <f t="shared" si="37"/>
        <v>69.090909090909093</v>
      </c>
      <c r="S297" t="str">
        <f t="shared" si="40"/>
        <v>publishing</v>
      </c>
      <c r="T297" t="str">
        <f t="shared" si="41"/>
        <v>nonfiction</v>
      </c>
      <c r="U297" s="11" t="str">
        <f t="shared" si="43"/>
        <v>2010</v>
      </c>
      <c r="V297" s="11" t="str">
        <f t="shared" si="44"/>
        <v>Jun</v>
      </c>
      <c r="W297" s="11" t="str">
        <f t="shared" si="42"/>
        <v>Jul</v>
      </c>
    </row>
    <row r="298" spans="1:23" ht="15.75" customHeight="1">
      <c r="A298">
        <v>732</v>
      </c>
      <c r="B298" s="4" t="s">
        <v>1502</v>
      </c>
      <c r="C298" s="3" t="s">
        <v>1503</v>
      </c>
      <c r="D298">
        <v>117000</v>
      </c>
      <c r="E298">
        <v>107622</v>
      </c>
      <c r="F298" t="s">
        <v>14</v>
      </c>
      <c r="G298" s="7">
        <f t="shared" si="36"/>
        <v>0.91984615384615376</v>
      </c>
      <c r="H298">
        <v>1121</v>
      </c>
      <c r="I298" t="s">
        <v>21</v>
      </c>
      <c r="J298" t="s">
        <v>22</v>
      </c>
      <c r="K298" s="10">
        <f t="shared" si="38"/>
        <v>42816.208333333328</v>
      </c>
      <c r="L298">
        <v>1490158800</v>
      </c>
      <c r="M298">
        <v>1492146000</v>
      </c>
      <c r="N298" s="11">
        <f t="shared" si="39"/>
        <v>42839.208333333328</v>
      </c>
      <c r="O298" t="b">
        <v>0</v>
      </c>
      <c r="P298" t="b">
        <v>1</v>
      </c>
      <c r="Q298" t="s">
        <v>23</v>
      </c>
      <c r="R298" s="8">
        <f t="shared" si="37"/>
        <v>96.005352363960753</v>
      </c>
      <c r="S298" t="str">
        <f t="shared" si="40"/>
        <v>music</v>
      </c>
      <c r="T298" t="str">
        <f t="shared" si="41"/>
        <v>rock</v>
      </c>
      <c r="U298" s="11" t="str">
        <f t="shared" si="43"/>
        <v>2017</v>
      </c>
      <c r="V298" s="11" t="str">
        <f t="shared" si="44"/>
        <v>Mar</v>
      </c>
      <c r="W298" s="11" t="str">
        <f t="shared" si="42"/>
        <v>Apr</v>
      </c>
    </row>
    <row r="299" spans="1:23" ht="15.75" customHeight="1">
      <c r="A299">
        <v>356</v>
      </c>
      <c r="B299" s="4" t="s">
        <v>764</v>
      </c>
      <c r="C299" s="3" t="s">
        <v>765</v>
      </c>
      <c r="D299">
        <v>9300</v>
      </c>
      <c r="E299">
        <v>3431</v>
      </c>
      <c r="F299" t="s">
        <v>14</v>
      </c>
      <c r="G299" s="7">
        <f t="shared" ref="G299:G362" si="45">(E299/D299*100) %</f>
        <v>0.36892473118279567</v>
      </c>
      <c r="H299">
        <v>40</v>
      </c>
      <c r="I299" t="s">
        <v>107</v>
      </c>
      <c r="J299" t="s">
        <v>108</v>
      </c>
      <c r="K299" s="10">
        <f t="shared" si="38"/>
        <v>40922.25</v>
      </c>
      <c r="L299">
        <v>1326520800</v>
      </c>
      <c r="M299">
        <v>1327298400</v>
      </c>
      <c r="N299" s="11">
        <f t="shared" si="39"/>
        <v>40931.25</v>
      </c>
      <c r="O299" t="b">
        <v>0</v>
      </c>
      <c r="P299" t="b">
        <v>0</v>
      </c>
      <c r="Q299" t="s">
        <v>33</v>
      </c>
      <c r="R299" s="8">
        <f t="shared" ref="R299:R362" si="46">(E299/H299)</f>
        <v>85.775000000000006</v>
      </c>
      <c r="S299" t="str">
        <f t="shared" si="40"/>
        <v>theater</v>
      </c>
      <c r="T299" t="str">
        <f t="shared" si="41"/>
        <v>plays</v>
      </c>
      <c r="U299" s="11" t="str">
        <f t="shared" si="43"/>
        <v>2012</v>
      </c>
      <c r="V299" s="11" t="str">
        <f t="shared" si="44"/>
        <v>Jan</v>
      </c>
      <c r="W299" s="11" t="str">
        <f t="shared" si="42"/>
        <v>Jan</v>
      </c>
    </row>
    <row r="300" spans="1:23" ht="30" customHeight="1">
      <c r="A300">
        <v>970</v>
      </c>
      <c r="B300" s="4" t="s">
        <v>1969</v>
      </c>
      <c r="C300" s="3" t="s">
        <v>1970</v>
      </c>
      <c r="D300">
        <v>94900</v>
      </c>
      <c r="E300">
        <v>57659</v>
      </c>
      <c r="F300" t="s">
        <v>14</v>
      </c>
      <c r="G300" s="7">
        <f t="shared" si="45"/>
        <v>0.60757639620653314</v>
      </c>
      <c r="H300">
        <v>594</v>
      </c>
      <c r="I300" t="s">
        <v>21</v>
      </c>
      <c r="J300" t="s">
        <v>22</v>
      </c>
      <c r="K300" s="10">
        <f t="shared" si="38"/>
        <v>40672.208333333336</v>
      </c>
      <c r="L300">
        <v>1304917200</v>
      </c>
      <c r="M300">
        <v>1305003600</v>
      </c>
      <c r="N300" s="11">
        <f t="shared" si="39"/>
        <v>40673.208333333336</v>
      </c>
      <c r="O300" t="b">
        <v>0</v>
      </c>
      <c r="P300" t="b">
        <v>0</v>
      </c>
      <c r="Q300" t="s">
        <v>33</v>
      </c>
      <c r="R300" s="8">
        <f t="shared" si="46"/>
        <v>97.069023569023571</v>
      </c>
      <c r="S300" t="str">
        <f t="shared" si="40"/>
        <v>theater</v>
      </c>
      <c r="T300" t="str">
        <f t="shared" si="41"/>
        <v>plays</v>
      </c>
      <c r="U300" s="11" t="str">
        <f t="shared" si="43"/>
        <v>2011</v>
      </c>
      <c r="V300" s="11" t="str">
        <f t="shared" si="44"/>
        <v>May</v>
      </c>
      <c r="W300" s="11" t="str">
        <f t="shared" si="42"/>
        <v>May</v>
      </c>
    </row>
    <row r="301" spans="1:23" ht="15.75">
      <c r="A301">
        <v>464</v>
      </c>
      <c r="B301" s="4" t="s">
        <v>976</v>
      </c>
      <c r="C301" s="3" t="s">
        <v>977</v>
      </c>
      <c r="D301">
        <v>71200</v>
      </c>
      <c r="E301">
        <v>95020</v>
      </c>
      <c r="F301" t="s">
        <v>20</v>
      </c>
      <c r="G301" s="7">
        <f t="shared" si="45"/>
        <v>1.3345505617977529</v>
      </c>
      <c r="H301">
        <v>2436</v>
      </c>
      <c r="I301" t="s">
        <v>21</v>
      </c>
      <c r="J301" t="s">
        <v>22</v>
      </c>
      <c r="K301" s="10">
        <f t="shared" si="38"/>
        <v>43142.25</v>
      </c>
      <c r="L301">
        <v>1518328800</v>
      </c>
      <c r="M301">
        <v>1519538400</v>
      </c>
      <c r="N301" s="11">
        <f t="shared" si="39"/>
        <v>43156.25</v>
      </c>
      <c r="O301" t="b">
        <v>0</v>
      </c>
      <c r="P301" t="b">
        <v>0</v>
      </c>
      <c r="Q301" t="s">
        <v>33</v>
      </c>
      <c r="R301" s="8">
        <f t="shared" si="46"/>
        <v>39.006568144499177</v>
      </c>
      <c r="S301" t="str">
        <f t="shared" si="40"/>
        <v>theater</v>
      </c>
      <c r="T301" t="str">
        <f t="shared" si="41"/>
        <v>plays</v>
      </c>
      <c r="U301" s="11" t="str">
        <f t="shared" si="43"/>
        <v>2018</v>
      </c>
      <c r="V301" s="11" t="str">
        <f t="shared" si="44"/>
        <v>Feb</v>
      </c>
      <c r="W301" s="11" t="str">
        <f t="shared" si="42"/>
        <v>Feb</v>
      </c>
    </row>
    <row r="302" spans="1:23" ht="15.75">
      <c r="A302">
        <v>81</v>
      </c>
      <c r="B302" s="4" t="s">
        <v>211</v>
      </c>
      <c r="C302" s="3" t="s">
        <v>212</v>
      </c>
      <c r="D302">
        <v>16800</v>
      </c>
      <c r="E302">
        <v>37857</v>
      </c>
      <c r="F302" t="s">
        <v>20</v>
      </c>
      <c r="G302" s="7">
        <f t="shared" si="45"/>
        <v>2.253392857142857</v>
      </c>
      <c r="H302">
        <v>411</v>
      </c>
      <c r="I302" t="s">
        <v>21</v>
      </c>
      <c r="J302" t="s">
        <v>22</v>
      </c>
      <c r="K302" s="10">
        <f t="shared" si="38"/>
        <v>43062.25</v>
      </c>
      <c r="L302">
        <v>1511416800</v>
      </c>
      <c r="M302">
        <v>1513576800</v>
      </c>
      <c r="N302" s="11">
        <f t="shared" si="39"/>
        <v>43087.25</v>
      </c>
      <c r="O302" t="b">
        <v>0</v>
      </c>
      <c r="P302" t="b">
        <v>0</v>
      </c>
      <c r="Q302" t="s">
        <v>23</v>
      </c>
      <c r="R302" s="8">
        <f t="shared" si="46"/>
        <v>92.109489051094897</v>
      </c>
      <c r="S302" t="str">
        <f t="shared" si="40"/>
        <v>music</v>
      </c>
      <c r="T302" t="str">
        <f t="shared" si="41"/>
        <v>rock</v>
      </c>
      <c r="U302" s="11" t="str">
        <f t="shared" si="43"/>
        <v>2017</v>
      </c>
      <c r="V302" s="11" t="str">
        <f t="shared" si="44"/>
        <v>Nov</v>
      </c>
      <c r="W302" s="11" t="str">
        <f t="shared" si="42"/>
        <v>Dec</v>
      </c>
    </row>
    <row r="303" spans="1:23" ht="15.75">
      <c r="A303">
        <v>655</v>
      </c>
      <c r="B303" s="4" t="s">
        <v>1352</v>
      </c>
      <c r="C303" s="3" t="s">
        <v>1353</v>
      </c>
      <c r="D303">
        <v>6900</v>
      </c>
      <c r="E303">
        <v>13212</v>
      </c>
      <c r="F303" t="s">
        <v>20</v>
      </c>
      <c r="G303" s="7">
        <f t="shared" si="45"/>
        <v>1.9147826086956521</v>
      </c>
      <c r="H303">
        <v>264</v>
      </c>
      <c r="I303" t="s">
        <v>21</v>
      </c>
      <c r="J303" t="s">
        <v>22</v>
      </c>
      <c r="K303" s="10">
        <f t="shared" si="38"/>
        <v>42796.25</v>
      </c>
      <c r="L303">
        <v>1488434400</v>
      </c>
      <c r="M303">
        <v>1489554000</v>
      </c>
      <c r="N303" s="11">
        <f t="shared" si="39"/>
        <v>42809.208333333328</v>
      </c>
      <c r="O303" t="b">
        <v>1</v>
      </c>
      <c r="P303" t="b">
        <v>0</v>
      </c>
      <c r="Q303" t="s">
        <v>122</v>
      </c>
      <c r="R303" s="8">
        <f t="shared" si="46"/>
        <v>50.045454545454547</v>
      </c>
      <c r="S303" t="str">
        <f t="shared" si="40"/>
        <v>photography</v>
      </c>
      <c r="T303" t="str">
        <f t="shared" si="41"/>
        <v>photography books</v>
      </c>
      <c r="U303" s="11" t="str">
        <f t="shared" si="43"/>
        <v>2017</v>
      </c>
      <c r="V303" s="11" t="str">
        <f t="shared" si="44"/>
        <v>Mar</v>
      </c>
      <c r="W303" s="11" t="str">
        <f t="shared" si="42"/>
        <v>Mar</v>
      </c>
    </row>
    <row r="304" spans="1:23" ht="15.75">
      <c r="A304">
        <v>338</v>
      </c>
      <c r="B304" s="4" t="s">
        <v>728</v>
      </c>
      <c r="C304" s="3" t="s">
        <v>729</v>
      </c>
      <c r="D304">
        <v>69800</v>
      </c>
      <c r="E304">
        <v>125042</v>
      </c>
      <c r="F304" t="s">
        <v>20</v>
      </c>
      <c r="G304" s="7">
        <f t="shared" si="45"/>
        <v>1.7914326647564467</v>
      </c>
      <c r="H304">
        <v>1690</v>
      </c>
      <c r="I304" t="s">
        <v>21</v>
      </c>
      <c r="J304" t="s">
        <v>22</v>
      </c>
      <c r="K304" s="10">
        <f t="shared" si="38"/>
        <v>40821.208333333336</v>
      </c>
      <c r="L304">
        <v>1317790800</v>
      </c>
      <c r="M304">
        <v>1320382800</v>
      </c>
      <c r="N304" s="11">
        <f t="shared" si="39"/>
        <v>40851.208333333336</v>
      </c>
      <c r="O304" t="b">
        <v>0</v>
      </c>
      <c r="P304" t="b">
        <v>0</v>
      </c>
      <c r="Q304" t="s">
        <v>33</v>
      </c>
      <c r="R304" s="8">
        <f t="shared" si="46"/>
        <v>73.989349112426041</v>
      </c>
      <c r="S304" t="str">
        <f t="shared" si="40"/>
        <v>theater</v>
      </c>
      <c r="T304" t="str">
        <f t="shared" si="41"/>
        <v>plays</v>
      </c>
      <c r="U304" s="11" t="str">
        <f t="shared" si="43"/>
        <v>2011</v>
      </c>
      <c r="V304" s="11" t="str">
        <f t="shared" si="44"/>
        <v>Oct</v>
      </c>
      <c r="W304" s="11" t="str">
        <f t="shared" si="42"/>
        <v>Nov</v>
      </c>
    </row>
    <row r="305" spans="1:23" ht="15.75">
      <c r="A305">
        <v>241</v>
      </c>
      <c r="B305" s="4" t="s">
        <v>534</v>
      </c>
      <c r="C305" s="3" t="s">
        <v>535</v>
      </c>
      <c r="D305">
        <v>168500</v>
      </c>
      <c r="E305">
        <v>171729</v>
      </c>
      <c r="F305" t="s">
        <v>20</v>
      </c>
      <c r="G305" s="7">
        <f t="shared" si="45"/>
        <v>1.0191632047477746</v>
      </c>
      <c r="H305">
        <v>1684</v>
      </c>
      <c r="I305" t="s">
        <v>26</v>
      </c>
      <c r="J305" t="s">
        <v>27</v>
      </c>
      <c r="K305" s="10">
        <f t="shared" si="38"/>
        <v>41742.208333333336</v>
      </c>
      <c r="L305">
        <v>1397365200</v>
      </c>
      <c r="M305">
        <v>1398229200</v>
      </c>
      <c r="N305" s="11">
        <f t="shared" si="39"/>
        <v>41752.208333333336</v>
      </c>
      <c r="O305" t="b">
        <v>0</v>
      </c>
      <c r="P305" t="b">
        <v>1</v>
      </c>
      <c r="Q305" t="s">
        <v>68</v>
      </c>
      <c r="R305" s="8">
        <f t="shared" si="46"/>
        <v>101.97684085510689</v>
      </c>
      <c r="S305" t="str">
        <f t="shared" si="40"/>
        <v>publishing</v>
      </c>
      <c r="T305" t="str">
        <f t="shared" si="41"/>
        <v>nonfiction</v>
      </c>
      <c r="U305" s="11" t="str">
        <f t="shared" si="43"/>
        <v>2014</v>
      </c>
      <c r="V305" s="11" t="str">
        <f t="shared" si="44"/>
        <v>Apr</v>
      </c>
      <c r="W305" s="11" t="str">
        <f t="shared" si="42"/>
        <v>Apr</v>
      </c>
    </row>
    <row r="306" spans="1:23" ht="15.75">
      <c r="A306">
        <v>465</v>
      </c>
      <c r="B306" s="4" t="s">
        <v>978</v>
      </c>
      <c r="C306" s="3" t="s">
        <v>979</v>
      </c>
      <c r="D306">
        <v>4700</v>
      </c>
      <c r="E306">
        <v>8829</v>
      </c>
      <c r="F306" t="s">
        <v>20</v>
      </c>
      <c r="G306" s="7">
        <f t="shared" si="45"/>
        <v>1.8785106382978722</v>
      </c>
      <c r="H306">
        <v>80</v>
      </c>
      <c r="I306" t="s">
        <v>21</v>
      </c>
      <c r="J306" t="s">
        <v>22</v>
      </c>
      <c r="K306" s="10">
        <f t="shared" si="38"/>
        <v>43127.25</v>
      </c>
      <c r="L306">
        <v>1517032800</v>
      </c>
      <c r="M306">
        <v>1517810400</v>
      </c>
      <c r="N306" s="11">
        <f t="shared" si="39"/>
        <v>43136.25</v>
      </c>
      <c r="O306" t="b">
        <v>0</v>
      </c>
      <c r="P306" t="b">
        <v>0</v>
      </c>
      <c r="Q306" t="s">
        <v>206</v>
      </c>
      <c r="R306" s="8">
        <f t="shared" si="46"/>
        <v>110.3625</v>
      </c>
      <c r="S306" t="str">
        <f t="shared" si="40"/>
        <v>publishing</v>
      </c>
      <c r="T306" t="str">
        <f t="shared" si="41"/>
        <v>translations</v>
      </c>
      <c r="U306" s="11" t="str">
        <f t="shared" si="43"/>
        <v>2018</v>
      </c>
      <c r="V306" s="11" t="str">
        <f t="shared" si="44"/>
        <v>Jan</v>
      </c>
      <c r="W306" s="11" t="str">
        <f t="shared" si="42"/>
        <v>Feb</v>
      </c>
    </row>
    <row r="307" spans="1:23" ht="15.75">
      <c r="A307">
        <v>774</v>
      </c>
      <c r="B307" s="4" t="s">
        <v>1583</v>
      </c>
      <c r="C307" s="3" t="s">
        <v>1584</v>
      </c>
      <c r="D307">
        <v>5000</v>
      </c>
      <c r="E307">
        <v>6775</v>
      </c>
      <c r="F307" t="s">
        <v>20</v>
      </c>
      <c r="G307" s="7">
        <f t="shared" si="45"/>
        <v>1.355</v>
      </c>
      <c r="H307">
        <v>78</v>
      </c>
      <c r="I307" t="s">
        <v>107</v>
      </c>
      <c r="J307" t="s">
        <v>108</v>
      </c>
      <c r="K307" s="10">
        <f t="shared" si="38"/>
        <v>42513.208333333328</v>
      </c>
      <c r="L307">
        <v>1463979600</v>
      </c>
      <c r="M307">
        <v>1467522000</v>
      </c>
      <c r="N307" s="11">
        <f t="shared" si="39"/>
        <v>42554.208333333328</v>
      </c>
      <c r="O307" t="b">
        <v>0</v>
      </c>
      <c r="P307" t="b">
        <v>0</v>
      </c>
      <c r="Q307" t="s">
        <v>28</v>
      </c>
      <c r="R307" s="8">
        <f t="shared" si="46"/>
        <v>86.858974358974365</v>
      </c>
      <c r="S307" t="str">
        <f t="shared" si="40"/>
        <v>technology</v>
      </c>
      <c r="T307" t="str">
        <f t="shared" si="41"/>
        <v>web</v>
      </c>
      <c r="U307" s="11" t="str">
        <f t="shared" si="43"/>
        <v>2016</v>
      </c>
      <c r="V307" s="11" t="str">
        <f t="shared" si="44"/>
        <v>May</v>
      </c>
      <c r="W307" s="11" t="str">
        <f t="shared" si="42"/>
        <v>Jul</v>
      </c>
    </row>
    <row r="308" spans="1:23" ht="30">
      <c r="A308">
        <v>968</v>
      </c>
      <c r="B308" s="4" t="s">
        <v>1965</v>
      </c>
      <c r="C308" s="3" t="s">
        <v>1966</v>
      </c>
      <c r="D308">
        <v>2400</v>
      </c>
      <c r="E308">
        <v>8117</v>
      </c>
      <c r="F308" t="s">
        <v>20</v>
      </c>
      <c r="G308" s="7">
        <f t="shared" si="45"/>
        <v>3.3820833333333336</v>
      </c>
      <c r="H308">
        <v>114</v>
      </c>
      <c r="I308" t="s">
        <v>21</v>
      </c>
      <c r="J308" t="s">
        <v>22</v>
      </c>
      <c r="K308" s="10">
        <f t="shared" si="38"/>
        <v>40544.25</v>
      </c>
      <c r="L308">
        <v>1293861600</v>
      </c>
      <c r="M308">
        <v>1295157600</v>
      </c>
      <c r="N308" s="11">
        <f t="shared" si="39"/>
        <v>40559.25</v>
      </c>
      <c r="O308" t="b">
        <v>0</v>
      </c>
      <c r="P308" t="b">
        <v>0</v>
      </c>
      <c r="Q308" t="s">
        <v>17</v>
      </c>
      <c r="R308" s="8">
        <f t="shared" si="46"/>
        <v>71.201754385964918</v>
      </c>
      <c r="S308" t="str">
        <f t="shared" si="40"/>
        <v>food</v>
      </c>
      <c r="T308" t="str">
        <f t="shared" si="41"/>
        <v>food trucks</v>
      </c>
      <c r="U308" s="11" t="str">
        <f t="shared" si="43"/>
        <v>2011</v>
      </c>
      <c r="V308" s="11" t="str">
        <f t="shared" si="44"/>
        <v>Jan</v>
      </c>
      <c r="W308" s="11" t="str">
        <f t="shared" si="42"/>
        <v>Jan</v>
      </c>
    </row>
    <row r="309" spans="1:23" ht="15.75">
      <c r="A309">
        <v>264</v>
      </c>
      <c r="B309" s="4" t="s">
        <v>580</v>
      </c>
      <c r="C309" s="3" t="s">
        <v>581</v>
      </c>
      <c r="D309">
        <v>45600</v>
      </c>
      <c r="E309">
        <v>165375</v>
      </c>
      <c r="F309" t="s">
        <v>20</v>
      </c>
      <c r="G309" s="7">
        <f t="shared" si="45"/>
        <v>3.6266447368421053</v>
      </c>
      <c r="H309">
        <v>5512</v>
      </c>
      <c r="I309" t="s">
        <v>21</v>
      </c>
      <c r="J309" t="s">
        <v>22</v>
      </c>
      <c r="K309" s="10">
        <f t="shared" si="38"/>
        <v>41317.25</v>
      </c>
      <c r="L309">
        <v>1360648800</v>
      </c>
      <c r="M309">
        <v>1362031200</v>
      </c>
      <c r="N309" s="11">
        <f t="shared" si="39"/>
        <v>41333.25</v>
      </c>
      <c r="O309" t="b">
        <v>0</v>
      </c>
      <c r="P309" t="b">
        <v>0</v>
      </c>
      <c r="Q309" t="s">
        <v>33</v>
      </c>
      <c r="R309" s="8">
        <f t="shared" si="46"/>
        <v>30.002721335268504</v>
      </c>
      <c r="S309" t="str">
        <f t="shared" si="40"/>
        <v>theater</v>
      </c>
      <c r="T309" t="str">
        <f t="shared" si="41"/>
        <v>plays</v>
      </c>
      <c r="U309" s="11" t="str">
        <f t="shared" si="43"/>
        <v>2013</v>
      </c>
      <c r="V309" s="11" t="str">
        <f t="shared" si="44"/>
        <v>Feb</v>
      </c>
      <c r="W309" s="11" t="str">
        <f t="shared" si="42"/>
        <v>Feb</v>
      </c>
    </row>
    <row r="310" spans="1:23" ht="15.75">
      <c r="A310">
        <v>607</v>
      </c>
      <c r="B310" s="4" t="s">
        <v>1256</v>
      </c>
      <c r="C310" s="3" t="s">
        <v>1257</v>
      </c>
      <c r="D310">
        <v>137600</v>
      </c>
      <c r="E310">
        <v>180667</v>
      </c>
      <c r="F310" t="s">
        <v>20</v>
      </c>
      <c r="G310" s="7">
        <f t="shared" si="45"/>
        <v>1.3129869186046512</v>
      </c>
      <c r="H310">
        <v>2230</v>
      </c>
      <c r="I310" t="s">
        <v>21</v>
      </c>
      <c r="J310" t="s">
        <v>22</v>
      </c>
      <c r="K310" s="10">
        <f t="shared" si="38"/>
        <v>41721.208333333336</v>
      </c>
      <c r="L310">
        <v>1395550800</v>
      </c>
      <c r="M310">
        <v>1395723600</v>
      </c>
      <c r="N310" s="11">
        <f t="shared" si="39"/>
        <v>41723.208333333336</v>
      </c>
      <c r="O310" t="b">
        <v>0</v>
      </c>
      <c r="P310" t="b">
        <v>0</v>
      </c>
      <c r="Q310" t="s">
        <v>17</v>
      </c>
      <c r="R310" s="8">
        <f t="shared" si="46"/>
        <v>81.016591928251117</v>
      </c>
      <c r="S310" t="str">
        <f t="shared" si="40"/>
        <v>food</v>
      </c>
      <c r="T310" t="str">
        <f t="shared" si="41"/>
        <v>food trucks</v>
      </c>
      <c r="U310" s="11" t="str">
        <f t="shared" si="43"/>
        <v>2014</v>
      </c>
      <c r="V310" s="11" t="str">
        <f t="shared" si="44"/>
        <v>Mar</v>
      </c>
      <c r="W310" s="11" t="str">
        <f t="shared" si="42"/>
        <v>Mar</v>
      </c>
    </row>
    <row r="311" spans="1:23" ht="15.75">
      <c r="A311">
        <v>363</v>
      </c>
      <c r="B311" s="4" t="s">
        <v>778</v>
      </c>
      <c r="C311" s="3" t="s">
        <v>779</v>
      </c>
      <c r="D311">
        <v>5200</v>
      </c>
      <c r="E311">
        <v>8330</v>
      </c>
      <c r="F311" t="s">
        <v>20</v>
      </c>
      <c r="G311" s="7">
        <f t="shared" si="45"/>
        <v>1.601923076923077</v>
      </c>
      <c r="H311">
        <v>139</v>
      </c>
      <c r="I311" t="s">
        <v>21</v>
      </c>
      <c r="J311" t="s">
        <v>22</v>
      </c>
      <c r="K311" s="10">
        <f t="shared" si="38"/>
        <v>40904.25</v>
      </c>
      <c r="L311">
        <v>1324965600</v>
      </c>
      <c r="M311">
        <v>1325052000</v>
      </c>
      <c r="N311" s="11">
        <f t="shared" si="39"/>
        <v>40905.25</v>
      </c>
      <c r="O311" t="b">
        <v>0</v>
      </c>
      <c r="P311" t="b">
        <v>0</v>
      </c>
      <c r="Q311" t="s">
        <v>23</v>
      </c>
      <c r="R311" s="8">
        <f t="shared" si="46"/>
        <v>59.928057553956833</v>
      </c>
      <c r="S311" t="str">
        <f t="shared" si="40"/>
        <v>music</v>
      </c>
      <c r="T311" t="str">
        <f t="shared" si="41"/>
        <v>rock</v>
      </c>
      <c r="U311" s="11" t="str">
        <f t="shared" si="43"/>
        <v>2011</v>
      </c>
      <c r="V311" s="11" t="str">
        <f t="shared" si="44"/>
        <v>Dec</v>
      </c>
      <c r="W311" s="11" t="str">
        <f t="shared" si="42"/>
        <v>Dec</v>
      </c>
    </row>
    <row r="312" spans="1:23" ht="15.75">
      <c r="A312">
        <v>23</v>
      </c>
      <c r="B312" s="4" t="s">
        <v>83</v>
      </c>
      <c r="C312" s="3" t="s">
        <v>84</v>
      </c>
      <c r="D312">
        <v>4500</v>
      </c>
      <c r="E312">
        <v>14942</v>
      </c>
      <c r="F312" t="s">
        <v>20</v>
      </c>
      <c r="G312" s="7">
        <f t="shared" si="45"/>
        <v>3.320444444444445</v>
      </c>
      <c r="H312">
        <v>142</v>
      </c>
      <c r="I312" t="s">
        <v>40</v>
      </c>
      <c r="J312" t="s">
        <v>41</v>
      </c>
      <c r="K312" s="10">
        <f t="shared" si="38"/>
        <v>43510.25</v>
      </c>
      <c r="L312">
        <v>1550124000</v>
      </c>
      <c r="M312">
        <v>1554699600</v>
      </c>
      <c r="N312" s="11">
        <f t="shared" si="39"/>
        <v>43563.208333333328</v>
      </c>
      <c r="O312" t="b">
        <v>0</v>
      </c>
      <c r="P312" t="b">
        <v>0</v>
      </c>
      <c r="Q312" t="s">
        <v>42</v>
      </c>
      <c r="R312" s="8">
        <f t="shared" si="46"/>
        <v>105.22535211267606</v>
      </c>
      <c r="S312" t="str">
        <f t="shared" si="40"/>
        <v>film &amp; video</v>
      </c>
      <c r="T312" t="str">
        <f t="shared" si="41"/>
        <v>documentary</v>
      </c>
      <c r="U312" s="11" t="str">
        <f t="shared" si="43"/>
        <v>2019</v>
      </c>
      <c r="V312" s="11" t="str">
        <f t="shared" si="44"/>
        <v>Feb</v>
      </c>
      <c r="W312" s="11" t="str">
        <f t="shared" si="42"/>
        <v>Apr</v>
      </c>
    </row>
    <row r="313" spans="1:23" ht="15.75">
      <c r="A313">
        <v>10</v>
      </c>
      <c r="B313" s="4" t="s">
        <v>51</v>
      </c>
      <c r="C313" s="3" t="s">
        <v>52</v>
      </c>
      <c r="D313">
        <v>5200</v>
      </c>
      <c r="E313">
        <v>13838</v>
      </c>
      <c r="F313" t="s">
        <v>20</v>
      </c>
      <c r="G313" s="7">
        <f t="shared" si="45"/>
        <v>2.6611538461538462</v>
      </c>
      <c r="H313">
        <v>220</v>
      </c>
      <c r="I313" t="s">
        <v>21</v>
      </c>
      <c r="J313" t="s">
        <v>22</v>
      </c>
      <c r="K313" s="10">
        <f t="shared" si="38"/>
        <v>40404.208333333336</v>
      </c>
      <c r="L313">
        <v>1281762000</v>
      </c>
      <c r="M313">
        <v>1285909200</v>
      </c>
      <c r="N313" s="11">
        <f t="shared" si="39"/>
        <v>40452.208333333336</v>
      </c>
      <c r="O313" t="b">
        <v>0</v>
      </c>
      <c r="P313" t="b">
        <v>0</v>
      </c>
      <c r="Q313" t="s">
        <v>53</v>
      </c>
      <c r="R313" s="8">
        <f t="shared" si="46"/>
        <v>62.9</v>
      </c>
      <c r="S313" t="str">
        <f t="shared" si="40"/>
        <v>film &amp; video</v>
      </c>
      <c r="T313" t="str">
        <f t="shared" si="41"/>
        <v>drama</v>
      </c>
      <c r="U313" s="11" t="str">
        <f t="shared" si="43"/>
        <v>2010</v>
      </c>
      <c r="V313" s="11" t="str">
        <f t="shared" si="44"/>
        <v>Aug</v>
      </c>
      <c r="W313" s="11" t="str">
        <f t="shared" si="42"/>
        <v>Oct</v>
      </c>
    </row>
    <row r="314" spans="1:23" ht="15.75">
      <c r="A314">
        <v>920</v>
      </c>
      <c r="B314" s="4" t="s">
        <v>1872</v>
      </c>
      <c r="C314" s="3" t="s">
        <v>1873</v>
      </c>
      <c r="D314">
        <v>5300</v>
      </c>
      <c r="E314">
        <v>9676</v>
      </c>
      <c r="F314" t="s">
        <v>20</v>
      </c>
      <c r="G314" s="7">
        <f t="shared" si="45"/>
        <v>1.8256603773584905</v>
      </c>
      <c r="H314">
        <v>255</v>
      </c>
      <c r="I314" t="s">
        <v>21</v>
      </c>
      <c r="J314" t="s">
        <v>22</v>
      </c>
      <c r="K314" s="10">
        <f t="shared" si="38"/>
        <v>43503.25</v>
      </c>
      <c r="L314">
        <v>1549519200</v>
      </c>
      <c r="M314">
        <v>1551247200</v>
      </c>
      <c r="N314" s="11">
        <f t="shared" si="39"/>
        <v>43523.25</v>
      </c>
      <c r="O314" t="b">
        <v>1</v>
      </c>
      <c r="P314" t="b">
        <v>0</v>
      </c>
      <c r="Q314" t="s">
        <v>71</v>
      </c>
      <c r="R314" s="8">
        <f t="shared" si="46"/>
        <v>37.945098039215686</v>
      </c>
      <c r="S314" t="str">
        <f t="shared" si="40"/>
        <v>film &amp; video</v>
      </c>
      <c r="T314" t="str">
        <f t="shared" si="41"/>
        <v>animation</v>
      </c>
      <c r="U314" s="11" t="str">
        <f t="shared" si="43"/>
        <v>2019</v>
      </c>
      <c r="V314" s="11" t="str">
        <f t="shared" si="44"/>
        <v>Feb</v>
      </c>
      <c r="W314" s="11" t="str">
        <f t="shared" si="42"/>
        <v>Feb</v>
      </c>
    </row>
    <row r="315" spans="1:23" ht="30">
      <c r="A315">
        <v>958</v>
      </c>
      <c r="B315" s="4" t="s">
        <v>1946</v>
      </c>
      <c r="C315" s="3" t="s">
        <v>1947</v>
      </c>
      <c r="D315">
        <v>1100</v>
      </c>
      <c r="E315">
        <v>8081</v>
      </c>
      <c r="F315" t="s">
        <v>20</v>
      </c>
      <c r="G315" s="7">
        <f t="shared" si="45"/>
        <v>7.3463636363636367</v>
      </c>
      <c r="H315">
        <v>112</v>
      </c>
      <c r="I315" t="s">
        <v>21</v>
      </c>
      <c r="J315" t="s">
        <v>22</v>
      </c>
      <c r="K315" s="10">
        <f t="shared" si="38"/>
        <v>40350.208333333336</v>
      </c>
      <c r="L315">
        <v>1277096400</v>
      </c>
      <c r="M315">
        <v>1278997200</v>
      </c>
      <c r="N315" s="11">
        <f t="shared" si="39"/>
        <v>40372.208333333336</v>
      </c>
      <c r="O315" t="b">
        <v>0</v>
      </c>
      <c r="P315" t="b">
        <v>0</v>
      </c>
      <c r="Q315" t="s">
        <v>71</v>
      </c>
      <c r="R315" s="8">
        <f t="shared" si="46"/>
        <v>72.151785714285708</v>
      </c>
      <c r="S315" t="str">
        <f t="shared" si="40"/>
        <v>film &amp; video</v>
      </c>
      <c r="T315" t="str">
        <f t="shared" si="41"/>
        <v>animation</v>
      </c>
      <c r="U315" s="11" t="str">
        <f t="shared" si="43"/>
        <v>2010</v>
      </c>
      <c r="V315" s="11" t="str">
        <f t="shared" si="44"/>
        <v>Jun</v>
      </c>
      <c r="W315" s="11" t="str">
        <f t="shared" si="42"/>
        <v>Jul</v>
      </c>
    </row>
    <row r="316" spans="1:23" ht="30">
      <c r="A316">
        <v>372</v>
      </c>
      <c r="B316" s="4" t="s">
        <v>796</v>
      </c>
      <c r="C316" s="3" t="s">
        <v>797</v>
      </c>
      <c r="D316">
        <v>900</v>
      </c>
      <c r="E316">
        <v>14324</v>
      </c>
      <c r="F316" t="s">
        <v>20</v>
      </c>
      <c r="G316" s="7">
        <f t="shared" si="45"/>
        <v>15.915555555555555</v>
      </c>
      <c r="H316">
        <v>169</v>
      </c>
      <c r="I316" t="s">
        <v>21</v>
      </c>
      <c r="J316" t="s">
        <v>22</v>
      </c>
      <c r="K316" s="10">
        <f t="shared" si="38"/>
        <v>42012.25</v>
      </c>
      <c r="L316">
        <v>1420696800</v>
      </c>
      <c r="M316">
        <v>1422424800</v>
      </c>
      <c r="N316" s="11">
        <f t="shared" si="39"/>
        <v>42032.25</v>
      </c>
      <c r="O316" t="b">
        <v>0</v>
      </c>
      <c r="P316" t="b">
        <v>1</v>
      </c>
      <c r="Q316" t="s">
        <v>42</v>
      </c>
      <c r="R316" s="8">
        <f t="shared" si="46"/>
        <v>84.757396449704146</v>
      </c>
      <c r="S316" t="str">
        <f t="shared" si="40"/>
        <v>film &amp; video</v>
      </c>
      <c r="T316" t="str">
        <f t="shared" si="41"/>
        <v>documentary</v>
      </c>
      <c r="U316" s="11" t="str">
        <f t="shared" si="43"/>
        <v>2015</v>
      </c>
      <c r="V316" s="11" t="str">
        <f t="shared" si="44"/>
        <v>Jan</v>
      </c>
      <c r="W316" s="11" t="str">
        <f t="shared" si="42"/>
        <v>Jan</v>
      </c>
    </row>
    <row r="317" spans="1:23" ht="15.75" customHeight="1">
      <c r="A317">
        <v>525</v>
      </c>
      <c r="B317" s="4" t="s">
        <v>1095</v>
      </c>
      <c r="C317" s="3" t="s">
        <v>1096</v>
      </c>
      <c r="D317">
        <v>2100</v>
      </c>
      <c r="E317">
        <v>1768</v>
      </c>
      <c r="F317" t="s">
        <v>14</v>
      </c>
      <c r="G317" s="7">
        <f t="shared" si="45"/>
        <v>0.84190476190476193</v>
      </c>
      <c r="H317">
        <v>63</v>
      </c>
      <c r="I317" t="s">
        <v>21</v>
      </c>
      <c r="J317" t="s">
        <v>22</v>
      </c>
      <c r="K317" s="10">
        <f t="shared" si="38"/>
        <v>40505.25</v>
      </c>
      <c r="L317">
        <v>1290492000</v>
      </c>
      <c r="M317">
        <v>1290837600</v>
      </c>
      <c r="N317" s="11">
        <f t="shared" si="39"/>
        <v>40509.25</v>
      </c>
      <c r="O317" t="b">
        <v>0</v>
      </c>
      <c r="P317" t="b">
        <v>0</v>
      </c>
      <c r="Q317" t="s">
        <v>65</v>
      </c>
      <c r="R317" s="8">
        <f t="shared" si="46"/>
        <v>28.063492063492063</v>
      </c>
      <c r="S317" t="str">
        <f t="shared" si="40"/>
        <v>technology</v>
      </c>
      <c r="T317" t="str">
        <f t="shared" si="41"/>
        <v>wearables</v>
      </c>
      <c r="U317" s="11" t="str">
        <f t="shared" si="43"/>
        <v>2010</v>
      </c>
      <c r="V317" s="11" t="str">
        <f t="shared" si="44"/>
        <v>Nov</v>
      </c>
      <c r="W317" s="11" t="str">
        <f t="shared" si="42"/>
        <v>Nov</v>
      </c>
    </row>
    <row r="318" spans="1:23" ht="15.75">
      <c r="A318">
        <v>747</v>
      </c>
      <c r="B318" s="4" t="s">
        <v>1530</v>
      </c>
      <c r="C318" s="3" t="s">
        <v>1531</v>
      </c>
      <c r="D318">
        <v>4900</v>
      </c>
      <c r="E318">
        <v>11214</v>
      </c>
      <c r="F318" t="s">
        <v>20</v>
      </c>
      <c r="G318" s="7">
        <f t="shared" si="45"/>
        <v>2.2885714285714287</v>
      </c>
      <c r="H318">
        <v>280</v>
      </c>
      <c r="I318" t="s">
        <v>21</v>
      </c>
      <c r="J318" t="s">
        <v>22</v>
      </c>
      <c r="K318" s="10">
        <f t="shared" si="38"/>
        <v>40423.208333333336</v>
      </c>
      <c r="L318">
        <v>1283403600</v>
      </c>
      <c r="M318">
        <v>1284354000</v>
      </c>
      <c r="N318" s="11">
        <f t="shared" si="39"/>
        <v>40434.208333333336</v>
      </c>
      <c r="O318" t="b">
        <v>0</v>
      </c>
      <c r="P318" t="b">
        <v>0</v>
      </c>
      <c r="Q318" t="s">
        <v>33</v>
      </c>
      <c r="R318" s="8">
        <f t="shared" si="46"/>
        <v>40.049999999999997</v>
      </c>
      <c r="S318" t="str">
        <f t="shared" si="40"/>
        <v>theater</v>
      </c>
      <c r="T318" t="str">
        <f t="shared" si="41"/>
        <v>plays</v>
      </c>
      <c r="U318" s="11" t="str">
        <f t="shared" si="43"/>
        <v>2010</v>
      </c>
      <c r="V318" s="11" t="str">
        <f t="shared" si="44"/>
        <v>Sep</v>
      </c>
      <c r="W318" s="11" t="str">
        <f t="shared" si="42"/>
        <v>Sep</v>
      </c>
    </row>
    <row r="319" spans="1:23" ht="15.75">
      <c r="A319">
        <v>470</v>
      </c>
      <c r="B319" s="4" t="s">
        <v>988</v>
      </c>
      <c r="C319" s="3" t="s">
        <v>989</v>
      </c>
      <c r="D319">
        <v>3600</v>
      </c>
      <c r="E319">
        <v>10289</v>
      </c>
      <c r="F319" t="s">
        <v>20</v>
      </c>
      <c r="G319" s="7">
        <f t="shared" si="45"/>
        <v>2.8580555555555556</v>
      </c>
      <c r="H319">
        <v>381</v>
      </c>
      <c r="I319" t="s">
        <v>21</v>
      </c>
      <c r="J319" t="s">
        <v>22</v>
      </c>
      <c r="K319" s="10">
        <f t="shared" si="38"/>
        <v>42716.25</v>
      </c>
      <c r="L319">
        <v>1481522400</v>
      </c>
      <c r="M319">
        <v>1482127200</v>
      </c>
      <c r="N319" s="11">
        <f t="shared" si="39"/>
        <v>42723.25</v>
      </c>
      <c r="O319" t="b">
        <v>0</v>
      </c>
      <c r="P319" t="b">
        <v>0</v>
      </c>
      <c r="Q319" t="s">
        <v>65</v>
      </c>
      <c r="R319" s="8">
        <f t="shared" si="46"/>
        <v>27.00524934383202</v>
      </c>
      <c r="S319" t="str">
        <f t="shared" si="40"/>
        <v>technology</v>
      </c>
      <c r="T319" t="str">
        <f t="shared" si="41"/>
        <v>wearables</v>
      </c>
      <c r="U319" s="11" t="str">
        <f t="shared" si="43"/>
        <v>2016</v>
      </c>
      <c r="V319" s="11" t="str">
        <f t="shared" si="44"/>
        <v>Dec</v>
      </c>
      <c r="W319" s="11" t="str">
        <f t="shared" si="42"/>
        <v>Dec</v>
      </c>
    </row>
    <row r="320" spans="1:23" ht="15.75" customHeight="1">
      <c r="A320">
        <v>126</v>
      </c>
      <c r="B320" s="4" t="s">
        <v>303</v>
      </c>
      <c r="C320" s="3" t="s">
        <v>304</v>
      </c>
      <c r="D320">
        <v>180200</v>
      </c>
      <c r="E320">
        <v>69617</v>
      </c>
      <c r="F320" t="s">
        <v>14</v>
      </c>
      <c r="G320" s="7">
        <f t="shared" si="45"/>
        <v>0.38633185349611543</v>
      </c>
      <c r="H320">
        <v>774</v>
      </c>
      <c r="I320" t="s">
        <v>21</v>
      </c>
      <c r="J320" t="s">
        <v>22</v>
      </c>
      <c r="K320" s="10">
        <f t="shared" si="38"/>
        <v>42596.208333333328</v>
      </c>
      <c r="L320">
        <v>1471150800</v>
      </c>
      <c r="M320">
        <v>1473570000</v>
      </c>
      <c r="N320" s="11">
        <f t="shared" si="39"/>
        <v>42624.208333333328</v>
      </c>
      <c r="O320" t="b">
        <v>0</v>
      </c>
      <c r="P320" t="b">
        <v>1</v>
      </c>
      <c r="Q320" t="s">
        <v>33</v>
      </c>
      <c r="R320" s="8">
        <f t="shared" si="46"/>
        <v>89.944444444444443</v>
      </c>
      <c r="S320" t="str">
        <f t="shared" si="40"/>
        <v>theater</v>
      </c>
      <c r="T320" t="str">
        <f t="shared" si="41"/>
        <v>plays</v>
      </c>
      <c r="U320" s="11" t="str">
        <f t="shared" si="43"/>
        <v>2016</v>
      </c>
      <c r="V320" s="11" t="str">
        <f t="shared" si="44"/>
        <v>Aug</v>
      </c>
      <c r="W320" s="11" t="str">
        <f t="shared" si="42"/>
        <v>Sep</v>
      </c>
    </row>
    <row r="321" spans="1:23" ht="15.75" customHeight="1">
      <c r="A321">
        <v>303</v>
      </c>
      <c r="B321" s="4" t="s">
        <v>658</v>
      </c>
      <c r="C321" s="3" t="s">
        <v>659</v>
      </c>
      <c r="D321">
        <v>3400</v>
      </c>
      <c r="E321">
        <v>2809</v>
      </c>
      <c r="F321" t="s">
        <v>14</v>
      </c>
      <c r="G321" s="7">
        <f t="shared" si="45"/>
        <v>0.8261764705882354</v>
      </c>
      <c r="H321">
        <v>32</v>
      </c>
      <c r="I321" t="s">
        <v>21</v>
      </c>
      <c r="J321" t="s">
        <v>22</v>
      </c>
      <c r="K321" s="10">
        <f t="shared" si="38"/>
        <v>42376.25</v>
      </c>
      <c r="L321">
        <v>1452146400</v>
      </c>
      <c r="M321">
        <v>1452578400</v>
      </c>
      <c r="N321" s="11">
        <f t="shared" si="39"/>
        <v>42381.25</v>
      </c>
      <c r="O321" t="b">
        <v>0</v>
      </c>
      <c r="P321" t="b">
        <v>0</v>
      </c>
      <c r="Q321" t="s">
        <v>60</v>
      </c>
      <c r="R321" s="8">
        <f t="shared" si="46"/>
        <v>87.78125</v>
      </c>
      <c r="S321" t="str">
        <f t="shared" si="40"/>
        <v>music</v>
      </c>
      <c r="T321" t="str">
        <f t="shared" si="41"/>
        <v>indie rock</v>
      </c>
      <c r="U321" s="11" t="str">
        <f t="shared" si="43"/>
        <v>2016</v>
      </c>
      <c r="V321" s="11" t="str">
        <f t="shared" si="44"/>
        <v>Jan</v>
      </c>
      <c r="W321" s="11" t="str">
        <f t="shared" si="42"/>
        <v>Jan</v>
      </c>
    </row>
    <row r="322" spans="1:23" ht="15.75">
      <c r="A322">
        <v>753</v>
      </c>
      <c r="B322" s="4" t="s">
        <v>1542</v>
      </c>
      <c r="C322" s="3" t="s">
        <v>1543</v>
      </c>
      <c r="D322">
        <v>4700</v>
      </c>
      <c r="E322">
        <v>12065</v>
      </c>
      <c r="F322" t="s">
        <v>20</v>
      </c>
      <c r="G322" s="7">
        <f t="shared" si="45"/>
        <v>2.5670212765957445</v>
      </c>
      <c r="H322">
        <v>137</v>
      </c>
      <c r="I322" t="s">
        <v>21</v>
      </c>
      <c r="J322" t="s">
        <v>22</v>
      </c>
      <c r="K322" s="10">
        <f t="shared" ref="K322:K385" si="47">(((L322/60)/60)/24)+DATE(1970,1,1)</f>
        <v>40321.208333333336</v>
      </c>
      <c r="L322">
        <v>1274590800</v>
      </c>
      <c r="M322">
        <v>1275886800</v>
      </c>
      <c r="N322" s="11">
        <f t="shared" ref="N322:N385" si="48">(((M322/60)/60)/24)+DATE(1970,1,1)</f>
        <v>40336.208333333336</v>
      </c>
      <c r="O322" t="b">
        <v>0</v>
      </c>
      <c r="P322" t="b">
        <v>0</v>
      </c>
      <c r="Q322" t="s">
        <v>122</v>
      </c>
      <c r="R322" s="8">
        <f t="shared" si="46"/>
        <v>88.065693430656935</v>
      </c>
      <c r="S322" t="str">
        <f t="shared" ref="S322:S385" si="49">LEFT(Q322,FIND("/",Q322)-1)</f>
        <v>photography</v>
      </c>
      <c r="T322" t="str">
        <f t="shared" ref="T322:T385" si="50">RIGHT(Q322,(LEN(Q322)-FIND("/",Q322)))</f>
        <v>photography books</v>
      </c>
      <c r="U322" s="11" t="str">
        <f t="shared" si="43"/>
        <v>2010</v>
      </c>
      <c r="V322" s="11" t="str">
        <f t="shared" si="44"/>
        <v>May</v>
      </c>
      <c r="W322" s="11" t="str">
        <f t="shared" ref="W322:W385" si="51">TEXT(N322,"mmm")</f>
        <v>Jun</v>
      </c>
    </row>
    <row r="323" spans="1:23" ht="15.75" customHeight="1">
      <c r="A323">
        <v>341</v>
      </c>
      <c r="B323" s="4" t="s">
        <v>734</v>
      </c>
      <c r="C323" s="3" t="s">
        <v>735</v>
      </c>
      <c r="D323">
        <v>114300</v>
      </c>
      <c r="E323">
        <v>96777</v>
      </c>
      <c r="F323" t="s">
        <v>14</v>
      </c>
      <c r="G323" s="7">
        <f t="shared" si="45"/>
        <v>0.84669291338582686</v>
      </c>
      <c r="H323">
        <v>1257</v>
      </c>
      <c r="I323" t="s">
        <v>21</v>
      </c>
      <c r="J323" t="s">
        <v>22</v>
      </c>
      <c r="K323" s="10">
        <f t="shared" si="47"/>
        <v>42244.208333333328</v>
      </c>
      <c r="L323">
        <v>1440738000</v>
      </c>
      <c r="M323">
        <v>1441342800</v>
      </c>
      <c r="N323" s="11">
        <f t="shared" si="48"/>
        <v>42251.208333333328</v>
      </c>
      <c r="O323" t="b">
        <v>0</v>
      </c>
      <c r="P323" t="b">
        <v>0</v>
      </c>
      <c r="Q323" t="s">
        <v>60</v>
      </c>
      <c r="R323" s="8">
        <f t="shared" si="46"/>
        <v>76.990453460620529</v>
      </c>
      <c r="S323" t="str">
        <f t="shared" si="49"/>
        <v>music</v>
      </c>
      <c r="T323" t="str">
        <f t="shared" si="50"/>
        <v>indie rock</v>
      </c>
      <c r="U323" s="11" t="str">
        <f t="shared" ref="U323:U386" si="52">TEXT(N323,"yyyy")</f>
        <v>2015</v>
      </c>
      <c r="V323" s="11" t="str">
        <f t="shared" ref="V323:V386" si="53">TEXT(K323,"mmm")</f>
        <v>Aug</v>
      </c>
      <c r="W323" s="11" t="str">
        <f t="shared" si="51"/>
        <v>Sep</v>
      </c>
    </row>
    <row r="324" spans="1:23" ht="15.75" customHeight="1">
      <c r="A324">
        <v>767</v>
      </c>
      <c r="B324" s="4" t="s">
        <v>1569</v>
      </c>
      <c r="C324" s="3" t="s">
        <v>1570</v>
      </c>
      <c r="D324">
        <v>97200</v>
      </c>
      <c r="E324">
        <v>55372</v>
      </c>
      <c r="F324" t="s">
        <v>14</v>
      </c>
      <c r="G324" s="7">
        <f t="shared" si="45"/>
        <v>0.56967078189300413</v>
      </c>
      <c r="H324">
        <v>513</v>
      </c>
      <c r="I324" t="s">
        <v>21</v>
      </c>
      <c r="J324" t="s">
        <v>22</v>
      </c>
      <c r="K324" s="10">
        <f t="shared" si="47"/>
        <v>42283.208333333328</v>
      </c>
      <c r="L324">
        <v>1444107600</v>
      </c>
      <c r="M324">
        <v>1447999200</v>
      </c>
      <c r="N324" s="11">
        <f t="shared" si="48"/>
        <v>42328.25</v>
      </c>
      <c r="O324" t="b">
        <v>0</v>
      </c>
      <c r="P324" t="b">
        <v>0</v>
      </c>
      <c r="Q324" t="s">
        <v>206</v>
      </c>
      <c r="R324" s="8">
        <f t="shared" si="46"/>
        <v>107.93762183235867</v>
      </c>
      <c r="S324" t="str">
        <f t="shared" si="49"/>
        <v>publishing</v>
      </c>
      <c r="T324" t="str">
        <f t="shared" si="50"/>
        <v>translations</v>
      </c>
      <c r="U324" s="11" t="str">
        <f t="shared" si="52"/>
        <v>2015</v>
      </c>
      <c r="V324" s="11" t="str">
        <f t="shared" si="53"/>
        <v>Oct</v>
      </c>
      <c r="W324" s="11" t="str">
        <f t="shared" si="51"/>
        <v>Nov</v>
      </c>
    </row>
    <row r="325" spans="1:23" ht="15.75">
      <c r="A325">
        <v>593</v>
      </c>
      <c r="B325" s="4" t="s">
        <v>1228</v>
      </c>
      <c r="C325" s="3" t="s">
        <v>1229</v>
      </c>
      <c r="D325">
        <v>121600</v>
      </c>
      <c r="E325">
        <v>188288</v>
      </c>
      <c r="F325" t="s">
        <v>20</v>
      </c>
      <c r="G325" s="7">
        <f t="shared" si="45"/>
        <v>1.5484210526315789</v>
      </c>
      <c r="H325">
        <v>4006</v>
      </c>
      <c r="I325" t="s">
        <v>21</v>
      </c>
      <c r="J325" t="s">
        <v>22</v>
      </c>
      <c r="K325" s="10">
        <f t="shared" si="47"/>
        <v>41724.208333333336</v>
      </c>
      <c r="L325">
        <v>1395810000</v>
      </c>
      <c r="M325">
        <v>1396933200</v>
      </c>
      <c r="N325" s="11">
        <f t="shared" si="48"/>
        <v>41737.208333333336</v>
      </c>
      <c r="O325" t="b">
        <v>0</v>
      </c>
      <c r="P325" t="b">
        <v>0</v>
      </c>
      <c r="Q325" t="s">
        <v>71</v>
      </c>
      <c r="R325" s="8">
        <f t="shared" si="46"/>
        <v>47.001497753369947</v>
      </c>
      <c r="S325" t="str">
        <f t="shared" si="49"/>
        <v>film &amp; video</v>
      </c>
      <c r="T325" t="str">
        <f t="shared" si="50"/>
        <v>animation</v>
      </c>
      <c r="U325" s="11" t="str">
        <f t="shared" si="52"/>
        <v>2014</v>
      </c>
      <c r="V325" s="11" t="str">
        <f t="shared" si="53"/>
        <v>Mar</v>
      </c>
      <c r="W325" s="11" t="str">
        <f t="shared" si="51"/>
        <v>Apr</v>
      </c>
    </row>
    <row r="326" spans="1:23" ht="15.75" customHeight="1">
      <c r="A326">
        <v>93</v>
      </c>
      <c r="B326" s="4" t="s">
        <v>235</v>
      </c>
      <c r="C326" s="3" t="s">
        <v>236</v>
      </c>
      <c r="D326">
        <v>108800</v>
      </c>
      <c r="E326">
        <v>65877</v>
      </c>
      <c r="F326" t="s">
        <v>74</v>
      </c>
      <c r="G326" s="7">
        <f t="shared" si="45"/>
        <v>0.60548713235294116</v>
      </c>
      <c r="H326">
        <v>610</v>
      </c>
      <c r="I326" t="s">
        <v>21</v>
      </c>
      <c r="J326" t="s">
        <v>22</v>
      </c>
      <c r="K326" s="10">
        <f t="shared" si="47"/>
        <v>41202.208333333336</v>
      </c>
      <c r="L326">
        <v>1350709200</v>
      </c>
      <c r="M326">
        <v>1351054800</v>
      </c>
      <c r="N326" s="11">
        <f t="shared" si="48"/>
        <v>41206.208333333336</v>
      </c>
      <c r="O326" t="b">
        <v>0</v>
      </c>
      <c r="P326" t="b">
        <v>1</v>
      </c>
      <c r="Q326" t="s">
        <v>33</v>
      </c>
      <c r="R326" s="8">
        <f t="shared" si="46"/>
        <v>107.99508196721311</v>
      </c>
      <c r="S326" t="str">
        <f t="shared" si="49"/>
        <v>theater</v>
      </c>
      <c r="T326" t="str">
        <f t="shared" si="50"/>
        <v>plays</v>
      </c>
      <c r="U326" s="11" t="str">
        <f t="shared" si="52"/>
        <v>2012</v>
      </c>
      <c r="V326" s="11" t="str">
        <f t="shared" si="53"/>
        <v>Oct</v>
      </c>
      <c r="W326" s="11" t="str">
        <f t="shared" si="51"/>
        <v>Oct</v>
      </c>
    </row>
    <row r="327" spans="1:23" ht="15.75">
      <c r="A327">
        <v>930</v>
      </c>
      <c r="B327" s="4" t="s">
        <v>1892</v>
      </c>
      <c r="C327" s="3" t="s">
        <v>1893</v>
      </c>
      <c r="D327">
        <v>3500</v>
      </c>
      <c r="E327">
        <v>3930</v>
      </c>
      <c r="F327" t="s">
        <v>20</v>
      </c>
      <c r="G327" s="7">
        <f t="shared" si="45"/>
        <v>1.1228571428571428</v>
      </c>
      <c r="H327">
        <v>85</v>
      </c>
      <c r="I327" t="s">
        <v>21</v>
      </c>
      <c r="J327" t="s">
        <v>22</v>
      </c>
      <c r="K327" s="10">
        <f t="shared" si="47"/>
        <v>42060.25</v>
      </c>
      <c r="L327">
        <v>1424844000</v>
      </c>
      <c r="M327">
        <v>1425448800</v>
      </c>
      <c r="N327" s="11">
        <f t="shared" si="48"/>
        <v>42067.25</v>
      </c>
      <c r="O327" t="b">
        <v>0</v>
      </c>
      <c r="P327" t="b">
        <v>1</v>
      </c>
      <c r="Q327" t="s">
        <v>33</v>
      </c>
      <c r="R327" s="8">
        <f t="shared" si="46"/>
        <v>46.235294117647058</v>
      </c>
      <c r="S327" t="str">
        <f t="shared" si="49"/>
        <v>theater</v>
      </c>
      <c r="T327" t="str">
        <f t="shared" si="50"/>
        <v>plays</v>
      </c>
      <c r="U327" s="11" t="str">
        <f t="shared" si="52"/>
        <v>2015</v>
      </c>
      <c r="V327" s="11" t="str">
        <f t="shared" si="53"/>
        <v>Feb</v>
      </c>
      <c r="W327" s="11" t="str">
        <f t="shared" si="51"/>
        <v>Mar</v>
      </c>
    </row>
    <row r="328" spans="1:23" ht="30" customHeight="1">
      <c r="A328">
        <v>946</v>
      </c>
      <c r="B328" s="4" t="s">
        <v>1922</v>
      </c>
      <c r="C328" s="3" t="s">
        <v>1923</v>
      </c>
      <c r="D328">
        <v>153700</v>
      </c>
      <c r="E328">
        <v>15238</v>
      </c>
      <c r="F328" t="s">
        <v>14</v>
      </c>
      <c r="G328" s="7">
        <f t="shared" si="45"/>
        <v>9.9141184124918666E-2</v>
      </c>
      <c r="H328">
        <v>181</v>
      </c>
      <c r="I328" t="s">
        <v>21</v>
      </c>
      <c r="J328" t="s">
        <v>22</v>
      </c>
      <c r="K328" s="10">
        <f t="shared" si="47"/>
        <v>40710.208333333336</v>
      </c>
      <c r="L328">
        <v>1308200400</v>
      </c>
      <c r="M328">
        <v>1308373200</v>
      </c>
      <c r="N328" s="11">
        <f t="shared" si="48"/>
        <v>40712.208333333336</v>
      </c>
      <c r="O328" t="b">
        <v>0</v>
      </c>
      <c r="P328" t="b">
        <v>0</v>
      </c>
      <c r="Q328" t="s">
        <v>33</v>
      </c>
      <c r="R328" s="8">
        <f t="shared" si="46"/>
        <v>84.187845303867405</v>
      </c>
      <c r="S328" t="str">
        <f t="shared" si="49"/>
        <v>theater</v>
      </c>
      <c r="T328" t="str">
        <f t="shared" si="50"/>
        <v>plays</v>
      </c>
      <c r="U328" s="11" t="str">
        <f t="shared" si="52"/>
        <v>2011</v>
      </c>
      <c r="V328" s="11" t="str">
        <f t="shared" si="53"/>
        <v>Jun</v>
      </c>
      <c r="W328" s="11" t="str">
        <f t="shared" si="51"/>
        <v>Jun</v>
      </c>
    </row>
    <row r="329" spans="1:23" ht="15.75" customHeight="1">
      <c r="A329">
        <v>155</v>
      </c>
      <c r="B329" s="4" t="s">
        <v>362</v>
      </c>
      <c r="C329" s="3" t="s">
        <v>363</v>
      </c>
      <c r="D329">
        <v>139500</v>
      </c>
      <c r="E329">
        <v>90706</v>
      </c>
      <c r="F329" t="s">
        <v>14</v>
      </c>
      <c r="G329" s="7">
        <f t="shared" si="45"/>
        <v>0.65022222222222226</v>
      </c>
      <c r="H329">
        <v>1194</v>
      </c>
      <c r="I329" t="s">
        <v>21</v>
      </c>
      <c r="J329" t="s">
        <v>22</v>
      </c>
      <c r="K329" s="10">
        <f t="shared" si="47"/>
        <v>40262.208333333336</v>
      </c>
      <c r="L329">
        <v>1269493200</v>
      </c>
      <c r="M329">
        <v>1270789200</v>
      </c>
      <c r="N329" s="11">
        <f t="shared" si="48"/>
        <v>40277.208333333336</v>
      </c>
      <c r="O329" t="b">
        <v>0</v>
      </c>
      <c r="P329" t="b">
        <v>0</v>
      </c>
      <c r="Q329" t="s">
        <v>33</v>
      </c>
      <c r="R329" s="8">
        <f t="shared" si="46"/>
        <v>75.968174204355108</v>
      </c>
      <c r="S329" t="str">
        <f t="shared" si="49"/>
        <v>theater</v>
      </c>
      <c r="T329" t="str">
        <f t="shared" si="50"/>
        <v>plays</v>
      </c>
      <c r="U329" s="11" t="str">
        <f t="shared" si="52"/>
        <v>2010</v>
      </c>
      <c r="V329" s="11" t="str">
        <f t="shared" si="53"/>
        <v>Mar</v>
      </c>
      <c r="W329" s="11" t="str">
        <f t="shared" si="51"/>
        <v>Apr</v>
      </c>
    </row>
    <row r="330" spans="1:23" ht="15.75" customHeight="1">
      <c r="A330">
        <v>139</v>
      </c>
      <c r="B330" s="4" t="s">
        <v>330</v>
      </c>
      <c r="C330" s="3" t="s">
        <v>331</v>
      </c>
      <c r="D330">
        <v>92100</v>
      </c>
      <c r="E330">
        <v>19246</v>
      </c>
      <c r="F330" t="s">
        <v>14</v>
      </c>
      <c r="G330" s="7">
        <f t="shared" si="45"/>
        <v>0.20896851248642778</v>
      </c>
      <c r="H330">
        <v>326</v>
      </c>
      <c r="I330" t="s">
        <v>21</v>
      </c>
      <c r="J330" t="s">
        <v>22</v>
      </c>
      <c r="K330" s="10">
        <f t="shared" si="47"/>
        <v>42115.208333333328</v>
      </c>
      <c r="L330">
        <v>1429592400</v>
      </c>
      <c r="M330">
        <v>1430974800</v>
      </c>
      <c r="N330" s="11">
        <f t="shared" si="48"/>
        <v>42131.208333333328</v>
      </c>
      <c r="O330" t="b">
        <v>0</v>
      </c>
      <c r="P330" t="b">
        <v>1</v>
      </c>
      <c r="Q330" t="s">
        <v>65</v>
      </c>
      <c r="R330" s="8">
        <f t="shared" si="46"/>
        <v>59.036809815950917</v>
      </c>
      <c r="S330" t="str">
        <f t="shared" si="49"/>
        <v>technology</v>
      </c>
      <c r="T330" t="str">
        <f t="shared" si="50"/>
        <v>wearables</v>
      </c>
      <c r="U330" s="11" t="str">
        <f t="shared" si="52"/>
        <v>2015</v>
      </c>
      <c r="V330" s="11" t="str">
        <f t="shared" si="53"/>
        <v>Apr</v>
      </c>
      <c r="W330" s="11" t="str">
        <f t="shared" si="51"/>
        <v>May</v>
      </c>
    </row>
    <row r="331" spans="1:23" ht="15.75">
      <c r="A331">
        <v>72</v>
      </c>
      <c r="B331" s="4" t="s">
        <v>192</v>
      </c>
      <c r="C331" s="3" t="s">
        <v>193</v>
      </c>
      <c r="D331">
        <v>600</v>
      </c>
      <c r="E331">
        <v>4022</v>
      </c>
      <c r="F331" t="s">
        <v>20</v>
      </c>
      <c r="G331" s="7">
        <f t="shared" si="45"/>
        <v>6.7033333333333323</v>
      </c>
      <c r="H331">
        <v>54</v>
      </c>
      <c r="I331" t="s">
        <v>21</v>
      </c>
      <c r="J331" t="s">
        <v>22</v>
      </c>
      <c r="K331" s="10">
        <f t="shared" si="47"/>
        <v>42186.208333333328</v>
      </c>
      <c r="L331">
        <v>1435726800</v>
      </c>
      <c r="M331">
        <v>1438837200</v>
      </c>
      <c r="N331" s="11">
        <f t="shared" si="48"/>
        <v>42222.208333333328</v>
      </c>
      <c r="O331" t="b">
        <v>0</v>
      </c>
      <c r="P331" t="b">
        <v>0</v>
      </c>
      <c r="Q331" t="s">
        <v>71</v>
      </c>
      <c r="R331" s="8">
        <f t="shared" si="46"/>
        <v>74.481481481481481</v>
      </c>
      <c r="S331" t="str">
        <f t="shared" si="49"/>
        <v>film &amp; video</v>
      </c>
      <c r="T331" t="str">
        <f t="shared" si="50"/>
        <v>animation</v>
      </c>
      <c r="U331" s="11" t="str">
        <f t="shared" si="52"/>
        <v>2015</v>
      </c>
      <c r="V331" s="11" t="str">
        <f t="shared" si="53"/>
        <v>Jul</v>
      </c>
      <c r="W331" s="11" t="str">
        <f t="shared" si="51"/>
        <v>Aug</v>
      </c>
    </row>
    <row r="332" spans="1:23" ht="15.75">
      <c r="A332">
        <v>437</v>
      </c>
      <c r="B332" s="4" t="s">
        <v>923</v>
      </c>
      <c r="C332" s="3" t="s">
        <v>924</v>
      </c>
      <c r="D332">
        <v>8100</v>
      </c>
      <c r="E332">
        <v>9969</v>
      </c>
      <c r="F332" t="s">
        <v>20</v>
      </c>
      <c r="G332" s="7">
        <f t="shared" si="45"/>
        <v>1.2307407407407407</v>
      </c>
      <c r="H332">
        <v>192</v>
      </c>
      <c r="I332" t="s">
        <v>21</v>
      </c>
      <c r="J332" t="s">
        <v>22</v>
      </c>
      <c r="K332" s="10">
        <f t="shared" si="47"/>
        <v>42260.208333333328</v>
      </c>
      <c r="L332">
        <v>1442120400</v>
      </c>
      <c r="M332">
        <v>1442379600</v>
      </c>
      <c r="N332" s="11">
        <f t="shared" si="48"/>
        <v>42263.208333333328</v>
      </c>
      <c r="O332" t="b">
        <v>0</v>
      </c>
      <c r="P332" t="b">
        <v>1</v>
      </c>
      <c r="Q332" t="s">
        <v>71</v>
      </c>
      <c r="R332" s="8">
        <f t="shared" si="46"/>
        <v>51.921875</v>
      </c>
      <c r="S332" t="str">
        <f t="shared" si="49"/>
        <v>film &amp; video</v>
      </c>
      <c r="T332" t="str">
        <f t="shared" si="50"/>
        <v>animation</v>
      </c>
      <c r="U332" s="11" t="str">
        <f t="shared" si="52"/>
        <v>2015</v>
      </c>
      <c r="V332" s="11" t="str">
        <f t="shared" si="53"/>
        <v>Sep</v>
      </c>
      <c r="W332" s="11" t="str">
        <f t="shared" si="51"/>
        <v>Sep</v>
      </c>
    </row>
    <row r="333" spans="1:23" ht="15.75" customHeight="1">
      <c r="A333">
        <v>870</v>
      </c>
      <c r="B333" s="4" t="s">
        <v>1772</v>
      </c>
      <c r="C333" s="3" t="s">
        <v>1773</v>
      </c>
      <c r="D333">
        <v>7700</v>
      </c>
      <c r="E333">
        <v>6920</v>
      </c>
      <c r="F333" t="s">
        <v>14</v>
      </c>
      <c r="G333" s="7">
        <f t="shared" si="45"/>
        <v>0.89870129870129878</v>
      </c>
      <c r="H333">
        <v>121</v>
      </c>
      <c r="I333" t="s">
        <v>21</v>
      </c>
      <c r="J333" t="s">
        <v>22</v>
      </c>
      <c r="K333" s="10">
        <f t="shared" si="47"/>
        <v>42240.208333333328</v>
      </c>
      <c r="L333">
        <v>1440392400</v>
      </c>
      <c r="M333">
        <v>1442552400</v>
      </c>
      <c r="N333" s="11">
        <f t="shared" si="48"/>
        <v>42265.208333333328</v>
      </c>
      <c r="O333" t="b">
        <v>0</v>
      </c>
      <c r="P333" t="b">
        <v>0</v>
      </c>
      <c r="Q333" t="s">
        <v>33</v>
      </c>
      <c r="R333" s="8">
        <f t="shared" si="46"/>
        <v>57.190082644628099</v>
      </c>
      <c r="S333" t="str">
        <f t="shared" si="49"/>
        <v>theater</v>
      </c>
      <c r="T333" t="str">
        <f t="shared" si="50"/>
        <v>plays</v>
      </c>
      <c r="U333" s="11" t="str">
        <f t="shared" si="52"/>
        <v>2015</v>
      </c>
      <c r="V333" s="11" t="str">
        <f t="shared" si="53"/>
        <v>Aug</v>
      </c>
      <c r="W333" s="11" t="str">
        <f t="shared" si="51"/>
        <v>Sep</v>
      </c>
    </row>
    <row r="334" spans="1:23" ht="15.75">
      <c r="A334">
        <v>94</v>
      </c>
      <c r="B334" s="4" t="s">
        <v>237</v>
      </c>
      <c r="C334" s="3" t="s">
        <v>238</v>
      </c>
      <c r="D334">
        <v>2900</v>
      </c>
      <c r="E334">
        <v>8807</v>
      </c>
      <c r="F334" t="s">
        <v>20</v>
      </c>
      <c r="G334" s="7">
        <f t="shared" si="45"/>
        <v>3.036896551724138</v>
      </c>
      <c r="H334">
        <v>180</v>
      </c>
      <c r="I334" t="s">
        <v>40</v>
      </c>
      <c r="J334" t="s">
        <v>41</v>
      </c>
      <c r="K334" s="10">
        <f t="shared" si="47"/>
        <v>43562.208333333328</v>
      </c>
      <c r="L334">
        <v>1554613200</v>
      </c>
      <c r="M334">
        <v>1555563600</v>
      </c>
      <c r="N334" s="11">
        <f t="shared" si="48"/>
        <v>43573.208333333328</v>
      </c>
      <c r="O334" t="b">
        <v>0</v>
      </c>
      <c r="P334" t="b">
        <v>0</v>
      </c>
      <c r="Q334" t="s">
        <v>28</v>
      </c>
      <c r="R334" s="8">
        <f t="shared" si="46"/>
        <v>48.927777777777777</v>
      </c>
      <c r="S334" t="str">
        <f t="shared" si="49"/>
        <v>technology</v>
      </c>
      <c r="T334" t="str">
        <f t="shared" si="50"/>
        <v>web</v>
      </c>
      <c r="U334" s="11" t="str">
        <f t="shared" si="52"/>
        <v>2019</v>
      </c>
      <c r="V334" s="11" t="str">
        <f t="shared" si="53"/>
        <v>Apr</v>
      </c>
      <c r="W334" s="11" t="str">
        <f t="shared" si="51"/>
        <v>Apr</v>
      </c>
    </row>
    <row r="335" spans="1:23" ht="15.75">
      <c r="A335">
        <v>547</v>
      </c>
      <c r="B335" s="4" t="s">
        <v>1139</v>
      </c>
      <c r="C335" s="3" t="s">
        <v>1140</v>
      </c>
      <c r="D335">
        <v>1300</v>
      </c>
      <c r="E335">
        <v>12597</v>
      </c>
      <c r="F335" t="s">
        <v>20</v>
      </c>
      <c r="G335" s="7">
        <f t="shared" si="45"/>
        <v>9.69</v>
      </c>
      <c r="H335">
        <v>156</v>
      </c>
      <c r="I335" t="s">
        <v>21</v>
      </c>
      <c r="J335" t="s">
        <v>22</v>
      </c>
      <c r="K335" s="10">
        <f t="shared" si="47"/>
        <v>42029.25</v>
      </c>
      <c r="L335">
        <v>1422165600</v>
      </c>
      <c r="M335">
        <v>1423202400</v>
      </c>
      <c r="N335" s="11">
        <f t="shared" si="48"/>
        <v>42041.25</v>
      </c>
      <c r="O335" t="b">
        <v>0</v>
      </c>
      <c r="P335" t="b">
        <v>0</v>
      </c>
      <c r="Q335" t="s">
        <v>53</v>
      </c>
      <c r="R335" s="8">
        <f t="shared" si="46"/>
        <v>80.75</v>
      </c>
      <c r="S335" t="str">
        <f t="shared" si="49"/>
        <v>film &amp; video</v>
      </c>
      <c r="T335" t="str">
        <f t="shared" si="50"/>
        <v>drama</v>
      </c>
      <c r="U335" s="11" t="str">
        <f t="shared" si="52"/>
        <v>2015</v>
      </c>
      <c r="V335" s="11" t="str">
        <f t="shared" si="53"/>
        <v>Jan</v>
      </c>
      <c r="W335" s="11" t="str">
        <f t="shared" si="51"/>
        <v>Feb</v>
      </c>
    </row>
    <row r="336" spans="1:23" ht="15.75">
      <c r="A336">
        <v>568</v>
      </c>
      <c r="B336" s="4" t="s">
        <v>1180</v>
      </c>
      <c r="C336" s="3" t="s">
        <v>1181</v>
      </c>
      <c r="D336">
        <v>72400</v>
      </c>
      <c r="E336">
        <v>134688</v>
      </c>
      <c r="F336" t="s">
        <v>20</v>
      </c>
      <c r="G336" s="7">
        <f t="shared" si="45"/>
        <v>1.8603314917127072</v>
      </c>
      <c r="H336">
        <v>5180</v>
      </c>
      <c r="I336" t="s">
        <v>21</v>
      </c>
      <c r="J336" t="s">
        <v>22</v>
      </c>
      <c r="K336" s="10">
        <f t="shared" si="47"/>
        <v>40374.208333333336</v>
      </c>
      <c r="L336">
        <v>1279170000</v>
      </c>
      <c r="M336">
        <v>1283058000</v>
      </c>
      <c r="N336" s="11">
        <f t="shared" si="48"/>
        <v>40419.208333333336</v>
      </c>
      <c r="O336" t="b">
        <v>0</v>
      </c>
      <c r="P336" t="b">
        <v>0</v>
      </c>
      <c r="Q336" t="s">
        <v>33</v>
      </c>
      <c r="R336" s="8">
        <f t="shared" si="46"/>
        <v>26.0015444015444</v>
      </c>
      <c r="S336" t="str">
        <f t="shared" si="49"/>
        <v>theater</v>
      </c>
      <c r="T336" t="str">
        <f t="shared" si="50"/>
        <v>plays</v>
      </c>
      <c r="U336" s="11" t="str">
        <f t="shared" si="52"/>
        <v>2010</v>
      </c>
      <c r="V336" s="11" t="str">
        <f t="shared" si="53"/>
        <v>Jul</v>
      </c>
      <c r="W336" s="11" t="str">
        <f t="shared" si="51"/>
        <v>Aug</v>
      </c>
    </row>
    <row r="337" spans="1:23" ht="15.75">
      <c r="A337">
        <v>806</v>
      </c>
      <c r="B337" s="4" t="s">
        <v>1647</v>
      </c>
      <c r="C337" s="3" t="s">
        <v>1648</v>
      </c>
      <c r="D337">
        <v>700</v>
      </c>
      <c r="E337">
        <v>8262</v>
      </c>
      <c r="F337" t="s">
        <v>20</v>
      </c>
      <c r="G337" s="7">
        <f t="shared" si="45"/>
        <v>11.802857142857142</v>
      </c>
      <c r="H337">
        <v>76</v>
      </c>
      <c r="I337" t="s">
        <v>21</v>
      </c>
      <c r="J337" t="s">
        <v>22</v>
      </c>
      <c r="K337" s="10">
        <f t="shared" si="47"/>
        <v>40973.25</v>
      </c>
      <c r="L337">
        <v>1330927200</v>
      </c>
      <c r="M337">
        <v>1332997200</v>
      </c>
      <c r="N337" s="11">
        <f t="shared" si="48"/>
        <v>40997.208333333336</v>
      </c>
      <c r="O337" t="b">
        <v>0</v>
      </c>
      <c r="P337" t="b">
        <v>1</v>
      </c>
      <c r="Q337" t="s">
        <v>53</v>
      </c>
      <c r="R337" s="8">
        <f t="shared" si="46"/>
        <v>108.71052631578948</v>
      </c>
      <c r="S337" t="str">
        <f t="shared" si="49"/>
        <v>film &amp; video</v>
      </c>
      <c r="T337" t="str">
        <f t="shared" si="50"/>
        <v>drama</v>
      </c>
      <c r="U337" s="11" t="str">
        <f t="shared" si="52"/>
        <v>2012</v>
      </c>
      <c r="V337" s="11" t="str">
        <f t="shared" si="53"/>
        <v>Mar</v>
      </c>
      <c r="W337" s="11" t="str">
        <f t="shared" si="51"/>
        <v>Mar</v>
      </c>
    </row>
    <row r="338" spans="1:23" ht="15.75" customHeight="1">
      <c r="A338">
        <v>432</v>
      </c>
      <c r="B338" s="4" t="s">
        <v>913</v>
      </c>
      <c r="C338" s="3" t="s">
        <v>914</v>
      </c>
      <c r="D338">
        <v>7700</v>
      </c>
      <c r="E338">
        <v>6369</v>
      </c>
      <c r="F338" t="s">
        <v>14</v>
      </c>
      <c r="G338" s="7">
        <f t="shared" si="45"/>
        <v>0.82714285714285718</v>
      </c>
      <c r="H338">
        <v>91</v>
      </c>
      <c r="I338" t="s">
        <v>21</v>
      </c>
      <c r="J338" t="s">
        <v>22</v>
      </c>
      <c r="K338" s="10">
        <f t="shared" si="47"/>
        <v>41761.208333333336</v>
      </c>
      <c r="L338">
        <v>1399006800</v>
      </c>
      <c r="M338">
        <v>1400734800</v>
      </c>
      <c r="N338" s="11">
        <f t="shared" si="48"/>
        <v>41781.208333333336</v>
      </c>
      <c r="O338" t="b">
        <v>0</v>
      </c>
      <c r="P338" t="b">
        <v>0</v>
      </c>
      <c r="Q338" t="s">
        <v>33</v>
      </c>
      <c r="R338" s="8">
        <f t="shared" si="46"/>
        <v>69.989010989010993</v>
      </c>
      <c r="S338" t="str">
        <f t="shared" si="49"/>
        <v>theater</v>
      </c>
      <c r="T338" t="str">
        <f t="shared" si="50"/>
        <v>plays</v>
      </c>
      <c r="U338" s="11" t="str">
        <f t="shared" si="52"/>
        <v>2014</v>
      </c>
      <c r="V338" s="11" t="str">
        <f t="shared" si="53"/>
        <v>May</v>
      </c>
      <c r="W338" s="11" t="str">
        <f t="shared" si="51"/>
        <v>May</v>
      </c>
    </row>
    <row r="339" spans="1:23" ht="15.75">
      <c r="A339">
        <v>114</v>
      </c>
      <c r="B339" s="4" t="s">
        <v>278</v>
      </c>
      <c r="C339" s="3" t="s">
        <v>279</v>
      </c>
      <c r="D339">
        <v>1900</v>
      </c>
      <c r="E339">
        <v>13816</v>
      </c>
      <c r="F339" t="s">
        <v>20</v>
      </c>
      <c r="G339" s="7">
        <f t="shared" si="45"/>
        <v>7.2715789473684209</v>
      </c>
      <c r="H339">
        <v>126</v>
      </c>
      <c r="I339" t="s">
        <v>21</v>
      </c>
      <c r="J339" t="s">
        <v>22</v>
      </c>
      <c r="K339" s="10">
        <f t="shared" si="47"/>
        <v>43564.208333333328</v>
      </c>
      <c r="L339">
        <v>1554786000</v>
      </c>
      <c r="M339">
        <v>1554872400</v>
      </c>
      <c r="N339" s="11">
        <f t="shared" si="48"/>
        <v>43565.208333333328</v>
      </c>
      <c r="O339" t="b">
        <v>0</v>
      </c>
      <c r="P339" t="b">
        <v>1</v>
      </c>
      <c r="Q339" t="s">
        <v>65</v>
      </c>
      <c r="R339" s="8">
        <f t="shared" si="46"/>
        <v>109.65079365079364</v>
      </c>
      <c r="S339" t="str">
        <f t="shared" si="49"/>
        <v>technology</v>
      </c>
      <c r="T339" t="str">
        <f t="shared" si="50"/>
        <v>wearables</v>
      </c>
      <c r="U339" s="11" t="str">
        <f t="shared" si="52"/>
        <v>2019</v>
      </c>
      <c r="V339" s="11" t="str">
        <f t="shared" si="53"/>
        <v>Apr</v>
      </c>
      <c r="W339" s="11" t="str">
        <f t="shared" si="51"/>
        <v>Apr</v>
      </c>
    </row>
    <row r="340" spans="1:23" ht="30" customHeight="1">
      <c r="A340">
        <v>447</v>
      </c>
      <c r="B340" s="4" t="s">
        <v>942</v>
      </c>
      <c r="C340" s="3" t="s">
        <v>943</v>
      </c>
      <c r="D340">
        <v>155200</v>
      </c>
      <c r="E340">
        <v>37754</v>
      </c>
      <c r="F340" t="s">
        <v>74</v>
      </c>
      <c r="G340" s="7">
        <f t="shared" si="45"/>
        <v>0.24326030927835052</v>
      </c>
      <c r="H340">
        <v>439</v>
      </c>
      <c r="I340" t="s">
        <v>40</v>
      </c>
      <c r="J340" t="s">
        <v>41</v>
      </c>
      <c r="K340" s="10">
        <f t="shared" si="47"/>
        <v>43088.25</v>
      </c>
      <c r="L340">
        <v>1513663200</v>
      </c>
      <c r="M340">
        <v>1515045600</v>
      </c>
      <c r="N340" s="11">
        <f t="shared" si="48"/>
        <v>43104.25</v>
      </c>
      <c r="O340" t="b">
        <v>0</v>
      </c>
      <c r="P340" t="b">
        <v>0</v>
      </c>
      <c r="Q340" t="s">
        <v>269</v>
      </c>
      <c r="R340" s="8">
        <f t="shared" si="46"/>
        <v>86</v>
      </c>
      <c r="S340" t="str">
        <f t="shared" si="49"/>
        <v>film &amp; video</v>
      </c>
      <c r="T340" t="str">
        <f t="shared" si="50"/>
        <v>television</v>
      </c>
      <c r="U340" s="11" t="str">
        <f t="shared" si="52"/>
        <v>2018</v>
      </c>
      <c r="V340" s="11" t="str">
        <f t="shared" si="53"/>
        <v>Dec</v>
      </c>
      <c r="W340" s="11" t="str">
        <f t="shared" si="51"/>
        <v>Jan</v>
      </c>
    </row>
    <row r="341" spans="1:23" ht="15.75">
      <c r="A341">
        <v>5</v>
      </c>
      <c r="B341" s="4" t="s">
        <v>34</v>
      </c>
      <c r="C341" s="3" t="s">
        <v>35</v>
      </c>
      <c r="D341">
        <v>7600</v>
      </c>
      <c r="E341">
        <v>13195</v>
      </c>
      <c r="F341" t="s">
        <v>20</v>
      </c>
      <c r="G341" s="7">
        <f t="shared" si="45"/>
        <v>1.7361842105263159</v>
      </c>
      <c r="H341">
        <v>174</v>
      </c>
      <c r="I341" t="s">
        <v>36</v>
      </c>
      <c r="J341" t="s">
        <v>37</v>
      </c>
      <c r="K341" s="10">
        <f t="shared" si="47"/>
        <v>41149.208333333336</v>
      </c>
      <c r="L341">
        <v>1346130000</v>
      </c>
      <c r="M341">
        <v>1347080400</v>
      </c>
      <c r="N341" s="11">
        <f t="shared" si="48"/>
        <v>41160.208333333336</v>
      </c>
      <c r="O341" t="b">
        <v>0</v>
      </c>
      <c r="P341" t="b">
        <v>0</v>
      </c>
      <c r="Q341" t="s">
        <v>33</v>
      </c>
      <c r="R341" s="8">
        <f t="shared" si="46"/>
        <v>75.833333333333329</v>
      </c>
      <c r="S341" t="str">
        <f t="shared" si="49"/>
        <v>theater</v>
      </c>
      <c r="T341" t="str">
        <f t="shared" si="50"/>
        <v>plays</v>
      </c>
      <c r="U341" s="11" t="str">
        <f t="shared" si="52"/>
        <v>2012</v>
      </c>
      <c r="V341" s="11" t="str">
        <f t="shared" si="53"/>
        <v>Aug</v>
      </c>
      <c r="W341" s="11" t="str">
        <f t="shared" si="51"/>
        <v>Sep</v>
      </c>
    </row>
    <row r="342" spans="1:23" ht="15.75">
      <c r="A342">
        <v>643</v>
      </c>
      <c r="B342" s="4" t="s">
        <v>1328</v>
      </c>
      <c r="C342" s="3" t="s">
        <v>1329</v>
      </c>
      <c r="D342">
        <v>14900</v>
      </c>
      <c r="E342">
        <v>32986</v>
      </c>
      <c r="F342" t="s">
        <v>20</v>
      </c>
      <c r="G342" s="7">
        <f t="shared" si="45"/>
        <v>2.2138255033557046</v>
      </c>
      <c r="H342">
        <v>375</v>
      </c>
      <c r="I342" t="s">
        <v>21</v>
      </c>
      <c r="J342" t="s">
        <v>22</v>
      </c>
      <c r="K342" s="10">
        <f t="shared" si="47"/>
        <v>42795.25</v>
      </c>
      <c r="L342">
        <v>1488348000</v>
      </c>
      <c r="M342">
        <v>1489899600</v>
      </c>
      <c r="N342" s="11">
        <f t="shared" si="48"/>
        <v>42813.208333333328</v>
      </c>
      <c r="O342" t="b">
        <v>0</v>
      </c>
      <c r="P342" t="b">
        <v>0</v>
      </c>
      <c r="Q342" t="s">
        <v>33</v>
      </c>
      <c r="R342" s="8">
        <f t="shared" si="46"/>
        <v>87.962666666666664</v>
      </c>
      <c r="S342" t="str">
        <f t="shared" si="49"/>
        <v>theater</v>
      </c>
      <c r="T342" t="str">
        <f t="shared" si="50"/>
        <v>plays</v>
      </c>
      <c r="U342" s="11" t="str">
        <f t="shared" si="52"/>
        <v>2017</v>
      </c>
      <c r="V342" s="11" t="str">
        <f t="shared" si="53"/>
        <v>Mar</v>
      </c>
      <c r="W342" s="11" t="str">
        <f t="shared" si="51"/>
        <v>Mar</v>
      </c>
    </row>
    <row r="343" spans="1:23" ht="15.75">
      <c r="A343">
        <v>324</v>
      </c>
      <c r="B343" s="4" t="s">
        <v>700</v>
      </c>
      <c r="C343" s="3" t="s">
        <v>701</v>
      </c>
      <c r="D343">
        <v>7100</v>
      </c>
      <c r="E343">
        <v>11648</v>
      </c>
      <c r="F343" t="s">
        <v>20</v>
      </c>
      <c r="G343" s="7">
        <f t="shared" si="45"/>
        <v>1.6405633802816901</v>
      </c>
      <c r="H343">
        <v>307</v>
      </c>
      <c r="I343" t="s">
        <v>21</v>
      </c>
      <c r="J343" t="s">
        <v>22</v>
      </c>
      <c r="K343" s="10">
        <f t="shared" si="47"/>
        <v>42176.208333333328</v>
      </c>
      <c r="L343">
        <v>1434862800</v>
      </c>
      <c r="M343">
        <v>1435899600</v>
      </c>
      <c r="N343" s="11">
        <f t="shared" si="48"/>
        <v>42188.208333333328</v>
      </c>
      <c r="O343" t="b">
        <v>0</v>
      </c>
      <c r="P343" t="b">
        <v>1</v>
      </c>
      <c r="Q343" t="s">
        <v>33</v>
      </c>
      <c r="R343" s="8">
        <f t="shared" si="46"/>
        <v>37.941368078175898</v>
      </c>
      <c r="S343" t="str">
        <f t="shared" si="49"/>
        <v>theater</v>
      </c>
      <c r="T343" t="str">
        <f t="shared" si="50"/>
        <v>plays</v>
      </c>
      <c r="U343" s="11" t="str">
        <f t="shared" si="52"/>
        <v>2015</v>
      </c>
      <c r="V343" s="11" t="str">
        <f t="shared" si="53"/>
        <v>Jun</v>
      </c>
      <c r="W343" s="11" t="str">
        <f t="shared" si="51"/>
        <v>Jul</v>
      </c>
    </row>
    <row r="344" spans="1:23" ht="15.75" customHeight="1">
      <c r="A344">
        <v>808</v>
      </c>
      <c r="B344" s="4" t="s">
        <v>1651</v>
      </c>
      <c r="C344" s="3" t="s">
        <v>1652</v>
      </c>
      <c r="D344">
        <v>5200</v>
      </c>
      <c r="E344">
        <v>1583</v>
      </c>
      <c r="F344" t="s">
        <v>14</v>
      </c>
      <c r="G344" s="7">
        <f t="shared" si="45"/>
        <v>0.30442307692307691</v>
      </c>
      <c r="H344">
        <v>19</v>
      </c>
      <c r="I344" t="s">
        <v>21</v>
      </c>
      <c r="J344" t="s">
        <v>22</v>
      </c>
      <c r="K344" s="10">
        <f t="shared" si="47"/>
        <v>42507.208333333328</v>
      </c>
      <c r="L344">
        <v>1463461200</v>
      </c>
      <c r="M344">
        <v>1464930000</v>
      </c>
      <c r="N344" s="11">
        <f t="shared" si="48"/>
        <v>42524.208333333328</v>
      </c>
      <c r="O344" t="b">
        <v>0</v>
      </c>
      <c r="P344" t="b">
        <v>0</v>
      </c>
      <c r="Q344" t="s">
        <v>17</v>
      </c>
      <c r="R344" s="8">
        <f t="shared" si="46"/>
        <v>83.315789473684205</v>
      </c>
      <c r="S344" t="str">
        <f t="shared" si="49"/>
        <v>food</v>
      </c>
      <c r="T344" t="str">
        <f t="shared" si="50"/>
        <v>food trucks</v>
      </c>
      <c r="U344" s="11" t="str">
        <f t="shared" si="52"/>
        <v>2016</v>
      </c>
      <c r="V344" s="11" t="str">
        <f t="shared" si="53"/>
        <v>May</v>
      </c>
      <c r="W344" s="11" t="str">
        <f t="shared" si="51"/>
        <v>Jun</v>
      </c>
    </row>
    <row r="345" spans="1:23" ht="15.75">
      <c r="A345">
        <v>962</v>
      </c>
      <c r="B345" s="4" t="s">
        <v>1954</v>
      </c>
      <c r="C345" s="3" t="s">
        <v>1955</v>
      </c>
      <c r="D345">
        <v>3600</v>
      </c>
      <c r="E345">
        <v>10657</v>
      </c>
      <c r="F345" t="s">
        <v>20</v>
      </c>
      <c r="G345" s="7">
        <f t="shared" si="45"/>
        <v>2.9602777777777778</v>
      </c>
      <c r="H345">
        <v>266</v>
      </c>
      <c r="I345" t="s">
        <v>21</v>
      </c>
      <c r="J345" t="s">
        <v>22</v>
      </c>
      <c r="K345" s="10">
        <f t="shared" si="47"/>
        <v>41592.25</v>
      </c>
      <c r="L345">
        <v>1384408800</v>
      </c>
      <c r="M345">
        <v>1386223200</v>
      </c>
      <c r="N345" s="11">
        <f t="shared" si="48"/>
        <v>41613.25</v>
      </c>
      <c r="O345" t="b">
        <v>0</v>
      </c>
      <c r="P345" t="b">
        <v>0</v>
      </c>
      <c r="Q345" t="s">
        <v>17</v>
      </c>
      <c r="R345" s="8">
        <f t="shared" si="46"/>
        <v>40.063909774436091</v>
      </c>
      <c r="S345" t="str">
        <f t="shared" si="49"/>
        <v>food</v>
      </c>
      <c r="T345" t="str">
        <f t="shared" si="50"/>
        <v>food trucks</v>
      </c>
      <c r="U345" s="11" t="str">
        <f t="shared" si="52"/>
        <v>2013</v>
      </c>
      <c r="V345" s="11" t="str">
        <f t="shared" si="53"/>
        <v>Nov</v>
      </c>
      <c r="W345" s="11" t="str">
        <f t="shared" si="51"/>
        <v>Dec</v>
      </c>
    </row>
    <row r="346" spans="1:23" ht="30" customHeight="1">
      <c r="A346">
        <v>146</v>
      </c>
      <c r="B346" s="4" t="s">
        <v>344</v>
      </c>
      <c r="C346" s="3" t="s">
        <v>345</v>
      </c>
      <c r="D346">
        <v>8800</v>
      </c>
      <c r="E346">
        <v>1518</v>
      </c>
      <c r="F346" t="s">
        <v>74</v>
      </c>
      <c r="G346" s="7">
        <f t="shared" si="45"/>
        <v>0.17249999999999999</v>
      </c>
      <c r="H346">
        <v>51</v>
      </c>
      <c r="I346" t="s">
        <v>21</v>
      </c>
      <c r="J346" t="s">
        <v>22</v>
      </c>
      <c r="K346" s="10">
        <f t="shared" si="47"/>
        <v>40855.25</v>
      </c>
      <c r="L346">
        <v>1320732000</v>
      </c>
      <c r="M346">
        <v>1322460000</v>
      </c>
      <c r="N346" s="11">
        <f t="shared" si="48"/>
        <v>40875.25</v>
      </c>
      <c r="O346" t="b">
        <v>0</v>
      </c>
      <c r="P346" t="b">
        <v>0</v>
      </c>
      <c r="Q346" t="s">
        <v>33</v>
      </c>
      <c r="R346" s="8">
        <f t="shared" si="46"/>
        <v>29.764705882352942</v>
      </c>
      <c r="S346" t="str">
        <f t="shared" si="49"/>
        <v>theater</v>
      </c>
      <c r="T346" t="str">
        <f t="shared" si="50"/>
        <v>plays</v>
      </c>
      <c r="U346" s="11" t="str">
        <f t="shared" si="52"/>
        <v>2011</v>
      </c>
      <c r="V346" s="11" t="str">
        <f t="shared" si="53"/>
        <v>Nov</v>
      </c>
      <c r="W346" s="11" t="str">
        <f t="shared" si="51"/>
        <v>Nov</v>
      </c>
    </row>
    <row r="347" spans="1:23" ht="30">
      <c r="A347">
        <v>595</v>
      </c>
      <c r="B347" s="4" t="s">
        <v>1232</v>
      </c>
      <c r="C347" s="3" t="s">
        <v>1233</v>
      </c>
      <c r="D347">
        <v>70300</v>
      </c>
      <c r="E347">
        <v>146595</v>
      </c>
      <c r="F347" t="s">
        <v>20</v>
      </c>
      <c r="G347" s="7">
        <f t="shared" si="45"/>
        <v>2.0852773826458035</v>
      </c>
      <c r="H347">
        <v>1629</v>
      </c>
      <c r="I347" t="s">
        <v>21</v>
      </c>
      <c r="J347" t="s">
        <v>22</v>
      </c>
      <c r="K347" s="10">
        <f t="shared" si="47"/>
        <v>40253.208333333336</v>
      </c>
      <c r="L347">
        <v>1268715600</v>
      </c>
      <c r="M347">
        <v>1270530000</v>
      </c>
      <c r="N347" s="11">
        <f t="shared" si="48"/>
        <v>40274.208333333336</v>
      </c>
      <c r="O347" t="b">
        <v>0</v>
      </c>
      <c r="P347" t="b">
        <v>1</v>
      </c>
      <c r="Q347" t="s">
        <v>33</v>
      </c>
      <c r="R347" s="8">
        <f t="shared" si="46"/>
        <v>89.99079189686924</v>
      </c>
      <c r="S347" t="str">
        <f t="shared" si="49"/>
        <v>theater</v>
      </c>
      <c r="T347" t="str">
        <f t="shared" si="50"/>
        <v>plays</v>
      </c>
      <c r="U347" s="11" t="str">
        <f t="shared" si="52"/>
        <v>2010</v>
      </c>
      <c r="V347" s="11" t="str">
        <f t="shared" si="53"/>
        <v>Mar</v>
      </c>
      <c r="W347" s="11" t="str">
        <f t="shared" si="51"/>
        <v>Apr</v>
      </c>
    </row>
    <row r="348" spans="1:23" ht="15.75" customHeight="1">
      <c r="A348">
        <v>513</v>
      </c>
      <c r="B348" s="4" t="s">
        <v>1072</v>
      </c>
      <c r="C348" s="3" t="s">
        <v>1073</v>
      </c>
      <c r="D348">
        <v>8300</v>
      </c>
      <c r="E348">
        <v>3260</v>
      </c>
      <c r="F348" t="s">
        <v>74</v>
      </c>
      <c r="G348" s="7">
        <f t="shared" si="45"/>
        <v>0.39277108433734947</v>
      </c>
      <c r="H348">
        <v>35</v>
      </c>
      <c r="I348" t="s">
        <v>21</v>
      </c>
      <c r="J348" t="s">
        <v>22</v>
      </c>
      <c r="K348" s="10">
        <f t="shared" si="47"/>
        <v>40430.208333333336</v>
      </c>
      <c r="L348">
        <v>1284008400</v>
      </c>
      <c r="M348">
        <v>1284181200</v>
      </c>
      <c r="N348" s="11">
        <f t="shared" si="48"/>
        <v>40432.208333333336</v>
      </c>
      <c r="O348" t="b">
        <v>0</v>
      </c>
      <c r="P348" t="b">
        <v>0</v>
      </c>
      <c r="Q348" t="s">
        <v>269</v>
      </c>
      <c r="R348" s="8">
        <f t="shared" si="46"/>
        <v>93.142857142857139</v>
      </c>
      <c r="S348" t="str">
        <f t="shared" si="49"/>
        <v>film &amp; video</v>
      </c>
      <c r="T348" t="str">
        <f t="shared" si="50"/>
        <v>television</v>
      </c>
      <c r="U348" s="11" t="str">
        <f t="shared" si="52"/>
        <v>2010</v>
      </c>
      <c r="V348" s="11" t="str">
        <f t="shared" si="53"/>
        <v>Sep</v>
      </c>
      <c r="W348" s="11" t="str">
        <f t="shared" si="51"/>
        <v>Sep</v>
      </c>
    </row>
    <row r="349" spans="1:23" ht="15.75" customHeight="1">
      <c r="A349">
        <v>542</v>
      </c>
      <c r="B349" s="4" t="s">
        <v>1129</v>
      </c>
      <c r="C349" s="3" t="s">
        <v>1130</v>
      </c>
      <c r="D349">
        <v>77000</v>
      </c>
      <c r="E349">
        <v>1930</v>
      </c>
      <c r="F349" t="s">
        <v>14</v>
      </c>
      <c r="G349" s="7">
        <f t="shared" si="45"/>
        <v>2.5064935064935064E-2</v>
      </c>
      <c r="H349">
        <v>49</v>
      </c>
      <c r="I349" t="s">
        <v>40</v>
      </c>
      <c r="J349" t="s">
        <v>41</v>
      </c>
      <c r="K349" s="10">
        <f t="shared" si="47"/>
        <v>42391.25</v>
      </c>
      <c r="L349">
        <v>1453442400</v>
      </c>
      <c r="M349">
        <v>1456034400</v>
      </c>
      <c r="N349" s="11">
        <f t="shared" si="48"/>
        <v>42421.25</v>
      </c>
      <c r="O349" t="b">
        <v>0</v>
      </c>
      <c r="P349" t="b">
        <v>0</v>
      </c>
      <c r="Q349" t="s">
        <v>60</v>
      </c>
      <c r="R349" s="8">
        <f t="shared" si="46"/>
        <v>39.387755102040813</v>
      </c>
      <c r="S349" t="str">
        <f t="shared" si="49"/>
        <v>music</v>
      </c>
      <c r="T349" t="str">
        <f t="shared" si="50"/>
        <v>indie rock</v>
      </c>
      <c r="U349" s="11" t="str">
        <f t="shared" si="52"/>
        <v>2016</v>
      </c>
      <c r="V349" s="11" t="str">
        <f t="shared" si="53"/>
        <v>Jan</v>
      </c>
      <c r="W349" s="11" t="str">
        <f t="shared" si="51"/>
        <v>Feb</v>
      </c>
    </row>
    <row r="350" spans="1:23" ht="15.75" customHeight="1">
      <c r="A350">
        <v>309</v>
      </c>
      <c r="B350" s="4" t="s">
        <v>670</v>
      </c>
      <c r="C350" s="3" t="s">
        <v>671</v>
      </c>
      <c r="D350">
        <v>4100</v>
      </c>
      <c r="E350">
        <v>3087</v>
      </c>
      <c r="F350" t="s">
        <v>74</v>
      </c>
      <c r="G350" s="7">
        <f t="shared" si="45"/>
        <v>0.75292682926829269</v>
      </c>
      <c r="H350">
        <v>75</v>
      </c>
      <c r="I350" t="s">
        <v>21</v>
      </c>
      <c r="J350" t="s">
        <v>22</v>
      </c>
      <c r="K350" s="10">
        <f t="shared" si="47"/>
        <v>40807.208333333336</v>
      </c>
      <c r="L350">
        <v>1316581200</v>
      </c>
      <c r="M350">
        <v>1318309200</v>
      </c>
      <c r="N350" s="11">
        <f t="shared" si="48"/>
        <v>40827.208333333336</v>
      </c>
      <c r="O350" t="b">
        <v>0</v>
      </c>
      <c r="P350" t="b">
        <v>1</v>
      </c>
      <c r="Q350" t="s">
        <v>60</v>
      </c>
      <c r="R350" s="8">
        <f t="shared" si="46"/>
        <v>41.16</v>
      </c>
      <c r="S350" t="str">
        <f t="shared" si="49"/>
        <v>music</v>
      </c>
      <c r="T350" t="str">
        <f t="shared" si="50"/>
        <v>indie rock</v>
      </c>
      <c r="U350" s="11" t="str">
        <f t="shared" si="52"/>
        <v>2011</v>
      </c>
      <c r="V350" s="11" t="str">
        <f t="shared" si="53"/>
        <v>Sep</v>
      </c>
      <c r="W350" s="11" t="str">
        <f t="shared" si="51"/>
        <v>Oct</v>
      </c>
    </row>
    <row r="351" spans="1:23" ht="15.75">
      <c r="A351">
        <v>111</v>
      </c>
      <c r="B351" s="4" t="s">
        <v>272</v>
      </c>
      <c r="C351" s="3" t="s">
        <v>273</v>
      </c>
      <c r="D351">
        <v>61400</v>
      </c>
      <c r="E351">
        <v>73653</v>
      </c>
      <c r="F351" t="s">
        <v>20</v>
      </c>
      <c r="G351" s="7">
        <f t="shared" si="45"/>
        <v>1.1995602605863191</v>
      </c>
      <c r="H351">
        <v>676</v>
      </c>
      <c r="I351" t="s">
        <v>21</v>
      </c>
      <c r="J351" t="s">
        <v>22</v>
      </c>
      <c r="K351" s="10">
        <f t="shared" si="47"/>
        <v>41174.208333333336</v>
      </c>
      <c r="L351">
        <v>1348290000</v>
      </c>
      <c r="M351">
        <v>1348808400</v>
      </c>
      <c r="N351" s="11">
        <f t="shared" si="48"/>
        <v>41180.208333333336</v>
      </c>
      <c r="O351" t="b">
        <v>0</v>
      </c>
      <c r="P351" t="b">
        <v>0</v>
      </c>
      <c r="Q351" t="s">
        <v>133</v>
      </c>
      <c r="R351" s="8">
        <f t="shared" si="46"/>
        <v>108.95414201183432</v>
      </c>
      <c r="S351" t="str">
        <f t="shared" si="49"/>
        <v>publishing</v>
      </c>
      <c r="T351" t="str">
        <f t="shared" si="50"/>
        <v>radio &amp; podcasts</v>
      </c>
      <c r="U351" s="11" t="str">
        <f t="shared" si="52"/>
        <v>2012</v>
      </c>
      <c r="V351" s="11" t="str">
        <f t="shared" si="53"/>
        <v>Sep</v>
      </c>
      <c r="W351" s="11" t="str">
        <f t="shared" si="51"/>
        <v>Sep</v>
      </c>
    </row>
    <row r="352" spans="1:23" ht="15.75">
      <c r="A352">
        <v>337</v>
      </c>
      <c r="B352" s="4" t="s">
        <v>726</v>
      </c>
      <c r="C352" s="3" t="s">
        <v>727</v>
      </c>
      <c r="D352">
        <v>94500</v>
      </c>
      <c r="E352">
        <v>116064</v>
      </c>
      <c r="F352" t="s">
        <v>20</v>
      </c>
      <c r="G352" s="7">
        <f t="shared" si="45"/>
        <v>1.2281904761904763</v>
      </c>
      <c r="H352">
        <v>1095</v>
      </c>
      <c r="I352" t="s">
        <v>21</v>
      </c>
      <c r="J352" t="s">
        <v>22</v>
      </c>
      <c r="K352" s="10">
        <f t="shared" si="47"/>
        <v>43780.25</v>
      </c>
      <c r="L352">
        <v>1573452000</v>
      </c>
      <c r="M352">
        <v>1573538400</v>
      </c>
      <c r="N352" s="11">
        <f t="shared" si="48"/>
        <v>43781.25</v>
      </c>
      <c r="O352" t="b">
        <v>0</v>
      </c>
      <c r="P352" t="b">
        <v>0</v>
      </c>
      <c r="Q352" t="s">
        <v>33</v>
      </c>
      <c r="R352" s="8">
        <f t="shared" si="46"/>
        <v>105.9945205479452</v>
      </c>
      <c r="S352" t="str">
        <f t="shared" si="49"/>
        <v>theater</v>
      </c>
      <c r="T352" t="str">
        <f t="shared" si="50"/>
        <v>plays</v>
      </c>
      <c r="U352" s="11" t="str">
        <f t="shared" si="52"/>
        <v>2019</v>
      </c>
      <c r="V352" s="11" t="str">
        <f t="shared" si="53"/>
        <v>Nov</v>
      </c>
      <c r="W352" s="11" t="str">
        <f t="shared" si="51"/>
        <v>Nov</v>
      </c>
    </row>
    <row r="353" spans="1:23" ht="30">
      <c r="A353">
        <v>203</v>
      </c>
      <c r="B353" s="4" t="s">
        <v>458</v>
      </c>
      <c r="C353" s="3" t="s">
        <v>459</v>
      </c>
      <c r="D353">
        <v>143900</v>
      </c>
      <c r="E353">
        <v>193413</v>
      </c>
      <c r="F353" t="s">
        <v>20</v>
      </c>
      <c r="G353" s="7">
        <f t="shared" si="45"/>
        <v>1.3440792216817234</v>
      </c>
      <c r="H353">
        <v>4498</v>
      </c>
      <c r="I353" t="s">
        <v>26</v>
      </c>
      <c r="J353" t="s">
        <v>27</v>
      </c>
      <c r="K353" s="10">
        <f t="shared" si="47"/>
        <v>42752.25</v>
      </c>
      <c r="L353">
        <v>1484632800</v>
      </c>
      <c r="M353">
        <v>1484805600</v>
      </c>
      <c r="N353" s="11">
        <f t="shared" si="48"/>
        <v>42754.25</v>
      </c>
      <c r="O353" t="b">
        <v>0</v>
      </c>
      <c r="P353" t="b">
        <v>0</v>
      </c>
      <c r="Q353" t="s">
        <v>33</v>
      </c>
      <c r="R353" s="8">
        <f t="shared" si="46"/>
        <v>42.999777678968428</v>
      </c>
      <c r="S353" t="str">
        <f t="shared" si="49"/>
        <v>theater</v>
      </c>
      <c r="T353" t="str">
        <f t="shared" si="50"/>
        <v>plays</v>
      </c>
      <c r="U353" s="11" t="str">
        <f t="shared" si="52"/>
        <v>2017</v>
      </c>
      <c r="V353" s="11" t="str">
        <f t="shared" si="53"/>
        <v>Jan</v>
      </c>
      <c r="W353" s="11" t="str">
        <f t="shared" si="51"/>
        <v>Jan</v>
      </c>
    </row>
    <row r="354" spans="1:23" ht="30">
      <c r="A354">
        <v>906</v>
      </c>
      <c r="B354" s="4" t="s">
        <v>1844</v>
      </c>
      <c r="C354" s="3" t="s">
        <v>1845</v>
      </c>
      <c r="D354">
        <v>5500</v>
      </c>
      <c r="E354">
        <v>8964</v>
      </c>
      <c r="F354" t="s">
        <v>20</v>
      </c>
      <c r="G354" s="7">
        <f t="shared" si="45"/>
        <v>1.6298181818181816</v>
      </c>
      <c r="H354">
        <v>191</v>
      </c>
      <c r="I354" t="s">
        <v>21</v>
      </c>
      <c r="J354" t="s">
        <v>22</v>
      </c>
      <c r="K354" s="10">
        <f t="shared" si="47"/>
        <v>42868.208333333328</v>
      </c>
      <c r="L354">
        <v>1494651600</v>
      </c>
      <c r="M354">
        <v>1497762000</v>
      </c>
      <c r="N354" s="11">
        <f t="shared" si="48"/>
        <v>42904.208333333328</v>
      </c>
      <c r="O354" t="b">
        <v>1</v>
      </c>
      <c r="P354" t="b">
        <v>1</v>
      </c>
      <c r="Q354" t="s">
        <v>42</v>
      </c>
      <c r="R354" s="8">
        <f t="shared" si="46"/>
        <v>46.931937172774866</v>
      </c>
      <c r="S354" t="str">
        <f t="shared" si="49"/>
        <v>film &amp; video</v>
      </c>
      <c r="T354" t="str">
        <f t="shared" si="50"/>
        <v>documentary</v>
      </c>
      <c r="U354" s="11" t="str">
        <f t="shared" si="52"/>
        <v>2017</v>
      </c>
      <c r="V354" s="11" t="str">
        <f t="shared" si="53"/>
        <v>May</v>
      </c>
      <c r="W354" s="11" t="str">
        <f t="shared" si="51"/>
        <v>Jun</v>
      </c>
    </row>
    <row r="355" spans="1:23" ht="15.75">
      <c r="A355">
        <v>905</v>
      </c>
      <c r="B355" s="4" t="s">
        <v>1842</v>
      </c>
      <c r="C355" s="3" t="s">
        <v>1843</v>
      </c>
      <c r="D355">
        <v>7900</v>
      </c>
      <c r="E355">
        <v>12955</v>
      </c>
      <c r="F355" t="s">
        <v>20</v>
      </c>
      <c r="G355" s="7">
        <f t="shared" si="45"/>
        <v>1.6398734177215188</v>
      </c>
      <c r="H355">
        <v>236</v>
      </c>
      <c r="I355" t="s">
        <v>21</v>
      </c>
      <c r="J355" t="s">
        <v>22</v>
      </c>
      <c r="K355" s="10">
        <f t="shared" si="47"/>
        <v>41536.208333333336</v>
      </c>
      <c r="L355">
        <v>1379566800</v>
      </c>
      <c r="M355">
        <v>1379826000</v>
      </c>
      <c r="N355" s="11">
        <f t="shared" si="48"/>
        <v>41539.208333333336</v>
      </c>
      <c r="O355" t="b">
        <v>0</v>
      </c>
      <c r="P355" t="b">
        <v>0</v>
      </c>
      <c r="Q355" t="s">
        <v>33</v>
      </c>
      <c r="R355" s="8">
        <f t="shared" si="46"/>
        <v>54.894067796610166</v>
      </c>
      <c r="S355" t="str">
        <f t="shared" si="49"/>
        <v>theater</v>
      </c>
      <c r="T355" t="str">
        <f t="shared" si="50"/>
        <v>plays</v>
      </c>
      <c r="U355" s="11" t="str">
        <f t="shared" si="52"/>
        <v>2013</v>
      </c>
      <c r="V355" s="11" t="str">
        <f t="shared" si="53"/>
        <v>Sep</v>
      </c>
      <c r="W355" s="11" t="str">
        <f t="shared" si="51"/>
        <v>Sep</v>
      </c>
    </row>
    <row r="356" spans="1:23" ht="30">
      <c r="A356">
        <v>704</v>
      </c>
      <c r="B356" s="4" t="s">
        <v>1446</v>
      </c>
      <c r="C356" s="3" t="s">
        <v>1447</v>
      </c>
      <c r="D356">
        <v>8700</v>
      </c>
      <c r="E356">
        <v>10682</v>
      </c>
      <c r="F356" t="s">
        <v>20</v>
      </c>
      <c r="G356" s="7">
        <f t="shared" si="45"/>
        <v>1.2278160919540231</v>
      </c>
      <c r="H356">
        <v>116</v>
      </c>
      <c r="I356" t="s">
        <v>21</v>
      </c>
      <c r="J356" t="s">
        <v>22</v>
      </c>
      <c r="K356" s="10">
        <f t="shared" si="47"/>
        <v>42555.208333333328</v>
      </c>
      <c r="L356">
        <v>1467608400</v>
      </c>
      <c r="M356">
        <v>1468904400</v>
      </c>
      <c r="N356" s="11">
        <f t="shared" si="48"/>
        <v>42570.208333333328</v>
      </c>
      <c r="O356" t="b">
        <v>0</v>
      </c>
      <c r="P356" t="b">
        <v>0</v>
      </c>
      <c r="Q356" t="s">
        <v>71</v>
      </c>
      <c r="R356" s="8">
        <f t="shared" si="46"/>
        <v>92.08620689655173</v>
      </c>
      <c r="S356" t="str">
        <f t="shared" si="49"/>
        <v>film &amp; video</v>
      </c>
      <c r="T356" t="str">
        <f t="shared" si="50"/>
        <v>animation</v>
      </c>
      <c r="U356" s="11" t="str">
        <f t="shared" si="52"/>
        <v>2016</v>
      </c>
      <c r="V356" s="11" t="str">
        <f t="shared" si="53"/>
        <v>Jul</v>
      </c>
      <c r="W356" s="11" t="str">
        <f t="shared" si="51"/>
        <v>Jul</v>
      </c>
    </row>
    <row r="357" spans="1:23" ht="30">
      <c r="A357">
        <v>322</v>
      </c>
      <c r="B357" s="4" t="s">
        <v>696</v>
      </c>
      <c r="C357" s="3" t="s">
        <v>697</v>
      </c>
      <c r="D357">
        <v>117900</v>
      </c>
      <c r="E357">
        <v>196377</v>
      </c>
      <c r="F357" t="s">
        <v>20</v>
      </c>
      <c r="G357" s="7">
        <f t="shared" si="45"/>
        <v>1.6656234096692115</v>
      </c>
      <c r="H357">
        <v>5168</v>
      </c>
      <c r="I357" t="s">
        <v>21</v>
      </c>
      <c r="J357" t="s">
        <v>22</v>
      </c>
      <c r="K357" s="10">
        <f t="shared" si="47"/>
        <v>40507.25</v>
      </c>
      <c r="L357">
        <v>1290664800</v>
      </c>
      <c r="M357">
        <v>1291788000</v>
      </c>
      <c r="N357" s="11">
        <f t="shared" si="48"/>
        <v>40520.25</v>
      </c>
      <c r="O357" t="b">
        <v>0</v>
      </c>
      <c r="P357" t="b">
        <v>0</v>
      </c>
      <c r="Q357" t="s">
        <v>33</v>
      </c>
      <c r="R357" s="8">
        <f t="shared" si="46"/>
        <v>37.998645510835914</v>
      </c>
      <c r="S357" t="str">
        <f t="shared" si="49"/>
        <v>theater</v>
      </c>
      <c r="T357" t="str">
        <f t="shared" si="50"/>
        <v>plays</v>
      </c>
      <c r="U357" s="11" t="str">
        <f t="shared" si="52"/>
        <v>2010</v>
      </c>
      <c r="V357" s="11" t="str">
        <f t="shared" si="53"/>
        <v>Nov</v>
      </c>
      <c r="W357" s="11" t="str">
        <f t="shared" si="51"/>
        <v>Dec</v>
      </c>
    </row>
    <row r="358" spans="1:23" ht="15.75" customHeight="1">
      <c r="A358">
        <v>777</v>
      </c>
      <c r="B358" s="4" t="s">
        <v>1589</v>
      </c>
      <c r="C358" s="3" t="s">
        <v>1590</v>
      </c>
      <c r="D358">
        <v>93800</v>
      </c>
      <c r="E358">
        <v>45987</v>
      </c>
      <c r="F358" t="s">
        <v>14</v>
      </c>
      <c r="G358" s="7">
        <f t="shared" si="45"/>
        <v>0.49026652452025588</v>
      </c>
      <c r="H358">
        <v>676</v>
      </c>
      <c r="I358" t="s">
        <v>21</v>
      </c>
      <c r="J358" t="s">
        <v>22</v>
      </c>
      <c r="K358" s="10">
        <f t="shared" si="47"/>
        <v>40809.208333333336</v>
      </c>
      <c r="L358">
        <v>1316754000</v>
      </c>
      <c r="M358">
        <v>1319259600</v>
      </c>
      <c r="N358" s="11">
        <f t="shared" si="48"/>
        <v>40838.208333333336</v>
      </c>
      <c r="O358" t="b">
        <v>0</v>
      </c>
      <c r="P358" t="b">
        <v>0</v>
      </c>
      <c r="Q358" t="s">
        <v>33</v>
      </c>
      <c r="R358" s="8">
        <f t="shared" si="46"/>
        <v>68.028106508875737</v>
      </c>
      <c r="S358" t="str">
        <f t="shared" si="49"/>
        <v>theater</v>
      </c>
      <c r="T358" t="str">
        <f t="shared" si="50"/>
        <v>plays</v>
      </c>
      <c r="U358" s="11" t="str">
        <f t="shared" si="52"/>
        <v>2011</v>
      </c>
      <c r="V358" s="11" t="str">
        <f t="shared" si="53"/>
        <v>Sep</v>
      </c>
      <c r="W358" s="11" t="str">
        <f t="shared" si="51"/>
        <v>Oct</v>
      </c>
    </row>
    <row r="359" spans="1:23" ht="15.75">
      <c r="A359">
        <v>954</v>
      </c>
      <c r="B359" s="4" t="s">
        <v>1938</v>
      </c>
      <c r="C359" s="3" t="s">
        <v>1939</v>
      </c>
      <c r="D359">
        <v>42600</v>
      </c>
      <c r="E359">
        <v>156384</v>
      </c>
      <c r="F359" t="s">
        <v>20</v>
      </c>
      <c r="G359" s="7">
        <f t="shared" si="45"/>
        <v>3.6709859154929578</v>
      </c>
      <c r="H359">
        <v>1548</v>
      </c>
      <c r="I359" t="s">
        <v>26</v>
      </c>
      <c r="J359" t="s">
        <v>27</v>
      </c>
      <c r="K359" s="10">
        <f t="shared" si="47"/>
        <v>41174.208333333336</v>
      </c>
      <c r="L359">
        <v>1348290000</v>
      </c>
      <c r="M359">
        <v>1350363600</v>
      </c>
      <c r="N359" s="11">
        <f t="shared" si="48"/>
        <v>41198.208333333336</v>
      </c>
      <c r="O359" t="b">
        <v>0</v>
      </c>
      <c r="P359" t="b">
        <v>0</v>
      </c>
      <c r="Q359" t="s">
        <v>28</v>
      </c>
      <c r="R359" s="8">
        <f t="shared" si="46"/>
        <v>101.02325581395348</v>
      </c>
      <c r="S359" t="str">
        <f t="shared" si="49"/>
        <v>technology</v>
      </c>
      <c r="T359" t="str">
        <f t="shared" si="50"/>
        <v>web</v>
      </c>
      <c r="U359" s="11" t="str">
        <f t="shared" si="52"/>
        <v>2012</v>
      </c>
      <c r="V359" s="11" t="str">
        <f t="shared" si="53"/>
        <v>Sep</v>
      </c>
      <c r="W359" s="11" t="str">
        <f t="shared" si="51"/>
        <v>Oct</v>
      </c>
    </row>
    <row r="360" spans="1:23" ht="15.75" customHeight="1">
      <c r="A360">
        <v>348</v>
      </c>
      <c r="B360" s="4" t="s">
        <v>748</v>
      </c>
      <c r="C360" s="3" t="s">
        <v>749</v>
      </c>
      <c r="D360">
        <v>199000</v>
      </c>
      <c r="E360">
        <v>142823</v>
      </c>
      <c r="F360" t="s">
        <v>14</v>
      </c>
      <c r="G360" s="7">
        <f t="shared" si="45"/>
        <v>0.7177035175879396</v>
      </c>
      <c r="H360">
        <v>3483</v>
      </c>
      <c r="I360" t="s">
        <v>21</v>
      </c>
      <c r="J360" t="s">
        <v>22</v>
      </c>
      <c r="K360" s="10">
        <f t="shared" si="47"/>
        <v>42782.25</v>
      </c>
      <c r="L360">
        <v>1487224800</v>
      </c>
      <c r="M360">
        <v>1488348000</v>
      </c>
      <c r="N360" s="11">
        <f t="shared" si="48"/>
        <v>42795.25</v>
      </c>
      <c r="O360" t="b">
        <v>0</v>
      </c>
      <c r="P360" t="b">
        <v>0</v>
      </c>
      <c r="Q360" t="s">
        <v>17</v>
      </c>
      <c r="R360" s="8">
        <f t="shared" si="46"/>
        <v>41.005742176284812</v>
      </c>
      <c r="S360" t="str">
        <f t="shared" si="49"/>
        <v>food</v>
      </c>
      <c r="T360" t="str">
        <f t="shared" si="50"/>
        <v>food trucks</v>
      </c>
      <c r="U360" s="11" t="str">
        <f t="shared" si="52"/>
        <v>2017</v>
      </c>
      <c r="V360" s="11" t="str">
        <f t="shared" si="53"/>
        <v>Feb</v>
      </c>
      <c r="W360" s="11" t="str">
        <f t="shared" si="51"/>
        <v>Mar</v>
      </c>
    </row>
    <row r="361" spans="1:23" ht="15.75">
      <c r="A361">
        <v>444</v>
      </c>
      <c r="B361" s="4" t="s">
        <v>748</v>
      </c>
      <c r="C361" s="3" t="s">
        <v>937</v>
      </c>
      <c r="D361">
        <v>6200</v>
      </c>
      <c r="E361">
        <v>10938</v>
      </c>
      <c r="F361" t="s">
        <v>20</v>
      </c>
      <c r="G361" s="7">
        <f t="shared" si="45"/>
        <v>1.7641935483870967</v>
      </c>
      <c r="H361">
        <v>296</v>
      </c>
      <c r="I361" t="s">
        <v>21</v>
      </c>
      <c r="J361" t="s">
        <v>22</v>
      </c>
      <c r="K361" s="10">
        <f t="shared" si="47"/>
        <v>40748.208333333336</v>
      </c>
      <c r="L361">
        <v>1311483600</v>
      </c>
      <c r="M361">
        <v>1311656400</v>
      </c>
      <c r="N361" s="11">
        <f t="shared" si="48"/>
        <v>40750.208333333336</v>
      </c>
      <c r="O361" t="b">
        <v>0</v>
      </c>
      <c r="P361" t="b">
        <v>1</v>
      </c>
      <c r="Q361" t="s">
        <v>60</v>
      </c>
      <c r="R361" s="8">
        <f t="shared" si="46"/>
        <v>36.952702702702702</v>
      </c>
      <c r="S361" t="str">
        <f t="shared" si="49"/>
        <v>music</v>
      </c>
      <c r="T361" t="str">
        <f t="shared" si="50"/>
        <v>indie rock</v>
      </c>
      <c r="U361" s="11" t="str">
        <f t="shared" si="52"/>
        <v>2011</v>
      </c>
      <c r="V361" s="11" t="str">
        <f t="shared" si="53"/>
        <v>Jul</v>
      </c>
      <c r="W361" s="11" t="str">
        <f t="shared" si="51"/>
        <v>Jul</v>
      </c>
    </row>
    <row r="362" spans="1:23" ht="30">
      <c r="A362">
        <v>491</v>
      </c>
      <c r="B362" s="4" t="s">
        <v>1030</v>
      </c>
      <c r="C362" s="3" t="s">
        <v>1031</v>
      </c>
      <c r="D362">
        <v>56800</v>
      </c>
      <c r="E362">
        <v>173437</v>
      </c>
      <c r="F362" t="s">
        <v>20</v>
      </c>
      <c r="G362" s="7">
        <f t="shared" si="45"/>
        <v>3.0534683098591544</v>
      </c>
      <c r="H362">
        <v>2443</v>
      </c>
      <c r="I362" t="s">
        <v>21</v>
      </c>
      <c r="J362" t="s">
        <v>22</v>
      </c>
      <c r="K362" s="10">
        <f t="shared" si="47"/>
        <v>41456.208333333336</v>
      </c>
      <c r="L362">
        <v>1372654800</v>
      </c>
      <c r="M362">
        <v>1374901200</v>
      </c>
      <c r="N362" s="11">
        <f t="shared" si="48"/>
        <v>41482.208333333336</v>
      </c>
      <c r="O362" t="b">
        <v>0</v>
      </c>
      <c r="P362" t="b">
        <v>1</v>
      </c>
      <c r="Q362" t="s">
        <v>17</v>
      </c>
      <c r="R362" s="8">
        <f t="shared" si="46"/>
        <v>70.993450675399103</v>
      </c>
      <c r="S362" t="str">
        <f t="shared" si="49"/>
        <v>food</v>
      </c>
      <c r="T362" t="str">
        <f t="shared" si="50"/>
        <v>food trucks</v>
      </c>
      <c r="U362" s="11" t="str">
        <f t="shared" si="52"/>
        <v>2013</v>
      </c>
      <c r="V362" s="11" t="str">
        <f t="shared" si="53"/>
        <v>Jul</v>
      </c>
      <c r="W362" s="11" t="str">
        <f t="shared" si="51"/>
        <v>Jul</v>
      </c>
    </row>
    <row r="363" spans="1:23" ht="15.75" customHeight="1">
      <c r="A363">
        <v>168</v>
      </c>
      <c r="B363" s="4" t="s">
        <v>388</v>
      </c>
      <c r="C363" s="3" t="s">
        <v>389</v>
      </c>
      <c r="D363">
        <v>128100</v>
      </c>
      <c r="E363">
        <v>40107</v>
      </c>
      <c r="F363" t="s">
        <v>14</v>
      </c>
      <c r="G363" s="7">
        <f t="shared" ref="G363:G426" si="54">(E363/D363*100) %</f>
        <v>0.3130913348946136</v>
      </c>
      <c r="H363">
        <v>955</v>
      </c>
      <c r="I363" t="s">
        <v>36</v>
      </c>
      <c r="J363" t="s">
        <v>37</v>
      </c>
      <c r="K363" s="10">
        <f t="shared" si="47"/>
        <v>43518.25</v>
      </c>
      <c r="L363">
        <v>1550815200</v>
      </c>
      <c r="M363">
        <v>1552798800</v>
      </c>
      <c r="N363" s="11">
        <f t="shared" si="48"/>
        <v>43541.208333333328</v>
      </c>
      <c r="O363" t="b">
        <v>0</v>
      </c>
      <c r="P363" t="b">
        <v>1</v>
      </c>
      <c r="Q363" t="s">
        <v>60</v>
      </c>
      <c r="R363" s="8">
        <f t="shared" ref="R363:R426" si="55">(E363/H363)</f>
        <v>41.996858638743454</v>
      </c>
      <c r="S363" t="str">
        <f t="shared" si="49"/>
        <v>music</v>
      </c>
      <c r="T363" t="str">
        <f t="shared" si="50"/>
        <v>indie rock</v>
      </c>
      <c r="U363" s="11" t="str">
        <f t="shared" si="52"/>
        <v>2019</v>
      </c>
      <c r="V363" s="11" t="str">
        <f t="shared" si="53"/>
        <v>Feb</v>
      </c>
      <c r="W363" s="11" t="str">
        <f t="shared" si="51"/>
        <v>Mar</v>
      </c>
    </row>
    <row r="364" spans="1:23" ht="15.75">
      <c r="A364">
        <v>989</v>
      </c>
      <c r="B364" s="4" t="s">
        <v>2006</v>
      </c>
      <c r="C364" s="3" t="s">
        <v>2007</v>
      </c>
      <c r="D364">
        <v>2400</v>
      </c>
      <c r="E364">
        <v>11990</v>
      </c>
      <c r="F364" t="s">
        <v>20</v>
      </c>
      <c r="G364" s="7">
        <f t="shared" si="54"/>
        <v>4.9958333333333336</v>
      </c>
      <c r="H364">
        <v>226</v>
      </c>
      <c r="I364" t="s">
        <v>21</v>
      </c>
      <c r="J364" t="s">
        <v>22</v>
      </c>
      <c r="K364" s="10">
        <f t="shared" si="47"/>
        <v>43571.208333333328</v>
      </c>
      <c r="L364">
        <v>1555390800</v>
      </c>
      <c r="M364">
        <v>1555822800</v>
      </c>
      <c r="N364" s="11">
        <f t="shared" si="48"/>
        <v>43576.208333333328</v>
      </c>
      <c r="O364" t="b">
        <v>0</v>
      </c>
      <c r="P364" t="b">
        <v>0</v>
      </c>
      <c r="Q364" t="s">
        <v>206</v>
      </c>
      <c r="R364" s="8">
        <f t="shared" si="55"/>
        <v>53.053097345132741</v>
      </c>
      <c r="S364" t="str">
        <f t="shared" si="49"/>
        <v>publishing</v>
      </c>
      <c r="T364" t="str">
        <f t="shared" si="50"/>
        <v>translations</v>
      </c>
      <c r="U364" s="11" t="str">
        <f t="shared" si="52"/>
        <v>2019</v>
      </c>
      <c r="V364" s="11" t="str">
        <f t="shared" si="53"/>
        <v>Apr</v>
      </c>
      <c r="W364" s="11" t="str">
        <f t="shared" si="51"/>
        <v>Apr</v>
      </c>
    </row>
    <row r="365" spans="1:23" ht="15.75" customHeight="1">
      <c r="A365">
        <v>999</v>
      </c>
      <c r="B365" s="4" t="s">
        <v>2025</v>
      </c>
      <c r="C365" s="3" t="s">
        <v>2026</v>
      </c>
      <c r="D365">
        <v>111100</v>
      </c>
      <c r="E365">
        <v>62819</v>
      </c>
      <c r="F365" t="s">
        <v>74</v>
      </c>
      <c r="G365" s="7">
        <f t="shared" si="54"/>
        <v>0.56542754275427543</v>
      </c>
      <c r="H365">
        <v>1122</v>
      </c>
      <c r="I365" t="s">
        <v>21</v>
      </c>
      <c r="J365" t="s">
        <v>22</v>
      </c>
      <c r="K365" s="10">
        <f t="shared" si="47"/>
        <v>42550.208333333328</v>
      </c>
      <c r="L365">
        <v>1467176400</v>
      </c>
      <c r="M365">
        <v>1467781200</v>
      </c>
      <c r="N365" s="11">
        <f t="shared" si="48"/>
        <v>42557.208333333328</v>
      </c>
      <c r="O365" t="b">
        <v>0</v>
      </c>
      <c r="P365" t="b">
        <v>0</v>
      </c>
      <c r="Q365" t="s">
        <v>17</v>
      </c>
      <c r="R365" s="8">
        <f t="shared" si="55"/>
        <v>55.98841354723708</v>
      </c>
      <c r="S365" t="str">
        <f t="shared" si="49"/>
        <v>food</v>
      </c>
      <c r="T365" t="str">
        <f t="shared" si="50"/>
        <v>food trucks</v>
      </c>
      <c r="U365" s="11" t="str">
        <f t="shared" si="52"/>
        <v>2016</v>
      </c>
      <c r="V365" s="11" t="str">
        <f t="shared" si="53"/>
        <v>Jun</v>
      </c>
      <c r="W365" s="11" t="str">
        <f t="shared" si="51"/>
        <v>Jul</v>
      </c>
    </row>
    <row r="366" spans="1:23" ht="15.75" customHeight="1">
      <c r="A366">
        <v>52</v>
      </c>
      <c r="B366" s="4" t="s">
        <v>151</v>
      </c>
      <c r="C366" s="3" t="s">
        <v>152</v>
      </c>
      <c r="D366">
        <v>7200</v>
      </c>
      <c r="E366">
        <v>2459</v>
      </c>
      <c r="F366" t="s">
        <v>14</v>
      </c>
      <c r="G366" s="7">
        <f t="shared" si="54"/>
        <v>0.34152777777777776</v>
      </c>
      <c r="H366">
        <v>75</v>
      </c>
      <c r="I366" t="s">
        <v>21</v>
      </c>
      <c r="J366" t="s">
        <v>22</v>
      </c>
      <c r="K366" s="10">
        <f t="shared" si="47"/>
        <v>40436.208333333336</v>
      </c>
      <c r="L366">
        <v>1284526800</v>
      </c>
      <c r="M366">
        <v>1284872400</v>
      </c>
      <c r="N366" s="11">
        <f t="shared" si="48"/>
        <v>40440.208333333336</v>
      </c>
      <c r="O366" t="b">
        <v>0</v>
      </c>
      <c r="P366" t="b">
        <v>0</v>
      </c>
      <c r="Q366" t="s">
        <v>33</v>
      </c>
      <c r="R366" s="8">
        <f t="shared" si="55"/>
        <v>32.786666666666669</v>
      </c>
      <c r="S366" t="str">
        <f t="shared" si="49"/>
        <v>theater</v>
      </c>
      <c r="T366" t="str">
        <f t="shared" si="50"/>
        <v>plays</v>
      </c>
      <c r="U366" s="11" t="str">
        <f t="shared" si="52"/>
        <v>2010</v>
      </c>
      <c r="V366" s="11" t="str">
        <f t="shared" si="53"/>
        <v>Sep</v>
      </c>
      <c r="W366" s="11" t="str">
        <f t="shared" si="51"/>
        <v>Sep</v>
      </c>
    </row>
    <row r="367" spans="1:23" ht="30" customHeight="1">
      <c r="A367">
        <v>392</v>
      </c>
      <c r="B367" s="4" t="s">
        <v>836</v>
      </c>
      <c r="C367" s="3" t="s">
        <v>837</v>
      </c>
      <c r="D367">
        <v>102900</v>
      </c>
      <c r="E367">
        <v>67546</v>
      </c>
      <c r="F367" t="s">
        <v>14</v>
      </c>
      <c r="G367" s="7">
        <f t="shared" si="54"/>
        <v>0.65642371234207952</v>
      </c>
      <c r="H367">
        <v>1608</v>
      </c>
      <c r="I367" t="s">
        <v>21</v>
      </c>
      <c r="J367" t="s">
        <v>22</v>
      </c>
      <c r="K367" s="10">
        <f t="shared" si="47"/>
        <v>40549.25</v>
      </c>
      <c r="L367">
        <v>1294293600</v>
      </c>
      <c r="M367">
        <v>1294466400</v>
      </c>
      <c r="N367" s="11">
        <f t="shared" si="48"/>
        <v>40551.25</v>
      </c>
      <c r="O367" t="b">
        <v>0</v>
      </c>
      <c r="P367" t="b">
        <v>0</v>
      </c>
      <c r="Q367" t="s">
        <v>65</v>
      </c>
      <c r="R367" s="8">
        <f t="shared" si="55"/>
        <v>42.006218905472636</v>
      </c>
      <c r="S367" t="str">
        <f t="shared" si="49"/>
        <v>technology</v>
      </c>
      <c r="T367" t="str">
        <f t="shared" si="50"/>
        <v>wearables</v>
      </c>
      <c r="U367" s="11" t="str">
        <f t="shared" si="52"/>
        <v>2011</v>
      </c>
      <c r="V367" s="11" t="str">
        <f t="shared" si="53"/>
        <v>Jan</v>
      </c>
      <c r="W367" s="11" t="str">
        <f t="shared" si="51"/>
        <v>Jan</v>
      </c>
    </row>
    <row r="368" spans="1:23" ht="15.75" customHeight="1">
      <c r="A368">
        <v>564</v>
      </c>
      <c r="B368" s="4" t="s">
        <v>1172</v>
      </c>
      <c r="C368" s="3" t="s">
        <v>1173</v>
      </c>
      <c r="D368">
        <v>168700</v>
      </c>
      <c r="E368">
        <v>141393</v>
      </c>
      <c r="F368" t="s">
        <v>14</v>
      </c>
      <c r="G368" s="7">
        <f t="shared" si="54"/>
        <v>0.83813278008298753</v>
      </c>
      <c r="H368">
        <v>1790</v>
      </c>
      <c r="I368" t="s">
        <v>21</v>
      </c>
      <c r="J368" t="s">
        <v>22</v>
      </c>
      <c r="K368" s="10">
        <f t="shared" si="47"/>
        <v>42078.208333333328</v>
      </c>
      <c r="L368">
        <v>1426395600</v>
      </c>
      <c r="M368">
        <v>1427086800</v>
      </c>
      <c r="N368" s="11">
        <f t="shared" si="48"/>
        <v>42086.208333333328</v>
      </c>
      <c r="O368" t="b">
        <v>0</v>
      </c>
      <c r="P368" t="b">
        <v>0</v>
      </c>
      <c r="Q368" t="s">
        <v>33</v>
      </c>
      <c r="R368" s="8">
        <f t="shared" si="55"/>
        <v>78.990502793296088</v>
      </c>
      <c r="S368" t="str">
        <f t="shared" si="49"/>
        <v>theater</v>
      </c>
      <c r="T368" t="str">
        <f t="shared" si="50"/>
        <v>plays</v>
      </c>
      <c r="U368" s="11" t="str">
        <f t="shared" si="52"/>
        <v>2015</v>
      </c>
      <c r="V368" s="11" t="str">
        <f t="shared" si="53"/>
        <v>Mar</v>
      </c>
      <c r="W368" s="11" t="str">
        <f t="shared" si="51"/>
        <v>Mar</v>
      </c>
    </row>
    <row r="369" spans="1:23" ht="15.75" customHeight="1">
      <c r="A369">
        <v>973</v>
      </c>
      <c r="B369" s="4" t="s">
        <v>1975</v>
      </c>
      <c r="C369" s="3" t="s">
        <v>1976</v>
      </c>
      <c r="D369">
        <v>121100</v>
      </c>
      <c r="E369">
        <v>26176</v>
      </c>
      <c r="F369" t="s">
        <v>14</v>
      </c>
      <c r="G369" s="7">
        <f t="shared" si="54"/>
        <v>0.21615194054500414</v>
      </c>
      <c r="H369">
        <v>252</v>
      </c>
      <c r="I369" t="s">
        <v>21</v>
      </c>
      <c r="J369" t="s">
        <v>22</v>
      </c>
      <c r="K369" s="10">
        <f t="shared" si="47"/>
        <v>40522.25</v>
      </c>
      <c r="L369">
        <v>1291960800</v>
      </c>
      <c r="M369">
        <v>1292133600</v>
      </c>
      <c r="N369" s="11">
        <f t="shared" si="48"/>
        <v>40524.25</v>
      </c>
      <c r="O369" t="b">
        <v>0</v>
      </c>
      <c r="P369" t="b">
        <v>1</v>
      </c>
      <c r="Q369" t="s">
        <v>33</v>
      </c>
      <c r="R369" s="8">
        <f t="shared" si="55"/>
        <v>103.87301587301587</v>
      </c>
      <c r="S369" t="str">
        <f t="shared" si="49"/>
        <v>theater</v>
      </c>
      <c r="T369" t="str">
        <f t="shared" si="50"/>
        <v>plays</v>
      </c>
      <c r="U369" s="11" t="str">
        <f t="shared" si="52"/>
        <v>2010</v>
      </c>
      <c r="V369" s="11" t="str">
        <f t="shared" si="53"/>
        <v>Dec</v>
      </c>
      <c r="W369" s="11" t="str">
        <f t="shared" si="51"/>
        <v>Dec</v>
      </c>
    </row>
    <row r="370" spans="1:23" ht="15.75">
      <c r="A370">
        <v>407</v>
      </c>
      <c r="B370" s="4" t="s">
        <v>865</v>
      </c>
      <c r="C370" s="3" t="s">
        <v>866</v>
      </c>
      <c r="D370">
        <v>3400</v>
      </c>
      <c r="E370">
        <v>12100</v>
      </c>
      <c r="F370" t="s">
        <v>20</v>
      </c>
      <c r="G370" s="7">
        <f t="shared" si="54"/>
        <v>3.5588235294117645</v>
      </c>
      <c r="H370">
        <v>484</v>
      </c>
      <c r="I370" t="s">
        <v>36</v>
      </c>
      <c r="J370" t="s">
        <v>37</v>
      </c>
      <c r="K370" s="10">
        <f t="shared" si="47"/>
        <v>43751.208333333328</v>
      </c>
      <c r="L370">
        <v>1570942800</v>
      </c>
      <c r="M370">
        <v>1571547600</v>
      </c>
      <c r="N370" s="11">
        <f t="shared" si="48"/>
        <v>43758.208333333328</v>
      </c>
      <c r="O370" t="b">
        <v>0</v>
      </c>
      <c r="P370" t="b">
        <v>0</v>
      </c>
      <c r="Q370" t="s">
        <v>33</v>
      </c>
      <c r="R370" s="8">
        <f t="shared" si="55"/>
        <v>25</v>
      </c>
      <c r="S370" t="str">
        <f t="shared" si="49"/>
        <v>theater</v>
      </c>
      <c r="T370" t="str">
        <f t="shared" si="50"/>
        <v>plays</v>
      </c>
      <c r="U370" s="11" t="str">
        <f t="shared" si="52"/>
        <v>2019</v>
      </c>
      <c r="V370" s="11" t="str">
        <f t="shared" si="53"/>
        <v>Oct</v>
      </c>
      <c r="W370" s="11" t="str">
        <f t="shared" si="51"/>
        <v>Oct</v>
      </c>
    </row>
    <row r="371" spans="1:23" ht="30">
      <c r="A371">
        <v>244</v>
      </c>
      <c r="B371" s="4" t="s">
        <v>540</v>
      </c>
      <c r="C371" s="3" t="s">
        <v>541</v>
      </c>
      <c r="D371">
        <v>700</v>
      </c>
      <c r="E371">
        <v>3988</v>
      </c>
      <c r="F371" t="s">
        <v>20</v>
      </c>
      <c r="G371" s="7">
        <f t="shared" si="54"/>
        <v>5.6971428571428575</v>
      </c>
      <c r="H371">
        <v>53</v>
      </c>
      <c r="I371" t="s">
        <v>21</v>
      </c>
      <c r="J371" t="s">
        <v>22</v>
      </c>
      <c r="K371" s="10">
        <f t="shared" si="47"/>
        <v>41834.208333333336</v>
      </c>
      <c r="L371">
        <v>1405314000</v>
      </c>
      <c r="M371">
        <v>1409806800</v>
      </c>
      <c r="N371" s="11">
        <f t="shared" si="48"/>
        <v>41886.208333333336</v>
      </c>
      <c r="O371" t="b">
        <v>0</v>
      </c>
      <c r="P371" t="b">
        <v>0</v>
      </c>
      <c r="Q371" t="s">
        <v>33</v>
      </c>
      <c r="R371" s="8">
        <f t="shared" si="55"/>
        <v>75.245283018867923</v>
      </c>
      <c r="S371" t="str">
        <f t="shared" si="49"/>
        <v>theater</v>
      </c>
      <c r="T371" t="str">
        <f t="shared" si="50"/>
        <v>plays</v>
      </c>
      <c r="U371" s="11" t="str">
        <f t="shared" si="52"/>
        <v>2014</v>
      </c>
      <c r="V371" s="11" t="str">
        <f t="shared" si="53"/>
        <v>Jul</v>
      </c>
      <c r="W371" s="11" t="str">
        <f t="shared" si="51"/>
        <v>Sep</v>
      </c>
    </row>
    <row r="372" spans="1:23" ht="15.75">
      <c r="A372">
        <v>427</v>
      </c>
      <c r="B372" s="4" t="s">
        <v>903</v>
      </c>
      <c r="C372" s="3" t="s">
        <v>904</v>
      </c>
      <c r="D372">
        <v>174500</v>
      </c>
      <c r="E372">
        <v>197018</v>
      </c>
      <c r="F372" t="s">
        <v>20</v>
      </c>
      <c r="G372" s="7">
        <f t="shared" si="54"/>
        <v>1.1290429799426933</v>
      </c>
      <c r="H372">
        <v>2526</v>
      </c>
      <c r="I372" t="s">
        <v>21</v>
      </c>
      <c r="J372" t="s">
        <v>22</v>
      </c>
      <c r="K372" s="10">
        <f t="shared" si="47"/>
        <v>41895.208333333336</v>
      </c>
      <c r="L372">
        <v>1410584400</v>
      </c>
      <c r="M372">
        <v>1413349200</v>
      </c>
      <c r="N372" s="11">
        <f t="shared" si="48"/>
        <v>41927.208333333336</v>
      </c>
      <c r="O372" t="b">
        <v>0</v>
      </c>
      <c r="P372" t="b">
        <v>1</v>
      </c>
      <c r="Q372" t="s">
        <v>33</v>
      </c>
      <c r="R372" s="8">
        <f t="shared" si="55"/>
        <v>77.996041171813147</v>
      </c>
      <c r="S372" t="str">
        <f t="shared" si="49"/>
        <v>theater</v>
      </c>
      <c r="T372" t="str">
        <f t="shared" si="50"/>
        <v>plays</v>
      </c>
      <c r="U372" s="11" t="str">
        <f t="shared" si="52"/>
        <v>2014</v>
      </c>
      <c r="V372" s="11" t="str">
        <f t="shared" si="53"/>
        <v>Sep</v>
      </c>
      <c r="W372" s="11" t="str">
        <f t="shared" si="51"/>
        <v>Oct</v>
      </c>
    </row>
    <row r="373" spans="1:23" ht="15.75">
      <c r="A373">
        <v>278</v>
      </c>
      <c r="B373" s="4" t="s">
        <v>608</v>
      </c>
      <c r="C373" s="3" t="s">
        <v>609</v>
      </c>
      <c r="D373">
        <v>2700</v>
      </c>
      <c r="E373">
        <v>8799</v>
      </c>
      <c r="F373" t="s">
        <v>20</v>
      </c>
      <c r="G373" s="7">
        <f t="shared" si="54"/>
        <v>3.2588888888888889</v>
      </c>
      <c r="H373">
        <v>91</v>
      </c>
      <c r="I373" t="s">
        <v>21</v>
      </c>
      <c r="J373" t="s">
        <v>22</v>
      </c>
      <c r="K373" s="10">
        <f t="shared" si="47"/>
        <v>41239.25</v>
      </c>
      <c r="L373">
        <v>1353909600</v>
      </c>
      <c r="M373">
        <v>1356069600</v>
      </c>
      <c r="N373" s="11">
        <f t="shared" si="48"/>
        <v>41264.25</v>
      </c>
      <c r="O373" t="b">
        <v>0</v>
      </c>
      <c r="P373" t="b">
        <v>0</v>
      </c>
      <c r="Q373" t="s">
        <v>28</v>
      </c>
      <c r="R373" s="8">
        <f t="shared" si="55"/>
        <v>96.692307692307693</v>
      </c>
      <c r="S373" t="str">
        <f t="shared" si="49"/>
        <v>technology</v>
      </c>
      <c r="T373" t="str">
        <f t="shared" si="50"/>
        <v>web</v>
      </c>
      <c r="U373" s="11" t="str">
        <f t="shared" si="52"/>
        <v>2012</v>
      </c>
      <c r="V373" s="11" t="str">
        <f t="shared" si="53"/>
        <v>Nov</v>
      </c>
      <c r="W373" s="11" t="str">
        <f t="shared" si="51"/>
        <v>Dec</v>
      </c>
    </row>
    <row r="374" spans="1:23" ht="15.75">
      <c r="A374">
        <v>85</v>
      </c>
      <c r="B374" s="4" t="s">
        <v>219</v>
      </c>
      <c r="C374" s="3" t="s">
        <v>220</v>
      </c>
      <c r="D374">
        <v>4900</v>
      </c>
      <c r="E374">
        <v>6430</v>
      </c>
      <c r="F374" t="s">
        <v>20</v>
      </c>
      <c r="G374" s="7">
        <f t="shared" si="54"/>
        <v>1.3122448979591836</v>
      </c>
      <c r="H374">
        <v>71</v>
      </c>
      <c r="I374" t="s">
        <v>26</v>
      </c>
      <c r="J374" t="s">
        <v>27</v>
      </c>
      <c r="K374" s="10">
        <f t="shared" si="47"/>
        <v>40797.208333333336</v>
      </c>
      <c r="L374">
        <v>1315717200</v>
      </c>
      <c r="M374">
        <v>1316408400</v>
      </c>
      <c r="N374" s="11">
        <f t="shared" si="48"/>
        <v>40805.208333333336</v>
      </c>
      <c r="O374" t="b">
        <v>0</v>
      </c>
      <c r="P374" t="b">
        <v>0</v>
      </c>
      <c r="Q374" t="s">
        <v>60</v>
      </c>
      <c r="R374" s="8">
        <f t="shared" si="55"/>
        <v>90.563380281690144</v>
      </c>
      <c r="S374" t="str">
        <f t="shared" si="49"/>
        <v>music</v>
      </c>
      <c r="T374" t="str">
        <f t="shared" si="50"/>
        <v>indie rock</v>
      </c>
      <c r="U374" s="11" t="str">
        <f t="shared" si="52"/>
        <v>2011</v>
      </c>
      <c r="V374" s="11" t="str">
        <f t="shared" si="53"/>
        <v>Sep</v>
      </c>
      <c r="W374" s="11" t="str">
        <f t="shared" si="51"/>
        <v>Sep</v>
      </c>
    </row>
    <row r="375" spans="1:23" ht="15.75">
      <c r="A375">
        <v>242</v>
      </c>
      <c r="B375" s="4" t="s">
        <v>536</v>
      </c>
      <c r="C375" s="3" t="s">
        <v>537</v>
      </c>
      <c r="D375">
        <v>8400</v>
      </c>
      <c r="E375">
        <v>10729</v>
      </c>
      <c r="F375" t="s">
        <v>20</v>
      </c>
      <c r="G375" s="7">
        <f t="shared" si="54"/>
        <v>1.2772619047619047</v>
      </c>
      <c r="H375">
        <v>250</v>
      </c>
      <c r="I375" t="s">
        <v>21</v>
      </c>
      <c r="J375" t="s">
        <v>22</v>
      </c>
      <c r="K375" s="10">
        <f t="shared" si="47"/>
        <v>42865.208333333328</v>
      </c>
      <c r="L375">
        <v>1494392400</v>
      </c>
      <c r="M375">
        <v>1495256400</v>
      </c>
      <c r="N375" s="11">
        <f t="shared" si="48"/>
        <v>42875.208333333328</v>
      </c>
      <c r="O375" t="b">
        <v>0</v>
      </c>
      <c r="P375" t="b">
        <v>1</v>
      </c>
      <c r="Q375" t="s">
        <v>23</v>
      </c>
      <c r="R375" s="8">
        <f t="shared" si="55"/>
        <v>42.915999999999997</v>
      </c>
      <c r="S375" t="str">
        <f t="shared" si="49"/>
        <v>music</v>
      </c>
      <c r="T375" t="str">
        <f t="shared" si="50"/>
        <v>rock</v>
      </c>
      <c r="U375" s="11" t="str">
        <f t="shared" si="52"/>
        <v>2017</v>
      </c>
      <c r="V375" s="11" t="str">
        <f t="shared" si="53"/>
        <v>May</v>
      </c>
      <c r="W375" s="11" t="str">
        <f t="shared" si="51"/>
        <v>May</v>
      </c>
    </row>
    <row r="376" spans="1:23" ht="30" customHeight="1">
      <c r="A376">
        <v>745</v>
      </c>
      <c r="B376" s="4" t="s">
        <v>1526</v>
      </c>
      <c r="C376" s="3" t="s">
        <v>1527</v>
      </c>
      <c r="D376">
        <v>6900</v>
      </c>
      <c r="E376">
        <v>2091</v>
      </c>
      <c r="F376" t="s">
        <v>14</v>
      </c>
      <c r="G376" s="7">
        <f t="shared" si="54"/>
        <v>0.30304347826086958</v>
      </c>
      <c r="H376">
        <v>34</v>
      </c>
      <c r="I376" t="s">
        <v>21</v>
      </c>
      <c r="J376" t="s">
        <v>22</v>
      </c>
      <c r="K376" s="10">
        <f t="shared" si="47"/>
        <v>40328.208333333336</v>
      </c>
      <c r="L376">
        <v>1275195600</v>
      </c>
      <c r="M376">
        <v>1277528400</v>
      </c>
      <c r="N376" s="11">
        <f t="shared" si="48"/>
        <v>40355.208333333336</v>
      </c>
      <c r="O376" t="b">
        <v>0</v>
      </c>
      <c r="P376" t="b">
        <v>0</v>
      </c>
      <c r="Q376" t="s">
        <v>65</v>
      </c>
      <c r="R376" s="8">
        <f t="shared" si="55"/>
        <v>61.5</v>
      </c>
      <c r="S376" t="str">
        <f t="shared" si="49"/>
        <v>technology</v>
      </c>
      <c r="T376" t="str">
        <f t="shared" si="50"/>
        <v>wearables</v>
      </c>
      <c r="U376" s="11" t="str">
        <f t="shared" si="52"/>
        <v>2010</v>
      </c>
      <c r="V376" s="11" t="str">
        <f t="shared" si="53"/>
        <v>May</v>
      </c>
      <c r="W376" s="11" t="str">
        <f t="shared" si="51"/>
        <v>Jun</v>
      </c>
    </row>
    <row r="377" spans="1:23" ht="15.75">
      <c r="A377">
        <v>16</v>
      </c>
      <c r="B377" s="4" t="s">
        <v>66</v>
      </c>
      <c r="C377" s="3" t="s">
        <v>67</v>
      </c>
      <c r="D377">
        <v>1700</v>
      </c>
      <c r="E377">
        <v>11041</v>
      </c>
      <c r="F377" t="s">
        <v>20</v>
      </c>
      <c r="G377" s="7">
        <f t="shared" si="54"/>
        <v>6.4947058823529416</v>
      </c>
      <c r="H377">
        <v>100</v>
      </c>
      <c r="I377" t="s">
        <v>21</v>
      </c>
      <c r="J377" t="s">
        <v>22</v>
      </c>
      <c r="K377" s="10">
        <f t="shared" si="47"/>
        <v>41661.25</v>
      </c>
      <c r="L377">
        <v>1390370400</v>
      </c>
      <c r="M377">
        <v>1392271200</v>
      </c>
      <c r="N377" s="11">
        <f t="shared" si="48"/>
        <v>41683.25</v>
      </c>
      <c r="O377" t="b">
        <v>0</v>
      </c>
      <c r="P377" t="b">
        <v>0</v>
      </c>
      <c r="Q377" t="s">
        <v>68</v>
      </c>
      <c r="R377" s="8">
        <f t="shared" si="55"/>
        <v>110.41</v>
      </c>
      <c r="S377" t="str">
        <f t="shared" si="49"/>
        <v>publishing</v>
      </c>
      <c r="T377" t="str">
        <f t="shared" si="50"/>
        <v>nonfiction</v>
      </c>
      <c r="U377" s="11" t="str">
        <f t="shared" si="52"/>
        <v>2014</v>
      </c>
      <c r="V377" s="11" t="str">
        <f t="shared" si="53"/>
        <v>Jan</v>
      </c>
      <c r="W377" s="11" t="str">
        <f t="shared" si="51"/>
        <v>Feb</v>
      </c>
    </row>
    <row r="378" spans="1:23" ht="15.75">
      <c r="A378">
        <v>558</v>
      </c>
      <c r="B378" s="4" t="s">
        <v>1160</v>
      </c>
      <c r="C378" s="3" t="s">
        <v>1161</v>
      </c>
      <c r="D378">
        <v>5800</v>
      </c>
      <c r="E378">
        <v>7966</v>
      </c>
      <c r="F378" t="s">
        <v>20</v>
      </c>
      <c r="G378" s="7">
        <f t="shared" si="54"/>
        <v>1.373448275862069</v>
      </c>
      <c r="H378">
        <v>126</v>
      </c>
      <c r="I378" t="s">
        <v>21</v>
      </c>
      <c r="J378" t="s">
        <v>22</v>
      </c>
      <c r="K378" s="10">
        <f t="shared" si="47"/>
        <v>42424.25</v>
      </c>
      <c r="L378">
        <v>1456293600</v>
      </c>
      <c r="M378">
        <v>1460005200</v>
      </c>
      <c r="N378" s="11">
        <f t="shared" si="48"/>
        <v>42467.208333333328</v>
      </c>
      <c r="O378" t="b">
        <v>0</v>
      </c>
      <c r="P378" t="b">
        <v>0</v>
      </c>
      <c r="Q378" t="s">
        <v>33</v>
      </c>
      <c r="R378" s="8">
        <f t="shared" si="55"/>
        <v>63.222222222222221</v>
      </c>
      <c r="S378" t="str">
        <f t="shared" si="49"/>
        <v>theater</v>
      </c>
      <c r="T378" t="str">
        <f t="shared" si="50"/>
        <v>plays</v>
      </c>
      <c r="U378" s="11" t="str">
        <f t="shared" si="52"/>
        <v>2016</v>
      </c>
      <c r="V378" s="11" t="str">
        <f t="shared" si="53"/>
        <v>Feb</v>
      </c>
      <c r="W378" s="11" t="str">
        <f t="shared" si="51"/>
        <v>Apr</v>
      </c>
    </row>
    <row r="379" spans="1:23" ht="30" customHeight="1">
      <c r="A379">
        <v>656</v>
      </c>
      <c r="B379" s="4" t="s">
        <v>1354</v>
      </c>
      <c r="C379" s="3" t="s">
        <v>1355</v>
      </c>
      <c r="D379">
        <v>118400</v>
      </c>
      <c r="E379">
        <v>49879</v>
      </c>
      <c r="F379" t="s">
        <v>14</v>
      </c>
      <c r="G379" s="7">
        <f t="shared" si="54"/>
        <v>0.42127533783783783</v>
      </c>
      <c r="H379">
        <v>504</v>
      </c>
      <c r="I379" t="s">
        <v>26</v>
      </c>
      <c r="J379" t="s">
        <v>27</v>
      </c>
      <c r="K379" s="10">
        <f t="shared" si="47"/>
        <v>43097.25</v>
      </c>
      <c r="L379">
        <v>1514440800</v>
      </c>
      <c r="M379">
        <v>1514872800</v>
      </c>
      <c r="N379" s="11">
        <f t="shared" si="48"/>
        <v>43102.25</v>
      </c>
      <c r="O379" t="b">
        <v>0</v>
      </c>
      <c r="P379" t="b">
        <v>0</v>
      </c>
      <c r="Q379" t="s">
        <v>17</v>
      </c>
      <c r="R379" s="8">
        <f t="shared" si="55"/>
        <v>98.966269841269835</v>
      </c>
      <c r="S379" t="str">
        <f t="shared" si="49"/>
        <v>food</v>
      </c>
      <c r="T379" t="str">
        <f t="shared" si="50"/>
        <v>food trucks</v>
      </c>
      <c r="U379" s="11" t="str">
        <f t="shared" si="52"/>
        <v>2018</v>
      </c>
      <c r="V379" s="11" t="str">
        <f t="shared" si="53"/>
        <v>Dec</v>
      </c>
      <c r="W379" s="11" t="str">
        <f t="shared" si="51"/>
        <v>Jan</v>
      </c>
    </row>
    <row r="380" spans="1:23" ht="15.75" customHeight="1">
      <c r="A380">
        <v>835</v>
      </c>
      <c r="B380" s="4" t="s">
        <v>1703</v>
      </c>
      <c r="C380" s="3" t="s">
        <v>1704</v>
      </c>
      <c r="D380">
        <v>86200</v>
      </c>
      <c r="E380">
        <v>77355</v>
      </c>
      <c r="F380" t="s">
        <v>14</v>
      </c>
      <c r="G380" s="7">
        <f t="shared" si="54"/>
        <v>0.89738979118329465</v>
      </c>
      <c r="H380">
        <v>1758</v>
      </c>
      <c r="I380" t="s">
        <v>21</v>
      </c>
      <c r="J380" t="s">
        <v>22</v>
      </c>
      <c r="K380" s="10">
        <f t="shared" si="47"/>
        <v>42063.25</v>
      </c>
      <c r="L380">
        <v>1425103200</v>
      </c>
      <c r="M380">
        <v>1425621600</v>
      </c>
      <c r="N380" s="11">
        <f t="shared" si="48"/>
        <v>42069.25</v>
      </c>
      <c r="O380" t="b">
        <v>0</v>
      </c>
      <c r="P380" t="b">
        <v>0</v>
      </c>
      <c r="Q380" t="s">
        <v>28</v>
      </c>
      <c r="R380" s="8">
        <f t="shared" si="55"/>
        <v>44.001706484641637</v>
      </c>
      <c r="S380" t="str">
        <f t="shared" si="49"/>
        <v>technology</v>
      </c>
      <c r="T380" t="str">
        <f t="shared" si="50"/>
        <v>web</v>
      </c>
      <c r="U380" s="11" t="str">
        <f t="shared" si="52"/>
        <v>2015</v>
      </c>
      <c r="V380" s="11" t="str">
        <f t="shared" si="53"/>
        <v>Feb</v>
      </c>
      <c r="W380" s="11" t="str">
        <f t="shared" si="51"/>
        <v>Mar</v>
      </c>
    </row>
    <row r="381" spans="1:23" ht="15.75">
      <c r="A381">
        <v>229</v>
      </c>
      <c r="B381" s="4" t="s">
        <v>510</v>
      </c>
      <c r="C381" s="3" t="s">
        <v>511</v>
      </c>
      <c r="D381">
        <v>85600</v>
      </c>
      <c r="E381">
        <v>165798</v>
      </c>
      <c r="F381" t="s">
        <v>20</v>
      </c>
      <c r="G381" s="7">
        <f t="shared" si="54"/>
        <v>1.9368925233644858</v>
      </c>
      <c r="H381">
        <v>2551</v>
      </c>
      <c r="I381" t="s">
        <v>21</v>
      </c>
      <c r="J381" t="s">
        <v>22</v>
      </c>
      <c r="K381" s="10">
        <f t="shared" si="47"/>
        <v>42887.208333333328</v>
      </c>
      <c r="L381">
        <v>1496293200</v>
      </c>
      <c r="M381">
        <v>1500440400</v>
      </c>
      <c r="N381" s="11">
        <f t="shared" si="48"/>
        <v>42935.208333333328</v>
      </c>
      <c r="O381" t="b">
        <v>0</v>
      </c>
      <c r="P381" t="b">
        <v>1</v>
      </c>
      <c r="Q381" t="s">
        <v>292</v>
      </c>
      <c r="R381" s="8">
        <f t="shared" si="55"/>
        <v>64.99333594668758</v>
      </c>
      <c r="S381" t="str">
        <f t="shared" si="49"/>
        <v>games</v>
      </c>
      <c r="T381" t="str">
        <f t="shared" si="50"/>
        <v>mobile games</v>
      </c>
      <c r="U381" s="11" t="str">
        <f t="shared" si="52"/>
        <v>2017</v>
      </c>
      <c r="V381" s="11" t="str">
        <f t="shared" si="53"/>
        <v>Jun</v>
      </c>
      <c r="W381" s="11" t="str">
        <f t="shared" si="51"/>
        <v>Jul</v>
      </c>
    </row>
    <row r="382" spans="1:23" ht="15.75">
      <c r="A382">
        <v>901</v>
      </c>
      <c r="B382" s="4" t="s">
        <v>1834</v>
      </c>
      <c r="C382" s="3" t="s">
        <v>1835</v>
      </c>
      <c r="D382">
        <v>5600</v>
      </c>
      <c r="E382">
        <v>8746</v>
      </c>
      <c r="F382" t="s">
        <v>20</v>
      </c>
      <c r="G382" s="7">
        <f t="shared" si="54"/>
        <v>1.5617857142857146</v>
      </c>
      <c r="H382">
        <v>159</v>
      </c>
      <c r="I382" t="s">
        <v>21</v>
      </c>
      <c r="J382" t="s">
        <v>22</v>
      </c>
      <c r="K382" s="10">
        <f t="shared" si="47"/>
        <v>43298.208333333328</v>
      </c>
      <c r="L382">
        <v>1531803600</v>
      </c>
      <c r="M382">
        <v>1534654800</v>
      </c>
      <c r="N382" s="11">
        <f t="shared" si="48"/>
        <v>43331.208333333328</v>
      </c>
      <c r="O382" t="b">
        <v>0</v>
      </c>
      <c r="P382" t="b">
        <v>1</v>
      </c>
      <c r="Q382" t="s">
        <v>23</v>
      </c>
      <c r="R382" s="8">
        <f t="shared" si="55"/>
        <v>55.0062893081761</v>
      </c>
      <c r="S382" t="str">
        <f t="shared" si="49"/>
        <v>music</v>
      </c>
      <c r="T382" t="str">
        <f t="shared" si="50"/>
        <v>rock</v>
      </c>
      <c r="U382" s="11" t="str">
        <f t="shared" si="52"/>
        <v>2018</v>
      </c>
      <c r="V382" s="11" t="str">
        <f t="shared" si="53"/>
        <v>Jul</v>
      </c>
      <c r="W382" s="11" t="str">
        <f t="shared" si="51"/>
        <v>Aug</v>
      </c>
    </row>
    <row r="383" spans="1:23" ht="30" customHeight="1">
      <c r="A383">
        <v>138</v>
      </c>
      <c r="B383" s="4" t="s">
        <v>328</v>
      </c>
      <c r="C383" s="3" t="s">
        <v>329</v>
      </c>
      <c r="D383">
        <v>9600</v>
      </c>
      <c r="E383">
        <v>9216</v>
      </c>
      <c r="F383" t="s">
        <v>14</v>
      </c>
      <c r="G383" s="7">
        <f t="shared" si="54"/>
        <v>0.96</v>
      </c>
      <c r="H383">
        <v>115</v>
      </c>
      <c r="I383" t="s">
        <v>21</v>
      </c>
      <c r="J383" t="s">
        <v>22</v>
      </c>
      <c r="K383" s="10">
        <f t="shared" si="47"/>
        <v>41180.208333333336</v>
      </c>
      <c r="L383">
        <v>1348808400</v>
      </c>
      <c r="M383">
        <v>1349326800</v>
      </c>
      <c r="N383" s="11">
        <f t="shared" si="48"/>
        <v>41186.208333333336</v>
      </c>
      <c r="O383" t="b">
        <v>0</v>
      </c>
      <c r="P383" t="b">
        <v>0</v>
      </c>
      <c r="Q383" t="s">
        <v>292</v>
      </c>
      <c r="R383" s="8">
        <f t="shared" si="55"/>
        <v>80.139130434782615</v>
      </c>
      <c r="S383" t="str">
        <f t="shared" si="49"/>
        <v>games</v>
      </c>
      <c r="T383" t="str">
        <f t="shared" si="50"/>
        <v>mobile games</v>
      </c>
      <c r="U383" s="11" t="str">
        <f t="shared" si="52"/>
        <v>2012</v>
      </c>
      <c r="V383" s="11" t="str">
        <f t="shared" si="53"/>
        <v>Sep</v>
      </c>
      <c r="W383" s="11" t="str">
        <f t="shared" si="51"/>
        <v>Oct</v>
      </c>
    </row>
    <row r="384" spans="1:23" ht="15.75" customHeight="1">
      <c r="A384">
        <v>477</v>
      </c>
      <c r="B384" s="4" t="s">
        <v>1001</v>
      </c>
      <c r="C384" s="3" t="s">
        <v>1002</v>
      </c>
      <c r="D384">
        <v>8500</v>
      </c>
      <c r="E384">
        <v>4613</v>
      </c>
      <c r="F384" t="s">
        <v>14</v>
      </c>
      <c r="G384" s="7">
        <f t="shared" si="54"/>
        <v>0.54270588235294115</v>
      </c>
      <c r="H384">
        <v>113</v>
      </c>
      <c r="I384" t="s">
        <v>21</v>
      </c>
      <c r="J384" t="s">
        <v>22</v>
      </c>
      <c r="K384" s="10">
        <f t="shared" si="47"/>
        <v>40720.208333333336</v>
      </c>
      <c r="L384">
        <v>1309064400</v>
      </c>
      <c r="M384">
        <v>1311397200</v>
      </c>
      <c r="N384" s="11">
        <f t="shared" si="48"/>
        <v>40747.208333333336</v>
      </c>
      <c r="O384" t="b">
        <v>0</v>
      </c>
      <c r="P384" t="b">
        <v>0</v>
      </c>
      <c r="Q384" t="s">
        <v>474</v>
      </c>
      <c r="R384" s="8">
        <f t="shared" si="55"/>
        <v>40.823008849557525</v>
      </c>
      <c r="S384" t="str">
        <f t="shared" si="49"/>
        <v>film &amp; video</v>
      </c>
      <c r="T384" t="str">
        <f t="shared" si="50"/>
        <v>science fiction</v>
      </c>
      <c r="U384" s="11" t="str">
        <f t="shared" si="52"/>
        <v>2011</v>
      </c>
      <c r="V384" s="11" t="str">
        <f t="shared" si="53"/>
        <v>Jun</v>
      </c>
      <c r="W384" s="11" t="str">
        <f t="shared" si="51"/>
        <v>Jul</v>
      </c>
    </row>
    <row r="385" spans="1:23" ht="15.75" customHeight="1">
      <c r="A385">
        <v>292</v>
      </c>
      <c r="B385" s="4" t="s">
        <v>636</v>
      </c>
      <c r="C385" s="3" t="s">
        <v>637</v>
      </c>
      <c r="D385">
        <v>7300</v>
      </c>
      <c r="E385">
        <v>717</v>
      </c>
      <c r="F385" t="s">
        <v>14</v>
      </c>
      <c r="G385" s="7">
        <f t="shared" si="54"/>
        <v>9.8219178082191771E-2</v>
      </c>
      <c r="H385">
        <v>10</v>
      </c>
      <c r="I385" t="s">
        <v>21</v>
      </c>
      <c r="J385" t="s">
        <v>22</v>
      </c>
      <c r="K385" s="10">
        <f t="shared" si="47"/>
        <v>40984.208333333336</v>
      </c>
      <c r="L385">
        <v>1331874000</v>
      </c>
      <c r="M385">
        <v>1333429200</v>
      </c>
      <c r="N385" s="11">
        <f t="shared" si="48"/>
        <v>41002.208333333336</v>
      </c>
      <c r="O385" t="b">
        <v>0</v>
      </c>
      <c r="P385" t="b">
        <v>0</v>
      </c>
      <c r="Q385" t="s">
        <v>17</v>
      </c>
      <c r="R385" s="8">
        <f t="shared" si="55"/>
        <v>71.7</v>
      </c>
      <c r="S385" t="str">
        <f t="shared" si="49"/>
        <v>food</v>
      </c>
      <c r="T385" t="str">
        <f t="shared" si="50"/>
        <v>food trucks</v>
      </c>
      <c r="U385" s="11" t="str">
        <f t="shared" si="52"/>
        <v>2012</v>
      </c>
      <c r="V385" s="11" t="str">
        <f t="shared" si="53"/>
        <v>Mar</v>
      </c>
      <c r="W385" s="11" t="str">
        <f t="shared" si="51"/>
        <v>Apr</v>
      </c>
    </row>
    <row r="386" spans="1:23" ht="15.75" customHeight="1">
      <c r="A386">
        <v>541</v>
      </c>
      <c r="B386" s="4" t="s">
        <v>1127</v>
      </c>
      <c r="C386" s="3" t="s">
        <v>1128</v>
      </c>
      <c r="D386">
        <v>178000</v>
      </c>
      <c r="E386">
        <v>43086</v>
      </c>
      <c r="F386" t="s">
        <v>14</v>
      </c>
      <c r="G386" s="7">
        <f t="shared" si="54"/>
        <v>0.24205617977528088</v>
      </c>
      <c r="H386">
        <v>395</v>
      </c>
      <c r="I386" t="s">
        <v>107</v>
      </c>
      <c r="J386" t="s">
        <v>108</v>
      </c>
      <c r="K386" s="10">
        <f t="shared" ref="K386:K449" si="56">(((L386/60)/60)/24)+DATE(1970,1,1)</f>
        <v>42165.208333333328</v>
      </c>
      <c r="L386">
        <v>1433912400</v>
      </c>
      <c r="M386">
        <v>1436158800</v>
      </c>
      <c r="N386" s="11">
        <f t="shared" ref="N386:N449" si="57">(((M386/60)/60)/24)+DATE(1970,1,1)</f>
        <v>42191.208333333328</v>
      </c>
      <c r="O386" t="b">
        <v>0</v>
      </c>
      <c r="P386" t="b">
        <v>0</v>
      </c>
      <c r="Q386" t="s">
        <v>292</v>
      </c>
      <c r="R386" s="8">
        <f t="shared" si="55"/>
        <v>109.07848101265823</v>
      </c>
      <c r="S386" t="str">
        <f t="shared" ref="S386:S449" si="58">LEFT(Q386,FIND("/",Q386)-1)</f>
        <v>games</v>
      </c>
      <c r="T386" t="str">
        <f t="shared" ref="T386:T449" si="59">RIGHT(Q386,(LEN(Q386)-FIND("/",Q386)))</f>
        <v>mobile games</v>
      </c>
      <c r="U386" s="11" t="str">
        <f t="shared" si="52"/>
        <v>2015</v>
      </c>
      <c r="V386" s="11" t="str">
        <f t="shared" si="53"/>
        <v>Jun</v>
      </c>
      <c r="W386" s="11" t="str">
        <f t="shared" ref="W386:W449" si="60">TEXT(N386,"mmm")</f>
        <v>Jul</v>
      </c>
    </row>
    <row r="387" spans="1:23" ht="15.75">
      <c r="A387">
        <v>396</v>
      </c>
      <c r="B387" s="4" t="s">
        <v>843</v>
      </c>
      <c r="C387" s="3" t="s">
        <v>844</v>
      </c>
      <c r="D387">
        <v>46100</v>
      </c>
      <c r="E387">
        <v>77012</v>
      </c>
      <c r="F387" t="s">
        <v>20</v>
      </c>
      <c r="G387" s="7">
        <f t="shared" si="54"/>
        <v>1.6705422993492407</v>
      </c>
      <c r="H387">
        <v>1604</v>
      </c>
      <c r="I387" t="s">
        <v>26</v>
      </c>
      <c r="J387" t="s">
        <v>27</v>
      </c>
      <c r="K387" s="10">
        <f t="shared" si="56"/>
        <v>43378.208333333328</v>
      </c>
      <c r="L387">
        <v>1538715600</v>
      </c>
      <c r="M387">
        <v>1539406800</v>
      </c>
      <c r="N387" s="11">
        <f t="shared" si="57"/>
        <v>43386.208333333328</v>
      </c>
      <c r="O387" t="b">
        <v>0</v>
      </c>
      <c r="P387" t="b">
        <v>0</v>
      </c>
      <c r="Q387" t="s">
        <v>53</v>
      </c>
      <c r="R387" s="8">
        <f t="shared" si="55"/>
        <v>48.012468827930178</v>
      </c>
      <c r="S387" t="str">
        <f t="shared" si="58"/>
        <v>film &amp; video</v>
      </c>
      <c r="T387" t="str">
        <f t="shared" si="59"/>
        <v>drama</v>
      </c>
      <c r="U387" s="11" t="str">
        <f t="shared" ref="U387:U450" si="61">TEXT(N387,"yyyy")</f>
        <v>2018</v>
      </c>
      <c r="V387" s="11" t="str">
        <f t="shared" ref="V387:V450" si="62">TEXT(K387,"mmm")</f>
        <v>Oct</v>
      </c>
      <c r="W387" s="11" t="str">
        <f t="shared" si="60"/>
        <v>Oct</v>
      </c>
    </row>
    <row r="388" spans="1:23" ht="15.75">
      <c r="A388">
        <v>533</v>
      </c>
      <c r="B388" s="4" t="s">
        <v>1111</v>
      </c>
      <c r="C388" s="3" t="s">
        <v>1112</v>
      </c>
      <c r="D388">
        <v>115600</v>
      </c>
      <c r="E388">
        <v>184086</v>
      </c>
      <c r="F388" t="s">
        <v>20</v>
      </c>
      <c r="G388" s="7">
        <f t="shared" si="54"/>
        <v>1.5924394463667817</v>
      </c>
      <c r="H388">
        <v>2218</v>
      </c>
      <c r="I388" t="s">
        <v>40</v>
      </c>
      <c r="J388" t="s">
        <v>41</v>
      </c>
      <c r="K388" s="10">
        <f t="shared" si="56"/>
        <v>41479.208333333336</v>
      </c>
      <c r="L388">
        <v>1374642000</v>
      </c>
      <c r="M388">
        <v>1377752400</v>
      </c>
      <c r="N388" s="11">
        <f t="shared" si="57"/>
        <v>41515.208333333336</v>
      </c>
      <c r="O388" t="b">
        <v>0</v>
      </c>
      <c r="P388" t="b">
        <v>0</v>
      </c>
      <c r="Q388" t="s">
        <v>60</v>
      </c>
      <c r="R388" s="8">
        <f t="shared" si="55"/>
        <v>82.996393146979258</v>
      </c>
      <c r="S388" t="str">
        <f t="shared" si="58"/>
        <v>music</v>
      </c>
      <c r="T388" t="str">
        <f t="shared" si="59"/>
        <v>indie rock</v>
      </c>
      <c r="U388" s="11" t="str">
        <f t="shared" si="61"/>
        <v>2013</v>
      </c>
      <c r="V388" s="11" t="str">
        <f t="shared" si="62"/>
        <v>Jul</v>
      </c>
      <c r="W388" s="11" t="str">
        <f t="shared" si="60"/>
        <v>Aug</v>
      </c>
    </row>
    <row r="389" spans="1:23" ht="30" customHeight="1">
      <c r="A389">
        <v>850</v>
      </c>
      <c r="B389" s="4" t="s">
        <v>1733</v>
      </c>
      <c r="C389" s="3" t="s">
        <v>1734</v>
      </c>
      <c r="D389">
        <v>100</v>
      </c>
      <c r="E389">
        <v>1</v>
      </c>
      <c r="F389" t="s">
        <v>14</v>
      </c>
      <c r="G389" s="7">
        <f t="shared" si="54"/>
        <v>0.01</v>
      </c>
      <c r="H389">
        <v>1</v>
      </c>
      <c r="I389" t="s">
        <v>21</v>
      </c>
      <c r="J389" t="s">
        <v>22</v>
      </c>
      <c r="K389" s="10">
        <f t="shared" si="56"/>
        <v>40866.25</v>
      </c>
      <c r="L389">
        <v>1321682400</v>
      </c>
      <c r="M389">
        <v>1322978400</v>
      </c>
      <c r="N389" s="11">
        <f t="shared" si="57"/>
        <v>40881.25</v>
      </c>
      <c r="O389" t="b">
        <v>1</v>
      </c>
      <c r="P389" t="b">
        <v>0</v>
      </c>
      <c r="Q389" t="s">
        <v>23</v>
      </c>
      <c r="R389" s="8">
        <f t="shared" si="55"/>
        <v>1</v>
      </c>
      <c r="S389" t="str">
        <f t="shared" si="58"/>
        <v>music</v>
      </c>
      <c r="T389" t="str">
        <f t="shared" si="59"/>
        <v>rock</v>
      </c>
      <c r="U389" s="11" t="str">
        <f t="shared" si="61"/>
        <v>2011</v>
      </c>
      <c r="V389" s="11" t="str">
        <f t="shared" si="62"/>
        <v>Nov</v>
      </c>
      <c r="W389" s="11" t="str">
        <f t="shared" si="60"/>
        <v>Dec</v>
      </c>
    </row>
    <row r="390" spans="1:23" ht="15.75">
      <c r="A390">
        <v>494</v>
      </c>
      <c r="B390" s="4" t="s">
        <v>1036</v>
      </c>
      <c r="C390" s="3" t="s">
        <v>1037</v>
      </c>
      <c r="D390">
        <v>2500</v>
      </c>
      <c r="E390">
        <v>13684</v>
      </c>
      <c r="F390" t="s">
        <v>20</v>
      </c>
      <c r="G390" s="7">
        <f t="shared" si="54"/>
        <v>5.4736000000000002</v>
      </c>
      <c r="H390">
        <v>268</v>
      </c>
      <c r="I390" t="s">
        <v>21</v>
      </c>
      <c r="J390" t="s">
        <v>22</v>
      </c>
      <c r="K390" s="10">
        <f t="shared" si="56"/>
        <v>40990.208333333336</v>
      </c>
      <c r="L390">
        <v>1332392400</v>
      </c>
      <c r="M390">
        <v>1332478800</v>
      </c>
      <c r="N390" s="11">
        <f t="shared" si="57"/>
        <v>40991.208333333336</v>
      </c>
      <c r="O390" t="b">
        <v>0</v>
      </c>
      <c r="P390" t="b">
        <v>0</v>
      </c>
      <c r="Q390" t="s">
        <v>65</v>
      </c>
      <c r="R390" s="8">
        <f t="shared" si="55"/>
        <v>51.059701492537314</v>
      </c>
      <c r="S390" t="str">
        <f t="shared" si="58"/>
        <v>technology</v>
      </c>
      <c r="T390" t="str">
        <f t="shared" si="59"/>
        <v>wearables</v>
      </c>
      <c r="U390" s="11" t="str">
        <f t="shared" si="61"/>
        <v>2012</v>
      </c>
      <c r="V390" s="11" t="str">
        <f t="shared" si="62"/>
        <v>Mar</v>
      </c>
      <c r="W390" s="11" t="str">
        <f t="shared" si="60"/>
        <v>Mar</v>
      </c>
    </row>
    <row r="391" spans="1:23" ht="15.75">
      <c r="A391">
        <v>272</v>
      </c>
      <c r="B391" s="4" t="s">
        <v>596</v>
      </c>
      <c r="C391" s="3" t="s">
        <v>597</v>
      </c>
      <c r="D391">
        <v>51100</v>
      </c>
      <c r="E391">
        <v>155349</v>
      </c>
      <c r="F391" t="s">
        <v>20</v>
      </c>
      <c r="G391" s="7">
        <f t="shared" si="54"/>
        <v>3.0400978473581208</v>
      </c>
      <c r="H391">
        <v>1894</v>
      </c>
      <c r="I391" t="s">
        <v>21</v>
      </c>
      <c r="J391" t="s">
        <v>22</v>
      </c>
      <c r="K391" s="10">
        <f t="shared" si="56"/>
        <v>43656.208333333328</v>
      </c>
      <c r="L391">
        <v>1562734800</v>
      </c>
      <c r="M391">
        <v>1564894800</v>
      </c>
      <c r="N391" s="11">
        <f t="shared" si="57"/>
        <v>43681.208333333328</v>
      </c>
      <c r="O391" t="b">
        <v>0</v>
      </c>
      <c r="P391" t="b">
        <v>1</v>
      </c>
      <c r="Q391" t="s">
        <v>33</v>
      </c>
      <c r="R391" s="8">
        <f t="shared" si="55"/>
        <v>82.021647307286173</v>
      </c>
      <c r="S391" t="str">
        <f t="shared" si="58"/>
        <v>theater</v>
      </c>
      <c r="T391" t="str">
        <f t="shared" si="59"/>
        <v>plays</v>
      </c>
      <c r="U391" s="11" t="str">
        <f t="shared" si="61"/>
        <v>2019</v>
      </c>
      <c r="V391" s="11" t="str">
        <f t="shared" si="62"/>
        <v>Jul</v>
      </c>
      <c r="W391" s="11" t="str">
        <f t="shared" si="60"/>
        <v>Aug</v>
      </c>
    </row>
    <row r="392" spans="1:23" ht="15.75">
      <c r="A392">
        <v>797</v>
      </c>
      <c r="B392" s="4" t="s">
        <v>1629</v>
      </c>
      <c r="C392" s="3" t="s">
        <v>1630</v>
      </c>
      <c r="D392">
        <v>7600</v>
      </c>
      <c r="E392">
        <v>8332</v>
      </c>
      <c r="F392" t="s">
        <v>20</v>
      </c>
      <c r="G392" s="7">
        <f t="shared" si="54"/>
        <v>1.0963157894736841</v>
      </c>
      <c r="H392">
        <v>185</v>
      </c>
      <c r="I392" t="s">
        <v>21</v>
      </c>
      <c r="J392" t="s">
        <v>22</v>
      </c>
      <c r="K392" s="10">
        <f t="shared" si="56"/>
        <v>43464.25</v>
      </c>
      <c r="L392">
        <v>1546149600</v>
      </c>
      <c r="M392">
        <v>1548136800</v>
      </c>
      <c r="N392" s="11">
        <f t="shared" si="57"/>
        <v>43487.25</v>
      </c>
      <c r="O392" t="b">
        <v>0</v>
      </c>
      <c r="P392" t="b">
        <v>0</v>
      </c>
      <c r="Q392" t="s">
        <v>28</v>
      </c>
      <c r="R392" s="8">
        <f t="shared" si="55"/>
        <v>45.037837837837834</v>
      </c>
      <c r="S392" t="str">
        <f t="shared" si="58"/>
        <v>technology</v>
      </c>
      <c r="T392" t="str">
        <f t="shared" si="59"/>
        <v>web</v>
      </c>
      <c r="U392" s="11" t="str">
        <f t="shared" si="61"/>
        <v>2019</v>
      </c>
      <c r="V392" s="11" t="str">
        <f t="shared" si="62"/>
        <v>Dec</v>
      </c>
      <c r="W392" s="11" t="str">
        <f t="shared" si="60"/>
        <v>Jan</v>
      </c>
    </row>
    <row r="393" spans="1:23" ht="15.75">
      <c r="A393">
        <v>96</v>
      </c>
      <c r="B393" s="4" t="s">
        <v>241</v>
      </c>
      <c r="C393" s="3" t="s">
        <v>242</v>
      </c>
      <c r="D393">
        <v>69700</v>
      </c>
      <c r="E393">
        <v>151513</v>
      </c>
      <c r="F393" t="s">
        <v>20</v>
      </c>
      <c r="G393" s="7">
        <f t="shared" si="54"/>
        <v>2.1737876614060259</v>
      </c>
      <c r="H393">
        <v>2331</v>
      </c>
      <c r="I393" t="s">
        <v>21</v>
      </c>
      <c r="J393" t="s">
        <v>22</v>
      </c>
      <c r="K393" s="10">
        <f t="shared" si="56"/>
        <v>40612.25</v>
      </c>
      <c r="L393">
        <v>1299736800</v>
      </c>
      <c r="M393">
        <v>1300856400</v>
      </c>
      <c r="N393" s="11">
        <f t="shared" si="57"/>
        <v>40625.208333333336</v>
      </c>
      <c r="O393" t="b">
        <v>0</v>
      </c>
      <c r="P393" t="b">
        <v>0</v>
      </c>
      <c r="Q393" t="s">
        <v>33</v>
      </c>
      <c r="R393" s="8">
        <f t="shared" si="55"/>
        <v>64.999141999141997</v>
      </c>
      <c r="S393" t="str">
        <f t="shared" si="58"/>
        <v>theater</v>
      </c>
      <c r="T393" t="str">
        <f t="shared" si="59"/>
        <v>plays</v>
      </c>
      <c r="U393" s="11" t="str">
        <f t="shared" si="61"/>
        <v>2011</v>
      </c>
      <c r="V393" s="11" t="str">
        <f t="shared" si="62"/>
        <v>Mar</v>
      </c>
      <c r="W393" s="11" t="str">
        <f t="shared" si="60"/>
        <v>Mar</v>
      </c>
    </row>
    <row r="394" spans="1:23" ht="15.75">
      <c r="A394">
        <v>184</v>
      </c>
      <c r="B394" s="4" t="s">
        <v>420</v>
      </c>
      <c r="C394" s="3" t="s">
        <v>421</v>
      </c>
      <c r="D394">
        <v>3600</v>
      </c>
      <c r="E394">
        <v>10550</v>
      </c>
      <c r="F394" t="s">
        <v>20</v>
      </c>
      <c r="G394" s="7">
        <f t="shared" si="54"/>
        <v>2.9305555555555554</v>
      </c>
      <c r="H394">
        <v>340</v>
      </c>
      <c r="I394" t="s">
        <v>21</v>
      </c>
      <c r="J394" t="s">
        <v>22</v>
      </c>
      <c r="K394" s="10">
        <f t="shared" si="56"/>
        <v>43588.208333333328</v>
      </c>
      <c r="L394">
        <v>1556859600</v>
      </c>
      <c r="M394">
        <v>1556946000</v>
      </c>
      <c r="N394" s="11">
        <f t="shared" si="57"/>
        <v>43589.208333333328</v>
      </c>
      <c r="O394" t="b">
        <v>0</v>
      </c>
      <c r="P394" t="b">
        <v>0</v>
      </c>
      <c r="Q394" t="s">
        <v>33</v>
      </c>
      <c r="R394" s="8">
        <f t="shared" si="55"/>
        <v>31.029411764705884</v>
      </c>
      <c r="S394" t="str">
        <f t="shared" si="58"/>
        <v>theater</v>
      </c>
      <c r="T394" t="str">
        <f t="shared" si="59"/>
        <v>plays</v>
      </c>
      <c r="U394" s="11" t="str">
        <f t="shared" si="61"/>
        <v>2019</v>
      </c>
      <c r="V394" s="11" t="str">
        <f t="shared" si="62"/>
        <v>May</v>
      </c>
      <c r="W394" s="11" t="str">
        <f t="shared" si="60"/>
        <v>May</v>
      </c>
    </row>
    <row r="395" spans="1:23" ht="15.75">
      <c r="A395">
        <v>967</v>
      </c>
      <c r="B395" s="4" t="s">
        <v>1963</v>
      </c>
      <c r="C395" s="3" t="s">
        <v>1964</v>
      </c>
      <c r="D395">
        <v>88400</v>
      </c>
      <c r="E395">
        <v>121138</v>
      </c>
      <c r="F395" t="s">
        <v>20</v>
      </c>
      <c r="G395" s="7">
        <f t="shared" si="54"/>
        <v>1.3703393665158372</v>
      </c>
      <c r="H395">
        <v>1573</v>
      </c>
      <c r="I395" t="s">
        <v>21</v>
      </c>
      <c r="J395" t="s">
        <v>22</v>
      </c>
      <c r="K395" s="10">
        <f t="shared" si="56"/>
        <v>41005.208333333336</v>
      </c>
      <c r="L395">
        <v>1333688400</v>
      </c>
      <c r="M395">
        <v>1336885200</v>
      </c>
      <c r="N395" s="11">
        <f t="shared" si="57"/>
        <v>41042.208333333336</v>
      </c>
      <c r="O395" t="b">
        <v>0</v>
      </c>
      <c r="P395" t="b">
        <v>0</v>
      </c>
      <c r="Q395" t="s">
        <v>319</v>
      </c>
      <c r="R395" s="8">
        <f t="shared" si="55"/>
        <v>77.010807374443743</v>
      </c>
      <c r="S395" t="str">
        <f t="shared" si="58"/>
        <v>music</v>
      </c>
      <c r="T395" t="str">
        <f t="shared" si="59"/>
        <v>world music</v>
      </c>
      <c r="U395" s="11" t="str">
        <f t="shared" si="61"/>
        <v>2012</v>
      </c>
      <c r="V395" s="11" t="str">
        <f t="shared" si="62"/>
        <v>Apr</v>
      </c>
      <c r="W395" s="11" t="str">
        <f t="shared" si="60"/>
        <v>May</v>
      </c>
    </row>
    <row r="396" spans="1:23" ht="15.75">
      <c r="A396">
        <v>840</v>
      </c>
      <c r="B396" s="4" t="s">
        <v>1713</v>
      </c>
      <c r="C396" s="3" t="s">
        <v>1714</v>
      </c>
      <c r="D396">
        <v>116300</v>
      </c>
      <c r="E396">
        <v>116583</v>
      </c>
      <c r="F396" t="s">
        <v>20</v>
      </c>
      <c r="G396" s="7">
        <f t="shared" si="54"/>
        <v>1.0024333619948409</v>
      </c>
      <c r="H396">
        <v>3533</v>
      </c>
      <c r="I396" t="s">
        <v>21</v>
      </c>
      <c r="J396" t="s">
        <v>22</v>
      </c>
      <c r="K396" s="10">
        <f t="shared" si="56"/>
        <v>41836.208333333336</v>
      </c>
      <c r="L396">
        <v>1405486800</v>
      </c>
      <c r="M396">
        <v>1405659600</v>
      </c>
      <c r="N396" s="11">
        <f t="shared" si="57"/>
        <v>41838.208333333336</v>
      </c>
      <c r="O396" t="b">
        <v>0</v>
      </c>
      <c r="P396" t="b">
        <v>1</v>
      </c>
      <c r="Q396" t="s">
        <v>33</v>
      </c>
      <c r="R396" s="8">
        <f t="shared" si="55"/>
        <v>32.998301726577978</v>
      </c>
      <c r="S396" t="str">
        <f t="shared" si="58"/>
        <v>theater</v>
      </c>
      <c r="T396" t="str">
        <f t="shared" si="59"/>
        <v>plays</v>
      </c>
      <c r="U396" s="11" t="str">
        <f t="shared" si="61"/>
        <v>2014</v>
      </c>
      <c r="V396" s="11" t="str">
        <f t="shared" si="62"/>
        <v>Jul</v>
      </c>
      <c r="W396" s="11" t="str">
        <f t="shared" si="60"/>
        <v>Jul</v>
      </c>
    </row>
    <row r="397" spans="1:23" ht="15.75" customHeight="1">
      <c r="A397">
        <v>658</v>
      </c>
      <c r="B397" s="4" t="s">
        <v>1358</v>
      </c>
      <c r="C397" s="3" t="s">
        <v>1359</v>
      </c>
      <c r="D397">
        <v>52600</v>
      </c>
      <c r="E397">
        <v>31594</v>
      </c>
      <c r="F397" t="s">
        <v>74</v>
      </c>
      <c r="G397" s="7">
        <f t="shared" si="54"/>
        <v>0.60064638783269964</v>
      </c>
      <c r="H397">
        <v>390</v>
      </c>
      <c r="I397" t="s">
        <v>21</v>
      </c>
      <c r="J397" t="s">
        <v>22</v>
      </c>
      <c r="K397" s="10">
        <f t="shared" si="56"/>
        <v>42246.208333333328</v>
      </c>
      <c r="L397">
        <v>1440910800</v>
      </c>
      <c r="M397">
        <v>1442898000</v>
      </c>
      <c r="N397" s="11">
        <f t="shared" si="57"/>
        <v>42269.208333333328</v>
      </c>
      <c r="O397" t="b">
        <v>0</v>
      </c>
      <c r="P397" t="b">
        <v>0</v>
      </c>
      <c r="Q397" t="s">
        <v>23</v>
      </c>
      <c r="R397" s="8">
        <f t="shared" si="55"/>
        <v>81.010256410256417</v>
      </c>
      <c r="S397" t="str">
        <f t="shared" si="58"/>
        <v>music</v>
      </c>
      <c r="T397" t="str">
        <f t="shared" si="59"/>
        <v>rock</v>
      </c>
      <c r="U397" s="11" t="str">
        <f t="shared" si="61"/>
        <v>2015</v>
      </c>
      <c r="V397" s="11" t="str">
        <f t="shared" si="62"/>
        <v>Aug</v>
      </c>
      <c r="W397" s="11" t="str">
        <f t="shared" si="60"/>
        <v>Sep</v>
      </c>
    </row>
    <row r="398" spans="1:23" ht="15.75">
      <c r="A398">
        <v>219</v>
      </c>
      <c r="B398" s="4" t="s">
        <v>491</v>
      </c>
      <c r="C398" s="3" t="s">
        <v>492</v>
      </c>
      <c r="D398">
        <v>41700</v>
      </c>
      <c r="E398">
        <v>138497</v>
      </c>
      <c r="F398" t="s">
        <v>20</v>
      </c>
      <c r="G398" s="7">
        <f t="shared" si="54"/>
        <v>3.3212709832134291</v>
      </c>
      <c r="H398">
        <v>1539</v>
      </c>
      <c r="I398" t="s">
        <v>21</v>
      </c>
      <c r="J398" t="s">
        <v>22</v>
      </c>
      <c r="K398" s="10">
        <f t="shared" si="56"/>
        <v>41137.208333333336</v>
      </c>
      <c r="L398">
        <v>1345093200</v>
      </c>
      <c r="M398">
        <v>1346130000</v>
      </c>
      <c r="N398" s="11">
        <f t="shared" si="57"/>
        <v>41149.208333333336</v>
      </c>
      <c r="O398" t="b">
        <v>0</v>
      </c>
      <c r="P398" t="b">
        <v>0</v>
      </c>
      <c r="Q398" t="s">
        <v>71</v>
      </c>
      <c r="R398" s="8">
        <f t="shared" si="55"/>
        <v>89.991552956465242</v>
      </c>
      <c r="S398" t="str">
        <f t="shared" si="58"/>
        <v>film &amp; video</v>
      </c>
      <c r="T398" t="str">
        <f t="shared" si="59"/>
        <v>animation</v>
      </c>
      <c r="U398" s="11" t="str">
        <f t="shared" si="61"/>
        <v>2012</v>
      </c>
      <c r="V398" s="11" t="str">
        <f t="shared" si="62"/>
        <v>Aug</v>
      </c>
      <c r="W398" s="11" t="str">
        <f t="shared" si="60"/>
        <v>Aug</v>
      </c>
    </row>
    <row r="399" spans="1:23" ht="15.75">
      <c r="A399">
        <v>137</v>
      </c>
      <c r="B399" s="4" t="s">
        <v>326</v>
      </c>
      <c r="C399" s="3" t="s">
        <v>327</v>
      </c>
      <c r="D399">
        <v>1800</v>
      </c>
      <c r="E399">
        <v>4712</v>
      </c>
      <c r="F399" t="s">
        <v>20</v>
      </c>
      <c r="G399" s="7">
        <f t="shared" si="54"/>
        <v>2.6177777777777775</v>
      </c>
      <c r="H399">
        <v>50</v>
      </c>
      <c r="I399" t="s">
        <v>21</v>
      </c>
      <c r="J399" t="s">
        <v>22</v>
      </c>
      <c r="K399" s="10">
        <f t="shared" si="56"/>
        <v>40457.208333333336</v>
      </c>
      <c r="L399">
        <v>1286341200</v>
      </c>
      <c r="M399">
        <v>1286859600</v>
      </c>
      <c r="N399" s="11">
        <f t="shared" si="57"/>
        <v>40463.208333333336</v>
      </c>
      <c r="O399" t="b">
        <v>0</v>
      </c>
      <c r="P399" t="b">
        <v>0</v>
      </c>
      <c r="Q399" t="s">
        <v>68</v>
      </c>
      <c r="R399" s="8">
        <f t="shared" si="55"/>
        <v>94.24</v>
      </c>
      <c r="S399" t="str">
        <f t="shared" si="58"/>
        <v>publishing</v>
      </c>
      <c r="T399" t="str">
        <f t="shared" si="59"/>
        <v>nonfiction</v>
      </c>
      <c r="U399" s="11" t="str">
        <f t="shared" si="61"/>
        <v>2010</v>
      </c>
      <c r="V399" s="11" t="str">
        <f t="shared" si="62"/>
        <v>Oct</v>
      </c>
      <c r="W399" s="11" t="str">
        <f t="shared" si="60"/>
        <v>Oct</v>
      </c>
    </row>
    <row r="400" spans="1:23" ht="30">
      <c r="A400">
        <v>976</v>
      </c>
      <c r="B400" s="4" t="s">
        <v>1981</v>
      </c>
      <c r="C400" s="3" t="s">
        <v>1982</v>
      </c>
      <c r="D400">
        <v>4000</v>
      </c>
      <c r="E400">
        <v>12886</v>
      </c>
      <c r="F400" t="s">
        <v>20</v>
      </c>
      <c r="G400" s="7">
        <f t="shared" si="54"/>
        <v>3.2214999999999998</v>
      </c>
      <c r="H400">
        <v>140</v>
      </c>
      <c r="I400" t="s">
        <v>21</v>
      </c>
      <c r="J400" t="s">
        <v>22</v>
      </c>
      <c r="K400" s="10">
        <f t="shared" si="56"/>
        <v>40571.25</v>
      </c>
      <c r="L400">
        <v>1296194400</v>
      </c>
      <c r="M400">
        <v>1296712800</v>
      </c>
      <c r="N400" s="11">
        <f t="shared" si="57"/>
        <v>40577.25</v>
      </c>
      <c r="O400" t="b">
        <v>0</v>
      </c>
      <c r="P400" t="b">
        <v>1</v>
      </c>
      <c r="Q400" t="s">
        <v>33</v>
      </c>
      <c r="R400" s="8">
        <f t="shared" si="55"/>
        <v>92.042857142857144</v>
      </c>
      <c r="S400" t="str">
        <f t="shared" si="58"/>
        <v>theater</v>
      </c>
      <c r="T400" t="str">
        <f t="shared" si="59"/>
        <v>plays</v>
      </c>
      <c r="U400" s="11" t="str">
        <f t="shared" si="61"/>
        <v>2011</v>
      </c>
      <c r="V400" s="11" t="str">
        <f t="shared" si="62"/>
        <v>Jan</v>
      </c>
      <c r="W400" s="11" t="str">
        <f t="shared" si="60"/>
        <v>Feb</v>
      </c>
    </row>
    <row r="401" spans="1:23" ht="30" customHeight="1">
      <c r="A401">
        <v>221</v>
      </c>
      <c r="B401" s="4" t="s">
        <v>495</v>
      </c>
      <c r="C401" s="3" t="s">
        <v>496</v>
      </c>
      <c r="D401">
        <v>121500</v>
      </c>
      <c r="E401">
        <v>119830</v>
      </c>
      <c r="F401" t="s">
        <v>14</v>
      </c>
      <c r="G401" s="7">
        <f t="shared" si="54"/>
        <v>0.98625514403292192</v>
      </c>
      <c r="H401">
        <v>2179</v>
      </c>
      <c r="I401" t="s">
        <v>21</v>
      </c>
      <c r="J401" t="s">
        <v>22</v>
      </c>
      <c r="K401" s="10">
        <f t="shared" si="56"/>
        <v>41081.208333333336</v>
      </c>
      <c r="L401">
        <v>1340254800</v>
      </c>
      <c r="M401">
        <v>1340427600</v>
      </c>
      <c r="N401" s="11">
        <f t="shared" si="57"/>
        <v>41083.208333333336</v>
      </c>
      <c r="O401" t="b">
        <v>1</v>
      </c>
      <c r="P401" t="b">
        <v>0</v>
      </c>
      <c r="Q401" t="s">
        <v>17</v>
      </c>
      <c r="R401" s="8">
        <f t="shared" si="55"/>
        <v>54.993116108306566</v>
      </c>
      <c r="S401" t="str">
        <f t="shared" si="58"/>
        <v>food</v>
      </c>
      <c r="T401" t="str">
        <f t="shared" si="59"/>
        <v>food trucks</v>
      </c>
      <c r="U401" s="11" t="str">
        <f t="shared" si="61"/>
        <v>2012</v>
      </c>
      <c r="V401" s="11" t="str">
        <f t="shared" si="62"/>
        <v>Jun</v>
      </c>
      <c r="W401" s="11" t="str">
        <f t="shared" si="60"/>
        <v>Jun</v>
      </c>
    </row>
    <row r="402" spans="1:23" ht="15.75" customHeight="1">
      <c r="A402">
        <v>980</v>
      </c>
      <c r="B402" s="4" t="s">
        <v>1988</v>
      </c>
      <c r="C402" s="3" t="s">
        <v>1989</v>
      </c>
      <c r="D402">
        <v>195200</v>
      </c>
      <c r="E402">
        <v>78630</v>
      </c>
      <c r="F402" t="s">
        <v>14</v>
      </c>
      <c r="G402" s="7">
        <f t="shared" si="54"/>
        <v>0.40281762295081969</v>
      </c>
      <c r="H402">
        <v>742</v>
      </c>
      <c r="I402" t="s">
        <v>21</v>
      </c>
      <c r="J402" t="s">
        <v>22</v>
      </c>
      <c r="K402" s="10">
        <f t="shared" si="56"/>
        <v>42307.208333333328</v>
      </c>
      <c r="L402">
        <v>1446181200</v>
      </c>
      <c r="M402">
        <v>1446616800</v>
      </c>
      <c r="N402" s="11">
        <f t="shared" si="57"/>
        <v>42312.25</v>
      </c>
      <c r="O402" t="b">
        <v>1</v>
      </c>
      <c r="P402" t="b">
        <v>0</v>
      </c>
      <c r="Q402" t="s">
        <v>68</v>
      </c>
      <c r="R402" s="8">
        <f t="shared" si="55"/>
        <v>105.97035040431267</v>
      </c>
      <c r="S402" t="str">
        <f t="shared" si="58"/>
        <v>publishing</v>
      </c>
      <c r="T402" t="str">
        <f t="shared" si="59"/>
        <v>nonfiction</v>
      </c>
      <c r="U402" s="11" t="str">
        <f t="shared" si="61"/>
        <v>2015</v>
      </c>
      <c r="V402" s="11" t="str">
        <f t="shared" si="62"/>
        <v>Oct</v>
      </c>
      <c r="W402" s="11" t="str">
        <f t="shared" si="60"/>
        <v>Nov</v>
      </c>
    </row>
    <row r="403" spans="1:23" ht="15.75" customHeight="1">
      <c r="A403">
        <v>468</v>
      </c>
      <c r="B403" s="4" t="s">
        <v>984</v>
      </c>
      <c r="C403" s="3" t="s">
        <v>985</v>
      </c>
      <c r="D403">
        <v>4000</v>
      </c>
      <c r="E403">
        <v>1620</v>
      </c>
      <c r="F403" t="s">
        <v>14</v>
      </c>
      <c r="G403" s="7">
        <f t="shared" si="54"/>
        <v>0.40500000000000003</v>
      </c>
      <c r="H403">
        <v>16</v>
      </c>
      <c r="I403" t="s">
        <v>21</v>
      </c>
      <c r="J403" t="s">
        <v>22</v>
      </c>
      <c r="K403" s="10">
        <f t="shared" si="56"/>
        <v>43569.208333333328</v>
      </c>
      <c r="L403">
        <v>1555218000</v>
      </c>
      <c r="M403">
        <v>1556600400</v>
      </c>
      <c r="N403" s="11">
        <f t="shared" si="57"/>
        <v>43585.208333333328</v>
      </c>
      <c r="O403" t="b">
        <v>0</v>
      </c>
      <c r="P403" t="b">
        <v>0</v>
      </c>
      <c r="Q403" t="s">
        <v>33</v>
      </c>
      <c r="R403" s="8">
        <f t="shared" si="55"/>
        <v>101.25</v>
      </c>
      <c r="S403" t="str">
        <f t="shared" si="58"/>
        <v>theater</v>
      </c>
      <c r="T403" t="str">
        <f t="shared" si="59"/>
        <v>plays</v>
      </c>
      <c r="U403" s="11" t="str">
        <f t="shared" si="61"/>
        <v>2019</v>
      </c>
      <c r="V403" s="11" t="str">
        <f t="shared" si="62"/>
        <v>Apr</v>
      </c>
      <c r="W403" s="11" t="str">
        <f t="shared" si="60"/>
        <v>Apr</v>
      </c>
    </row>
    <row r="404" spans="1:23" ht="30">
      <c r="A404">
        <v>610</v>
      </c>
      <c r="B404" s="4" t="s">
        <v>1262</v>
      </c>
      <c r="C404" s="3" t="s">
        <v>1263</v>
      </c>
      <c r="D404">
        <v>42800</v>
      </c>
      <c r="E404">
        <v>179356</v>
      </c>
      <c r="F404" t="s">
        <v>20</v>
      </c>
      <c r="G404" s="7">
        <f t="shared" si="54"/>
        <v>4.1905607476635511</v>
      </c>
      <c r="H404">
        <v>6406</v>
      </c>
      <c r="I404" t="s">
        <v>21</v>
      </c>
      <c r="J404" t="s">
        <v>22</v>
      </c>
      <c r="K404" s="10">
        <f t="shared" si="56"/>
        <v>41259.25</v>
      </c>
      <c r="L404">
        <v>1355637600</v>
      </c>
      <c r="M404">
        <v>1356847200</v>
      </c>
      <c r="N404" s="11">
        <f t="shared" si="57"/>
        <v>41273.25</v>
      </c>
      <c r="O404" t="b">
        <v>0</v>
      </c>
      <c r="P404" t="b">
        <v>0</v>
      </c>
      <c r="Q404" t="s">
        <v>33</v>
      </c>
      <c r="R404" s="8">
        <f t="shared" si="55"/>
        <v>27.998126756166094</v>
      </c>
      <c r="S404" t="str">
        <f t="shared" si="58"/>
        <v>theater</v>
      </c>
      <c r="T404" t="str">
        <f t="shared" si="59"/>
        <v>plays</v>
      </c>
      <c r="U404" s="11" t="str">
        <f t="shared" si="61"/>
        <v>2012</v>
      </c>
      <c r="V404" s="11" t="str">
        <f t="shared" si="62"/>
        <v>Dec</v>
      </c>
      <c r="W404" s="11" t="str">
        <f t="shared" si="60"/>
        <v>Dec</v>
      </c>
    </row>
    <row r="405" spans="1:23" ht="15.75" customHeight="1">
      <c r="A405">
        <v>199</v>
      </c>
      <c r="B405" s="4" t="s">
        <v>450</v>
      </c>
      <c r="C405" s="3" t="s">
        <v>451</v>
      </c>
      <c r="D405">
        <v>1800</v>
      </c>
      <c r="E405">
        <v>968</v>
      </c>
      <c r="F405" t="s">
        <v>14</v>
      </c>
      <c r="G405" s="7">
        <f t="shared" si="54"/>
        <v>0.5377777777777778</v>
      </c>
      <c r="H405">
        <v>13</v>
      </c>
      <c r="I405" t="s">
        <v>21</v>
      </c>
      <c r="J405" t="s">
        <v>22</v>
      </c>
      <c r="K405" s="10">
        <f t="shared" si="56"/>
        <v>42192.208333333328</v>
      </c>
      <c r="L405">
        <v>1436245200</v>
      </c>
      <c r="M405">
        <v>1436590800</v>
      </c>
      <c r="N405" s="11">
        <f t="shared" si="57"/>
        <v>42196.208333333328</v>
      </c>
      <c r="O405" t="b">
        <v>0</v>
      </c>
      <c r="P405" t="b">
        <v>0</v>
      </c>
      <c r="Q405" t="s">
        <v>23</v>
      </c>
      <c r="R405" s="8">
        <f t="shared" si="55"/>
        <v>74.461538461538467</v>
      </c>
      <c r="S405" t="str">
        <f t="shared" si="58"/>
        <v>music</v>
      </c>
      <c r="T405" t="str">
        <f t="shared" si="59"/>
        <v>rock</v>
      </c>
      <c r="U405" s="11" t="str">
        <f t="shared" si="61"/>
        <v>2015</v>
      </c>
      <c r="V405" s="11" t="str">
        <f t="shared" si="62"/>
        <v>Jul</v>
      </c>
      <c r="W405" s="11" t="str">
        <f t="shared" si="60"/>
        <v>Jul</v>
      </c>
    </row>
    <row r="406" spans="1:23" ht="30" customHeight="1">
      <c r="A406">
        <v>499</v>
      </c>
      <c r="B406" s="4" t="s">
        <v>1046</v>
      </c>
      <c r="C406" s="3" t="s">
        <v>1047</v>
      </c>
      <c r="D406">
        <v>163800</v>
      </c>
      <c r="E406">
        <v>78743</v>
      </c>
      <c r="F406" t="s">
        <v>14</v>
      </c>
      <c r="G406" s="7">
        <f t="shared" si="54"/>
        <v>0.48072649572649573</v>
      </c>
      <c r="H406">
        <v>2072</v>
      </c>
      <c r="I406" t="s">
        <v>21</v>
      </c>
      <c r="J406" t="s">
        <v>22</v>
      </c>
      <c r="K406" s="10">
        <f t="shared" si="56"/>
        <v>42444.208333333328</v>
      </c>
      <c r="L406">
        <v>1458018000</v>
      </c>
      <c r="M406">
        <v>1458450000</v>
      </c>
      <c r="N406" s="11">
        <f t="shared" si="57"/>
        <v>42449.208333333328</v>
      </c>
      <c r="O406" t="b">
        <v>0</v>
      </c>
      <c r="P406" t="b">
        <v>1</v>
      </c>
      <c r="Q406" t="s">
        <v>42</v>
      </c>
      <c r="R406" s="8">
        <f t="shared" si="55"/>
        <v>38.003378378378379</v>
      </c>
      <c r="S406" t="str">
        <f t="shared" si="58"/>
        <v>film &amp; video</v>
      </c>
      <c r="T406" t="str">
        <f t="shared" si="59"/>
        <v>documentary</v>
      </c>
      <c r="U406" s="11" t="str">
        <f t="shared" si="61"/>
        <v>2016</v>
      </c>
      <c r="V406" s="11" t="str">
        <f t="shared" si="62"/>
        <v>Mar</v>
      </c>
      <c r="W406" s="11" t="str">
        <f t="shared" si="60"/>
        <v>Mar</v>
      </c>
    </row>
    <row r="407" spans="1:23" ht="15.75">
      <c r="A407">
        <v>560</v>
      </c>
      <c r="B407" s="4" t="s">
        <v>1164</v>
      </c>
      <c r="C407" s="3" t="s">
        <v>1165</v>
      </c>
      <c r="D407">
        <v>20000</v>
      </c>
      <c r="E407">
        <v>158832</v>
      </c>
      <c r="F407" t="s">
        <v>20</v>
      </c>
      <c r="G407" s="7">
        <f t="shared" si="54"/>
        <v>7.9415999999999993</v>
      </c>
      <c r="H407">
        <v>3177</v>
      </c>
      <c r="I407" t="s">
        <v>21</v>
      </c>
      <c r="J407" t="s">
        <v>22</v>
      </c>
      <c r="K407" s="10">
        <f t="shared" si="56"/>
        <v>40865.25</v>
      </c>
      <c r="L407">
        <v>1321596000</v>
      </c>
      <c r="M407">
        <v>1325052000</v>
      </c>
      <c r="N407" s="11">
        <f t="shared" si="57"/>
        <v>40905.25</v>
      </c>
      <c r="O407" t="b">
        <v>0</v>
      </c>
      <c r="P407" t="b">
        <v>0</v>
      </c>
      <c r="Q407" t="s">
        <v>71</v>
      </c>
      <c r="R407" s="8">
        <f t="shared" si="55"/>
        <v>49.994334277620396</v>
      </c>
      <c r="S407" t="str">
        <f t="shared" si="58"/>
        <v>film &amp; video</v>
      </c>
      <c r="T407" t="str">
        <f t="shared" si="59"/>
        <v>animation</v>
      </c>
      <c r="U407" s="11" t="str">
        <f t="shared" si="61"/>
        <v>2011</v>
      </c>
      <c r="V407" s="11" t="str">
        <f t="shared" si="62"/>
        <v>Nov</v>
      </c>
      <c r="W407" s="11" t="str">
        <f t="shared" si="60"/>
        <v>Dec</v>
      </c>
    </row>
    <row r="408" spans="1:23" ht="30">
      <c r="A408">
        <v>641</v>
      </c>
      <c r="B408" s="4" t="s">
        <v>1324</v>
      </c>
      <c r="C408" s="3" t="s">
        <v>1325</v>
      </c>
      <c r="D408">
        <v>9400</v>
      </c>
      <c r="E408">
        <v>11277</v>
      </c>
      <c r="F408" t="s">
        <v>20</v>
      </c>
      <c r="G408" s="7">
        <f t="shared" si="54"/>
        <v>1.1996808510638297</v>
      </c>
      <c r="H408">
        <v>194</v>
      </c>
      <c r="I408" t="s">
        <v>98</v>
      </c>
      <c r="J408" t="s">
        <v>99</v>
      </c>
      <c r="K408" s="10">
        <f t="shared" si="56"/>
        <v>42786.25</v>
      </c>
      <c r="L408">
        <v>1487570400</v>
      </c>
      <c r="M408">
        <v>1489986000</v>
      </c>
      <c r="N408" s="11">
        <f t="shared" si="57"/>
        <v>42814.208333333328</v>
      </c>
      <c r="O408" t="b">
        <v>0</v>
      </c>
      <c r="P408" t="b">
        <v>0</v>
      </c>
      <c r="Q408" t="s">
        <v>33</v>
      </c>
      <c r="R408" s="8">
        <f t="shared" si="55"/>
        <v>58.128865979381445</v>
      </c>
      <c r="S408" t="str">
        <f t="shared" si="58"/>
        <v>theater</v>
      </c>
      <c r="T408" t="str">
        <f t="shared" si="59"/>
        <v>plays</v>
      </c>
      <c r="U408" s="11" t="str">
        <f t="shared" si="61"/>
        <v>2017</v>
      </c>
      <c r="V408" s="11" t="str">
        <f t="shared" si="62"/>
        <v>Feb</v>
      </c>
      <c r="W408" s="11" t="str">
        <f t="shared" si="60"/>
        <v>Mar</v>
      </c>
    </row>
    <row r="409" spans="1:23" ht="15.75">
      <c r="A409">
        <v>749</v>
      </c>
      <c r="B409" s="4" t="s">
        <v>1534</v>
      </c>
      <c r="C409" s="3" t="s">
        <v>1535</v>
      </c>
      <c r="D409">
        <v>8600</v>
      </c>
      <c r="E409">
        <v>13527</v>
      </c>
      <c r="F409" t="s">
        <v>20</v>
      </c>
      <c r="G409" s="7">
        <f t="shared" si="54"/>
        <v>1.5729069767441863</v>
      </c>
      <c r="H409">
        <v>366</v>
      </c>
      <c r="I409" t="s">
        <v>107</v>
      </c>
      <c r="J409" t="s">
        <v>108</v>
      </c>
      <c r="K409" s="10">
        <f t="shared" si="56"/>
        <v>41920.208333333336</v>
      </c>
      <c r="L409">
        <v>1412744400</v>
      </c>
      <c r="M409">
        <v>1413781200</v>
      </c>
      <c r="N409" s="11">
        <f t="shared" si="57"/>
        <v>41932.208333333336</v>
      </c>
      <c r="O409" t="b">
        <v>0</v>
      </c>
      <c r="P409" t="b">
        <v>1</v>
      </c>
      <c r="Q409" t="s">
        <v>65</v>
      </c>
      <c r="R409" s="8">
        <f t="shared" si="55"/>
        <v>36.959016393442624</v>
      </c>
      <c r="S409" t="str">
        <f t="shared" si="58"/>
        <v>technology</v>
      </c>
      <c r="T409" t="str">
        <f t="shared" si="59"/>
        <v>wearables</v>
      </c>
      <c r="U409" s="11" t="str">
        <f t="shared" si="61"/>
        <v>2014</v>
      </c>
      <c r="V409" s="11" t="str">
        <f t="shared" si="62"/>
        <v>Oct</v>
      </c>
      <c r="W409" s="11" t="str">
        <f t="shared" si="60"/>
        <v>Oct</v>
      </c>
    </row>
    <row r="410" spans="1:23" ht="30">
      <c r="A410">
        <v>710</v>
      </c>
      <c r="B410" s="4" t="s">
        <v>1458</v>
      </c>
      <c r="C410" s="3" t="s">
        <v>1459</v>
      </c>
      <c r="D410">
        <v>4300</v>
      </c>
      <c r="E410">
        <v>6358</v>
      </c>
      <c r="F410" t="s">
        <v>20</v>
      </c>
      <c r="G410" s="7">
        <f t="shared" si="54"/>
        <v>1.4786046511627908</v>
      </c>
      <c r="H410">
        <v>125</v>
      </c>
      <c r="I410" t="s">
        <v>21</v>
      </c>
      <c r="J410" t="s">
        <v>22</v>
      </c>
      <c r="K410" s="10">
        <f t="shared" si="56"/>
        <v>43295.208333333328</v>
      </c>
      <c r="L410">
        <v>1531544400</v>
      </c>
      <c r="M410">
        <v>1532149200</v>
      </c>
      <c r="N410" s="11">
        <f t="shared" si="57"/>
        <v>43302.208333333328</v>
      </c>
      <c r="O410" t="b">
        <v>0</v>
      </c>
      <c r="P410" t="b">
        <v>1</v>
      </c>
      <c r="Q410" t="s">
        <v>33</v>
      </c>
      <c r="R410" s="8">
        <f t="shared" si="55"/>
        <v>50.863999999999997</v>
      </c>
      <c r="S410" t="str">
        <f t="shared" si="58"/>
        <v>theater</v>
      </c>
      <c r="T410" t="str">
        <f t="shared" si="59"/>
        <v>plays</v>
      </c>
      <c r="U410" s="11" t="str">
        <f t="shared" si="61"/>
        <v>2018</v>
      </c>
      <c r="V410" s="11" t="str">
        <f t="shared" si="62"/>
        <v>Jul</v>
      </c>
      <c r="W410" s="11" t="str">
        <f t="shared" si="60"/>
        <v>Jul</v>
      </c>
    </row>
    <row r="411" spans="1:23" ht="15.75">
      <c r="A411">
        <v>208</v>
      </c>
      <c r="B411" s="4" t="s">
        <v>468</v>
      </c>
      <c r="C411" s="3" t="s">
        <v>469</v>
      </c>
      <c r="D411">
        <v>196900</v>
      </c>
      <c r="E411">
        <v>199110</v>
      </c>
      <c r="F411" t="s">
        <v>20</v>
      </c>
      <c r="G411" s="7">
        <f t="shared" si="54"/>
        <v>1.0112239715591671</v>
      </c>
      <c r="H411">
        <v>2053</v>
      </c>
      <c r="I411" t="s">
        <v>21</v>
      </c>
      <c r="J411" t="s">
        <v>22</v>
      </c>
      <c r="K411" s="10">
        <f t="shared" si="56"/>
        <v>43048.25</v>
      </c>
      <c r="L411">
        <v>1510207200</v>
      </c>
      <c r="M411">
        <v>1512280800</v>
      </c>
      <c r="N411" s="11">
        <f t="shared" si="57"/>
        <v>43072.25</v>
      </c>
      <c r="O411" t="b">
        <v>0</v>
      </c>
      <c r="P411" t="b">
        <v>0</v>
      </c>
      <c r="Q411" t="s">
        <v>42</v>
      </c>
      <c r="R411" s="8">
        <f t="shared" si="55"/>
        <v>96.984900146127615</v>
      </c>
      <c r="S411" t="str">
        <f t="shared" si="58"/>
        <v>film &amp; video</v>
      </c>
      <c r="T411" t="str">
        <f t="shared" si="59"/>
        <v>documentary</v>
      </c>
      <c r="U411" s="11" t="str">
        <f t="shared" si="61"/>
        <v>2017</v>
      </c>
      <c r="V411" s="11" t="str">
        <f t="shared" si="62"/>
        <v>Nov</v>
      </c>
      <c r="W411" s="11" t="str">
        <f t="shared" si="60"/>
        <v>Dec</v>
      </c>
    </row>
    <row r="412" spans="1:23" ht="15.75">
      <c r="A412">
        <v>141</v>
      </c>
      <c r="B412" s="4" t="s">
        <v>334</v>
      </c>
      <c r="C412" s="3" t="s">
        <v>335</v>
      </c>
      <c r="D412">
        <v>64300</v>
      </c>
      <c r="E412">
        <v>65323</v>
      </c>
      <c r="F412" t="s">
        <v>20</v>
      </c>
      <c r="G412" s="7">
        <f t="shared" si="54"/>
        <v>1.0159097978227061</v>
      </c>
      <c r="H412">
        <v>1071</v>
      </c>
      <c r="I412" t="s">
        <v>21</v>
      </c>
      <c r="J412" t="s">
        <v>22</v>
      </c>
      <c r="K412" s="10">
        <f t="shared" si="56"/>
        <v>42167.208333333328</v>
      </c>
      <c r="L412">
        <v>1434085200</v>
      </c>
      <c r="M412">
        <v>1434603600</v>
      </c>
      <c r="N412" s="11">
        <f t="shared" si="57"/>
        <v>42173.208333333328</v>
      </c>
      <c r="O412" t="b">
        <v>0</v>
      </c>
      <c r="P412" t="b">
        <v>0</v>
      </c>
      <c r="Q412" t="s">
        <v>28</v>
      </c>
      <c r="R412" s="8">
        <f t="shared" si="55"/>
        <v>60.992530345471522</v>
      </c>
      <c r="S412" t="str">
        <f t="shared" si="58"/>
        <v>technology</v>
      </c>
      <c r="T412" t="str">
        <f t="shared" si="59"/>
        <v>web</v>
      </c>
      <c r="U412" s="11" t="str">
        <f t="shared" si="61"/>
        <v>2015</v>
      </c>
      <c r="V412" s="11" t="str">
        <f t="shared" si="62"/>
        <v>Jun</v>
      </c>
      <c r="W412" s="11" t="str">
        <f t="shared" si="60"/>
        <v>Jun</v>
      </c>
    </row>
    <row r="413" spans="1:23" ht="15.75" customHeight="1">
      <c r="A413">
        <v>32</v>
      </c>
      <c r="B413" s="4" t="s">
        <v>105</v>
      </c>
      <c r="C413" s="3" t="s">
        <v>106</v>
      </c>
      <c r="D413">
        <v>101000</v>
      </c>
      <c r="E413">
        <v>87676</v>
      </c>
      <c r="F413" t="s">
        <v>14</v>
      </c>
      <c r="G413" s="7">
        <f t="shared" si="54"/>
        <v>0.86807920792079196</v>
      </c>
      <c r="H413">
        <v>2307</v>
      </c>
      <c r="I413" t="s">
        <v>107</v>
      </c>
      <c r="J413" t="s">
        <v>108</v>
      </c>
      <c r="K413" s="10">
        <f t="shared" si="56"/>
        <v>43110.25</v>
      </c>
      <c r="L413">
        <v>1515564000</v>
      </c>
      <c r="M413">
        <v>1517896800</v>
      </c>
      <c r="N413" s="11">
        <f t="shared" si="57"/>
        <v>43137.25</v>
      </c>
      <c r="O413" t="b">
        <v>0</v>
      </c>
      <c r="P413" t="b">
        <v>0</v>
      </c>
      <c r="Q413" t="s">
        <v>42</v>
      </c>
      <c r="R413" s="8">
        <f t="shared" si="55"/>
        <v>38.004334633723452</v>
      </c>
      <c r="S413" t="str">
        <f t="shared" si="58"/>
        <v>film &amp; video</v>
      </c>
      <c r="T413" t="str">
        <f t="shared" si="59"/>
        <v>documentary</v>
      </c>
      <c r="U413" s="11" t="str">
        <f t="shared" si="61"/>
        <v>2018</v>
      </c>
      <c r="V413" s="11" t="str">
        <f t="shared" si="62"/>
        <v>Jan</v>
      </c>
      <c r="W413" s="11" t="str">
        <f t="shared" si="60"/>
        <v>Feb</v>
      </c>
    </row>
    <row r="414" spans="1:23" ht="15.75" customHeight="1">
      <c r="A414">
        <v>418</v>
      </c>
      <c r="B414" s="4" t="s">
        <v>105</v>
      </c>
      <c r="C414" s="3" t="s">
        <v>886</v>
      </c>
      <c r="D414">
        <v>163700</v>
      </c>
      <c r="E414">
        <v>93963</v>
      </c>
      <c r="F414" t="s">
        <v>14</v>
      </c>
      <c r="G414" s="7">
        <f t="shared" si="54"/>
        <v>0.57399511301160655</v>
      </c>
      <c r="H414">
        <v>1999</v>
      </c>
      <c r="I414" t="s">
        <v>15</v>
      </c>
      <c r="J414" t="s">
        <v>16</v>
      </c>
      <c r="K414" s="10">
        <f t="shared" si="56"/>
        <v>41035.208333333336</v>
      </c>
      <c r="L414">
        <v>1336280400</v>
      </c>
      <c r="M414">
        <v>1336366800</v>
      </c>
      <c r="N414" s="11">
        <f t="shared" si="57"/>
        <v>41036.208333333336</v>
      </c>
      <c r="O414" t="b">
        <v>0</v>
      </c>
      <c r="P414" t="b">
        <v>0</v>
      </c>
      <c r="Q414" t="s">
        <v>42</v>
      </c>
      <c r="R414" s="8">
        <f t="shared" si="55"/>
        <v>47.005002501250623</v>
      </c>
      <c r="S414" t="str">
        <f t="shared" si="58"/>
        <v>film &amp; video</v>
      </c>
      <c r="T414" t="str">
        <f t="shared" si="59"/>
        <v>documentary</v>
      </c>
      <c r="U414" s="11" t="str">
        <f t="shared" si="61"/>
        <v>2012</v>
      </c>
      <c r="V414" s="11" t="str">
        <f t="shared" si="62"/>
        <v>May</v>
      </c>
      <c r="W414" s="11" t="str">
        <f t="shared" si="60"/>
        <v>May</v>
      </c>
    </row>
    <row r="415" spans="1:23" ht="15.75" customHeight="1">
      <c r="A415">
        <v>629</v>
      </c>
      <c r="B415" s="4" t="s">
        <v>1300</v>
      </c>
      <c r="C415" s="3" t="s">
        <v>1301</v>
      </c>
      <c r="D415">
        <v>85900</v>
      </c>
      <c r="E415">
        <v>55476</v>
      </c>
      <c r="F415" t="s">
        <v>14</v>
      </c>
      <c r="G415" s="7">
        <f t="shared" si="54"/>
        <v>0.64582072176949945</v>
      </c>
      <c r="H415">
        <v>750</v>
      </c>
      <c r="I415" t="s">
        <v>21</v>
      </c>
      <c r="J415" t="s">
        <v>22</v>
      </c>
      <c r="K415" s="10">
        <f t="shared" si="56"/>
        <v>42557.208333333328</v>
      </c>
      <c r="L415">
        <v>1467781200</v>
      </c>
      <c r="M415">
        <v>1467954000</v>
      </c>
      <c r="N415" s="11">
        <f t="shared" si="57"/>
        <v>42559.208333333328</v>
      </c>
      <c r="O415" t="b">
        <v>0</v>
      </c>
      <c r="P415" t="b">
        <v>1</v>
      </c>
      <c r="Q415" t="s">
        <v>33</v>
      </c>
      <c r="R415" s="8">
        <f t="shared" si="55"/>
        <v>73.968000000000004</v>
      </c>
      <c r="S415" t="str">
        <f t="shared" si="58"/>
        <v>theater</v>
      </c>
      <c r="T415" t="str">
        <f t="shared" si="59"/>
        <v>plays</v>
      </c>
      <c r="U415" s="11" t="str">
        <f t="shared" si="61"/>
        <v>2016</v>
      </c>
      <c r="V415" s="11" t="str">
        <f t="shared" si="62"/>
        <v>Jul</v>
      </c>
      <c r="W415" s="11" t="str">
        <f t="shared" si="60"/>
        <v>Jul</v>
      </c>
    </row>
    <row r="416" spans="1:23" ht="15.75" customHeight="1">
      <c r="A416">
        <v>866</v>
      </c>
      <c r="B416" s="4" t="s">
        <v>1764</v>
      </c>
      <c r="C416" s="3" t="s">
        <v>1765</v>
      </c>
      <c r="D416">
        <v>182800</v>
      </c>
      <c r="E416">
        <v>79045</v>
      </c>
      <c r="F416" t="s">
        <v>74</v>
      </c>
      <c r="G416" s="7">
        <f t="shared" si="54"/>
        <v>0.43241247264770238</v>
      </c>
      <c r="H416">
        <v>898</v>
      </c>
      <c r="I416" t="s">
        <v>21</v>
      </c>
      <c r="J416" t="s">
        <v>22</v>
      </c>
      <c r="K416" s="10">
        <f t="shared" si="56"/>
        <v>40671.208333333336</v>
      </c>
      <c r="L416">
        <v>1304830800</v>
      </c>
      <c r="M416">
        <v>1304917200</v>
      </c>
      <c r="N416" s="11">
        <f t="shared" si="57"/>
        <v>40672.208333333336</v>
      </c>
      <c r="O416" t="b">
        <v>0</v>
      </c>
      <c r="P416" t="b">
        <v>0</v>
      </c>
      <c r="Q416" t="s">
        <v>122</v>
      </c>
      <c r="R416" s="8">
        <f t="shared" si="55"/>
        <v>88.023385300668153</v>
      </c>
      <c r="S416" t="str">
        <f t="shared" si="58"/>
        <v>photography</v>
      </c>
      <c r="T416" t="str">
        <f t="shared" si="59"/>
        <v>photography books</v>
      </c>
      <c r="U416" s="11" t="str">
        <f t="shared" si="61"/>
        <v>2011</v>
      </c>
      <c r="V416" s="11" t="str">
        <f t="shared" si="62"/>
        <v>May</v>
      </c>
      <c r="W416" s="11" t="str">
        <f t="shared" si="60"/>
        <v>May</v>
      </c>
    </row>
    <row r="417" spans="1:23" ht="15.75">
      <c r="A417">
        <v>36</v>
      </c>
      <c r="B417" s="4" t="s">
        <v>115</v>
      </c>
      <c r="C417" s="3" t="s">
        <v>116</v>
      </c>
      <c r="D417">
        <v>700</v>
      </c>
      <c r="E417">
        <v>1101</v>
      </c>
      <c r="F417" t="s">
        <v>20</v>
      </c>
      <c r="G417" s="7">
        <f t="shared" si="54"/>
        <v>1.572857142857143</v>
      </c>
      <c r="H417">
        <v>16</v>
      </c>
      <c r="I417" t="s">
        <v>21</v>
      </c>
      <c r="J417" t="s">
        <v>22</v>
      </c>
      <c r="K417" s="10">
        <f t="shared" si="56"/>
        <v>40600.25</v>
      </c>
      <c r="L417">
        <v>1298700000</v>
      </c>
      <c r="M417">
        <v>1300856400</v>
      </c>
      <c r="N417" s="11">
        <f t="shared" si="57"/>
        <v>40625.208333333336</v>
      </c>
      <c r="O417" t="b">
        <v>0</v>
      </c>
      <c r="P417" t="b">
        <v>0</v>
      </c>
      <c r="Q417" t="s">
        <v>33</v>
      </c>
      <c r="R417" s="8">
        <f t="shared" si="55"/>
        <v>68.8125</v>
      </c>
      <c r="S417" t="str">
        <f t="shared" si="58"/>
        <v>theater</v>
      </c>
      <c r="T417" t="str">
        <f t="shared" si="59"/>
        <v>plays</v>
      </c>
      <c r="U417" s="11" t="str">
        <f t="shared" si="61"/>
        <v>2011</v>
      </c>
      <c r="V417" s="11" t="str">
        <f t="shared" si="62"/>
        <v>Feb</v>
      </c>
      <c r="W417" s="11" t="str">
        <f t="shared" si="60"/>
        <v>Mar</v>
      </c>
    </row>
    <row r="418" spans="1:23" ht="30">
      <c r="A418">
        <v>549</v>
      </c>
      <c r="B418" s="4" t="s">
        <v>1143</v>
      </c>
      <c r="C418" s="3" t="s">
        <v>1144</v>
      </c>
      <c r="D418">
        <v>29500</v>
      </c>
      <c r="E418">
        <v>83843</v>
      </c>
      <c r="F418" t="s">
        <v>20</v>
      </c>
      <c r="G418" s="7">
        <f t="shared" si="54"/>
        <v>2.8421355932203394</v>
      </c>
      <c r="H418">
        <v>762</v>
      </c>
      <c r="I418" t="s">
        <v>21</v>
      </c>
      <c r="J418" t="s">
        <v>22</v>
      </c>
      <c r="K418" s="10">
        <f t="shared" si="56"/>
        <v>41422.208333333336</v>
      </c>
      <c r="L418">
        <v>1369717200</v>
      </c>
      <c r="M418">
        <v>1370494800</v>
      </c>
      <c r="N418" s="11">
        <f t="shared" si="57"/>
        <v>41431.208333333336</v>
      </c>
      <c r="O418" t="b">
        <v>0</v>
      </c>
      <c r="P418" t="b">
        <v>0</v>
      </c>
      <c r="Q418" t="s">
        <v>65</v>
      </c>
      <c r="R418" s="8">
        <f t="shared" si="55"/>
        <v>110.03018372703411</v>
      </c>
      <c r="S418" t="str">
        <f t="shared" si="58"/>
        <v>technology</v>
      </c>
      <c r="T418" t="str">
        <f t="shared" si="59"/>
        <v>wearables</v>
      </c>
      <c r="U418" s="11" t="str">
        <f t="shared" si="61"/>
        <v>2013</v>
      </c>
      <c r="V418" s="11" t="str">
        <f t="shared" si="62"/>
        <v>May</v>
      </c>
      <c r="W418" s="11" t="str">
        <f t="shared" si="60"/>
        <v>Jun</v>
      </c>
    </row>
    <row r="419" spans="1:23" ht="15.75">
      <c r="A419">
        <v>591</v>
      </c>
      <c r="B419" s="4" t="s">
        <v>1224</v>
      </c>
      <c r="C419" s="3" t="s">
        <v>1225</v>
      </c>
      <c r="D419">
        <v>600</v>
      </c>
      <c r="E419">
        <v>6226</v>
      </c>
      <c r="F419" t="s">
        <v>20</v>
      </c>
      <c r="G419" s="7">
        <f t="shared" si="54"/>
        <v>10.376666666666667</v>
      </c>
      <c r="H419">
        <v>102</v>
      </c>
      <c r="I419" t="s">
        <v>21</v>
      </c>
      <c r="J419" t="s">
        <v>22</v>
      </c>
      <c r="K419" s="10">
        <f t="shared" si="56"/>
        <v>40373.208333333336</v>
      </c>
      <c r="L419">
        <v>1279083600</v>
      </c>
      <c r="M419">
        <v>1279947600</v>
      </c>
      <c r="N419" s="11">
        <f t="shared" si="57"/>
        <v>40383.208333333336</v>
      </c>
      <c r="O419" t="b">
        <v>0</v>
      </c>
      <c r="P419" t="b">
        <v>0</v>
      </c>
      <c r="Q419" t="s">
        <v>89</v>
      </c>
      <c r="R419" s="8">
        <f t="shared" si="55"/>
        <v>61.03921568627451</v>
      </c>
      <c r="S419" t="str">
        <f t="shared" si="58"/>
        <v>games</v>
      </c>
      <c r="T419" t="str">
        <f t="shared" si="59"/>
        <v>video games</v>
      </c>
      <c r="U419" s="11" t="str">
        <f t="shared" si="61"/>
        <v>2010</v>
      </c>
      <c r="V419" s="11" t="str">
        <f t="shared" si="62"/>
        <v>Jul</v>
      </c>
      <c r="W419" s="11" t="str">
        <f t="shared" si="60"/>
        <v>Jul</v>
      </c>
    </row>
    <row r="420" spans="1:23" ht="15.75" customHeight="1">
      <c r="A420">
        <v>660</v>
      </c>
      <c r="B420" s="4" t="s">
        <v>1362</v>
      </c>
      <c r="C420" s="3" t="s">
        <v>1363</v>
      </c>
      <c r="D420">
        <v>9100</v>
      </c>
      <c r="E420">
        <v>7438</v>
      </c>
      <c r="F420" t="s">
        <v>14</v>
      </c>
      <c r="G420" s="7">
        <f t="shared" si="54"/>
        <v>0.81736263736263737</v>
      </c>
      <c r="H420">
        <v>77</v>
      </c>
      <c r="I420" t="s">
        <v>21</v>
      </c>
      <c r="J420" t="s">
        <v>22</v>
      </c>
      <c r="K420" s="10">
        <f t="shared" si="56"/>
        <v>42237.208333333328</v>
      </c>
      <c r="L420">
        <v>1440133200</v>
      </c>
      <c r="M420">
        <v>1440910800</v>
      </c>
      <c r="N420" s="11">
        <f t="shared" si="57"/>
        <v>42246.208333333328</v>
      </c>
      <c r="O420" t="b">
        <v>1</v>
      </c>
      <c r="P420" t="b">
        <v>0</v>
      </c>
      <c r="Q420" t="s">
        <v>33</v>
      </c>
      <c r="R420" s="8">
        <f t="shared" si="55"/>
        <v>96.597402597402592</v>
      </c>
      <c r="S420" t="str">
        <f t="shared" si="58"/>
        <v>theater</v>
      </c>
      <c r="T420" t="str">
        <f t="shared" si="59"/>
        <v>plays</v>
      </c>
      <c r="U420" s="11" t="str">
        <f t="shared" si="61"/>
        <v>2015</v>
      </c>
      <c r="V420" s="11" t="str">
        <f t="shared" si="62"/>
        <v>Aug</v>
      </c>
      <c r="W420" s="11" t="str">
        <f t="shared" si="60"/>
        <v>Aug</v>
      </c>
    </row>
    <row r="421" spans="1:23" ht="15.75" customHeight="1">
      <c r="A421">
        <v>505</v>
      </c>
      <c r="B421" s="4" t="s">
        <v>1057</v>
      </c>
      <c r="C421" s="3" t="s">
        <v>1058</v>
      </c>
      <c r="D421">
        <v>89900</v>
      </c>
      <c r="E421">
        <v>12497</v>
      </c>
      <c r="F421" t="s">
        <v>14</v>
      </c>
      <c r="G421" s="7">
        <f t="shared" si="54"/>
        <v>0.13901001112347053</v>
      </c>
      <c r="H421">
        <v>347</v>
      </c>
      <c r="I421" t="s">
        <v>21</v>
      </c>
      <c r="J421" t="s">
        <v>22</v>
      </c>
      <c r="K421" s="10">
        <f t="shared" si="56"/>
        <v>41341.25</v>
      </c>
      <c r="L421">
        <v>1362722400</v>
      </c>
      <c r="M421">
        <v>1366347600</v>
      </c>
      <c r="N421" s="11">
        <f t="shared" si="57"/>
        <v>41383.208333333336</v>
      </c>
      <c r="O421" t="b">
        <v>0</v>
      </c>
      <c r="P421" t="b">
        <v>1</v>
      </c>
      <c r="Q421" t="s">
        <v>133</v>
      </c>
      <c r="R421" s="8">
        <f t="shared" si="55"/>
        <v>36.014409221902014</v>
      </c>
      <c r="S421" t="str">
        <f t="shared" si="58"/>
        <v>publishing</v>
      </c>
      <c r="T421" t="str">
        <f t="shared" si="59"/>
        <v>radio &amp; podcasts</v>
      </c>
      <c r="U421" s="11" t="str">
        <f t="shared" si="61"/>
        <v>2013</v>
      </c>
      <c r="V421" s="11" t="str">
        <f t="shared" si="62"/>
        <v>Mar</v>
      </c>
      <c r="W421" s="11" t="str">
        <f t="shared" si="60"/>
        <v>Apr</v>
      </c>
    </row>
    <row r="422" spans="1:23" ht="30">
      <c r="A422">
        <v>567</v>
      </c>
      <c r="B422" s="4" t="s">
        <v>1178</v>
      </c>
      <c r="C422" s="3" t="s">
        <v>1179</v>
      </c>
      <c r="D422">
        <v>6800</v>
      </c>
      <c r="E422">
        <v>14865</v>
      </c>
      <c r="F422" t="s">
        <v>20</v>
      </c>
      <c r="G422" s="7">
        <f t="shared" si="54"/>
        <v>2.1860294117647059</v>
      </c>
      <c r="H422">
        <v>244</v>
      </c>
      <c r="I422" t="s">
        <v>21</v>
      </c>
      <c r="J422" t="s">
        <v>22</v>
      </c>
      <c r="K422" s="10">
        <f t="shared" si="56"/>
        <v>41830.208333333336</v>
      </c>
      <c r="L422">
        <v>1404968400</v>
      </c>
      <c r="M422">
        <v>1405141200</v>
      </c>
      <c r="N422" s="11">
        <f t="shared" si="57"/>
        <v>41832.208333333336</v>
      </c>
      <c r="O422" t="b">
        <v>0</v>
      </c>
      <c r="P422" t="b">
        <v>0</v>
      </c>
      <c r="Q422" t="s">
        <v>23</v>
      </c>
      <c r="R422" s="8">
        <f t="shared" si="55"/>
        <v>60.922131147540981</v>
      </c>
      <c r="S422" t="str">
        <f t="shared" si="58"/>
        <v>music</v>
      </c>
      <c r="T422" t="str">
        <f t="shared" si="59"/>
        <v>rock</v>
      </c>
      <c r="U422" s="11" t="str">
        <f t="shared" si="61"/>
        <v>2014</v>
      </c>
      <c r="V422" s="11" t="str">
        <f t="shared" si="62"/>
        <v>Jul</v>
      </c>
      <c r="W422" s="11" t="str">
        <f t="shared" si="60"/>
        <v>Jul</v>
      </c>
    </row>
    <row r="423" spans="1:23" ht="15.75">
      <c r="A423">
        <v>608</v>
      </c>
      <c r="B423" s="4" t="s">
        <v>1258</v>
      </c>
      <c r="C423" s="3" t="s">
        <v>1259</v>
      </c>
      <c r="D423">
        <v>3900</v>
      </c>
      <c r="E423">
        <v>11075</v>
      </c>
      <c r="F423" t="s">
        <v>20</v>
      </c>
      <c r="G423" s="7">
        <f t="shared" si="54"/>
        <v>2.8397435897435899</v>
      </c>
      <c r="H423">
        <v>316</v>
      </c>
      <c r="I423" t="s">
        <v>21</v>
      </c>
      <c r="J423" t="s">
        <v>22</v>
      </c>
      <c r="K423" s="10">
        <f t="shared" si="56"/>
        <v>43530.25</v>
      </c>
      <c r="L423">
        <v>1551852000</v>
      </c>
      <c r="M423">
        <v>1552197600</v>
      </c>
      <c r="N423" s="11">
        <f t="shared" si="57"/>
        <v>43534.25</v>
      </c>
      <c r="O423" t="b">
        <v>0</v>
      </c>
      <c r="P423" t="b">
        <v>1</v>
      </c>
      <c r="Q423" t="s">
        <v>159</v>
      </c>
      <c r="R423" s="8">
        <f t="shared" si="55"/>
        <v>35.047468354430379</v>
      </c>
      <c r="S423" t="str">
        <f t="shared" si="58"/>
        <v>music</v>
      </c>
      <c r="T423" t="str">
        <f t="shared" si="59"/>
        <v>jazz</v>
      </c>
      <c r="U423" s="11" t="str">
        <f t="shared" si="61"/>
        <v>2019</v>
      </c>
      <c r="V423" s="11" t="str">
        <f t="shared" si="62"/>
        <v>Mar</v>
      </c>
      <c r="W423" s="11" t="str">
        <f t="shared" si="60"/>
        <v>Mar</v>
      </c>
    </row>
    <row r="424" spans="1:23" ht="15.75" customHeight="1">
      <c r="A424">
        <v>977</v>
      </c>
      <c r="B424" s="4" t="s">
        <v>1258</v>
      </c>
      <c r="C424" s="3" t="s">
        <v>1983</v>
      </c>
      <c r="D424">
        <v>7000</v>
      </c>
      <c r="E424">
        <v>5177</v>
      </c>
      <c r="F424" t="s">
        <v>14</v>
      </c>
      <c r="G424" s="7">
        <f t="shared" si="54"/>
        <v>0.73957142857142855</v>
      </c>
      <c r="H424">
        <v>67</v>
      </c>
      <c r="I424" t="s">
        <v>21</v>
      </c>
      <c r="J424" t="s">
        <v>22</v>
      </c>
      <c r="K424" s="10">
        <f t="shared" si="56"/>
        <v>43138.25</v>
      </c>
      <c r="L424">
        <v>1517983200</v>
      </c>
      <c r="M424">
        <v>1520748000</v>
      </c>
      <c r="N424" s="11">
        <f t="shared" si="57"/>
        <v>43170.25</v>
      </c>
      <c r="O424" t="b">
        <v>0</v>
      </c>
      <c r="P424" t="b">
        <v>0</v>
      </c>
      <c r="Q424" t="s">
        <v>17</v>
      </c>
      <c r="R424" s="8">
        <f t="shared" si="55"/>
        <v>77.268656716417908</v>
      </c>
      <c r="S424" t="str">
        <f t="shared" si="58"/>
        <v>food</v>
      </c>
      <c r="T424" t="str">
        <f t="shared" si="59"/>
        <v>food trucks</v>
      </c>
      <c r="U424" s="11" t="str">
        <f t="shared" si="61"/>
        <v>2018</v>
      </c>
      <c r="V424" s="11" t="str">
        <f t="shared" si="62"/>
        <v>Feb</v>
      </c>
      <c r="W424" s="11" t="str">
        <f t="shared" si="60"/>
        <v>Mar</v>
      </c>
    </row>
    <row r="425" spans="1:23" ht="30">
      <c r="A425">
        <v>212</v>
      </c>
      <c r="B425" s="4" t="s">
        <v>477</v>
      </c>
      <c r="C425" s="3" t="s">
        <v>478</v>
      </c>
      <c r="D425">
        <v>8100</v>
      </c>
      <c r="E425">
        <v>12300</v>
      </c>
      <c r="F425" t="s">
        <v>20</v>
      </c>
      <c r="G425" s="7">
        <f t="shared" si="54"/>
        <v>1.5185185185185184</v>
      </c>
      <c r="H425">
        <v>168</v>
      </c>
      <c r="I425" t="s">
        <v>21</v>
      </c>
      <c r="J425" t="s">
        <v>22</v>
      </c>
      <c r="K425" s="10">
        <f t="shared" si="56"/>
        <v>43814.25</v>
      </c>
      <c r="L425">
        <v>1576389600</v>
      </c>
      <c r="M425">
        <v>1580364000</v>
      </c>
      <c r="N425" s="11">
        <f t="shared" si="57"/>
        <v>43860.25</v>
      </c>
      <c r="O425" t="b">
        <v>0</v>
      </c>
      <c r="P425" t="b">
        <v>0</v>
      </c>
      <c r="Q425" t="s">
        <v>33</v>
      </c>
      <c r="R425" s="8">
        <f t="shared" si="55"/>
        <v>73.214285714285708</v>
      </c>
      <c r="S425" t="str">
        <f t="shared" si="58"/>
        <v>theater</v>
      </c>
      <c r="T425" t="str">
        <f t="shared" si="59"/>
        <v>plays</v>
      </c>
      <c r="U425" s="11" t="str">
        <f t="shared" si="61"/>
        <v>2020</v>
      </c>
      <c r="V425" s="11" t="str">
        <f t="shared" si="62"/>
        <v>Dec</v>
      </c>
      <c r="W425" s="11" t="str">
        <f t="shared" si="60"/>
        <v>Jan</v>
      </c>
    </row>
    <row r="426" spans="1:23" ht="15.75">
      <c r="A426">
        <v>502</v>
      </c>
      <c r="B426" s="4" t="s">
        <v>477</v>
      </c>
      <c r="C426" s="3" t="s">
        <v>1052</v>
      </c>
      <c r="D426">
        <v>1300</v>
      </c>
      <c r="E426">
        <v>6889</v>
      </c>
      <c r="F426" t="s">
        <v>20</v>
      </c>
      <c r="G426" s="7">
        <f t="shared" si="54"/>
        <v>5.2992307692307694</v>
      </c>
      <c r="H426">
        <v>186</v>
      </c>
      <c r="I426" t="s">
        <v>26</v>
      </c>
      <c r="J426" t="s">
        <v>27</v>
      </c>
      <c r="K426" s="10">
        <f t="shared" si="56"/>
        <v>41117.208333333336</v>
      </c>
      <c r="L426">
        <v>1343365200</v>
      </c>
      <c r="M426">
        <v>1345870800</v>
      </c>
      <c r="N426" s="11">
        <f t="shared" si="57"/>
        <v>41146.208333333336</v>
      </c>
      <c r="O426" t="b">
        <v>0</v>
      </c>
      <c r="P426" t="b">
        <v>1</v>
      </c>
      <c r="Q426" t="s">
        <v>89</v>
      </c>
      <c r="R426" s="8">
        <f t="shared" si="55"/>
        <v>37.037634408602152</v>
      </c>
      <c r="S426" t="str">
        <f t="shared" si="58"/>
        <v>games</v>
      </c>
      <c r="T426" t="str">
        <f t="shared" si="59"/>
        <v>video games</v>
      </c>
      <c r="U426" s="11" t="str">
        <f t="shared" si="61"/>
        <v>2012</v>
      </c>
      <c r="V426" s="11" t="str">
        <f t="shared" si="62"/>
        <v>Jul</v>
      </c>
      <c r="W426" s="11" t="str">
        <f t="shared" si="60"/>
        <v>Aug</v>
      </c>
    </row>
    <row r="427" spans="1:23" ht="15.75">
      <c r="A427">
        <v>222</v>
      </c>
      <c r="B427" s="4" t="s">
        <v>497</v>
      </c>
      <c r="C427" s="3" t="s">
        <v>498</v>
      </c>
      <c r="D427">
        <v>4800</v>
      </c>
      <c r="E427">
        <v>6623</v>
      </c>
      <c r="F427" t="s">
        <v>20</v>
      </c>
      <c r="G427" s="7">
        <f t="shared" ref="G427:G490" si="63">(E427/D427*100) %</f>
        <v>1.3797916666666667</v>
      </c>
      <c r="H427">
        <v>138</v>
      </c>
      <c r="I427" t="s">
        <v>21</v>
      </c>
      <c r="J427" t="s">
        <v>22</v>
      </c>
      <c r="K427" s="10">
        <f t="shared" si="56"/>
        <v>41914.208333333336</v>
      </c>
      <c r="L427">
        <v>1412226000</v>
      </c>
      <c r="M427">
        <v>1412312400</v>
      </c>
      <c r="N427" s="11">
        <f t="shared" si="57"/>
        <v>41915.208333333336</v>
      </c>
      <c r="O427" t="b">
        <v>0</v>
      </c>
      <c r="P427" t="b">
        <v>0</v>
      </c>
      <c r="Q427" t="s">
        <v>122</v>
      </c>
      <c r="R427" s="8">
        <f t="shared" ref="R427:R490" si="64">(E427/H427)</f>
        <v>47.992753623188406</v>
      </c>
      <c r="S427" t="str">
        <f t="shared" si="58"/>
        <v>photography</v>
      </c>
      <c r="T427" t="str">
        <f t="shared" si="59"/>
        <v>photography books</v>
      </c>
      <c r="U427" s="11" t="str">
        <f t="shared" si="61"/>
        <v>2014</v>
      </c>
      <c r="V427" s="11" t="str">
        <f t="shared" si="62"/>
        <v>Oct</v>
      </c>
      <c r="W427" s="11" t="str">
        <f t="shared" si="60"/>
        <v>Oct</v>
      </c>
    </row>
    <row r="428" spans="1:23" ht="15.75">
      <c r="A428">
        <v>216</v>
      </c>
      <c r="B428" s="4" t="s">
        <v>485</v>
      </c>
      <c r="C428" s="3" t="s">
        <v>486</v>
      </c>
      <c r="D428">
        <v>121700</v>
      </c>
      <c r="E428">
        <v>188721</v>
      </c>
      <c r="F428" t="s">
        <v>20</v>
      </c>
      <c r="G428" s="7">
        <f t="shared" si="63"/>
        <v>1.5507066557107643</v>
      </c>
      <c r="H428">
        <v>1815</v>
      </c>
      <c r="I428" t="s">
        <v>21</v>
      </c>
      <c r="J428" t="s">
        <v>22</v>
      </c>
      <c r="K428" s="10">
        <f t="shared" si="56"/>
        <v>40869.25</v>
      </c>
      <c r="L428">
        <v>1321941600</v>
      </c>
      <c r="M428">
        <v>1322114400</v>
      </c>
      <c r="N428" s="11">
        <f t="shared" si="57"/>
        <v>40871.25</v>
      </c>
      <c r="O428" t="b">
        <v>0</v>
      </c>
      <c r="P428" t="b">
        <v>0</v>
      </c>
      <c r="Q428" t="s">
        <v>33</v>
      </c>
      <c r="R428" s="8">
        <f t="shared" si="64"/>
        <v>103.97851239669421</v>
      </c>
      <c r="S428" t="str">
        <f t="shared" si="58"/>
        <v>theater</v>
      </c>
      <c r="T428" t="str">
        <f t="shared" si="59"/>
        <v>plays</v>
      </c>
      <c r="U428" s="11" t="str">
        <f t="shared" si="61"/>
        <v>2011</v>
      </c>
      <c r="V428" s="11" t="str">
        <f t="shared" si="62"/>
        <v>Nov</v>
      </c>
      <c r="W428" s="11" t="str">
        <f t="shared" si="60"/>
        <v>Nov</v>
      </c>
    </row>
    <row r="429" spans="1:23" ht="15.75" customHeight="1">
      <c r="A429">
        <v>543</v>
      </c>
      <c r="B429" s="4" t="s">
        <v>1131</v>
      </c>
      <c r="C429" s="3" t="s">
        <v>1132</v>
      </c>
      <c r="D429">
        <v>84900</v>
      </c>
      <c r="E429">
        <v>13864</v>
      </c>
      <c r="F429" t="s">
        <v>14</v>
      </c>
      <c r="G429" s="7">
        <f t="shared" si="63"/>
        <v>0.16329799764428737</v>
      </c>
      <c r="H429">
        <v>180</v>
      </c>
      <c r="I429" t="s">
        <v>21</v>
      </c>
      <c r="J429" t="s">
        <v>22</v>
      </c>
      <c r="K429" s="10">
        <f t="shared" si="56"/>
        <v>41528.208333333336</v>
      </c>
      <c r="L429">
        <v>1378875600</v>
      </c>
      <c r="M429">
        <v>1380171600</v>
      </c>
      <c r="N429" s="11">
        <f t="shared" si="57"/>
        <v>41543.208333333336</v>
      </c>
      <c r="O429" t="b">
        <v>0</v>
      </c>
      <c r="P429" t="b">
        <v>0</v>
      </c>
      <c r="Q429" t="s">
        <v>89</v>
      </c>
      <c r="R429" s="8">
        <f t="shared" si="64"/>
        <v>77.022222222222226</v>
      </c>
      <c r="S429" t="str">
        <f t="shared" si="58"/>
        <v>games</v>
      </c>
      <c r="T429" t="str">
        <f t="shared" si="59"/>
        <v>video games</v>
      </c>
      <c r="U429" s="11" t="str">
        <f t="shared" si="61"/>
        <v>2013</v>
      </c>
      <c r="V429" s="11" t="str">
        <f t="shared" si="62"/>
        <v>Sep</v>
      </c>
      <c r="W429" s="11" t="str">
        <f t="shared" si="60"/>
        <v>Sep</v>
      </c>
    </row>
    <row r="430" spans="1:23" ht="15.75">
      <c r="A430">
        <v>29</v>
      </c>
      <c r="B430" s="4" t="s">
        <v>96</v>
      </c>
      <c r="C430" s="3" t="s">
        <v>97</v>
      </c>
      <c r="D430">
        <v>45900</v>
      </c>
      <c r="E430">
        <v>150965</v>
      </c>
      <c r="F430" t="s">
        <v>20</v>
      </c>
      <c r="G430" s="7">
        <f t="shared" si="63"/>
        <v>3.2889978213507631</v>
      </c>
      <c r="H430">
        <v>1606</v>
      </c>
      <c r="I430" t="s">
        <v>98</v>
      </c>
      <c r="J430" t="s">
        <v>99</v>
      </c>
      <c r="K430" s="10">
        <f t="shared" si="56"/>
        <v>43301.208333333328</v>
      </c>
      <c r="L430">
        <v>1532062800</v>
      </c>
      <c r="M430">
        <v>1535518800</v>
      </c>
      <c r="N430" s="11">
        <f t="shared" si="57"/>
        <v>43341.208333333328</v>
      </c>
      <c r="O430" t="b">
        <v>0</v>
      </c>
      <c r="P430" t="b">
        <v>0</v>
      </c>
      <c r="Q430" t="s">
        <v>100</v>
      </c>
      <c r="R430" s="8">
        <f t="shared" si="64"/>
        <v>94.000622665006233</v>
      </c>
      <c r="S430" t="str">
        <f t="shared" si="58"/>
        <v>film &amp; video</v>
      </c>
      <c r="T430" t="str">
        <f t="shared" si="59"/>
        <v>shorts</v>
      </c>
      <c r="U430" s="11" t="str">
        <f t="shared" si="61"/>
        <v>2018</v>
      </c>
      <c r="V430" s="11" t="str">
        <f t="shared" si="62"/>
        <v>Jul</v>
      </c>
      <c r="W430" s="11" t="str">
        <f t="shared" si="60"/>
        <v>Aug</v>
      </c>
    </row>
    <row r="431" spans="1:23" ht="15.75">
      <c r="A431">
        <v>247</v>
      </c>
      <c r="B431" s="4" t="s">
        <v>546</v>
      </c>
      <c r="C431" s="3" t="s">
        <v>547</v>
      </c>
      <c r="D431">
        <v>19800</v>
      </c>
      <c r="E431">
        <v>184658</v>
      </c>
      <c r="F431" t="s">
        <v>20</v>
      </c>
      <c r="G431" s="7">
        <f t="shared" si="63"/>
        <v>9.3261616161616168</v>
      </c>
      <c r="H431">
        <v>1884</v>
      </c>
      <c r="I431" t="s">
        <v>21</v>
      </c>
      <c r="J431" t="s">
        <v>22</v>
      </c>
      <c r="K431" s="10">
        <f t="shared" si="56"/>
        <v>42726.25</v>
      </c>
      <c r="L431">
        <v>1482386400</v>
      </c>
      <c r="M431">
        <v>1483682400</v>
      </c>
      <c r="N431" s="11">
        <f t="shared" si="57"/>
        <v>42741.25</v>
      </c>
      <c r="O431" t="b">
        <v>0</v>
      </c>
      <c r="P431" t="b">
        <v>1</v>
      </c>
      <c r="Q431" t="s">
        <v>119</v>
      </c>
      <c r="R431" s="8">
        <f t="shared" si="64"/>
        <v>98.013800424628457</v>
      </c>
      <c r="S431" t="str">
        <f t="shared" si="58"/>
        <v>publishing</v>
      </c>
      <c r="T431" t="str">
        <f t="shared" si="59"/>
        <v>fiction</v>
      </c>
      <c r="U431" s="11" t="str">
        <f t="shared" si="61"/>
        <v>2017</v>
      </c>
      <c r="V431" s="11" t="str">
        <f t="shared" si="62"/>
        <v>Dec</v>
      </c>
      <c r="W431" s="11" t="str">
        <f t="shared" si="60"/>
        <v>Jan</v>
      </c>
    </row>
    <row r="432" spans="1:23" ht="30" customHeight="1">
      <c r="A432">
        <v>830</v>
      </c>
      <c r="B432" s="4" t="s">
        <v>1693</v>
      </c>
      <c r="C432" s="3" t="s">
        <v>1694</v>
      </c>
      <c r="D432">
        <v>121600</v>
      </c>
      <c r="E432">
        <v>1424</v>
      </c>
      <c r="F432" t="s">
        <v>14</v>
      </c>
      <c r="G432" s="7">
        <f t="shared" si="63"/>
        <v>1.1710526315789473E-2</v>
      </c>
      <c r="H432">
        <v>22</v>
      </c>
      <c r="I432" t="s">
        <v>21</v>
      </c>
      <c r="J432" t="s">
        <v>22</v>
      </c>
      <c r="K432" s="10">
        <f t="shared" si="56"/>
        <v>43103.25</v>
      </c>
      <c r="L432">
        <v>1514959200</v>
      </c>
      <c r="M432">
        <v>1520056800</v>
      </c>
      <c r="N432" s="11">
        <f t="shared" si="57"/>
        <v>43162.25</v>
      </c>
      <c r="O432" t="b">
        <v>0</v>
      </c>
      <c r="P432" t="b">
        <v>0</v>
      </c>
      <c r="Q432" t="s">
        <v>33</v>
      </c>
      <c r="R432" s="8">
        <f t="shared" si="64"/>
        <v>64.727272727272734</v>
      </c>
      <c r="S432" t="str">
        <f t="shared" si="58"/>
        <v>theater</v>
      </c>
      <c r="T432" t="str">
        <f t="shared" si="59"/>
        <v>plays</v>
      </c>
      <c r="U432" s="11" t="str">
        <f t="shared" si="61"/>
        <v>2018</v>
      </c>
      <c r="V432" s="11" t="str">
        <f t="shared" si="62"/>
        <v>Jan</v>
      </c>
      <c r="W432" s="11" t="str">
        <f t="shared" si="60"/>
        <v>Mar</v>
      </c>
    </row>
    <row r="433" spans="1:23" ht="15.75" customHeight="1">
      <c r="A433">
        <v>524</v>
      </c>
      <c r="B433" s="4" t="s">
        <v>1093</v>
      </c>
      <c r="C433" s="3" t="s">
        <v>1094</v>
      </c>
      <c r="D433">
        <v>96700</v>
      </c>
      <c r="E433">
        <v>81136</v>
      </c>
      <c r="F433" t="s">
        <v>14</v>
      </c>
      <c r="G433" s="7">
        <f t="shared" si="63"/>
        <v>0.83904860392967928</v>
      </c>
      <c r="H433">
        <v>1979</v>
      </c>
      <c r="I433" t="s">
        <v>21</v>
      </c>
      <c r="J433" t="s">
        <v>22</v>
      </c>
      <c r="K433" s="10">
        <f t="shared" si="56"/>
        <v>40294.208333333336</v>
      </c>
      <c r="L433">
        <v>1272258000</v>
      </c>
      <c r="M433">
        <v>1273381200</v>
      </c>
      <c r="N433" s="11">
        <f t="shared" si="57"/>
        <v>40307.208333333336</v>
      </c>
      <c r="O433" t="b">
        <v>0</v>
      </c>
      <c r="P433" t="b">
        <v>0</v>
      </c>
      <c r="Q433" t="s">
        <v>33</v>
      </c>
      <c r="R433" s="8">
        <f t="shared" si="64"/>
        <v>40.998484082870135</v>
      </c>
      <c r="S433" t="str">
        <f t="shared" si="58"/>
        <v>theater</v>
      </c>
      <c r="T433" t="str">
        <f t="shared" si="59"/>
        <v>plays</v>
      </c>
      <c r="U433" s="11" t="str">
        <f t="shared" si="61"/>
        <v>2010</v>
      </c>
      <c r="V433" s="11" t="str">
        <f t="shared" si="62"/>
        <v>Apr</v>
      </c>
      <c r="W433" s="11" t="str">
        <f t="shared" si="60"/>
        <v>May</v>
      </c>
    </row>
    <row r="434" spans="1:23" ht="15.75" customHeight="1">
      <c r="A434">
        <v>18</v>
      </c>
      <c r="B434" s="4" t="s">
        <v>72</v>
      </c>
      <c r="C434" s="3" t="s">
        <v>73</v>
      </c>
      <c r="D434">
        <v>9100</v>
      </c>
      <c r="E434">
        <v>6089</v>
      </c>
      <c r="F434" t="s">
        <v>74</v>
      </c>
      <c r="G434" s="7">
        <f t="shared" si="63"/>
        <v>0.66912087912087914</v>
      </c>
      <c r="H434">
        <v>135</v>
      </c>
      <c r="I434" t="s">
        <v>21</v>
      </c>
      <c r="J434" t="s">
        <v>22</v>
      </c>
      <c r="K434" s="10">
        <f t="shared" si="56"/>
        <v>43351.208333333328</v>
      </c>
      <c r="L434">
        <v>1536382800</v>
      </c>
      <c r="M434">
        <v>1537074000</v>
      </c>
      <c r="N434" s="11">
        <f t="shared" si="57"/>
        <v>43359.208333333328</v>
      </c>
      <c r="O434" t="b">
        <v>0</v>
      </c>
      <c r="P434" t="b">
        <v>0</v>
      </c>
      <c r="Q434" t="s">
        <v>33</v>
      </c>
      <c r="R434" s="8">
        <f t="shared" si="64"/>
        <v>45.103703703703701</v>
      </c>
      <c r="S434" t="str">
        <f t="shared" si="58"/>
        <v>theater</v>
      </c>
      <c r="T434" t="str">
        <f t="shared" si="59"/>
        <v>plays</v>
      </c>
      <c r="U434" s="11" t="str">
        <f t="shared" si="61"/>
        <v>2018</v>
      </c>
      <c r="V434" s="11" t="str">
        <f t="shared" si="62"/>
        <v>Sep</v>
      </c>
      <c r="W434" s="11" t="str">
        <f t="shared" si="60"/>
        <v>Sep</v>
      </c>
    </row>
    <row r="435" spans="1:23" ht="15.75">
      <c r="A435">
        <v>227</v>
      </c>
      <c r="B435" s="4" t="s">
        <v>506</v>
      </c>
      <c r="C435" s="3" t="s">
        <v>507</v>
      </c>
      <c r="D435">
        <v>60900</v>
      </c>
      <c r="E435">
        <v>102751</v>
      </c>
      <c r="F435" t="s">
        <v>20</v>
      </c>
      <c r="G435" s="7">
        <f t="shared" si="63"/>
        <v>1.687208538587849</v>
      </c>
      <c r="H435">
        <v>943</v>
      </c>
      <c r="I435" t="s">
        <v>21</v>
      </c>
      <c r="J435" t="s">
        <v>22</v>
      </c>
      <c r="K435" s="10">
        <f t="shared" si="56"/>
        <v>42139.208333333328</v>
      </c>
      <c r="L435">
        <v>1431666000</v>
      </c>
      <c r="M435">
        <v>1432184400</v>
      </c>
      <c r="N435" s="11">
        <f t="shared" si="57"/>
        <v>42145.208333333328</v>
      </c>
      <c r="O435" t="b">
        <v>0</v>
      </c>
      <c r="P435" t="b">
        <v>0</v>
      </c>
      <c r="Q435" t="s">
        <v>292</v>
      </c>
      <c r="R435" s="8">
        <f t="shared" si="64"/>
        <v>108.96182396606575</v>
      </c>
      <c r="S435" t="str">
        <f t="shared" si="58"/>
        <v>games</v>
      </c>
      <c r="T435" t="str">
        <f t="shared" si="59"/>
        <v>mobile games</v>
      </c>
      <c r="U435" s="11" t="str">
        <f t="shared" si="61"/>
        <v>2015</v>
      </c>
      <c r="V435" s="11" t="str">
        <f t="shared" si="62"/>
        <v>May</v>
      </c>
      <c r="W435" s="11" t="str">
        <f t="shared" si="60"/>
        <v>May</v>
      </c>
    </row>
    <row r="436" spans="1:23" ht="15.75" customHeight="1">
      <c r="A436">
        <v>769</v>
      </c>
      <c r="B436" s="4" t="s">
        <v>1573</v>
      </c>
      <c r="C436" s="3" t="s">
        <v>1574</v>
      </c>
      <c r="D436">
        <v>125600</v>
      </c>
      <c r="E436">
        <v>109106</v>
      </c>
      <c r="F436" t="s">
        <v>14</v>
      </c>
      <c r="G436" s="7">
        <f t="shared" si="63"/>
        <v>0.86867834394904464</v>
      </c>
      <c r="H436">
        <v>3410</v>
      </c>
      <c r="I436" t="s">
        <v>21</v>
      </c>
      <c r="J436" t="s">
        <v>22</v>
      </c>
      <c r="K436" s="10">
        <f t="shared" si="56"/>
        <v>41501.208333333336</v>
      </c>
      <c r="L436">
        <v>1376542800</v>
      </c>
      <c r="M436">
        <v>1378789200</v>
      </c>
      <c r="N436" s="11">
        <f t="shared" si="57"/>
        <v>41527.208333333336</v>
      </c>
      <c r="O436" t="b">
        <v>0</v>
      </c>
      <c r="P436" t="b">
        <v>0</v>
      </c>
      <c r="Q436" t="s">
        <v>89</v>
      </c>
      <c r="R436" s="8">
        <f t="shared" si="64"/>
        <v>31.995894428152493</v>
      </c>
      <c r="S436" t="str">
        <f t="shared" si="58"/>
        <v>games</v>
      </c>
      <c r="T436" t="str">
        <f t="shared" si="59"/>
        <v>video games</v>
      </c>
      <c r="U436" s="11" t="str">
        <f t="shared" si="61"/>
        <v>2013</v>
      </c>
      <c r="V436" s="11" t="str">
        <f t="shared" si="62"/>
        <v>Aug</v>
      </c>
      <c r="W436" s="11" t="str">
        <f t="shared" si="60"/>
        <v>Sep</v>
      </c>
    </row>
    <row r="437" spans="1:23" ht="15.75">
      <c r="A437">
        <v>772</v>
      </c>
      <c r="B437" s="4" t="s">
        <v>1579</v>
      </c>
      <c r="C437" s="3" t="s">
        <v>1580</v>
      </c>
      <c r="D437">
        <v>149600</v>
      </c>
      <c r="E437">
        <v>169586</v>
      </c>
      <c r="F437" t="s">
        <v>20</v>
      </c>
      <c r="G437" s="7">
        <f t="shared" si="63"/>
        <v>1.1335962566844919</v>
      </c>
      <c r="H437">
        <v>5139</v>
      </c>
      <c r="I437" t="s">
        <v>21</v>
      </c>
      <c r="J437" t="s">
        <v>22</v>
      </c>
      <c r="K437" s="10">
        <f t="shared" si="56"/>
        <v>43505.25</v>
      </c>
      <c r="L437">
        <v>1549692000</v>
      </c>
      <c r="M437">
        <v>1550037600</v>
      </c>
      <c r="N437" s="11">
        <f t="shared" si="57"/>
        <v>43509.25</v>
      </c>
      <c r="O437" t="b">
        <v>0</v>
      </c>
      <c r="P437" t="b">
        <v>0</v>
      </c>
      <c r="Q437" t="s">
        <v>60</v>
      </c>
      <c r="R437" s="8">
        <f t="shared" si="64"/>
        <v>32.999805409612762</v>
      </c>
      <c r="S437" t="str">
        <f t="shared" si="58"/>
        <v>music</v>
      </c>
      <c r="T437" t="str">
        <f t="shared" si="59"/>
        <v>indie rock</v>
      </c>
      <c r="U437" s="11" t="str">
        <f t="shared" si="61"/>
        <v>2019</v>
      </c>
      <c r="V437" s="11" t="str">
        <f t="shared" si="62"/>
        <v>Feb</v>
      </c>
      <c r="W437" s="11" t="str">
        <f t="shared" si="60"/>
        <v>Feb</v>
      </c>
    </row>
    <row r="438" spans="1:23" ht="15.75" customHeight="1">
      <c r="A438">
        <v>726</v>
      </c>
      <c r="B438" s="4" t="s">
        <v>1490</v>
      </c>
      <c r="C438" s="3" t="s">
        <v>1491</v>
      </c>
      <c r="D438">
        <v>54300</v>
      </c>
      <c r="E438">
        <v>48227</v>
      </c>
      <c r="F438" t="s">
        <v>74</v>
      </c>
      <c r="G438" s="7">
        <f t="shared" si="63"/>
        <v>0.88815837937384901</v>
      </c>
      <c r="H438">
        <v>524</v>
      </c>
      <c r="I438" t="s">
        <v>21</v>
      </c>
      <c r="J438" t="s">
        <v>22</v>
      </c>
      <c r="K438" s="10">
        <f t="shared" si="56"/>
        <v>40476.208333333336</v>
      </c>
      <c r="L438">
        <v>1287982800</v>
      </c>
      <c r="M438">
        <v>1288501200</v>
      </c>
      <c r="N438" s="11">
        <f t="shared" si="57"/>
        <v>40482.208333333336</v>
      </c>
      <c r="O438" t="b">
        <v>0</v>
      </c>
      <c r="P438" t="b">
        <v>1</v>
      </c>
      <c r="Q438" t="s">
        <v>33</v>
      </c>
      <c r="R438" s="8">
        <f t="shared" si="64"/>
        <v>92.036259541984734</v>
      </c>
      <c r="S438" t="str">
        <f t="shared" si="58"/>
        <v>theater</v>
      </c>
      <c r="T438" t="str">
        <f t="shared" si="59"/>
        <v>plays</v>
      </c>
      <c r="U438" s="11" t="str">
        <f t="shared" si="61"/>
        <v>2010</v>
      </c>
      <c r="V438" s="11" t="str">
        <f t="shared" si="62"/>
        <v>Oct</v>
      </c>
      <c r="W438" s="11" t="str">
        <f t="shared" si="60"/>
        <v>Oct</v>
      </c>
    </row>
    <row r="439" spans="1:23" ht="15.75">
      <c r="A439">
        <v>683</v>
      </c>
      <c r="B439" s="4" t="s">
        <v>1405</v>
      </c>
      <c r="C439" s="3" t="s">
        <v>1406</v>
      </c>
      <c r="D439">
        <v>2300</v>
      </c>
      <c r="E439">
        <v>8244</v>
      </c>
      <c r="F439" t="s">
        <v>20</v>
      </c>
      <c r="G439" s="7">
        <f t="shared" si="63"/>
        <v>3.5843478260869563</v>
      </c>
      <c r="H439">
        <v>147</v>
      </c>
      <c r="I439" t="s">
        <v>21</v>
      </c>
      <c r="J439" t="s">
        <v>22</v>
      </c>
      <c r="K439" s="10">
        <f t="shared" si="56"/>
        <v>43359.208333333328</v>
      </c>
      <c r="L439">
        <v>1537074000</v>
      </c>
      <c r="M439">
        <v>1537246800</v>
      </c>
      <c r="N439" s="11">
        <f t="shared" si="57"/>
        <v>43361.208333333328</v>
      </c>
      <c r="O439" t="b">
        <v>0</v>
      </c>
      <c r="P439" t="b">
        <v>0</v>
      </c>
      <c r="Q439" t="s">
        <v>33</v>
      </c>
      <c r="R439" s="8">
        <f t="shared" si="64"/>
        <v>56.081632653061227</v>
      </c>
      <c r="S439" t="str">
        <f t="shared" si="58"/>
        <v>theater</v>
      </c>
      <c r="T439" t="str">
        <f t="shared" si="59"/>
        <v>plays</v>
      </c>
      <c r="U439" s="11" t="str">
        <f t="shared" si="61"/>
        <v>2018</v>
      </c>
      <c r="V439" s="11" t="str">
        <f t="shared" si="62"/>
        <v>Sep</v>
      </c>
      <c r="W439" s="11" t="str">
        <f t="shared" si="60"/>
        <v>Sep</v>
      </c>
    </row>
    <row r="440" spans="1:23" ht="15.75">
      <c r="A440">
        <v>816</v>
      </c>
      <c r="B440" s="4" t="s">
        <v>1666</v>
      </c>
      <c r="C440" s="3" t="s">
        <v>1667</v>
      </c>
      <c r="D440">
        <v>2300</v>
      </c>
      <c r="E440">
        <v>14150</v>
      </c>
      <c r="F440" t="s">
        <v>20</v>
      </c>
      <c r="G440" s="7">
        <f t="shared" si="63"/>
        <v>6.1521739130434785</v>
      </c>
      <c r="H440">
        <v>133</v>
      </c>
      <c r="I440" t="s">
        <v>21</v>
      </c>
      <c r="J440" t="s">
        <v>22</v>
      </c>
      <c r="K440" s="10">
        <f t="shared" si="56"/>
        <v>41680.25</v>
      </c>
      <c r="L440">
        <v>1392012000</v>
      </c>
      <c r="M440">
        <v>1392184800</v>
      </c>
      <c r="N440" s="11">
        <f t="shared" si="57"/>
        <v>41682.25</v>
      </c>
      <c r="O440" t="b">
        <v>1</v>
      </c>
      <c r="P440" t="b">
        <v>1</v>
      </c>
      <c r="Q440" t="s">
        <v>33</v>
      </c>
      <c r="R440" s="8">
        <f t="shared" si="64"/>
        <v>106.39097744360902</v>
      </c>
      <c r="S440" t="str">
        <f t="shared" si="58"/>
        <v>theater</v>
      </c>
      <c r="T440" t="str">
        <f t="shared" si="59"/>
        <v>plays</v>
      </c>
      <c r="U440" s="11" t="str">
        <f t="shared" si="61"/>
        <v>2014</v>
      </c>
      <c r="V440" s="11" t="str">
        <f t="shared" si="62"/>
        <v>Feb</v>
      </c>
      <c r="W440" s="11" t="str">
        <f t="shared" si="60"/>
        <v>Feb</v>
      </c>
    </row>
    <row r="441" spans="1:23" ht="15.75" customHeight="1">
      <c r="A441">
        <v>175</v>
      </c>
      <c r="B441" s="4" t="s">
        <v>402</v>
      </c>
      <c r="C441" s="3" t="s">
        <v>403</v>
      </c>
      <c r="D441">
        <v>181200</v>
      </c>
      <c r="E441">
        <v>47459</v>
      </c>
      <c r="F441" t="s">
        <v>14</v>
      </c>
      <c r="G441" s="7">
        <f t="shared" si="63"/>
        <v>0.26191501103752757</v>
      </c>
      <c r="H441">
        <v>1130</v>
      </c>
      <c r="I441" t="s">
        <v>21</v>
      </c>
      <c r="J441" t="s">
        <v>22</v>
      </c>
      <c r="K441" s="10">
        <f t="shared" si="56"/>
        <v>42613.208333333328</v>
      </c>
      <c r="L441">
        <v>1472619600</v>
      </c>
      <c r="M441">
        <v>1474261200</v>
      </c>
      <c r="N441" s="11">
        <f t="shared" si="57"/>
        <v>42632.208333333328</v>
      </c>
      <c r="O441" t="b">
        <v>0</v>
      </c>
      <c r="P441" t="b">
        <v>0</v>
      </c>
      <c r="Q441" t="s">
        <v>33</v>
      </c>
      <c r="R441" s="8">
        <f t="shared" si="64"/>
        <v>41.999115044247787</v>
      </c>
      <c r="S441" t="str">
        <f t="shared" si="58"/>
        <v>theater</v>
      </c>
      <c r="T441" t="str">
        <f t="shared" si="59"/>
        <v>plays</v>
      </c>
      <c r="U441" s="11" t="str">
        <f t="shared" si="61"/>
        <v>2016</v>
      </c>
      <c r="V441" s="11" t="str">
        <f t="shared" si="62"/>
        <v>Aug</v>
      </c>
      <c r="W441" s="11" t="str">
        <f t="shared" si="60"/>
        <v>Sep</v>
      </c>
    </row>
    <row r="442" spans="1:23" ht="15.75" customHeight="1">
      <c r="A442">
        <v>50</v>
      </c>
      <c r="B442" s="4" t="s">
        <v>146</v>
      </c>
      <c r="C442" s="3" t="s">
        <v>147</v>
      </c>
      <c r="D442">
        <v>100</v>
      </c>
      <c r="E442">
        <v>2</v>
      </c>
      <c r="F442" t="s">
        <v>14</v>
      </c>
      <c r="G442" s="7">
        <f t="shared" si="63"/>
        <v>0.02</v>
      </c>
      <c r="H442">
        <v>1</v>
      </c>
      <c r="I442" t="s">
        <v>107</v>
      </c>
      <c r="J442" t="s">
        <v>108</v>
      </c>
      <c r="K442" s="10">
        <f t="shared" si="56"/>
        <v>41487.208333333336</v>
      </c>
      <c r="L442">
        <v>1375333200</v>
      </c>
      <c r="M442">
        <v>1377752400</v>
      </c>
      <c r="N442" s="11">
        <f t="shared" si="57"/>
        <v>41515.208333333336</v>
      </c>
      <c r="O442" t="b">
        <v>0</v>
      </c>
      <c r="P442" t="b">
        <v>0</v>
      </c>
      <c r="Q442" t="s">
        <v>148</v>
      </c>
      <c r="R442" s="8">
        <f t="shared" si="64"/>
        <v>2</v>
      </c>
      <c r="S442" t="str">
        <f t="shared" si="58"/>
        <v>music</v>
      </c>
      <c r="T442" t="str">
        <f t="shared" si="59"/>
        <v>metal</v>
      </c>
      <c r="U442" s="11" t="str">
        <f t="shared" si="61"/>
        <v>2013</v>
      </c>
      <c r="V442" s="11" t="str">
        <f t="shared" si="62"/>
        <v>Aug</v>
      </c>
      <c r="W442" s="11" t="str">
        <f t="shared" si="60"/>
        <v>Aug</v>
      </c>
    </row>
    <row r="443" spans="1:23" ht="15.75">
      <c r="A443">
        <v>686</v>
      </c>
      <c r="B443" s="4" t="s">
        <v>1411</v>
      </c>
      <c r="C443" s="3" t="s">
        <v>1412</v>
      </c>
      <c r="D443">
        <v>7500</v>
      </c>
      <c r="E443">
        <v>14381</v>
      </c>
      <c r="F443" t="s">
        <v>20</v>
      </c>
      <c r="G443" s="7">
        <f t="shared" si="63"/>
        <v>1.9174666666666667</v>
      </c>
      <c r="H443">
        <v>134</v>
      </c>
      <c r="I443" t="s">
        <v>21</v>
      </c>
      <c r="J443" t="s">
        <v>22</v>
      </c>
      <c r="K443" s="10">
        <f t="shared" si="56"/>
        <v>43186.208333333328</v>
      </c>
      <c r="L443">
        <v>1522126800</v>
      </c>
      <c r="M443">
        <v>1523077200</v>
      </c>
      <c r="N443" s="11">
        <f t="shared" si="57"/>
        <v>43197.208333333328</v>
      </c>
      <c r="O443" t="b">
        <v>0</v>
      </c>
      <c r="P443" t="b">
        <v>0</v>
      </c>
      <c r="Q443" t="s">
        <v>65</v>
      </c>
      <c r="R443" s="8">
        <f t="shared" si="64"/>
        <v>107.32089552238806</v>
      </c>
      <c r="S443" t="str">
        <f t="shared" si="58"/>
        <v>technology</v>
      </c>
      <c r="T443" t="str">
        <f t="shared" si="59"/>
        <v>wearables</v>
      </c>
      <c r="U443" s="11" t="str">
        <f t="shared" si="61"/>
        <v>2018</v>
      </c>
      <c r="V443" s="11" t="str">
        <f t="shared" si="62"/>
        <v>Mar</v>
      </c>
      <c r="W443" s="11" t="str">
        <f t="shared" si="60"/>
        <v>Apr</v>
      </c>
    </row>
    <row r="444" spans="1:23" ht="15.75">
      <c r="A444">
        <v>918</v>
      </c>
      <c r="B444" s="4" t="s">
        <v>1868</v>
      </c>
      <c r="C444" s="3" t="s">
        <v>1869</v>
      </c>
      <c r="D444">
        <v>3800</v>
      </c>
      <c r="E444">
        <v>9021</v>
      </c>
      <c r="F444" t="s">
        <v>20</v>
      </c>
      <c r="G444" s="7">
        <f t="shared" si="63"/>
        <v>2.3739473684210526</v>
      </c>
      <c r="H444">
        <v>156</v>
      </c>
      <c r="I444" t="s">
        <v>98</v>
      </c>
      <c r="J444" t="s">
        <v>99</v>
      </c>
      <c r="K444" s="10">
        <f t="shared" si="56"/>
        <v>41117.208333333336</v>
      </c>
      <c r="L444">
        <v>1343365200</v>
      </c>
      <c r="M444">
        <v>1344315600</v>
      </c>
      <c r="N444" s="11">
        <f t="shared" si="57"/>
        <v>41128.208333333336</v>
      </c>
      <c r="O444" t="b">
        <v>0</v>
      </c>
      <c r="P444" t="b">
        <v>0</v>
      </c>
      <c r="Q444" t="s">
        <v>133</v>
      </c>
      <c r="R444" s="8">
        <f t="shared" si="64"/>
        <v>57.82692307692308</v>
      </c>
      <c r="S444" t="str">
        <f t="shared" si="58"/>
        <v>publishing</v>
      </c>
      <c r="T444" t="str">
        <f t="shared" si="59"/>
        <v>radio &amp; podcasts</v>
      </c>
      <c r="U444" s="11" t="str">
        <f t="shared" si="61"/>
        <v>2012</v>
      </c>
      <c r="V444" s="11" t="str">
        <f t="shared" si="62"/>
        <v>Jul</v>
      </c>
      <c r="W444" s="11" t="str">
        <f t="shared" si="60"/>
        <v>Aug</v>
      </c>
    </row>
    <row r="445" spans="1:23" ht="15.75">
      <c r="A445">
        <v>397</v>
      </c>
      <c r="B445" s="4" t="s">
        <v>845</v>
      </c>
      <c r="C445" s="3" t="s">
        <v>846</v>
      </c>
      <c r="D445">
        <v>8100</v>
      </c>
      <c r="E445">
        <v>14083</v>
      </c>
      <c r="F445" t="s">
        <v>20</v>
      </c>
      <c r="G445" s="7">
        <f t="shared" si="63"/>
        <v>1.738641975308642</v>
      </c>
      <c r="H445">
        <v>454</v>
      </c>
      <c r="I445" t="s">
        <v>21</v>
      </c>
      <c r="J445" t="s">
        <v>22</v>
      </c>
      <c r="K445" s="10">
        <f t="shared" si="56"/>
        <v>41417.208333333336</v>
      </c>
      <c r="L445">
        <v>1369285200</v>
      </c>
      <c r="M445">
        <v>1369803600</v>
      </c>
      <c r="N445" s="11">
        <f t="shared" si="57"/>
        <v>41423.208333333336</v>
      </c>
      <c r="O445" t="b">
        <v>0</v>
      </c>
      <c r="P445" t="b">
        <v>0</v>
      </c>
      <c r="Q445" t="s">
        <v>23</v>
      </c>
      <c r="R445" s="8">
        <f t="shared" si="64"/>
        <v>31.019823788546255</v>
      </c>
      <c r="S445" t="str">
        <f t="shared" si="58"/>
        <v>music</v>
      </c>
      <c r="T445" t="str">
        <f t="shared" si="59"/>
        <v>rock</v>
      </c>
      <c r="U445" s="11" t="str">
        <f t="shared" si="61"/>
        <v>2013</v>
      </c>
      <c r="V445" s="11" t="str">
        <f t="shared" si="62"/>
        <v>May</v>
      </c>
      <c r="W445" s="11" t="str">
        <f t="shared" si="60"/>
        <v>May</v>
      </c>
    </row>
    <row r="446" spans="1:23" ht="15.75">
      <c r="A446">
        <v>112</v>
      </c>
      <c r="B446" s="4" t="s">
        <v>274</v>
      </c>
      <c r="C446" s="3" t="s">
        <v>275</v>
      </c>
      <c r="D446">
        <v>4700</v>
      </c>
      <c r="E446">
        <v>12635</v>
      </c>
      <c r="F446" t="s">
        <v>20</v>
      </c>
      <c r="G446" s="7">
        <f t="shared" si="63"/>
        <v>2.6882978723404256</v>
      </c>
      <c r="H446">
        <v>361</v>
      </c>
      <c r="I446" t="s">
        <v>26</v>
      </c>
      <c r="J446" t="s">
        <v>27</v>
      </c>
      <c r="K446" s="10">
        <f t="shared" si="56"/>
        <v>41875.208333333336</v>
      </c>
      <c r="L446">
        <v>1408856400</v>
      </c>
      <c r="M446">
        <v>1410152400</v>
      </c>
      <c r="N446" s="11">
        <f t="shared" si="57"/>
        <v>41890.208333333336</v>
      </c>
      <c r="O446" t="b">
        <v>0</v>
      </c>
      <c r="P446" t="b">
        <v>0</v>
      </c>
      <c r="Q446" t="s">
        <v>28</v>
      </c>
      <c r="R446" s="8">
        <f t="shared" si="64"/>
        <v>35</v>
      </c>
      <c r="S446" t="str">
        <f t="shared" si="58"/>
        <v>technology</v>
      </c>
      <c r="T446" t="str">
        <f t="shared" si="59"/>
        <v>web</v>
      </c>
      <c r="U446" s="11" t="str">
        <f t="shared" si="61"/>
        <v>2014</v>
      </c>
      <c r="V446" s="11" t="str">
        <f t="shared" si="62"/>
        <v>Aug</v>
      </c>
      <c r="W446" s="11" t="str">
        <f t="shared" si="60"/>
        <v>Sep</v>
      </c>
    </row>
    <row r="447" spans="1:23" ht="15.75" customHeight="1">
      <c r="A447">
        <v>423</v>
      </c>
      <c r="B447" s="4" t="s">
        <v>895</v>
      </c>
      <c r="C447" s="3" t="s">
        <v>896</v>
      </c>
      <c r="D447">
        <v>147800</v>
      </c>
      <c r="E447">
        <v>15723</v>
      </c>
      <c r="F447" t="s">
        <v>14</v>
      </c>
      <c r="G447" s="7">
        <f t="shared" si="63"/>
        <v>0.10638024357239512</v>
      </c>
      <c r="H447">
        <v>162</v>
      </c>
      <c r="I447" t="s">
        <v>21</v>
      </c>
      <c r="J447" t="s">
        <v>22</v>
      </c>
      <c r="K447" s="10">
        <f t="shared" si="56"/>
        <v>40808.208333333336</v>
      </c>
      <c r="L447">
        <v>1316667600</v>
      </c>
      <c r="M447">
        <v>1316840400</v>
      </c>
      <c r="N447" s="11">
        <f t="shared" si="57"/>
        <v>40810.208333333336</v>
      </c>
      <c r="O447" t="b">
        <v>0</v>
      </c>
      <c r="P447" t="b">
        <v>1</v>
      </c>
      <c r="Q447" t="s">
        <v>17</v>
      </c>
      <c r="R447" s="8">
        <f t="shared" si="64"/>
        <v>97.055555555555557</v>
      </c>
      <c r="S447" t="str">
        <f t="shared" si="58"/>
        <v>food</v>
      </c>
      <c r="T447" t="str">
        <f t="shared" si="59"/>
        <v>food trucks</v>
      </c>
      <c r="U447" s="11" t="str">
        <f t="shared" si="61"/>
        <v>2011</v>
      </c>
      <c r="V447" s="11" t="str">
        <f t="shared" si="62"/>
        <v>Sep</v>
      </c>
      <c r="W447" s="11" t="str">
        <f t="shared" si="60"/>
        <v>Sep</v>
      </c>
    </row>
    <row r="448" spans="1:23" ht="15.75">
      <c r="A448">
        <v>849</v>
      </c>
      <c r="B448" s="4" t="s">
        <v>1731</v>
      </c>
      <c r="C448" s="3" t="s">
        <v>1732</v>
      </c>
      <c r="D448">
        <v>6700</v>
      </c>
      <c r="E448">
        <v>8917</v>
      </c>
      <c r="F448" t="s">
        <v>20</v>
      </c>
      <c r="G448" s="7">
        <f t="shared" si="63"/>
        <v>1.3308955223880596</v>
      </c>
      <c r="H448">
        <v>307</v>
      </c>
      <c r="I448" t="s">
        <v>21</v>
      </c>
      <c r="J448" t="s">
        <v>22</v>
      </c>
      <c r="K448" s="10">
        <f t="shared" si="56"/>
        <v>40948.25</v>
      </c>
      <c r="L448">
        <v>1328767200</v>
      </c>
      <c r="M448">
        <v>1329026400</v>
      </c>
      <c r="N448" s="11">
        <f t="shared" si="57"/>
        <v>40951.25</v>
      </c>
      <c r="O448" t="b">
        <v>0</v>
      </c>
      <c r="P448" t="b">
        <v>1</v>
      </c>
      <c r="Q448" t="s">
        <v>60</v>
      </c>
      <c r="R448" s="8">
        <f t="shared" si="64"/>
        <v>29.045602605863191</v>
      </c>
      <c r="S448" t="str">
        <f t="shared" si="58"/>
        <v>music</v>
      </c>
      <c r="T448" t="str">
        <f t="shared" si="59"/>
        <v>indie rock</v>
      </c>
      <c r="U448" s="11" t="str">
        <f t="shared" si="61"/>
        <v>2012</v>
      </c>
      <c r="V448" s="11" t="str">
        <f t="shared" si="62"/>
        <v>Feb</v>
      </c>
      <c r="W448" s="11" t="str">
        <f t="shared" si="60"/>
        <v>Feb</v>
      </c>
    </row>
    <row r="449" spans="1:23" ht="15.75" customHeight="1">
      <c r="A449">
        <v>69</v>
      </c>
      <c r="B449" s="4" t="s">
        <v>186</v>
      </c>
      <c r="C449" s="3" t="s">
        <v>187</v>
      </c>
      <c r="D449">
        <v>7900</v>
      </c>
      <c r="E449">
        <v>1901</v>
      </c>
      <c r="F449" t="s">
        <v>74</v>
      </c>
      <c r="G449" s="7">
        <f t="shared" si="63"/>
        <v>0.24063291139240506</v>
      </c>
      <c r="H449">
        <v>17</v>
      </c>
      <c r="I449" t="s">
        <v>21</v>
      </c>
      <c r="J449" t="s">
        <v>22</v>
      </c>
      <c r="K449" s="10">
        <f t="shared" si="56"/>
        <v>40531.25</v>
      </c>
      <c r="L449">
        <v>1292738400</v>
      </c>
      <c r="M449">
        <v>1295676000</v>
      </c>
      <c r="N449" s="11">
        <f t="shared" si="57"/>
        <v>40565.25</v>
      </c>
      <c r="O449" t="b">
        <v>0</v>
      </c>
      <c r="P449" t="b">
        <v>0</v>
      </c>
      <c r="Q449" t="s">
        <v>33</v>
      </c>
      <c r="R449" s="8">
        <f t="shared" si="64"/>
        <v>111.82352941176471</v>
      </c>
      <c r="S449" t="str">
        <f t="shared" si="58"/>
        <v>theater</v>
      </c>
      <c r="T449" t="str">
        <f t="shared" si="59"/>
        <v>plays</v>
      </c>
      <c r="U449" s="11" t="str">
        <f t="shared" si="61"/>
        <v>2011</v>
      </c>
      <c r="V449" s="11" t="str">
        <f t="shared" si="62"/>
        <v>Dec</v>
      </c>
      <c r="W449" s="11" t="str">
        <f t="shared" si="60"/>
        <v>Jan</v>
      </c>
    </row>
    <row r="450" spans="1:23" ht="15.75" customHeight="1">
      <c r="A450">
        <v>792</v>
      </c>
      <c r="B450" s="4" t="s">
        <v>1619</v>
      </c>
      <c r="C450" s="3" t="s">
        <v>1620</v>
      </c>
      <c r="D450">
        <v>2000</v>
      </c>
      <c r="E450">
        <v>680</v>
      </c>
      <c r="F450" t="s">
        <v>14</v>
      </c>
      <c r="G450" s="7">
        <f t="shared" si="63"/>
        <v>0.34</v>
      </c>
      <c r="H450">
        <v>7</v>
      </c>
      <c r="I450" t="s">
        <v>21</v>
      </c>
      <c r="J450" t="s">
        <v>22</v>
      </c>
      <c r="K450" s="10">
        <f t="shared" ref="K450:K513" si="65">(((L450/60)/60)/24)+DATE(1970,1,1)</f>
        <v>41451.208333333336</v>
      </c>
      <c r="L450">
        <v>1372222800</v>
      </c>
      <c r="M450">
        <v>1374642000</v>
      </c>
      <c r="N450" s="11">
        <f t="shared" ref="N450:N513" si="66">(((M450/60)/60)/24)+DATE(1970,1,1)</f>
        <v>41479.208333333336</v>
      </c>
      <c r="O450" t="b">
        <v>0</v>
      </c>
      <c r="P450" t="b">
        <v>1</v>
      </c>
      <c r="Q450" t="s">
        <v>33</v>
      </c>
      <c r="R450" s="8">
        <f t="shared" si="64"/>
        <v>97.142857142857139</v>
      </c>
      <c r="S450" t="str">
        <f t="shared" ref="S450:S513" si="67">LEFT(Q450,FIND("/",Q450)-1)</f>
        <v>theater</v>
      </c>
      <c r="T450" t="str">
        <f t="shared" ref="T450:T513" si="68">RIGHT(Q450,(LEN(Q450)-FIND("/",Q450)))</f>
        <v>plays</v>
      </c>
      <c r="U450" s="11" t="str">
        <f t="shared" si="61"/>
        <v>2013</v>
      </c>
      <c r="V450" s="11" t="str">
        <f t="shared" si="62"/>
        <v>Jun</v>
      </c>
      <c r="W450" s="11" t="str">
        <f t="shared" ref="W450:W513" si="69">TEXT(N450,"mmm")</f>
        <v>Jul</v>
      </c>
    </row>
    <row r="451" spans="1:23" ht="15.75">
      <c r="A451">
        <v>335</v>
      </c>
      <c r="B451" s="4" t="s">
        <v>722</v>
      </c>
      <c r="C451" s="3" t="s">
        <v>723</v>
      </c>
      <c r="D451">
        <v>173800</v>
      </c>
      <c r="E451">
        <v>198628</v>
      </c>
      <c r="F451" t="s">
        <v>20</v>
      </c>
      <c r="G451" s="7">
        <f t="shared" si="63"/>
        <v>1.1428538550057536</v>
      </c>
      <c r="H451">
        <v>2283</v>
      </c>
      <c r="I451" t="s">
        <v>21</v>
      </c>
      <c r="J451" t="s">
        <v>22</v>
      </c>
      <c r="K451" s="10">
        <f t="shared" si="65"/>
        <v>43784.25</v>
      </c>
      <c r="L451">
        <v>1573797600</v>
      </c>
      <c r="M451">
        <v>1574920800</v>
      </c>
      <c r="N451" s="11">
        <f t="shared" si="66"/>
        <v>43797.25</v>
      </c>
      <c r="O451" t="b">
        <v>0</v>
      </c>
      <c r="P451" t="b">
        <v>0</v>
      </c>
      <c r="Q451" t="s">
        <v>23</v>
      </c>
      <c r="R451" s="8">
        <f t="shared" si="64"/>
        <v>87.003066141042481</v>
      </c>
      <c r="S451" t="str">
        <f t="shared" si="67"/>
        <v>music</v>
      </c>
      <c r="T451" t="str">
        <f t="shared" si="68"/>
        <v>rock</v>
      </c>
      <c r="U451" s="11" t="str">
        <f t="shared" ref="U451:U514" si="70">TEXT(N451,"yyyy")</f>
        <v>2019</v>
      </c>
      <c r="V451" s="11" t="str">
        <f t="shared" ref="V451:V514" si="71">TEXT(K451,"mmm")</f>
        <v>Nov</v>
      </c>
      <c r="W451" s="11" t="str">
        <f t="shared" si="69"/>
        <v>Nov</v>
      </c>
    </row>
    <row r="452" spans="1:23" ht="15.75">
      <c r="A452">
        <v>838</v>
      </c>
      <c r="B452" s="4" t="s">
        <v>1709</v>
      </c>
      <c r="C452" s="3" t="s">
        <v>1710</v>
      </c>
      <c r="D452">
        <v>6400</v>
      </c>
      <c r="E452">
        <v>8890</v>
      </c>
      <c r="F452" t="s">
        <v>20</v>
      </c>
      <c r="G452" s="7">
        <f t="shared" si="63"/>
        <v>1.3890625000000001</v>
      </c>
      <c r="H452">
        <v>261</v>
      </c>
      <c r="I452" t="s">
        <v>21</v>
      </c>
      <c r="J452" t="s">
        <v>22</v>
      </c>
      <c r="K452" s="10">
        <f t="shared" si="65"/>
        <v>43370.208333333328</v>
      </c>
      <c r="L452">
        <v>1538024400</v>
      </c>
      <c r="M452">
        <v>1538802000</v>
      </c>
      <c r="N452" s="11">
        <f t="shared" si="66"/>
        <v>43379.208333333328</v>
      </c>
      <c r="O452" t="b">
        <v>0</v>
      </c>
      <c r="P452" t="b">
        <v>0</v>
      </c>
      <c r="Q452" t="s">
        <v>33</v>
      </c>
      <c r="R452" s="8">
        <f t="shared" si="64"/>
        <v>34.061302681992338</v>
      </c>
      <c r="S452" t="str">
        <f t="shared" si="67"/>
        <v>theater</v>
      </c>
      <c r="T452" t="str">
        <f t="shared" si="68"/>
        <v>plays</v>
      </c>
      <c r="U452" s="11" t="str">
        <f t="shared" si="70"/>
        <v>2018</v>
      </c>
      <c r="V452" s="11" t="str">
        <f t="shared" si="71"/>
        <v>Sep</v>
      </c>
      <c r="W452" s="11" t="str">
        <f t="shared" si="69"/>
        <v>Oct</v>
      </c>
    </row>
    <row r="453" spans="1:23" ht="15.75" customHeight="1">
      <c r="A453">
        <v>647</v>
      </c>
      <c r="B453" s="4" t="s">
        <v>1336</v>
      </c>
      <c r="C453" s="3" t="s">
        <v>1337</v>
      </c>
      <c r="D453">
        <v>4500</v>
      </c>
      <c r="E453">
        <v>1863</v>
      </c>
      <c r="F453" t="s">
        <v>14</v>
      </c>
      <c r="G453" s="7">
        <f t="shared" si="63"/>
        <v>0.41399999999999998</v>
      </c>
      <c r="H453">
        <v>18</v>
      </c>
      <c r="I453" t="s">
        <v>21</v>
      </c>
      <c r="J453" t="s">
        <v>22</v>
      </c>
      <c r="K453" s="10">
        <f t="shared" si="65"/>
        <v>43199.208333333328</v>
      </c>
      <c r="L453">
        <v>1523250000</v>
      </c>
      <c r="M453">
        <v>1525323600</v>
      </c>
      <c r="N453" s="11">
        <f t="shared" si="66"/>
        <v>43223.208333333328</v>
      </c>
      <c r="O453" t="b">
        <v>0</v>
      </c>
      <c r="P453" t="b">
        <v>0</v>
      </c>
      <c r="Q453" t="s">
        <v>206</v>
      </c>
      <c r="R453" s="8">
        <f t="shared" si="64"/>
        <v>103.5</v>
      </c>
      <c r="S453" t="str">
        <f t="shared" si="67"/>
        <v>publishing</v>
      </c>
      <c r="T453" t="str">
        <f t="shared" si="68"/>
        <v>translations</v>
      </c>
      <c r="U453" s="11" t="str">
        <f t="shared" si="70"/>
        <v>2018</v>
      </c>
      <c r="V453" s="11" t="str">
        <f t="shared" si="71"/>
        <v>Apr</v>
      </c>
      <c r="W453" s="11" t="str">
        <f t="shared" si="69"/>
        <v>May</v>
      </c>
    </row>
    <row r="454" spans="1:23" ht="15.75">
      <c r="A454">
        <v>565</v>
      </c>
      <c r="B454" s="4" t="s">
        <v>1174</v>
      </c>
      <c r="C454" s="3" t="s">
        <v>1175</v>
      </c>
      <c r="D454">
        <v>94900</v>
      </c>
      <c r="E454">
        <v>194166</v>
      </c>
      <c r="F454" t="s">
        <v>20</v>
      </c>
      <c r="G454" s="7">
        <f t="shared" si="63"/>
        <v>2.0460063224446787</v>
      </c>
      <c r="H454">
        <v>3596</v>
      </c>
      <c r="I454" t="s">
        <v>21</v>
      </c>
      <c r="J454" t="s">
        <v>22</v>
      </c>
      <c r="K454" s="10">
        <f t="shared" si="65"/>
        <v>40862.25</v>
      </c>
      <c r="L454">
        <v>1321336800</v>
      </c>
      <c r="M454">
        <v>1323064800</v>
      </c>
      <c r="N454" s="11">
        <f t="shared" si="66"/>
        <v>40882.25</v>
      </c>
      <c r="O454" t="b">
        <v>0</v>
      </c>
      <c r="P454" t="b">
        <v>0</v>
      </c>
      <c r="Q454" t="s">
        <v>33</v>
      </c>
      <c r="R454" s="8">
        <f t="shared" si="64"/>
        <v>53.99499443826474</v>
      </c>
      <c r="S454" t="str">
        <f t="shared" si="67"/>
        <v>theater</v>
      </c>
      <c r="T454" t="str">
        <f t="shared" si="68"/>
        <v>plays</v>
      </c>
      <c r="U454" s="11" t="str">
        <f t="shared" si="70"/>
        <v>2011</v>
      </c>
      <c r="V454" s="11" t="str">
        <f t="shared" si="71"/>
        <v>Nov</v>
      </c>
      <c r="W454" s="11" t="str">
        <f t="shared" si="69"/>
        <v>Dec</v>
      </c>
    </row>
    <row r="455" spans="1:23" ht="15.75" customHeight="1">
      <c r="A455">
        <v>788</v>
      </c>
      <c r="B455" s="4" t="s">
        <v>1611</v>
      </c>
      <c r="C455" s="3" t="s">
        <v>1612</v>
      </c>
      <c r="D455">
        <v>3600</v>
      </c>
      <c r="E455">
        <v>3174</v>
      </c>
      <c r="F455" t="s">
        <v>47</v>
      </c>
      <c r="G455" s="7">
        <f t="shared" si="63"/>
        <v>0.88166666666666671</v>
      </c>
      <c r="H455">
        <v>31</v>
      </c>
      <c r="I455" t="s">
        <v>21</v>
      </c>
      <c r="J455" t="s">
        <v>22</v>
      </c>
      <c r="K455" s="10">
        <f t="shared" si="65"/>
        <v>41202.208333333336</v>
      </c>
      <c r="L455">
        <v>1350709200</v>
      </c>
      <c r="M455">
        <v>1352527200</v>
      </c>
      <c r="N455" s="11">
        <f t="shared" si="66"/>
        <v>41223.25</v>
      </c>
      <c r="O455" t="b">
        <v>0</v>
      </c>
      <c r="P455" t="b">
        <v>0</v>
      </c>
      <c r="Q455" t="s">
        <v>71</v>
      </c>
      <c r="R455" s="8">
        <f t="shared" si="64"/>
        <v>102.38709677419355</v>
      </c>
      <c r="S455" t="str">
        <f t="shared" si="67"/>
        <v>film &amp; video</v>
      </c>
      <c r="T455" t="str">
        <f t="shared" si="68"/>
        <v>animation</v>
      </c>
      <c r="U455" s="11" t="str">
        <f t="shared" si="70"/>
        <v>2012</v>
      </c>
      <c r="V455" s="11" t="str">
        <f t="shared" si="71"/>
        <v>Oct</v>
      </c>
      <c r="W455" s="11" t="str">
        <f t="shared" si="69"/>
        <v>Nov</v>
      </c>
    </row>
    <row r="456" spans="1:23" ht="30">
      <c r="A456">
        <v>867</v>
      </c>
      <c r="B456" s="4" t="s">
        <v>1766</v>
      </c>
      <c r="C456" s="3" t="s">
        <v>1767</v>
      </c>
      <c r="D456">
        <v>4800</v>
      </c>
      <c r="E456">
        <v>7797</v>
      </c>
      <c r="F456" t="s">
        <v>20</v>
      </c>
      <c r="G456" s="7">
        <f t="shared" si="63"/>
        <v>1.6243749999999999</v>
      </c>
      <c r="H456">
        <v>300</v>
      </c>
      <c r="I456" t="s">
        <v>21</v>
      </c>
      <c r="J456" t="s">
        <v>22</v>
      </c>
      <c r="K456" s="10">
        <f t="shared" si="65"/>
        <v>43382.208333333328</v>
      </c>
      <c r="L456">
        <v>1539061200</v>
      </c>
      <c r="M456">
        <v>1539579600</v>
      </c>
      <c r="N456" s="11">
        <f t="shared" si="66"/>
        <v>43388.208333333328</v>
      </c>
      <c r="O456" t="b">
        <v>0</v>
      </c>
      <c r="P456" t="b">
        <v>0</v>
      </c>
      <c r="Q456" t="s">
        <v>17</v>
      </c>
      <c r="R456" s="8">
        <f t="shared" si="64"/>
        <v>25.99</v>
      </c>
      <c r="S456" t="str">
        <f t="shared" si="67"/>
        <v>food</v>
      </c>
      <c r="T456" t="str">
        <f t="shared" si="68"/>
        <v>food trucks</v>
      </c>
      <c r="U456" s="11" t="str">
        <f t="shared" si="70"/>
        <v>2018</v>
      </c>
      <c r="V456" s="11" t="str">
        <f t="shared" si="71"/>
        <v>Oct</v>
      </c>
      <c r="W456" s="11" t="str">
        <f t="shared" si="69"/>
        <v>Oct</v>
      </c>
    </row>
    <row r="457" spans="1:23" ht="30">
      <c r="A457">
        <v>162</v>
      </c>
      <c r="B457" s="4" t="s">
        <v>376</v>
      </c>
      <c r="C457" s="3" t="s">
        <v>377</v>
      </c>
      <c r="D457">
        <v>6100</v>
      </c>
      <c r="E457">
        <v>9134</v>
      </c>
      <c r="F457" t="s">
        <v>20</v>
      </c>
      <c r="G457" s="7">
        <f t="shared" si="63"/>
        <v>1.497377049180328</v>
      </c>
      <c r="H457">
        <v>157</v>
      </c>
      <c r="I457" t="s">
        <v>98</v>
      </c>
      <c r="J457" t="s">
        <v>99</v>
      </c>
      <c r="K457" s="10">
        <f t="shared" si="65"/>
        <v>43442.25</v>
      </c>
      <c r="L457">
        <v>1544248800</v>
      </c>
      <c r="M457">
        <v>1546840800</v>
      </c>
      <c r="N457" s="11">
        <f t="shared" si="66"/>
        <v>43472.25</v>
      </c>
      <c r="O457" t="b">
        <v>0</v>
      </c>
      <c r="P457" t="b">
        <v>0</v>
      </c>
      <c r="Q457" t="s">
        <v>23</v>
      </c>
      <c r="R457" s="8">
        <f t="shared" si="64"/>
        <v>58.178343949044589</v>
      </c>
      <c r="S457" t="str">
        <f t="shared" si="67"/>
        <v>music</v>
      </c>
      <c r="T457" t="str">
        <f t="shared" si="68"/>
        <v>rock</v>
      </c>
      <c r="U457" s="11" t="str">
        <f t="shared" si="70"/>
        <v>2019</v>
      </c>
      <c r="V457" s="11" t="str">
        <f t="shared" si="71"/>
        <v>Dec</v>
      </c>
      <c r="W457" s="11" t="str">
        <f t="shared" si="69"/>
        <v>Jan</v>
      </c>
    </row>
    <row r="458" spans="1:23" ht="15.75">
      <c r="A458">
        <v>563</v>
      </c>
      <c r="B458" s="4" t="s">
        <v>1170</v>
      </c>
      <c r="C458" s="3" t="s">
        <v>1171</v>
      </c>
      <c r="D458">
        <v>3700</v>
      </c>
      <c r="E458">
        <v>5107</v>
      </c>
      <c r="F458" t="s">
        <v>20</v>
      </c>
      <c r="G458" s="7">
        <f t="shared" si="63"/>
        <v>1.3802702702702703</v>
      </c>
      <c r="H458">
        <v>85</v>
      </c>
      <c r="I458" t="s">
        <v>26</v>
      </c>
      <c r="J458" t="s">
        <v>27</v>
      </c>
      <c r="K458" s="10">
        <f t="shared" si="65"/>
        <v>43417.25</v>
      </c>
      <c r="L458">
        <v>1542088800</v>
      </c>
      <c r="M458">
        <v>1543816800</v>
      </c>
      <c r="N458" s="11">
        <f t="shared" si="66"/>
        <v>43437.25</v>
      </c>
      <c r="O458" t="b">
        <v>0</v>
      </c>
      <c r="P458" t="b">
        <v>0</v>
      </c>
      <c r="Q458" t="s">
        <v>42</v>
      </c>
      <c r="R458" s="8">
        <f t="shared" si="64"/>
        <v>60.082352941176474</v>
      </c>
      <c r="S458" t="str">
        <f t="shared" si="67"/>
        <v>film &amp; video</v>
      </c>
      <c r="T458" t="str">
        <f t="shared" si="68"/>
        <v>documentary</v>
      </c>
      <c r="U458" s="11" t="str">
        <f t="shared" si="70"/>
        <v>2018</v>
      </c>
      <c r="V458" s="11" t="str">
        <f t="shared" si="71"/>
        <v>Nov</v>
      </c>
      <c r="W458" s="11" t="str">
        <f t="shared" si="69"/>
        <v>Dec</v>
      </c>
    </row>
    <row r="459" spans="1:23" ht="30" customHeight="1">
      <c r="A459">
        <v>681</v>
      </c>
      <c r="B459" s="4" t="s">
        <v>1401</v>
      </c>
      <c r="C459" s="3" t="s">
        <v>1402</v>
      </c>
      <c r="D459">
        <v>184100</v>
      </c>
      <c r="E459">
        <v>159037</v>
      </c>
      <c r="F459" t="s">
        <v>14</v>
      </c>
      <c r="G459" s="7">
        <f t="shared" si="63"/>
        <v>0.86386203150461716</v>
      </c>
      <c r="H459">
        <v>1657</v>
      </c>
      <c r="I459" t="s">
        <v>21</v>
      </c>
      <c r="J459" t="s">
        <v>22</v>
      </c>
      <c r="K459" s="10">
        <f t="shared" si="65"/>
        <v>40898.25</v>
      </c>
      <c r="L459">
        <v>1324447200</v>
      </c>
      <c r="M459">
        <v>1324965600</v>
      </c>
      <c r="N459" s="11">
        <f t="shared" si="66"/>
        <v>40904.25</v>
      </c>
      <c r="O459" t="b">
        <v>0</v>
      </c>
      <c r="P459" t="b">
        <v>0</v>
      </c>
      <c r="Q459" t="s">
        <v>33</v>
      </c>
      <c r="R459" s="8">
        <f t="shared" si="64"/>
        <v>95.978877489438744</v>
      </c>
      <c r="S459" t="str">
        <f t="shared" si="67"/>
        <v>theater</v>
      </c>
      <c r="T459" t="str">
        <f t="shared" si="68"/>
        <v>plays</v>
      </c>
      <c r="U459" s="11" t="str">
        <f t="shared" si="70"/>
        <v>2011</v>
      </c>
      <c r="V459" s="11" t="str">
        <f t="shared" si="71"/>
        <v>Dec</v>
      </c>
      <c r="W459" s="11" t="str">
        <f t="shared" si="69"/>
        <v>Dec</v>
      </c>
    </row>
    <row r="460" spans="1:23" ht="15.75" customHeight="1">
      <c r="A460">
        <v>672</v>
      </c>
      <c r="B460" s="4" t="s">
        <v>1384</v>
      </c>
      <c r="C460" s="3" t="s">
        <v>1385</v>
      </c>
      <c r="D460">
        <v>197900</v>
      </c>
      <c r="E460">
        <v>110689</v>
      </c>
      <c r="F460" t="s">
        <v>14</v>
      </c>
      <c r="G460" s="7">
        <f t="shared" si="63"/>
        <v>0.55931783729156137</v>
      </c>
      <c r="H460">
        <v>4428</v>
      </c>
      <c r="I460" t="s">
        <v>26</v>
      </c>
      <c r="J460" t="s">
        <v>27</v>
      </c>
      <c r="K460" s="10">
        <f t="shared" si="65"/>
        <v>43180.208333333328</v>
      </c>
      <c r="L460">
        <v>1521608400</v>
      </c>
      <c r="M460">
        <v>1522472400</v>
      </c>
      <c r="N460" s="11">
        <f t="shared" si="66"/>
        <v>43190.208333333328</v>
      </c>
      <c r="O460" t="b">
        <v>0</v>
      </c>
      <c r="P460" t="b">
        <v>0</v>
      </c>
      <c r="Q460" t="s">
        <v>33</v>
      </c>
      <c r="R460" s="8">
        <f t="shared" si="64"/>
        <v>24.997515808491418</v>
      </c>
      <c r="S460" t="str">
        <f t="shared" si="67"/>
        <v>theater</v>
      </c>
      <c r="T460" t="str">
        <f t="shared" si="68"/>
        <v>plays</v>
      </c>
      <c r="U460" s="11" t="str">
        <f t="shared" si="70"/>
        <v>2018</v>
      </c>
      <c r="V460" s="11" t="str">
        <f t="shared" si="71"/>
        <v>Mar</v>
      </c>
      <c r="W460" s="11" t="str">
        <f t="shared" si="69"/>
        <v>Mar</v>
      </c>
    </row>
    <row r="461" spans="1:23" ht="15.75" customHeight="1">
      <c r="A461">
        <v>789</v>
      </c>
      <c r="B461" s="4" t="s">
        <v>1613</v>
      </c>
      <c r="C461" s="3" t="s">
        <v>1614</v>
      </c>
      <c r="D461">
        <v>9000</v>
      </c>
      <c r="E461">
        <v>3351</v>
      </c>
      <c r="F461" t="s">
        <v>14</v>
      </c>
      <c r="G461" s="7">
        <f t="shared" si="63"/>
        <v>0.37233333333333335</v>
      </c>
      <c r="H461">
        <v>45</v>
      </c>
      <c r="I461" t="s">
        <v>21</v>
      </c>
      <c r="J461" t="s">
        <v>22</v>
      </c>
      <c r="K461" s="10">
        <f t="shared" si="65"/>
        <v>41786.208333333336</v>
      </c>
      <c r="L461">
        <v>1401166800</v>
      </c>
      <c r="M461">
        <v>1404363600</v>
      </c>
      <c r="N461" s="11">
        <f t="shared" si="66"/>
        <v>41823.208333333336</v>
      </c>
      <c r="O461" t="b">
        <v>0</v>
      </c>
      <c r="P461" t="b">
        <v>0</v>
      </c>
      <c r="Q461" t="s">
        <v>33</v>
      </c>
      <c r="R461" s="8">
        <f t="shared" si="64"/>
        <v>74.466666666666669</v>
      </c>
      <c r="S461" t="str">
        <f t="shared" si="67"/>
        <v>theater</v>
      </c>
      <c r="T461" t="str">
        <f t="shared" si="68"/>
        <v>plays</v>
      </c>
      <c r="U461" s="11" t="str">
        <f t="shared" si="70"/>
        <v>2014</v>
      </c>
      <c r="V461" s="11" t="str">
        <f t="shared" si="71"/>
        <v>May</v>
      </c>
      <c r="W461" s="11" t="str">
        <f t="shared" si="69"/>
        <v>Jul</v>
      </c>
    </row>
    <row r="462" spans="1:23" ht="15.75" customHeight="1">
      <c r="A462">
        <v>12</v>
      </c>
      <c r="B462" s="4" t="s">
        <v>56</v>
      </c>
      <c r="C462" s="3" t="s">
        <v>57</v>
      </c>
      <c r="D462">
        <v>6300</v>
      </c>
      <c r="E462">
        <v>5629</v>
      </c>
      <c r="F462" t="s">
        <v>14</v>
      </c>
      <c r="G462" s="7">
        <f t="shared" si="63"/>
        <v>0.89349206349206345</v>
      </c>
      <c r="H462">
        <v>55</v>
      </c>
      <c r="I462" t="s">
        <v>21</v>
      </c>
      <c r="J462" t="s">
        <v>22</v>
      </c>
      <c r="K462" s="10">
        <f t="shared" si="65"/>
        <v>43760.208333333328</v>
      </c>
      <c r="L462">
        <v>1571720400</v>
      </c>
      <c r="M462">
        <v>1572411600</v>
      </c>
      <c r="N462" s="11">
        <f t="shared" si="66"/>
        <v>43768.208333333328</v>
      </c>
      <c r="O462" t="b">
        <v>0</v>
      </c>
      <c r="P462" t="b">
        <v>0</v>
      </c>
      <c r="Q462" t="s">
        <v>53</v>
      </c>
      <c r="R462" s="8">
        <f t="shared" si="64"/>
        <v>102.34545454545454</v>
      </c>
      <c r="S462" t="str">
        <f t="shared" si="67"/>
        <v>film &amp; video</v>
      </c>
      <c r="T462" t="str">
        <f t="shared" si="68"/>
        <v>drama</v>
      </c>
      <c r="U462" s="11" t="str">
        <f t="shared" si="70"/>
        <v>2019</v>
      </c>
      <c r="V462" s="11" t="str">
        <f t="shared" si="71"/>
        <v>Oct</v>
      </c>
      <c r="W462" s="11" t="str">
        <f t="shared" si="69"/>
        <v>Oct</v>
      </c>
    </row>
    <row r="463" spans="1:23" ht="15.75" customHeight="1">
      <c r="A463">
        <v>39</v>
      </c>
      <c r="B463" s="4" t="s">
        <v>123</v>
      </c>
      <c r="C463" s="3" t="s">
        <v>124</v>
      </c>
      <c r="D463">
        <v>9900</v>
      </c>
      <c r="E463">
        <v>5027</v>
      </c>
      <c r="F463" t="s">
        <v>14</v>
      </c>
      <c r="G463" s="7">
        <f t="shared" si="63"/>
        <v>0.50777777777777777</v>
      </c>
      <c r="H463">
        <v>88</v>
      </c>
      <c r="I463" t="s">
        <v>36</v>
      </c>
      <c r="J463" t="s">
        <v>37</v>
      </c>
      <c r="K463" s="10">
        <f t="shared" si="65"/>
        <v>41330.25</v>
      </c>
      <c r="L463">
        <v>1361772000</v>
      </c>
      <c r="M463">
        <v>1362978000</v>
      </c>
      <c r="N463" s="11">
        <f t="shared" si="66"/>
        <v>41344.208333333336</v>
      </c>
      <c r="O463" t="b">
        <v>0</v>
      </c>
      <c r="P463" t="b">
        <v>0</v>
      </c>
      <c r="Q463" t="s">
        <v>33</v>
      </c>
      <c r="R463" s="8">
        <f t="shared" si="64"/>
        <v>57.125</v>
      </c>
      <c r="S463" t="str">
        <f t="shared" si="67"/>
        <v>theater</v>
      </c>
      <c r="T463" t="str">
        <f t="shared" si="68"/>
        <v>plays</v>
      </c>
      <c r="U463" s="11" t="str">
        <f t="shared" si="70"/>
        <v>2013</v>
      </c>
      <c r="V463" s="11" t="str">
        <f t="shared" si="71"/>
        <v>Feb</v>
      </c>
      <c r="W463" s="11" t="str">
        <f t="shared" si="69"/>
        <v>Mar</v>
      </c>
    </row>
    <row r="464" spans="1:23" ht="15.75" customHeight="1">
      <c r="A464">
        <v>196</v>
      </c>
      <c r="B464" s="4" t="s">
        <v>444</v>
      </c>
      <c r="C464" s="3" t="s">
        <v>445</v>
      </c>
      <c r="D464">
        <v>8200</v>
      </c>
      <c r="E464">
        <v>5178</v>
      </c>
      <c r="F464" t="s">
        <v>14</v>
      </c>
      <c r="G464" s="7">
        <f t="shared" si="63"/>
        <v>0.63146341463414635</v>
      </c>
      <c r="H464">
        <v>100</v>
      </c>
      <c r="I464" t="s">
        <v>36</v>
      </c>
      <c r="J464" t="s">
        <v>37</v>
      </c>
      <c r="K464" s="10">
        <f t="shared" si="65"/>
        <v>42616.208333333328</v>
      </c>
      <c r="L464">
        <v>1472878800</v>
      </c>
      <c r="M464">
        <v>1474520400</v>
      </c>
      <c r="N464" s="11">
        <f t="shared" si="66"/>
        <v>42635.208333333328</v>
      </c>
      <c r="O464" t="b">
        <v>0</v>
      </c>
      <c r="P464" t="b">
        <v>0</v>
      </c>
      <c r="Q464" t="s">
        <v>65</v>
      </c>
      <c r="R464" s="8">
        <f t="shared" si="64"/>
        <v>51.78</v>
      </c>
      <c r="S464" t="str">
        <f t="shared" si="67"/>
        <v>technology</v>
      </c>
      <c r="T464" t="str">
        <f t="shared" si="68"/>
        <v>wearables</v>
      </c>
      <c r="U464" s="11" t="str">
        <f t="shared" si="70"/>
        <v>2016</v>
      </c>
      <c r="V464" s="11" t="str">
        <f t="shared" si="71"/>
        <v>Sep</v>
      </c>
      <c r="W464" s="11" t="str">
        <f t="shared" si="69"/>
        <v>Sep</v>
      </c>
    </row>
    <row r="465" spans="1:23" ht="15.75" customHeight="1">
      <c r="A465">
        <v>699</v>
      </c>
      <c r="B465" s="4" t="s">
        <v>444</v>
      </c>
      <c r="C465" s="3" t="s">
        <v>1437</v>
      </c>
      <c r="D465">
        <v>7400</v>
      </c>
      <c r="E465">
        <v>6245</v>
      </c>
      <c r="F465" t="s">
        <v>14</v>
      </c>
      <c r="G465" s="7">
        <f t="shared" si="63"/>
        <v>0.8439189189189189</v>
      </c>
      <c r="H465">
        <v>56</v>
      </c>
      <c r="I465" t="s">
        <v>21</v>
      </c>
      <c r="J465" t="s">
        <v>22</v>
      </c>
      <c r="K465" s="10">
        <f t="shared" si="65"/>
        <v>43641.208333333328</v>
      </c>
      <c r="L465">
        <v>1561438800</v>
      </c>
      <c r="M465">
        <v>1561525200</v>
      </c>
      <c r="N465" s="11">
        <f t="shared" si="66"/>
        <v>43642.208333333328</v>
      </c>
      <c r="O465" t="b">
        <v>0</v>
      </c>
      <c r="P465" t="b">
        <v>0</v>
      </c>
      <c r="Q465" t="s">
        <v>53</v>
      </c>
      <c r="R465" s="8">
        <f t="shared" si="64"/>
        <v>111.51785714285714</v>
      </c>
      <c r="S465" t="str">
        <f t="shared" si="67"/>
        <v>film &amp; video</v>
      </c>
      <c r="T465" t="str">
        <f t="shared" si="68"/>
        <v>drama</v>
      </c>
      <c r="U465" s="11" t="str">
        <f t="shared" si="70"/>
        <v>2019</v>
      </c>
      <c r="V465" s="11" t="str">
        <f t="shared" si="71"/>
        <v>Jun</v>
      </c>
      <c r="W465" s="11" t="str">
        <f t="shared" si="69"/>
        <v>Jun</v>
      </c>
    </row>
    <row r="466" spans="1:23" ht="15.75">
      <c r="A466">
        <v>617</v>
      </c>
      <c r="B466" s="4" t="s">
        <v>1276</v>
      </c>
      <c r="C466" s="3" t="s">
        <v>1277</v>
      </c>
      <c r="D466">
        <v>1400</v>
      </c>
      <c r="E466">
        <v>3496</v>
      </c>
      <c r="F466" t="s">
        <v>20</v>
      </c>
      <c r="G466" s="7">
        <f t="shared" si="63"/>
        <v>2.4971428571428573</v>
      </c>
      <c r="H466">
        <v>55</v>
      </c>
      <c r="I466" t="s">
        <v>21</v>
      </c>
      <c r="J466" t="s">
        <v>22</v>
      </c>
      <c r="K466" s="10">
        <f t="shared" si="65"/>
        <v>41794.208333333336</v>
      </c>
      <c r="L466">
        <v>1401858000</v>
      </c>
      <c r="M466">
        <v>1402722000</v>
      </c>
      <c r="N466" s="11">
        <f t="shared" si="66"/>
        <v>41804.208333333336</v>
      </c>
      <c r="O466" t="b">
        <v>0</v>
      </c>
      <c r="P466" t="b">
        <v>0</v>
      </c>
      <c r="Q466" t="s">
        <v>33</v>
      </c>
      <c r="R466" s="8">
        <f t="shared" si="64"/>
        <v>63.563636363636363</v>
      </c>
      <c r="S466" t="str">
        <f t="shared" si="67"/>
        <v>theater</v>
      </c>
      <c r="T466" t="str">
        <f t="shared" si="68"/>
        <v>plays</v>
      </c>
      <c r="U466" s="11" t="str">
        <f t="shared" si="70"/>
        <v>2014</v>
      </c>
      <c r="V466" s="11" t="str">
        <f t="shared" si="71"/>
        <v>Jun</v>
      </c>
      <c r="W466" s="11" t="str">
        <f t="shared" si="69"/>
        <v>Jun</v>
      </c>
    </row>
    <row r="467" spans="1:23" ht="30" customHeight="1">
      <c r="A467">
        <v>382</v>
      </c>
      <c r="B467" s="4" t="s">
        <v>816</v>
      </c>
      <c r="C467" s="3" t="s">
        <v>817</v>
      </c>
      <c r="D467">
        <v>9100</v>
      </c>
      <c r="E467">
        <v>5803</v>
      </c>
      <c r="F467" t="s">
        <v>14</v>
      </c>
      <c r="G467" s="7">
        <f t="shared" si="63"/>
        <v>0.63769230769230767</v>
      </c>
      <c r="H467">
        <v>67</v>
      </c>
      <c r="I467" t="s">
        <v>21</v>
      </c>
      <c r="J467" t="s">
        <v>22</v>
      </c>
      <c r="K467" s="10">
        <f t="shared" si="65"/>
        <v>43024.208333333328</v>
      </c>
      <c r="L467">
        <v>1508130000</v>
      </c>
      <c r="M467">
        <v>1509771600</v>
      </c>
      <c r="N467" s="11">
        <f t="shared" si="66"/>
        <v>43043.208333333328</v>
      </c>
      <c r="O467" t="b">
        <v>0</v>
      </c>
      <c r="P467" t="b">
        <v>0</v>
      </c>
      <c r="Q467" t="s">
        <v>122</v>
      </c>
      <c r="R467" s="8">
        <f t="shared" si="64"/>
        <v>86.611940298507463</v>
      </c>
      <c r="S467" t="str">
        <f t="shared" si="67"/>
        <v>photography</v>
      </c>
      <c r="T467" t="str">
        <f t="shared" si="68"/>
        <v>photography books</v>
      </c>
      <c r="U467" s="11" t="str">
        <f t="shared" si="70"/>
        <v>2017</v>
      </c>
      <c r="V467" s="11" t="str">
        <f t="shared" si="71"/>
        <v>Oct</v>
      </c>
      <c r="W467" s="11" t="str">
        <f t="shared" si="69"/>
        <v>Nov</v>
      </c>
    </row>
    <row r="468" spans="1:23" ht="15.75" customHeight="1">
      <c r="A468">
        <v>910</v>
      </c>
      <c r="B468" s="4" t="s">
        <v>1852</v>
      </c>
      <c r="C468" s="3" t="s">
        <v>1853</v>
      </c>
      <c r="D468">
        <v>154500</v>
      </c>
      <c r="E468">
        <v>30215</v>
      </c>
      <c r="F468" t="s">
        <v>74</v>
      </c>
      <c r="G468" s="7">
        <f t="shared" si="63"/>
        <v>0.19556634304207121</v>
      </c>
      <c r="H468">
        <v>296</v>
      </c>
      <c r="I468" t="s">
        <v>21</v>
      </c>
      <c r="J468" t="s">
        <v>22</v>
      </c>
      <c r="K468" s="10">
        <f t="shared" si="65"/>
        <v>42026.25</v>
      </c>
      <c r="L468">
        <v>1421906400</v>
      </c>
      <c r="M468">
        <v>1421992800</v>
      </c>
      <c r="N468" s="11">
        <f t="shared" si="66"/>
        <v>42027.25</v>
      </c>
      <c r="O468" t="b">
        <v>0</v>
      </c>
      <c r="P468" t="b">
        <v>0</v>
      </c>
      <c r="Q468" t="s">
        <v>33</v>
      </c>
      <c r="R468" s="8">
        <f t="shared" si="64"/>
        <v>102.07770270270271</v>
      </c>
      <c r="S468" t="str">
        <f t="shared" si="67"/>
        <v>theater</v>
      </c>
      <c r="T468" t="str">
        <f t="shared" si="68"/>
        <v>plays</v>
      </c>
      <c r="U468" s="11" t="str">
        <f t="shared" si="70"/>
        <v>2015</v>
      </c>
      <c r="V468" s="11" t="str">
        <f t="shared" si="71"/>
        <v>Jan</v>
      </c>
      <c r="W468" s="11" t="str">
        <f t="shared" si="69"/>
        <v>Jan</v>
      </c>
    </row>
    <row r="469" spans="1:23" ht="15.75">
      <c r="A469">
        <v>436</v>
      </c>
      <c r="B469" s="4" t="s">
        <v>921</v>
      </c>
      <c r="C469" s="3" t="s">
        <v>922</v>
      </c>
      <c r="D469">
        <v>1300</v>
      </c>
      <c r="E469">
        <v>13678</v>
      </c>
      <c r="F469" t="s">
        <v>20</v>
      </c>
      <c r="G469" s="7">
        <f t="shared" si="63"/>
        <v>10.521538461538462</v>
      </c>
      <c r="H469">
        <v>249</v>
      </c>
      <c r="I469" t="s">
        <v>21</v>
      </c>
      <c r="J469" t="s">
        <v>22</v>
      </c>
      <c r="K469" s="10">
        <f t="shared" si="65"/>
        <v>43575.208333333328</v>
      </c>
      <c r="L469">
        <v>1555736400</v>
      </c>
      <c r="M469">
        <v>1555822800</v>
      </c>
      <c r="N469" s="11">
        <f t="shared" si="66"/>
        <v>43576.208333333328</v>
      </c>
      <c r="O469" t="b">
        <v>0</v>
      </c>
      <c r="P469" t="b">
        <v>0</v>
      </c>
      <c r="Q469" t="s">
        <v>159</v>
      </c>
      <c r="R469" s="8">
        <f t="shared" si="64"/>
        <v>54.931726907630519</v>
      </c>
      <c r="S469" t="str">
        <f t="shared" si="67"/>
        <v>music</v>
      </c>
      <c r="T469" t="str">
        <f t="shared" si="68"/>
        <v>jazz</v>
      </c>
      <c r="U469" s="11" t="str">
        <f t="shared" si="70"/>
        <v>2019</v>
      </c>
      <c r="V469" s="11" t="str">
        <f t="shared" si="71"/>
        <v>Apr</v>
      </c>
      <c r="W469" s="11" t="str">
        <f t="shared" si="69"/>
        <v>Apr</v>
      </c>
    </row>
    <row r="470" spans="1:23" ht="15.75" customHeight="1">
      <c r="A470">
        <v>377</v>
      </c>
      <c r="B470" s="4" t="s">
        <v>806</v>
      </c>
      <c r="C470" s="3" t="s">
        <v>807</v>
      </c>
      <c r="D470">
        <v>49700</v>
      </c>
      <c r="E470">
        <v>5098</v>
      </c>
      <c r="F470" t="s">
        <v>14</v>
      </c>
      <c r="G470" s="7">
        <f t="shared" si="63"/>
        <v>0.10257545271629778</v>
      </c>
      <c r="H470">
        <v>127</v>
      </c>
      <c r="I470" t="s">
        <v>21</v>
      </c>
      <c r="J470" t="s">
        <v>22</v>
      </c>
      <c r="K470" s="10">
        <f t="shared" si="65"/>
        <v>43760.208333333328</v>
      </c>
      <c r="L470">
        <v>1571720400</v>
      </c>
      <c r="M470">
        <v>1572933600</v>
      </c>
      <c r="N470" s="11">
        <f t="shared" si="66"/>
        <v>43774.25</v>
      </c>
      <c r="O470" t="b">
        <v>0</v>
      </c>
      <c r="P470" t="b">
        <v>0</v>
      </c>
      <c r="Q470" t="s">
        <v>33</v>
      </c>
      <c r="R470" s="8">
        <f t="shared" si="64"/>
        <v>40.14173228346457</v>
      </c>
      <c r="S470" t="str">
        <f t="shared" si="67"/>
        <v>theater</v>
      </c>
      <c r="T470" t="str">
        <f t="shared" si="68"/>
        <v>plays</v>
      </c>
      <c r="U470" s="11" t="str">
        <f t="shared" si="70"/>
        <v>2019</v>
      </c>
      <c r="V470" s="11" t="str">
        <f t="shared" si="71"/>
        <v>Oct</v>
      </c>
      <c r="W470" s="11" t="str">
        <f t="shared" si="69"/>
        <v>Nov</v>
      </c>
    </row>
    <row r="471" spans="1:23" ht="15.75">
      <c r="A471">
        <v>389</v>
      </c>
      <c r="B471" s="4" t="s">
        <v>830</v>
      </c>
      <c r="C471" s="3" t="s">
        <v>831</v>
      </c>
      <c r="D471">
        <v>83000</v>
      </c>
      <c r="E471">
        <v>101352</v>
      </c>
      <c r="F471" t="s">
        <v>20</v>
      </c>
      <c r="G471" s="7">
        <f t="shared" si="63"/>
        <v>1.2211084337349398</v>
      </c>
      <c r="H471">
        <v>1152</v>
      </c>
      <c r="I471" t="s">
        <v>21</v>
      </c>
      <c r="J471" t="s">
        <v>22</v>
      </c>
      <c r="K471" s="10">
        <f t="shared" si="65"/>
        <v>40479.208333333336</v>
      </c>
      <c r="L471">
        <v>1288242000</v>
      </c>
      <c r="M471">
        <v>1290578400</v>
      </c>
      <c r="N471" s="11">
        <f t="shared" si="66"/>
        <v>40506.25</v>
      </c>
      <c r="O471" t="b">
        <v>0</v>
      </c>
      <c r="P471" t="b">
        <v>0</v>
      </c>
      <c r="Q471" t="s">
        <v>33</v>
      </c>
      <c r="R471" s="8">
        <f t="shared" si="64"/>
        <v>87.979166666666671</v>
      </c>
      <c r="S471" t="str">
        <f t="shared" si="67"/>
        <v>theater</v>
      </c>
      <c r="T471" t="str">
        <f t="shared" si="68"/>
        <v>plays</v>
      </c>
      <c r="U471" s="11" t="str">
        <f t="shared" si="70"/>
        <v>2010</v>
      </c>
      <c r="V471" s="11" t="str">
        <f t="shared" si="71"/>
        <v>Oct</v>
      </c>
      <c r="W471" s="11" t="str">
        <f t="shared" si="69"/>
        <v>Nov</v>
      </c>
    </row>
    <row r="472" spans="1:23" ht="15.75" customHeight="1">
      <c r="A472">
        <v>90</v>
      </c>
      <c r="B472" s="4" t="s">
        <v>229</v>
      </c>
      <c r="C472" s="3" t="s">
        <v>230</v>
      </c>
      <c r="D472">
        <v>7800</v>
      </c>
      <c r="E472">
        <v>6132</v>
      </c>
      <c r="F472" t="s">
        <v>14</v>
      </c>
      <c r="G472" s="7">
        <f t="shared" si="63"/>
        <v>0.78615384615384609</v>
      </c>
      <c r="H472">
        <v>106</v>
      </c>
      <c r="I472" t="s">
        <v>21</v>
      </c>
      <c r="J472" t="s">
        <v>22</v>
      </c>
      <c r="K472" s="10">
        <f t="shared" si="65"/>
        <v>42425.25</v>
      </c>
      <c r="L472">
        <v>1456380000</v>
      </c>
      <c r="M472">
        <v>1456380000</v>
      </c>
      <c r="N472" s="11">
        <f t="shared" si="66"/>
        <v>42425.25</v>
      </c>
      <c r="O472" t="b">
        <v>0</v>
      </c>
      <c r="P472" t="b">
        <v>1</v>
      </c>
      <c r="Q472" t="s">
        <v>33</v>
      </c>
      <c r="R472" s="8">
        <f t="shared" si="64"/>
        <v>57.849056603773583</v>
      </c>
      <c r="S472" t="str">
        <f t="shared" si="67"/>
        <v>theater</v>
      </c>
      <c r="T472" t="str">
        <f t="shared" si="68"/>
        <v>plays</v>
      </c>
      <c r="U472" s="11" t="str">
        <f t="shared" si="70"/>
        <v>2016</v>
      </c>
      <c r="V472" s="11" t="str">
        <f t="shared" si="71"/>
        <v>Feb</v>
      </c>
      <c r="W472" s="11" t="str">
        <f t="shared" si="69"/>
        <v>Feb</v>
      </c>
    </row>
    <row r="473" spans="1:23" ht="15.75">
      <c r="A473">
        <v>48</v>
      </c>
      <c r="B473" s="4" t="s">
        <v>142</v>
      </c>
      <c r="C473" s="3" t="s">
        <v>143</v>
      </c>
      <c r="D473">
        <v>33300</v>
      </c>
      <c r="E473">
        <v>128862</v>
      </c>
      <c r="F473" t="s">
        <v>20</v>
      </c>
      <c r="G473" s="7">
        <f t="shared" si="63"/>
        <v>3.8697297297297295</v>
      </c>
      <c r="H473">
        <v>2431</v>
      </c>
      <c r="I473" t="s">
        <v>21</v>
      </c>
      <c r="J473" t="s">
        <v>22</v>
      </c>
      <c r="K473" s="10">
        <f t="shared" si="65"/>
        <v>42180.208333333328</v>
      </c>
      <c r="L473">
        <v>1435208400</v>
      </c>
      <c r="M473">
        <v>1436245200</v>
      </c>
      <c r="N473" s="11">
        <f t="shared" si="66"/>
        <v>42192.208333333328</v>
      </c>
      <c r="O473" t="b">
        <v>0</v>
      </c>
      <c r="P473" t="b">
        <v>0</v>
      </c>
      <c r="Q473" t="s">
        <v>33</v>
      </c>
      <c r="R473" s="8">
        <f t="shared" si="64"/>
        <v>53.007815713698065</v>
      </c>
      <c r="S473" t="str">
        <f t="shared" si="67"/>
        <v>theater</v>
      </c>
      <c r="T473" t="str">
        <f t="shared" si="68"/>
        <v>plays</v>
      </c>
      <c r="U473" s="11" t="str">
        <f t="shared" si="70"/>
        <v>2015</v>
      </c>
      <c r="V473" s="11" t="str">
        <f t="shared" si="71"/>
        <v>Jun</v>
      </c>
      <c r="W473" s="11" t="str">
        <f t="shared" si="69"/>
        <v>Jul</v>
      </c>
    </row>
    <row r="474" spans="1:23" ht="15.75" customHeight="1">
      <c r="A474">
        <v>636</v>
      </c>
      <c r="B474" s="4" t="s">
        <v>1314</v>
      </c>
      <c r="C474" s="3" t="s">
        <v>1315</v>
      </c>
      <c r="D474">
        <v>197700</v>
      </c>
      <c r="E474">
        <v>127591</v>
      </c>
      <c r="F474" t="s">
        <v>14</v>
      </c>
      <c r="G474" s="7">
        <f t="shared" si="63"/>
        <v>0.64537683358624176</v>
      </c>
      <c r="H474">
        <v>2604</v>
      </c>
      <c r="I474" t="s">
        <v>36</v>
      </c>
      <c r="J474" t="s">
        <v>37</v>
      </c>
      <c r="K474" s="10">
        <f t="shared" si="65"/>
        <v>40926.25</v>
      </c>
      <c r="L474">
        <v>1326866400</v>
      </c>
      <c r="M474">
        <v>1330754400</v>
      </c>
      <c r="N474" s="11">
        <f t="shared" si="66"/>
        <v>40971.25</v>
      </c>
      <c r="O474" t="b">
        <v>0</v>
      </c>
      <c r="P474" t="b">
        <v>1</v>
      </c>
      <c r="Q474" t="s">
        <v>71</v>
      </c>
      <c r="R474" s="8">
        <f t="shared" si="64"/>
        <v>48.998079877112133</v>
      </c>
      <c r="S474" t="str">
        <f t="shared" si="67"/>
        <v>film &amp; video</v>
      </c>
      <c r="T474" t="str">
        <f t="shared" si="68"/>
        <v>animation</v>
      </c>
      <c r="U474" s="11" t="str">
        <f t="shared" si="70"/>
        <v>2012</v>
      </c>
      <c r="V474" s="11" t="str">
        <f t="shared" si="71"/>
        <v>Jan</v>
      </c>
      <c r="W474" s="11" t="str">
        <f t="shared" si="69"/>
        <v>Mar</v>
      </c>
    </row>
    <row r="475" spans="1:23" ht="15.75">
      <c r="A475">
        <v>557</v>
      </c>
      <c r="B475" s="4" t="s">
        <v>1158</v>
      </c>
      <c r="C475" s="3" t="s">
        <v>1159</v>
      </c>
      <c r="D475">
        <v>6000</v>
      </c>
      <c r="E475">
        <v>11960</v>
      </c>
      <c r="F475" t="s">
        <v>20</v>
      </c>
      <c r="G475" s="7">
        <f t="shared" si="63"/>
        <v>1.9933333333333334</v>
      </c>
      <c r="H475">
        <v>221</v>
      </c>
      <c r="I475" t="s">
        <v>21</v>
      </c>
      <c r="J475" t="s">
        <v>22</v>
      </c>
      <c r="K475" s="10">
        <f t="shared" si="65"/>
        <v>42279.208333333328</v>
      </c>
      <c r="L475">
        <v>1443762000</v>
      </c>
      <c r="M475">
        <v>1444021200</v>
      </c>
      <c r="N475" s="11">
        <f t="shared" si="66"/>
        <v>42282.208333333328</v>
      </c>
      <c r="O475" t="b">
        <v>0</v>
      </c>
      <c r="P475" t="b">
        <v>1</v>
      </c>
      <c r="Q475" t="s">
        <v>474</v>
      </c>
      <c r="R475" s="8">
        <f t="shared" si="64"/>
        <v>54.117647058823529</v>
      </c>
      <c r="S475" t="str">
        <f t="shared" si="67"/>
        <v>film &amp; video</v>
      </c>
      <c r="T475" t="str">
        <f t="shared" si="68"/>
        <v>science fiction</v>
      </c>
      <c r="U475" s="11" t="str">
        <f t="shared" si="70"/>
        <v>2015</v>
      </c>
      <c r="V475" s="11" t="str">
        <f t="shared" si="71"/>
        <v>Oct</v>
      </c>
      <c r="W475" s="11" t="str">
        <f t="shared" si="69"/>
        <v>Oct</v>
      </c>
    </row>
    <row r="476" spans="1:23" ht="15.75">
      <c r="A476">
        <v>812</v>
      </c>
      <c r="B476" s="4" t="s">
        <v>1658</v>
      </c>
      <c r="C476" s="3" t="s">
        <v>1659</v>
      </c>
      <c r="D476">
        <v>59700</v>
      </c>
      <c r="E476">
        <v>134640</v>
      </c>
      <c r="F476" t="s">
        <v>20</v>
      </c>
      <c r="G476" s="7">
        <f t="shared" si="63"/>
        <v>2.2552763819095478</v>
      </c>
      <c r="H476">
        <v>2805</v>
      </c>
      <c r="I476" t="s">
        <v>15</v>
      </c>
      <c r="J476" t="s">
        <v>16</v>
      </c>
      <c r="K476" s="10">
        <f t="shared" si="65"/>
        <v>43206.208333333328</v>
      </c>
      <c r="L476">
        <v>1523854800</v>
      </c>
      <c r="M476">
        <v>1524286800</v>
      </c>
      <c r="N476" s="11">
        <f t="shared" si="66"/>
        <v>43211.208333333328</v>
      </c>
      <c r="O476" t="b">
        <v>0</v>
      </c>
      <c r="P476" t="b">
        <v>0</v>
      </c>
      <c r="Q476" t="s">
        <v>68</v>
      </c>
      <c r="R476" s="8">
        <f t="shared" si="64"/>
        <v>48</v>
      </c>
      <c r="S476" t="str">
        <f t="shared" si="67"/>
        <v>publishing</v>
      </c>
      <c r="T476" t="str">
        <f t="shared" si="68"/>
        <v>nonfiction</v>
      </c>
      <c r="U476" s="11" t="str">
        <f t="shared" si="70"/>
        <v>2018</v>
      </c>
      <c r="V476" s="11" t="str">
        <f t="shared" si="71"/>
        <v>Apr</v>
      </c>
      <c r="W476" s="11" t="str">
        <f t="shared" si="69"/>
        <v>Apr</v>
      </c>
    </row>
    <row r="477" spans="1:23" ht="15.75">
      <c r="A477">
        <v>484</v>
      </c>
      <c r="B477" s="4" t="s">
        <v>1015</v>
      </c>
      <c r="C477" s="3" t="s">
        <v>1016</v>
      </c>
      <c r="D477">
        <v>29600</v>
      </c>
      <c r="E477">
        <v>77021</v>
      </c>
      <c r="F477" t="s">
        <v>20</v>
      </c>
      <c r="G477" s="7">
        <f t="shared" si="63"/>
        <v>2.6020608108108108</v>
      </c>
      <c r="H477">
        <v>1572</v>
      </c>
      <c r="I477" t="s">
        <v>40</v>
      </c>
      <c r="J477" t="s">
        <v>41</v>
      </c>
      <c r="K477" s="10">
        <f t="shared" si="65"/>
        <v>41855.208333333336</v>
      </c>
      <c r="L477">
        <v>1407128400</v>
      </c>
      <c r="M477">
        <v>1411362000</v>
      </c>
      <c r="N477" s="11">
        <f t="shared" si="66"/>
        <v>41904.208333333336</v>
      </c>
      <c r="O477" t="b">
        <v>0</v>
      </c>
      <c r="P477" t="b">
        <v>1</v>
      </c>
      <c r="Q477" t="s">
        <v>17</v>
      </c>
      <c r="R477" s="8">
        <f t="shared" si="64"/>
        <v>48.99554707379135</v>
      </c>
      <c r="S477" t="str">
        <f t="shared" si="67"/>
        <v>food</v>
      </c>
      <c r="T477" t="str">
        <f t="shared" si="68"/>
        <v>food trucks</v>
      </c>
      <c r="U477" s="11" t="str">
        <f t="shared" si="70"/>
        <v>2014</v>
      </c>
      <c r="V477" s="11" t="str">
        <f t="shared" si="71"/>
        <v>Aug</v>
      </c>
      <c r="W477" s="11" t="str">
        <f t="shared" si="69"/>
        <v>Sep</v>
      </c>
    </row>
    <row r="478" spans="1:23" ht="15.75" customHeight="1">
      <c r="A478">
        <v>459</v>
      </c>
      <c r="B478" s="4" t="s">
        <v>966</v>
      </c>
      <c r="C478" s="3" t="s">
        <v>967</v>
      </c>
      <c r="D478">
        <v>6300</v>
      </c>
      <c r="E478">
        <v>5674</v>
      </c>
      <c r="F478" t="s">
        <v>14</v>
      </c>
      <c r="G478" s="7">
        <f t="shared" si="63"/>
        <v>0.90063492063492068</v>
      </c>
      <c r="H478">
        <v>105</v>
      </c>
      <c r="I478" t="s">
        <v>21</v>
      </c>
      <c r="J478" t="s">
        <v>22</v>
      </c>
      <c r="K478" s="10">
        <f t="shared" si="65"/>
        <v>42001.25</v>
      </c>
      <c r="L478">
        <v>1419746400</v>
      </c>
      <c r="M478">
        <v>1421906400</v>
      </c>
      <c r="N478" s="11">
        <f t="shared" si="66"/>
        <v>42026.25</v>
      </c>
      <c r="O478" t="b">
        <v>0</v>
      </c>
      <c r="P478" t="b">
        <v>0</v>
      </c>
      <c r="Q478" t="s">
        <v>42</v>
      </c>
      <c r="R478" s="8">
        <f t="shared" si="64"/>
        <v>54.038095238095238</v>
      </c>
      <c r="S478" t="str">
        <f t="shared" si="67"/>
        <v>film &amp; video</v>
      </c>
      <c r="T478" t="str">
        <f t="shared" si="68"/>
        <v>documentary</v>
      </c>
      <c r="U478" s="11" t="str">
        <f t="shared" si="70"/>
        <v>2015</v>
      </c>
      <c r="V478" s="11" t="str">
        <f t="shared" si="71"/>
        <v>Dec</v>
      </c>
      <c r="W478" s="11" t="str">
        <f t="shared" si="69"/>
        <v>Jan</v>
      </c>
    </row>
    <row r="479" spans="1:23" ht="15.75">
      <c r="A479">
        <v>751</v>
      </c>
      <c r="B479" s="4" t="s">
        <v>1538</v>
      </c>
      <c r="C479" s="3" t="s">
        <v>1539</v>
      </c>
      <c r="D479">
        <v>3600</v>
      </c>
      <c r="E479">
        <v>8363</v>
      </c>
      <c r="F479" t="s">
        <v>20</v>
      </c>
      <c r="G479" s="7">
        <f t="shared" si="63"/>
        <v>2.3230555555555554</v>
      </c>
      <c r="H479">
        <v>270</v>
      </c>
      <c r="I479" t="s">
        <v>21</v>
      </c>
      <c r="J479" t="s">
        <v>22</v>
      </c>
      <c r="K479" s="10">
        <f t="shared" si="65"/>
        <v>42446.208333333328</v>
      </c>
      <c r="L479">
        <v>1458190800</v>
      </c>
      <c r="M479">
        <v>1459486800</v>
      </c>
      <c r="N479" s="11">
        <f t="shared" si="66"/>
        <v>42461.208333333328</v>
      </c>
      <c r="O479" t="b">
        <v>1</v>
      </c>
      <c r="P479" t="b">
        <v>1</v>
      </c>
      <c r="Q479" t="s">
        <v>68</v>
      </c>
      <c r="R479" s="8">
        <f t="shared" si="64"/>
        <v>30.974074074074075</v>
      </c>
      <c r="S479" t="str">
        <f t="shared" si="67"/>
        <v>publishing</v>
      </c>
      <c r="T479" t="str">
        <f t="shared" si="68"/>
        <v>nonfiction</v>
      </c>
      <c r="U479" s="11" t="str">
        <f t="shared" si="70"/>
        <v>2016</v>
      </c>
      <c r="V479" s="11" t="str">
        <f t="shared" si="71"/>
        <v>Mar</v>
      </c>
      <c r="W479" s="11" t="str">
        <f t="shared" si="69"/>
        <v>Apr</v>
      </c>
    </row>
    <row r="480" spans="1:23" ht="15.75">
      <c r="A480">
        <v>360</v>
      </c>
      <c r="B480" s="4" t="s">
        <v>772</v>
      </c>
      <c r="C480" s="3" t="s">
        <v>773</v>
      </c>
      <c r="D480">
        <v>59700</v>
      </c>
      <c r="E480">
        <v>135132</v>
      </c>
      <c r="F480" t="s">
        <v>20</v>
      </c>
      <c r="G480" s="7">
        <f t="shared" si="63"/>
        <v>2.2635175879396985</v>
      </c>
      <c r="H480">
        <v>2875</v>
      </c>
      <c r="I480" t="s">
        <v>40</v>
      </c>
      <c r="J480" t="s">
        <v>41</v>
      </c>
      <c r="K480" s="10">
        <f t="shared" si="65"/>
        <v>40544.25</v>
      </c>
      <c r="L480">
        <v>1293861600</v>
      </c>
      <c r="M480">
        <v>1295071200</v>
      </c>
      <c r="N480" s="11">
        <f t="shared" si="66"/>
        <v>40558.25</v>
      </c>
      <c r="O480" t="b">
        <v>0</v>
      </c>
      <c r="P480" t="b">
        <v>1</v>
      </c>
      <c r="Q480" t="s">
        <v>33</v>
      </c>
      <c r="R480" s="8">
        <f t="shared" si="64"/>
        <v>47.002434782608695</v>
      </c>
      <c r="S480" t="str">
        <f t="shared" si="67"/>
        <v>theater</v>
      </c>
      <c r="T480" t="str">
        <f t="shared" si="68"/>
        <v>plays</v>
      </c>
      <c r="U480" s="11" t="str">
        <f t="shared" si="70"/>
        <v>2011</v>
      </c>
      <c r="V480" s="11" t="str">
        <f t="shared" si="71"/>
        <v>Jan</v>
      </c>
      <c r="W480" s="11" t="str">
        <f t="shared" si="69"/>
        <v>Jan</v>
      </c>
    </row>
    <row r="481" spans="1:23" ht="15.75" customHeight="1">
      <c r="A481">
        <v>4</v>
      </c>
      <c r="B481" s="4" t="s">
        <v>31</v>
      </c>
      <c r="C481" s="3" t="s">
        <v>32</v>
      </c>
      <c r="D481">
        <v>7600</v>
      </c>
      <c r="E481">
        <v>5265</v>
      </c>
      <c r="F481" t="s">
        <v>14</v>
      </c>
      <c r="G481" s="7">
        <f t="shared" si="63"/>
        <v>0.69276315789473686</v>
      </c>
      <c r="H481">
        <v>53</v>
      </c>
      <c r="I481" t="s">
        <v>21</v>
      </c>
      <c r="J481" t="s">
        <v>22</v>
      </c>
      <c r="K481" s="10">
        <f t="shared" si="65"/>
        <v>43485.25</v>
      </c>
      <c r="L481">
        <v>1547964000</v>
      </c>
      <c r="M481">
        <v>1548309600</v>
      </c>
      <c r="N481" s="11">
        <f t="shared" si="66"/>
        <v>43489.25</v>
      </c>
      <c r="O481" t="b">
        <v>0</v>
      </c>
      <c r="P481" t="b">
        <v>0</v>
      </c>
      <c r="Q481" t="s">
        <v>33</v>
      </c>
      <c r="R481" s="8">
        <f t="shared" si="64"/>
        <v>99.339622641509436</v>
      </c>
      <c r="S481" t="str">
        <f t="shared" si="67"/>
        <v>theater</v>
      </c>
      <c r="T481" t="str">
        <f t="shared" si="68"/>
        <v>plays</v>
      </c>
      <c r="U481" s="11" t="str">
        <f t="shared" si="70"/>
        <v>2019</v>
      </c>
      <c r="V481" s="11" t="str">
        <f t="shared" si="71"/>
        <v>Jan</v>
      </c>
      <c r="W481" s="11" t="str">
        <f t="shared" si="69"/>
        <v>Jan</v>
      </c>
    </row>
    <row r="482" spans="1:23" ht="15.75">
      <c r="A482">
        <v>362</v>
      </c>
      <c r="B482" s="4" t="s">
        <v>776</v>
      </c>
      <c r="C482" s="3" t="s">
        <v>777</v>
      </c>
      <c r="D482">
        <v>3700</v>
      </c>
      <c r="E482">
        <v>13755</v>
      </c>
      <c r="F482" t="s">
        <v>20</v>
      </c>
      <c r="G482" s="7">
        <f t="shared" si="63"/>
        <v>3.7175675675675679</v>
      </c>
      <c r="H482">
        <v>191</v>
      </c>
      <c r="I482" t="s">
        <v>21</v>
      </c>
      <c r="J482" t="s">
        <v>22</v>
      </c>
      <c r="K482" s="10">
        <f t="shared" si="65"/>
        <v>40570.25</v>
      </c>
      <c r="L482">
        <v>1296108000</v>
      </c>
      <c r="M482">
        <v>1299391200</v>
      </c>
      <c r="N482" s="11">
        <f t="shared" si="66"/>
        <v>40608.25</v>
      </c>
      <c r="O482" t="b">
        <v>0</v>
      </c>
      <c r="P482" t="b">
        <v>0</v>
      </c>
      <c r="Q482" t="s">
        <v>23</v>
      </c>
      <c r="R482" s="8">
        <f t="shared" si="64"/>
        <v>72.015706806282722</v>
      </c>
      <c r="S482" t="str">
        <f t="shared" si="67"/>
        <v>music</v>
      </c>
      <c r="T482" t="str">
        <f t="shared" si="68"/>
        <v>rock</v>
      </c>
      <c r="U482" s="11" t="str">
        <f t="shared" si="70"/>
        <v>2011</v>
      </c>
      <c r="V482" s="11" t="str">
        <f t="shared" si="71"/>
        <v>Jan</v>
      </c>
      <c r="W482" s="11" t="str">
        <f t="shared" si="69"/>
        <v>Mar</v>
      </c>
    </row>
    <row r="483" spans="1:23" ht="30">
      <c r="A483">
        <v>842</v>
      </c>
      <c r="B483" s="4" t="s">
        <v>1717</v>
      </c>
      <c r="C483" s="3" t="s">
        <v>1718</v>
      </c>
      <c r="D483">
        <v>1500</v>
      </c>
      <c r="E483">
        <v>8447</v>
      </c>
      <c r="F483" t="s">
        <v>20</v>
      </c>
      <c r="G483" s="7">
        <f t="shared" si="63"/>
        <v>5.6313333333333331</v>
      </c>
      <c r="H483">
        <v>132</v>
      </c>
      <c r="I483" t="s">
        <v>107</v>
      </c>
      <c r="J483" t="s">
        <v>108</v>
      </c>
      <c r="K483" s="10">
        <f t="shared" si="65"/>
        <v>43266.208333333328</v>
      </c>
      <c r="L483">
        <v>1529038800</v>
      </c>
      <c r="M483">
        <v>1529298000</v>
      </c>
      <c r="N483" s="11">
        <f t="shared" si="66"/>
        <v>43269.208333333328</v>
      </c>
      <c r="O483" t="b">
        <v>0</v>
      </c>
      <c r="P483" t="b">
        <v>0</v>
      </c>
      <c r="Q483" t="s">
        <v>65</v>
      </c>
      <c r="R483" s="8">
        <f t="shared" si="64"/>
        <v>63.992424242424242</v>
      </c>
      <c r="S483" t="str">
        <f t="shared" si="67"/>
        <v>technology</v>
      </c>
      <c r="T483" t="str">
        <f t="shared" si="68"/>
        <v>wearables</v>
      </c>
      <c r="U483" s="11" t="str">
        <f t="shared" si="70"/>
        <v>2018</v>
      </c>
      <c r="V483" s="11" t="str">
        <f t="shared" si="71"/>
        <v>Jun</v>
      </c>
      <c r="W483" s="11" t="str">
        <f t="shared" si="69"/>
        <v>Jun</v>
      </c>
    </row>
    <row r="484" spans="1:23" ht="15.75" customHeight="1">
      <c r="A484">
        <v>135</v>
      </c>
      <c r="B484" s="4" t="s">
        <v>322</v>
      </c>
      <c r="C484" s="3" t="s">
        <v>323</v>
      </c>
      <c r="D484">
        <v>7700</v>
      </c>
      <c r="E484">
        <v>5488</v>
      </c>
      <c r="F484" t="s">
        <v>14</v>
      </c>
      <c r="G484" s="7">
        <f t="shared" si="63"/>
        <v>0.71272727272727276</v>
      </c>
      <c r="H484">
        <v>117</v>
      </c>
      <c r="I484" t="s">
        <v>21</v>
      </c>
      <c r="J484" t="s">
        <v>22</v>
      </c>
      <c r="K484" s="10">
        <f t="shared" si="65"/>
        <v>41340.25</v>
      </c>
      <c r="L484">
        <v>1362636000</v>
      </c>
      <c r="M484">
        <v>1363064400</v>
      </c>
      <c r="N484" s="11">
        <f t="shared" si="66"/>
        <v>41345.208333333336</v>
      </c>
      <c r="O484" t="b">
        <v>0</v>
      </c>
      <c r="P484" t="b">
        <v>1</v>
      </c>
      <c r="Q484" t="s">
        <v>33</v>
      </c>
      <c r="R484" s="8">
        <f t="shared" si="64"/>
        <v>46.905982905982903</v>
      </c>
      <c r="S484" t="str">
        <f t="shared" si="67"/>
        <v>theater</v>
      </c>
      <c r="T484" t="str">
        <f t="shared" si="68"/>
        <v>plays</v>
      </c>
      <c r="U484" s="11" t="str">
        <f t="shared" si="70"/>
        <v>2013</v>
      </c>
      <c r="V484" s="11" t="str">
        <f t="shared" si="71"/>
        <v>Mar</v>
      </c>
      <c r="W484" s="11" t="str">
        <f t="shared" si="69"/>
        <v>Mar</v>
      </c>
    </row>
    <row r="485" spans="1:23" ht="15.75" customHeight="1">
      <c r="A485">
        <v>994</v>
      </c>
      <c r="B485" s="4" t="s">
        <v>2015</v>
      </c>
      <c r="C485" s="3" t="s">
        <v>2016</v>
      </c>
      <c r="D485">
        <v>141100</v>
      </c>
      <c r="E485">
        <v>74073</v>
      </c>
      <c r="F485" t="s">
        <v>14</v>
      </c>
      <c r="G485" s="7">
        <f t="shared" si="63"/>
        <v>0.52496810772501767</v>
      </c>
      <c r="H485">
        <v>842</v>
      </c>
      <c r="I485" t="s">
        <v>21</v>
      </c>
      <c r="J485" t="s">
        <v>22</v>
      </c>
      <c r="K485" s="10">
        <f t="shared" si="65"/>
        <v>41929.208333333336</v>
      </c>
      <c r="L485">
        <v>1413522000</v>
      </c>
      <c r="M485">
        <v>1414040400</v>
      </c>
      <c r="N485" s="11">
        <f t="shared" si="66"/>
        <v>41935.208333333336</v>
      </c>
      <c r="O485" t="b">
        <v>0</v>
      </c>
      <c r="P485" t="b">
        <v>1</v>
      </c>
      <c r="Q485" t="s">
        <v>206</v>
      </c>
      <c r="R485" s="8">
        <f t="shared" si="64"/>
        <v>87.972684085510693</v>
      </c>
      <c r="S485" t="str">
        <f t="shared" si="67"/>
        <v>publishing</v>
      </c>
      <c r="T485" t="str">
        <f t="shared" si="68"/>
        <v>translations</v>
      </c>
      <c r="U485" s="11" t="str">
        <f t="shared" si="70"/>
        <v>2014</v>
      </c>
      <c r="V485" s="11" t="str">
        <f t="shared" si="71"/>
        <v>Oct</v>
      </c>
      <c r="W485" s="11" t="str">
        <f t="shared" si="69"/>
        <v>Oct</v>
      </c>
    </row>
    <row r="486" spans="1:23" ht="30" customHeight="1">
      <c r="A486">
        <v>375</v>
      </c>
      <c r="B486" s="4" t="s">
        <v>802</v>
      </c>
      <c r="C486" s="3" t="s">
        <v>803</v>
      </c>
      <c r="D486">
        <v>2700</v>
      </c>
      <c r="E486">
        <v>1479</v>
      </c>
      <c r="F486" t="s">
        <v>14</v>
      </c>
      <c r="G486" s="7">
        <f t="shared" si="63"/>
        <v>0.54777777777777781</v>
      </c>
      <c r="H486">
        <v>25</v>
      </c>
      <c r="I486" t="s">
        <v>21</v>
      </c>
      <c r="J486" t="s">
        <v>22</v>
      </c>
      <c r="K486" s="10">
        <f t="shared" si="65"/>
        <v>42293.208333333328</v>
      </c>
      <c r="L486">
        <v>1444971600</v>
      </c>
      <c r="M486">
        <v>1449900000</v>
      </c>
      <c r="N486" s="11">
        <f t="shared" si="66"/>
        <v>42350.25</v>
      </c>
      <c r="O486" t="b">
        <v>0</v>
      </c>
      <c r="P486" t="b">
        <v>0</v>
      </c>
      <c r="Q486" t="s">
        <v>60</v>
      </c>
      <c r="R486" s="8">
        <f t="shared" si="64"/>
        <v>59.16</v>
      </c>
      <c r="S486" t="str">
        <f t="shared" si="67"/>
        <v>music</v>
      </c>
      <c r="T486" t="str">
        <f t="shared" si="68"/>
        <v>indie rock</v>
      </c>
      <c r="U486" s="11" t="str">
        <f t="shared" si="70"/>
        <v>2015</v>
      </c>
      <c r="V486" s="11" t="str">
        <f t="shared" si="71"/>
        <v>Oct</v>
      </c>
      <c r="W486" s="11" t="str">
        <f t="shared" si="69"/>
        <v>Dec</v>
      </c>
    </row>
    <row r="487" spans="1:23" ht="15.75">
      <c r="A487">
        <v>265</v>
      </c>
      <c r="B487" s="4" t="s">
        <v>582</v>
      </c>
      <c r="C487" s="3" t="s">
        <v>583</v>
      </c>
      <c r="D487">
        <v>4900</v>
      </c>
      <c r="E487">
        <v>6031</v>
      </c>
      <c r="F487" t="s">
        <v>20</v>
      </c>
      <c r="G487" s="7">
        <f t="shared" si="63"/>
        <v>1.2308163265306122</v>
      </c>
      <c r="H487">
        <v>86</v>
      </c>
      <c r="I487" t="s">
        <v>21</v>
      </c>
      <c r="J487" t="s">
        <v>22</v>
      </c>
      <c r="K487" s="10">
        <f t="shared" si="65"/>
        <v>42372.25</v>
      </c>
      <c r="L487">
        <v>1451800800</v>
      </c>
      <c r="M487">
        <v>1455602400</v>
      </c>
      <c r="N487" s="11">
        <f t="shared" si="66"/>
        <v>42416.25</v>
      </c>
      <c r="O487" t="b">
        <v>0</v>
      </c>
      <c r="P487" t="b">
        <v>0</v>
      </c>
      <c r="Q487" t="s">
        <v>33</v>
      </c>
      <c r="R487" s="8">
        <f t="shared" si="64"/>
        <v>70.127906976744185</v>
      </c>
      <c r="S487" t="str">
        <f t="shared" si="67"/>
        <v>theater</v>
      </c>
      <c r="T487" t="str">
        <f t="shared" si="68"/>
        <v>plays</v>
      </c>
      <c r="U487" s="11" t="str">
        <f t="shared" si="70"/>
        <v>2016</v>
      </c>
      <c r="V487" s="11" t="str">
        <f t="shared" si="71"/>
        <v>Jan</v>
      </c>
      <c r="W487" s="11" t="str">
        <f t="shared" si="69"/>
        <v>Feb</v>
      </c>
    </row>
    <row r="488" spans="1:23" ht="15.75" customHeight="1">
      <c r="A488">
        <v>405</v>
      </c>
      <c r="B488" s="4" t="s">
        <v>861</v>
      </c>
      <c r="C488" s="3" t="s">
        <v>862</v>
      </c>
      <c r="D488">
        <v>29600</v>
      </c>
      <c r="E488">
        <v>26527</v>
      </c>
      <c r="F488" t="s">
        <v>14</v>
      </c>
      <c r="G488" s="7">
        <f t="shared" si="63"/>
        <v>0.89618243243243245</v>
      </c>
      <c r="H488">
        <v>435</v>
      </c>
      <c r="I488" t="s">
        <v>21</v>
      </c>
      <c r="J488" t="s">
        <v>22</v>
      </c>
      <c r="K488" s="10">
        <f t="shared" si="65"/>
        <v>43255.208333333328</v>
      </c>
      <c r="L488">
        <v>1528088400</v>
      </c>
      <c r="M488">
        <v>1532408400</v>
      </c>
      <c r="N488" s="11">
        <f t="shared" si="66"/>
        <v>43305.208333333328</v>
      </c>
      <c r="O488" t="b">
        <v>0</v>
      </c>
      <c r="P488" t="b">
        <v>0</v>
      </c>
      <c r="Q488" t="s">
        <v>33</v>
      </c>
      <c r="R488" s="8">
        <f t="shared" si="64"/>
        <v>60.981609195402299</v>
      </c>
      <c r="S488" t="str">
        <f t="shared" si="67"/>
        <v>theater</v>
      </c>
      <c r="T488" t="str">
        <f t="shared" si="68"/>
        <v>plays</v>
      </c>
      <c r="U488" s="11" t="str">
        <f t="shared" si="70"/>
        <v>2018</v>
      </c>
      <c r="V488" s="11" t="str">
        <f t="shared" si="71"/>
        <v>Jun</v>
      </c>
      <c r="W488" s="11" t="str">
        <f t="shared" si="69"/>
        <v>Jul</v>
      </c>
    </row>
    <row r="489" spans="1:23" ht="30">
      <c r="A489">
        <v>860</v>
      </c>
      <c r="B489" s="4" t="s">
        <v>1752</v>
      </c>
      <c r="C489" s="3" t="s">
        <v>1753</v>
      </c>
      <c r="D489">
        <v>2000</v>
      </c>
      <c r="E489">
        <v>5033</v>
      </c>
      <c r="F489" t="s">
        <v>20</v>
      </c>
      <c r="G489" s="7">
        <f t="shared" si="63"/>
        <v>2.5165000000000002</v>
      </c>
      <c r="H489">
        <v>65</v>
      </c>
      <c r="I489" t="s">
        <v>21</v>
      </c>
      <c r="J489" t="s">
        <v>22</v>
      </c>
      <c r="K489" s="10">
        <f t="shared" si="65"/>
        <v>43515.25</v>
      </c>
      <c r="L489">
        <v>1550556000</v>
      </c>
      <c r="M489">
        <v>1551420000</v>
      </c>
      <c r="N489" s="11">
        <f t="shared" si="66"/>
        <v>43525.25</v>
      </c>
      <c r="O489" t="b">
        <v>0</v>
      </c>
      <c r="P489" t="b">
        <v>1</v>
      </c>
      <c r="Q489" t="s">
        <v>65</v>
      </c>
      <c r="R489" s="8">
        <f t="shared" si="64"/>
        <v>77.430769230769229</v>
      </c>
      <c r="S489" t="str">
        <f t="shared" si="67"/>
        <v>technology</v>
      </c>
      <c r="T489" t="str">
        <f t="shared" si="68"/>
        <v>wearables</v>
      </c>
      <c r="U489" s="11" t="str">
        <f t="shared" si="70"/>
        <v>2019</v>
      </c>
      <c r="V489" s="11" t="str">
        <f t="shared" si="71"/>
        <v>Feb</v>
      </c>
      <c r="W489" s="11" t="str">
        <f t="shared" si="69"/>
        <v>Mar</v>
      </c>
    </row>
    <row r="490" spans="1:23" ht="30" customHeight="1">
      <c r="A490">
        <v>235</v>
      </c>
      <c r="B490" s="4" t="s">
        <v>522</v>
      </c>
      <c r="C490" s="3" t="s">
        <v>523</v>
      </c>
      <c r="D490">
        <v>8600</v>
      </c>
      <c r="E490">
        <v>3589</v>
      </c>
      <c r="F490" t="s">
        <v>14</v>
      </c>
      <c r="G490" s="7">
        <f t="shared" si="63"/>
        <v>0.41732558139534881</v>
      </c>
      <c r="H490">
        <v>92</v>
      </c>
      <c r="I490" t="s">
        <v>21</v>
      </c>
      <c r="J490" t="s">
        <v>22</v>
      </c>
      <c r="K490" s="10">
        <f t="shared" si="65"/>
        <v>42779.25</v>
      </c>
      <c r="L490">
        <v>1486965600</v>
      </c>
      <c r="M490">
        <v>1487397600</v>
      </c>
      <c r="N490" s="11">
        <f t="shared" si="66"/>
        <v>42784.25</v>
      </c>
      <c r="O490" t="b">
        <v>0</v>
      </c>
      <c r="P490" t="b">
        <v>0</v>
      </c>
      <c r="Q490" t="s">
        <v>71</v>
      </c>
      <c r="R490" s="8">
        <f t="shared" si="64"/>
        <v>39.010869565217391</v>
      </c>
      <c r="S490" t="str">
        <f t="shared" si="67"/>
        <v>film &amp; video</v>
      </c>
      <c r="T490" t="str">
        <f t="shared" si="68"/>
        <v>animation</v>
      </c>
      <c r="U490" s="11" t="str">
        <f t="shared" si="70"/>
        <v>2017</v>
      </c>
      <c r="V490" s="11" t="str">
        <f t="shared" si="71"/>
        <v>Feb</v>
      </c>
      <c r="W490" s="11" t="str">
        <f t="shared" si="69"/>
        <v>Feb</v>
      </c>
    </row>
    <row r="491" spans="1:23" ht="15.75">
      <c r="A491">
        <v>177</v>
      </c>
      <c r="B491" s="4" t="s">
        <v>406</v>
      </c>
      <c r="C491" s="3" t="s">
        <v>407</v>
      </c>
      <c r="D491">
        <v>38800</v>
      </c>
      <c r="E491">
        <v>161593</v>
      </c>
      <c r="F491" t="s">
        <v>20</v>
      </c>
      <c r="G491" s="7">
        <f t="shared" ref="G491:G554" si="72">(E491/D491*100) %</f>
        <v>4.1647680412371137</v>
      </c>
      <c r="H491">
        <v>2739</v>
      </c>
      <c r="I491" t="s">
        <v>21</v>
      </c>
      <c r="J491" t="s">
        <v>22</v>
      </c>
      <c r="K491" s="10">
        <f t="shared" si="65"/>
        <v>40497.25</v>
      </c>
      <c r="L491">
        <v>1289800800</v>
      </c>
      <c r="M491">
        <v>1291960800</v>
      </c>
      <c r="N491" s="11">
        <f t="shared" si="66"/>
        <v>40522.25</v>
      </c>
      <c r="O491" t="b">
        <v>0</v>
      </c>
      <c r="P491" t="b">
        <v>0</v>
      </c>
      <c r="Q491" t="s">
        <v>33</v>
      </c>
      <c r="R491" s="8">
        <f t="shared" ref="R491:R554" si="73">(E491/H491)</f>
        <v>58.997079225994888</v>
      </c>
      <c r="S491" t="str">
        <f t="shared" si="67"/>
        <v>theater</v>
      </c>
      <c r="T491" t="str">
        <f t="shared" si="68"/>
        <v>plays</v>
      </c>
      <c r="U491" s="11" t="str">
        <f t="shared" si="70"/>
        <v>2010</v>
      </c>
      <c r="V491" s="11" t="str">
        <f t="shared" si="71"/>
        <v>Nov</v>
      </c>
      <c r="W491" s="11" t="str">
        <f t="shared" si="69"/>
        <v>Dec</v>
      </c>
    </row>
    <row r="492" spans="1:23" ht="15.75" customHeight="1">
      <c r="A492">
        <v>685</v>
      </c>
      <c r="B492" s="4" t="s">
        <v>1409</v>
      </c>
      <c r="C492" s="3" t="s">
        <v>1410</v>
      </c>
      <c r="D492">
        <v>140000</v>
      </c>
      <c r="E492">
        <v>94501</v>
      </c>
      <c r="F492" t="s">
        <v>14</v>
      </c>
      <c r="G492" s="7">
        <f t="shared" si="72"/>
        <v>0.67500714285714281</v>
      </c>
      <c r="H492">
        <v>926</v>
      </c>
      <c r="I492" t="s">
        <v>15</v>
      </c>
      <c r="J492" t="s">
        <v>16</v>
      </c>
      <c r="K492" s="10">
        <f t="shared" si="65"/>
        <v>42239.208333333328</v>
      </c>
      <c r="L492">
        <v>1440306000</v>
      </c>
      <c r="M492">
        <v>1442379600</v>
      </c>
      <c r="N492" s="11">
        <f t="shared" si="66"/>
        <v>42263.208333333328</v>
      </c>
      <c r="O492" t="b">
        <v>0</v>
      </c>
      <c r="P492" t="b">
        <v>0</v>
      </c>
      <c r="Q492" t="s">
        <v>33</v>
      </c>
      <c r="R492" s="8">
        <f t="shared" si="73"/>
        <v>102.05291576673866</v>
      </c>
      <c r="S492" t="str">
        <f t="shared" si="67"/>
        <v>theater</v>
      </c>
      <c r="T492" t="str">
        <f t="shared" si="68"/>
        <v>plays</v>
      </c>
      <c r="U492" s="11" t="str">
        <f t="shared" si="70"/>
        <v>2015</v>
      </c>
      <c r="V492" s="11" t="str">
        <f t="shared" si="71"/>
        <v>Aug</v>
      </c>
      <c r="W492" s="11" t="str">
        <f t="shared" si="69"/>
        <v>Sep</v>
      </c>
    </row>
    <row r="493" spans="1:23" ht="15.75" customHeight="1">
      <c r="A493">
        <v>403</v>
      </c>
      <c r="B493" s="4" t="s">
        <v>857</v>
      </c>
      <c r="C493" s="3" t="s">
        <v>858</v>
      </c>
      <c r="D493">
        <v>195800</v>
      </c>
      <c r="E493">
        <v>168820</v>
      </c>
      <c r="F493" t="s">
        <v>14</v>
      </c>
      <c r="G493" s="7">
        <f t="shared" si="72"/>
        <v>0.86220633299284988</v>
      </c>
      <c r="H493">
        <v>3015</v>
      </c>
      <c r="I493" t="s">
        <v>15</v>
      </c>
      <c r="J493" t="s">
        <v>16</v>
      </c>
      <c r="K493" s="10">
        <f t="shared" si="65"/>
        <v>40310.208333333336</v>
      </c>
      <c r="L493">
        <v>1273640400</v>
      </c>
      <c r="M493">
        <v>1276750800</v>
      </c>
      <c r="N493" s="11">
        <f t="shared" si="66"/>
        <v>40346.208333333336</v>
      </c>
      <c r="O493" t="b">
        <v>0</v>
      </c>
      <c r="P493" t="b">
        <v>1</v>
      </c>
      <c r="Q493" t="s">
        <v>33</v>
      </c>
      <c r="R493" s="8">
        <f t="shared" si="73"/>
        <v>55.99336650082919</v>
      </c>
      <c r="S493" t="str">
        <f t="shared" si="67"/>
        <v>theater</v>
      </c>
      <c r="T493" t="str">
        <f t="shared" si="68"/>
        <v>plays</v>
      </c>
      <c r="U493" s="11" t="str">
        <f t="shared" si="70"/>
        <v>2010</v>
      </c>
      <c r="V493" s="11" t="str">
        <f t="shared" si="71"/>
        <v>May</v>
      </c>
      <c r="W493" s="11" t="str">
        <f t="shared" si="69"/>
        <v>Jun</v>
      </c>
    </row>
    <row r="494" spans="1:23" ht="15.75">
      <c r="A494">
        <v>224</v>
      </c>
      <c r="B494" s="4" t="s">
        <v>501</v>
      </c>
      <c r="C494" s="3" t="s">
        <v>502</v>
      </c>
      <c r="D494">
        <v>46300</v>
      </c>
      <c r="E494">
        <v>186885</v>
      </c>
      <c r="F494" t="s">
        <v>20</v>
      </c>
      <c r="G494" s="7">
        <f t="shared" si="72"/>
        <v>4.0363930885529156</v>
      </c>
      <c r="H494">
        <v>3594</v>
      </c>
      <c r="I494" t="s">
        <v>21</v>
      </c>
      <c r="J494" t="s">
        <v>22</v>
      </c>
      <c r="K494" s="10">
        <f t="shared" si="65"/>
        <v>41906.208333333336</v>
      </c>
      <c r="L494">
        <v>1411534800</v>
      </c>
      <c r="M494">
        <v>1415426400</v>
      </c>
      <c r="N494" s="11">
        <f t="shared" si="66"/>
        <v>41951.25</v>
      </c>
      <c r="O494" t="b">
        <v>0</v>
      </c>
      <c r="P494" t="b">
        <v>0</v>
      </c>
      <c r="Q494" t="s">
        <v>474</v>
      </c>
      <c r="R494" s="8">
        <f t="shared" si="73"/>
        <v>51.999165275459099</v>
      </c>
      <c r="S494" t="str">
        <f t="shared" si="67"/>
        <v>film &amp; video</v>
      </c>
      <c r="T494" t="str">
        <f t="shared" si="68"/>
        <v>science fiction</v>
      </c>
      <c r="U494" s="11" t="str">
        <f t="shared" si="70"/>
        <v>2014</v>
      </c>
      <c r="V494" s="11" t="str">
        <f t="shared" si="71"/>
        <v>Sep</v>
      </c>
      <c r="W494" s="11" t="str">
        <f t="shared" si="69"/>
        <v>Nov</v>
      </c>
    </row>
    <row r="495" spans="1:23" ht="15.75">
      <c r="A495">
        <v>833</v>
      </c>
      <c r="B495" s="4" t="s">
        <v>1699</v>
      </c>
      <c r="C495" s="3" t="s">
        <v>1700</v>
      </c>
      <c r="D495">
        <v>6800</v>
      </c>
      <c r="E495">
        <v>10723</v>
      </c>
      <c r="F495" t="s">
        <v>20</v>
      </c>
      <c r="G495" s="7">
        <f t="shared" si="72"/>
        <v>1.5769117647058823</v>
      </c>
      <c r="H495">
        <v>165</v>
      </c>
      <c r="I495" t="s">
        <v>36</v>
      </c>
      <c r="J495" t="s">
        <v>37</v>
      </c>
      <c r="K495" s="10">
        <f t="shared" si="65"/>
        <v>40588.25</v>
      </c>
      <c r="L495">
        <v>1297663200</v>
      </c>
      <c r="M495">
        <v>1298613600</v>
      </c>
      <c r="N495" s="11">
        <f t="shared" si="66"/>
        <v>40599.25</v>
      </c>
      <c r="O495" t="b">
        <v>0</v>
      </c>
      <c r="P495" t="b">
        <v>0</v>
      </c>
      <c r="Q495" t="s">
        <v>206</v>
      </c>
      <c r="R495" s="8">
        <f t="shared" si="73"/>
        <v>64.987878787878785</v>
      </c>
      <c r="S495" t="str">
        <f t="shared" si="67"/>
        <v>publishing</v>
      </c>
      <c r="T495" t="str">
        <f t="shared" si="68"/>
        <v>translations</v>
      </c>
      <c r="U495" s="11" t="str">
        <f t="shared" si="70"/>
        <v>2011</v>
      </c>
      <c r="V495" s="11" t="str">
        <f t="shared" si="71"/>
        <v>Feb</v>
      </c>
      <c r="W495" s="11" t="str">
        <f t="shared" si="69"/>
        <v>Feb</v>
      </c>
    </row>
    <row r="496" spans="1:23" ht="15.75">
      <c r="A496">
        <v>862</v>
      </c>
      <c r="B496" s="4" t="s">
        <v>1756</v>
      </c>
      <c r="C496" s="3" t="s">
        <v>1757</v>
      </c>
      <c r="D496">
        <v>3500</v>
      </c>
      <c r="E496">
        <v>6560</v>
      </c>
      <c r="F496" t="s">
        <v>20</v>
      </c>
      <c r="G496" s="7">
        <f t="shared" si="72"/>
        <v>1.8742857142857146</v>
      </c>
      <c r="H496">
        <v>85</v>
      </c>
      <c r="I496" t="s">
        <v>21</v>
      </c>
      <c r="J496" t="s">
        <v>22</v>
      </c>
      <c r="K496" s="10">
        <f t="shared" si="65"/>
        <v>40756.208333333336</v>
      </c>
      <c r="L496">
        <v>1312174800</v>
      </c>
      <c r="M496">
        <v>1312520400</v>
      </c>
      <c r="N496" s="11">
        <f t="shared" si="66"/>
        <v>40760.208333333336</v>
      </c>
      <c r="O496" t="b">
        <v>0</v>
      </c>
      <c r="P496" t="b">
        <v>0</v>
      </c>
      <c r="Q496" t="s">
        <v>33</v>
      </c>
      <c r="R496" s="8">
        <f t="shared" si="73"/>
        <v>77.17647058823529</v>
      </c>
      <c r="S496" t="str">
        <f t="shared" si="67"/>
        <v>theater</v>
      </c>
      <c r="T496" t="str">
        <f t="shared" si="68"/>
        <v>plays</v>
      </c>
      <c r="U496" s="11" t="str">
        <f t="shared" si="70"/>
        <v>2011</v>
      </c>
      <c r="V496" s="11" t="str">
        <f t="shared" si="71"/>
        <v>Aug</v>
      </c>
      <c r="W496" s="11" t="str">
        <f t="shared" si="69"/>
        <v>Aug</v>
      </c>
    </row>
    <row r="497" spans="1:23" ht="15.75" customHeight="1">
      <c r="A497">
        <v>339</v>
      </c>
      <c r="B497" s="4" t="s">
        <v>730</v>
      </c>
      <c r="C497" s="3" t="s">
        <v>731</v>
      </c>
      <c r="D497">
        <v>136300</v>
      </c>
      <c r="E497">
        <v>108974</v>
      </c>
      <c r="F497" t="s">
        <v>74</v>
      </c>
      <c r="G497" s="7">
        <f t="shared" si="72"/>
        <v>0.79951577402787966</v>
      </c>
      <c r="H497">
        <v>1297</v>
      </c>
      <c r="I497" t="s">
        <v>15</v>
      </c>
      <c r="J497" t="s">
        <v>16</v>
      </c>
      <c r="K497" s="10">
        <f t="shared" si="65"/>
        <v>42949.208333333328</v>
      </c>
      <c r="L497">
        <v>1501650000</v>
      </c>
      <c r="M497">
        <v>1502859600</v>
      </c>
      <c r="N497" s="11">
        <f t="shared" si="66"/>
        <v>42963.208333333328</v>
      </c>
      <c r="O497" t="b">
        <v>0</v>
      </c>
      <c r="P497" t="b">
        <v>0</v>
      </c>
      <c r="Q497" t="s">
        <v>33</v>
      </c>
      <c r="R497" s="8">
        <f t="shared" si="73"/>
        <v>84.02004626060139</v>
      </c>
      <c r="S497" t="str">
        <f t="shared" si="67"/>
        <v>theater</v>
      </c>
      <c r="T497" t="str">
        <f t="shared" si="68"/>
        <v>plays</v>
      </c>
      <c r="U497" s="11" t="str">
        <f t="shared" si="70"/>
        <v>2017</v>
      </c>
      <c r="V497" s="11" t="str">
        <f t="shared" si="71"/>
        <v>Aug</v>
      </c>
      <c r="W497" s="11" t="str">
        <f t="shared" si="69"/>
        <v>Aug</v>
      </c>
    </row>
    <row r="498" spans="1:23" ht="30">
      <c r="A498">
        <v>984</v>
      </c>
      <c r="B498" s="4" t="s">
        <v>1996</v>
      </c>
      <c r="C498" s="3" t="s">
        <v>1997</v>
      </c>
      <c r="D498">
        <v>6500</v>
      </c>
      <c r="E498">
        <v>9910</v>
      </c>
      <c r="F498" t="s">
        <v>20</v>
      </c>
      <c r="G498" s="7">
        <f t="shared" si="72"/>
        <v>1.5246153846153847</v>
      </c>
      <c r="H498">
        <v>381</v>
      </c>
      <c r="I498" t="s">
        <v>21</v>
      </c>
      <c r="J498" t="s">
        <v>22</v>
      </c>
      <c r="K498" s="10">
        <f t="shared" si="65"/>
        <v>43716.208333333328</v>
      </c>
      <c r="L498">
        <v>1567918800</v>
      </c>
      <c r="M498">
        <v>1570165200</v>
      </c>
      <c r="N498" s="11">
        <f t="shared" si="66"/>
        <v>43742.208333333328</v>
      </c>
      <c r="O498" t="b">
        <v>0</v>
      </c>
      <c r="P498" t="b">
        <v>0</v>
      </c>
      <c r="Q498" t="s">
        <v>33</v>
      </c>
      <c r="R498" s="8">
        <f t="shared" si="73"/>
        <v>26.010498687664043</v>
      </c>
      <c r="S498" t="str">
        <f t="shared" si="67"/>
        <v>theater</v>
      </c>
      <c r="T498" t="str">
        <f t="shared" si="68"/>
        <v>plays</v>
      </c>
      <c r="U498" s="11" t="str">
        <f t="shared" si="70"/>
        <v>2019</v>
      </c>
      <c r="V498" s="11" t="str">
        <f t="shared" si="71"/>
        <v>Sep</v>
      </c>
      <c r="W498" s="11" t="str">
        <f t="shared" si="69"/>
        <v>Oct</v>
      </c>
    </row>
    <row r="499" spans="1:23" ht="30">
      <c r="A499">
        <v>667</v>
      </c>
      <c r="B499" s="4" t="s">
        <v>1375</v>
      </c>
      <c r="C499" s="3" t="s">
        <v>1376</v>
      </c>
      <c r="D499">
        <v>6900</v>
      </c>
      <c r="E499">
        <v>12155</v>
      </c>
      <c r="F499" t="s">
        <v>20</v>
      </c>
      <c r="G499" s="7">
        <f t="shared" si="72"/>
        <v>1.7615942028985507</v>
      </c>
      <c r="H499">
        <v>419</v>
      </c>
      <c r="I499" t="s">
        <v>21</v>
      </c>
      <c r="J499" t="s">
        <v>22</v>
      </c>
      <c r="K499" s="10">
        <f t="shared" si="65"/>
        <v>41892.208333333336</v>
      </c>
      <c r="L499">
        <v>1410325200</v>
      </c>
      <c r="M499">
        <v>1411102800</v>
      </c>
      <c r="N499" s="11">
        <f t="shared" si="66"/>
        <v>41901.208333333336</v>
      </c>
      <c r="O499" t="b">
        <v>0</v>
      </c>
      <c r="P499" t="b">
        <v>0</v>
      </c>
      <c r="Q499" t="s">
        <v>1029</v>
      </c>
      <c r="R499" s="8">
        <f t="shared" si="73"/>
        <v>29.009546539379475</v>
      </c>
      <c r="S499" t="str">
        <f t="shared" si="67"/>
        <v>journalism</v>
      </c>
      <c r="T499" t="str">
        <f t="shared" si="68"/>
        <v>audio</v>
      </c>
      <c r="U499" s="11" t="str">
        <f t="shared" si="70"/>
        <v>2014</v>
      </c>
      <c r="V499" s="11" t="str">
        <f t="shared" si="71"/>
        <v>Sep</v>
      </c>
      <c r="W499" s="11" t="str">
        <f t="shared" si="69"/>
        <v>Sep</v>
      </c>
    </row>
    <row r="500" spans="1:23" ht="15.75" customHeight="1">
      <c r="A500">
        <v>346</v>
      </c>
      <c r="B500" s="4" t="s">
        <v>744</v>
      </c>
      <c r="C500" s="3" t="s">
        <v>745</v>
      </c>
      <c r="D500">
        <v>8000</v>
      </c>
      <c r="E500">
        <v>2758</v>
      </c>
      <c r="F500" t="s">
        <v>14</v>
      </c>
      <c r="G500" s="7">
        <f t="shared" si="72"/>
        <v>0.34475</v>
      </c>
      <c r="H500">
        <v>25</v>
      </c>
      <c r="I500" t="s">
        <v>21</v>
      </c>
      <c r="J500" t="s">
        <v>22</v>
      </c>
      <c r="K500" s="10">
        <f t="shared" si="65"/>
        <v>42971.208333333328</v>
      </c>
      <c r="L500">
        <v>1503550800</v>
      </c>
      <c r="M500">
        <v>1508302800</v>
      </c>
      <c r="N500" s="11">
        <f t="shared" si="66"/>
        <v>43026.208333333328</v>
      </c>
      <c r="O500" t="b">
        <v>0</v>
      </c>
      <c r="P500" t="b">
        <v>1</v>
      </c>
      <c r="Q500" t="s">
        <v>60</v>
      </c>
      <c r="R500" s="8">
        <f t="shared" si="73"/>
        <v>110.32</v>
      </c>
      <c r="S500" t="str">
        <f t="shared" si="67"/>
        <v>music</v>
      </c>
      <c r="T500" t="str">
        <f t="shared" si="68"/>
        <v>indie rock</v>
      </c>
      <c r="U500" s="11" t="str">
        <f t="shared" si="70"/>
        <v>2017</v>
      </c>
      <c r="V500" s="11" t="str">
        <f t="shared" si="71"/>
        <v>Aug</v>
      </c>
      <c r="W500" s="11" t="str">
        <f t="shared" si="69"/>
        <v>Oct</v>
      </c>
    </row>
    <row r="501" spans="1:23" ht="15.75">
      <c r="A501">
        <v>262</v>
      </c>
      <c r="B501" s="4" t="s">
        <v>576</v>
      </c>
      <c r="C501" s="3" t="s">
        <v>577</v>
      </c>
      <c r="D501">
        <v>1700</v>
      </c>
      <c r="E501">
        <v>5328</v>
      </c>
      <c r="F501" t="s">
        <v>20</v>
      </c>
      <c r="G501" s="7">
        <f t="shared" si="72"/>
        <v>3.1341176470588237</v>
      </c>
      <c r="H501">
        <v>107</v>
      </c>
      <c r="I501" t="s">
        <v>21</v>
      </c>
      <c r="J501" t="s">
        <v>22</v>
      </c>
      <c r="K501" s="10">
        <f t="shared" si="65"/>
        <v>40638.208333333336</v>
      </c>
      <c r="L501">
        <v>1301979600</v>
      </c>
      <c r="M501">
        <v>1304226000</v>
      </c>
      <c r="N501" s="11">
        <f t="shared" si="66"/>
        <v>40664.208333333336</v>
      </c>
      <c r="O501" t="b">
        <v>0</v>
      </c>
      <c r="P501" t="b">
        <v>1</v>
      </c>
      <c r="Q501" t="s">
        <v>60</v>
      </c>
      <c r="R501" s="8">
        <f t="shared" si="73"/>
        <v>49.794392523364486</v>
      </c>
      <c r="S501" t="str">
        <f t="shared" si="67"/>
        <v>music</v>
      </c>
      <c r="T501" t="str">
        <f t="shared" si="68"/>
        <v>indie rock</v>
      </c>
      <c r="U501" s="11" t="str">
        <f t="shared" si="70"/>
        <v>2011</v>
      </c>
      <c r="V501" s="11" t="str">
        <f t="shared" si="71"/>
        <v>Apr</v>
      </c>
      <c r="W501" s="11" t="str">
        <f t="shared" si="69"/>
        <v>May</v>
      </c>
    </row>
    <row r="502" spans="1:23" ht="15.75" customHeight="1">
      <c r="A502">
        <v>985</v>
      </c>
      <c r="B502" s="4" t="s">
        <v>1998</v>
      </c>
      <c r="C502" s="3" t="s">
        <v>1999</v>
      </c>
      <c r="D502">
        <v>170600</v>
      </c>
      <c r="E502">
        <v>114523</v>
      </c>
      <c r="F502" t="s">
        <v>14</v>
      </c>
      <c r="G502" s="7">
        <f t="shared" si="72"/>
        <v>0.67129542790152419</v>
      </c>
      <c r="H502">
        <v>4405</v>
      </c>
      <c r="I502" t="s">
        <v>21</v>
      </c>
      <c r="J502" t="s">
        <v>22</v>
      </c>
      <c r="K502" s="10">
        <f t="shared" si="65"/>
        <v>41614.25</v>
      </c>
      <c r="L502">
        <v>1386309600</v>
      </c>
      <c r="M502">
        <v>1388556000</v>
      </c>
      <c r="N502" s="11">
        <f t="shared" si="66"/>
        <v>41640.25</v>
      </c>
      <c r="O502" t="b">
        <v>0</v>
      </c>
      <c r="P502" t="b">
        <v>1</v>
      </c>
      <c r="Q502" t="s">
        <v>23</v>
      </c>
      <c r="R502" s="8">
        <f t="shared" si="73"/>
        <v>25.998410896708286</v>
      </c>
      <c r="S502" t="str">
        <f t="shared" si="67"/>
        <v>music</v>
      </c>
      <c r="T502" t="str">
        <f t="shared" si="68"/>
        <v>rock</v>
      </c>
      <c r="U502" s="11" t="str">
        <f t="shared" si="70"/>
        <v>2014</v>
      </c>
      <c r="V502" s="11" t="str">
        <f t="shared" si="71"/>
        <v>Dec</v>
      </c>
      <c r="W502" s="11" t="str">
        <f t="shared" si="69"/>
        <v>Jan</v>
      </c>
    </row>
    <row r="503" spans="1:23" ht="15.75">
      <c r="A503">
        <v>758</v>
      </c>
      <c r="B503" s="4" t="s">
        <v>1552</v>
      </c>
      <c r="C503" s="3" t="s">
        <v>1553</v>
      </c>
      <c r="D503">
        <v>29600</v>
      </c>
      <c r="E503">
        <v>167005</v>
      </c>
      <c r="F503" t="s">
        <v>20</v>
      </c>
      <c r="G503" s="7">
        <f t="shared" si="72"/>
        <v>5.6420608108108112</v>
      </c>
      <c r="H503">
        <v>1518</v>
      </c>
      <c r="I503" t="s">
        <v>15</v>
      </c>
      <c r="J503" t="s">
        <v>16</v>
      </c>
      <c r="K503" s="10">
        <f t="shared" si="65"/>
        <v>41936.208333333336</v>
      </c>
      <c r="L503">
        <v>1414126800</v>
      </c>
      <c r="M503">
        <v>1414904400</v>
      </c>
      <c r="N503" s="11">
        <f t="shared" si="66"/>
        <v>41945.208333333336</v>
      </c>
      <c r="O503" t="b">
        <v>0</v>
      </c>
      <c r="P503" t="b">
        <v>0</v>
      </c>
      <c r="Q503" t="s">
        <v>23</v>
      </c>
      <c r="R503" s="8">
        <f t="shared" si="73"/>
        <v>110.01646903820817</v>
      </c>
      <c r="S503" t="str">
        <f t="shared" si="67"/>
        <v>music</v>
      </c>
      <c r="T503" t="str">
        <f t="shared" si="68"/>
        <v>rock</v>
      </c>
      <c r="U503" s="11" t="str">
        <f t="shared" si="70"/>
        <v>2014</v>
      </c>
      <c r="V503" s="11" t="str">
        <f t="shared" si="71"/>
        <v>Oct</v>
      </c>
      <c r="W503" s="11" t="str">
        <f t="shared" si="69"/>
        <v>Nov</v>
      </c>
    </row>
    <row r="504" spans="1:23" ht="15.75" customHeight="1">
      <c r="A504">
        <v>192</v>
      </c>
      <c r="B504" s="4" t="s">
        <v>436</v>
      </c>
      <c r="C504" s="3" t="s">
        <v>437</v>
      </c>
      <c r="D504">
        <v>42600</v>
      </c>
      <c r="E504">
        <v>8517</v>
      </c>
      <c r="F504" t="s">
        <v>14</v>
      </c>
      <c r="G504" s="7">
        <f t="shared" si="72"/>
        <v>0.19992957746478873</v>
      </c>
      <c r="H504">
        <v>243</v>
      </c>
      <c r="I504" t="s">
        <v>21</v>
      </c>
      <c r="J504" t="s">
        <v>22</v>
      </c>
      <c r="K504" s="10">
        <f t="shared" si="65"/>
        <v>41817.208333333336</v>
      </c>
      <c r="L504">
        <v>1403845200</v>
      </c>
      <c r="M504">
        <v>1404190800</v>
      </c>
      <c r="N504" s="11">
        <f t="shared" si="66"/>
        <v>41821.208333333336</v>
      </c>
      <c r="O504" t="b">
        <v>0</v>
      </c>
      <c r="P504" t="b">
        <v>0</v>
      </c>
      <c r="Q504" t="s">
        <v>23</v>
      </c>
      <c r="R504" s="8">
        <f t="shared" si="73"/>
        <v>35.049382716049379</v>
      </c>
      <c r="S504" t="str">
        <f t="shared" si="67"/>
        <v>music</v>
      </c>
      <c r="T504" t="str">
        <f t="shared" si="68"/>
        <v>rock</v>
      </c>
      <c r="U504" s="11" t="str">
        <f t="shared" si="70"/>
        <v>2014</v>
      </c>
      <c r="V504" s="11" t="str">
        <f t="shared" si="71"/>
        <v>Jun</v>
      </c>
      <c r="W504" s="11" t="str">
        <f t="shared" si="69"/>
        <v>Jul</v>
      </c>
    </row>
    <row r="505" spans="1:23" ht="15.75">
      <c r="A505">
        <v>479</v>
      </c>
      <c r="B505" s="4" t="s">
        <v>1005</v>
      </c>
      <c r="C505" s="3" t="s">
        <v>1006</v>
      </c>
      <c r="D505">
        <v>2400</v>
      </c>
      <c r="E505">
        <v>12310</v>
      </c>
      <c r="F505" t="s">
        <v>20</v>
      </c>
      <c r="G505" s="7">
        <f t="shared" si="72"/>
        <v>5.1291666666666664</v>
      </c>
      <c r="H505">
        <v>173</v>
      </c>
      <c r="I505" t="s">
        <v>40</v>
      </c>
      <c r="J505" t="s">
        <v>41</v>
      </c>
      <c r="K505" s="10">
        <f t="shared" si="65"/>
        <v>42945.208333333328</v>
      </c>
      <c r="L505">
        <v>1501304400</v>
      </c>
      <c r="M505">
        <v>1501477200</v>
      </c>
      <c r="N505" s="11">
        <f t="shared" si="66"/>
        <v>42947.208333333328</v>
      </c>
      <c r="O505" t="b">
        <v>0</v>
      </c>
      <c r="P505" t="b">
        <v>0</v>
      </c>
      <c r="Q505" t="s">
        <v>17</v>
      </c>
      <c r="R505" s="8">
        <f t="shared" si="73"/>
        <v>71.156069364161851</v>
      </c>
      <c r="S505" t="str">
        <f t="shared" si="67"/>
        <v>food</v>
      </c>
      <c r="T505" t="str">
        <f t="shared" si="68"/>
        <v>food trucks</v>
      </c>
      <c r="U505" s="11" t="str">
        <f t="shared" si="70"/>
        <v>2017</v>
      </c>
      <c r="V505" s="11" t="str">
        <f t="shared" si="71"/>
        <v>Jul</v>
      </c>
      <c r="W505" s="11" t="str">
        <f t="shared" si="69"/>
        <v>Jul</v>
      </c>
    </row>
    <row r="506" spans="1:23" ht="15.75">
      <c r="A506">
        <v>164</v>
      </c>
      <c r="B506" s="4" t="s">
        <v>380</v>
      </c>
      <c r="C506" s="3" t="s">
        <v>381</v>
      </c>
      <c r="D506">
        <v>150500</v>
      </c>
      <c r="E506">
        <v>150755</v>
      </c>
      <c r="F506" t="s">
        <v>20</v>
      </c>
      <c r="G506" s="7">
        <f t="shared" si="72"/>
        <v>1.0016943521594683</v>
      </c>
      <c r="H506">
        <v>1396</v>
      </c>
      <c r="I506" t="s">
        <v>21</v>
      </c>
      <c r="J506" t="s">
        <v>22</v>
      </c>
      <c r="K506" s="10">
        <f t="shared" si="65"/>
        <v>43016.208333333328</v>
      </c>
      <c r="L506">
        <v>1507438800</v>
      </c>
      <c r="M506">
        <v>1507525200</v>
      </c>
      <c r="N506" s="11">
        <f t="shared" si="66"/>
        <v>43017.208333333328</v>
      </c>
      <c r="O506" t="b">
        <v>0</v>
      </c>
      <c r="P506" t="b">
        <v>0</v>
      </c>
      <c r="Q506" t="s">
        <v>33</v>
      </c>
      <c r="R506" s="8">
        <f t="shared" si="73"/>
        <v>107.99068767908309</v>
      </c>
      <c r="S506" t="str">
        <f t="shared" si="67"/>
        <v>theater</v>
      </c>
      <c r="T506" t="str">
        <f t="shared" si="68"/>
        <v>plays</v>
      </c>
      <c r="U506" s="11" t="str">
        <f t="shared" si="70"/>
        <v>2017</v>
      </c>
      <c r="V506" s="11" t="str">
        <f t="shared" si="71"/>
        <v>Oct</v>
      </c>
      <c r="W506" s="11" t="str">
        <f t="shared" si="69"/>
        <v>Oct</v>
      </c>
    </row>
    <row r="507" spans="1:23" ht="30">
      <c r="A507">
        <v>67</v>
      </c>
      <c r="B507" s="4" t="s">
        <v>182</v>
      </c>
      <c r="C507" s="3" t="s">
        <v>183</v>
      </c>
      <c r="D507">
        <v>72600</v>
      </c>
      <c r="E507">
        <v>117892</v>
      </c>
      <c r="F507" t="s">
        <v>20</v>
      </c>
      <c r="G507" s="7">
        <f t="shared" si="72"/>
        <v>1.6238567493112948</v>
      </c>
      <c r="H507">
        <v>4065</v>
      </c>
      <c r="I507" t="s">
        <v>40</v>
      </c>
      <c r="J507" t="s">
        <v>41</v>
      </c>
      <c r="K507" s="10">
        <f t="shared" si="65"/>
        <v>40203.25</v>
      </c>
      <c r="L507">
        <v>1264399200</v>
      </c>
      <c r="M507">
        <v>1264831200</v>
      </c>
      <c r="N507" s="11">
        <f t="shared" si="66"/>
        <v>40208.25</v>
      </c>
      <c r="O507" t="b">
        <v>0</v>
      </c>
      <c r="P507" t="b">
        <v>1</v>
      </c>
      <c r="Q507" t="s">
        <v>65</v>
      </c>
      <c r="R507" s="8">
        <f t="shared" si="73"/>
        <v>29.001722017220171</v>
      </c>
      <c r="S507" t="str">
        <f t="shared" si="67"/>
        <v>technology</v>
      </c>
      <c r="T507" t="str">
        <f t="shared" si="68"/>
        <v>wearables</v>
      </c>
      <c r="U507" s="11" t="str">
        <f t="shared" si="70"/>
        <v>2010</v>
      </c>
      <c r="V507" s="11" t="str">
        <f t="shared" si="71"/>
        <v>Jan</v>
      </c>
      <c r="W507" s="11" t="str">
        <f t="shared" si="69"/>
        <v>Jan</v>
      </c>
    </row>
    <row r="508" spans="1:23" ht="30" customHeight="1">
      <c r="A508">
        <v>315</v>
      </c>
      <c r="B508" s="4" t="s">
        <v>682</v>
      </c>
      <c r="C508" s="3" t="s">
        <v>683</v>
      </c>
      <c r="D508">
        <v>9500</v>
      </c>
      <c r="E508">
        <v>3220</v>
      </c>
      <c r="F508" t="s">
        <v>14</v>
      </c>
      <c r="G508" s="7">
        <f t="shared" si="72"/>
        <v>0.33894736842105261</v>
      </c>
      <c r="H508">
        <v>31</v>
      </c>
      <c r="I508" t="s">
        <v>21</v>
      </c>
      <c r="J508" t="s">
        <v>22</v>
      </c>
      <c r="K508" s="10">
        <f t="shared" si="65"/>
        <v>41783.208333333336</v>
      </c>
      <c r="L508">
        <v>1400907600</v>
      </c>
      <c r="M508">
        <v>1403413200</v>
      </c>
      <c r="N508" s="11">
        <f t="shared" si="66"/>
        <v>41812.208333333336</v>
      </c>
      <c r="O508" t="b">
        <v>0</v>
      </c>
      <c r="P508" t="b">
        <v>0</v>
      </c>
      <c r="Q508" t="s">
        <v>33</v>
      </c>
      <c r="R508" s="8">
        <f t="shared" si="73"/>
        <v>103.87096774193549</v>
      </c>
      <c r="S508" t="str">
        <f t="shared" si="67"/>
        <v>theater</v>
      </c>
      <c r="T508" t="str">
        <f t="shared" si="68"/>
        <v>plays</v>
      </c>
      <c r="U508" s="11" t="str">
        <f t="shared" si="70"/>
        <v>2014</v>
      </c>
      <c r="V508" s="11" t="str">
        <f t="shared" si="71"/>
        <v>May</v>
      </c>
      <c r="W508" s="11" t="str">
        <f t="shared" si="69"/>
        <v>Jun</v>
      </c>
    </row>
    <row r="509" spans="1:23" ht="15.75" customHeight="1">
      <c r="A509">
        <v>696</v>
      </c>
      <c r="B509" s="4" t="s">
        <v>1431</v>
      </c>
      <c r="C509" s="3" t="s">
        <v>1432</v>
      </c>
      <c r="D509">
        <v>164100</v>
      </c>
      <c r="E509">
        <v>96888</v>
      </c>
      <c r="F509" t="s">
        <v>14</v>
      </c>
      <c r="G509" s="7">
        <f t="shared" si="72"/>
        <v>0.59042047531992692</v>
      </c>
      <c r="H509">
        <v>889</v>
      </c>
      <c r="I509" t="s">
        <v>21</v>
      </c>
      <c r="J509" t="s">
        <v>22</v>
      </c>
      <c r="K509" s="10">
        <f t="shared" si="65"/>
        <v>42114.208333333328</v>
      </c>
      <c r="L509">
        <v>1429506000</v>
      </c>
      <c r="M509">
        <v>1429592400</v>
      </c>
      <c r="N509" s="11">
        <f t="shared" si="66"/>
        <v>42115.208333333328</v>
      </c>
      <c r="O509" t="b">
        <v>0</v>
      </c>
      <c r="P509" t="b">
        <v>1</v>
      </c>
      <c r="Q509" t="s">
        <v>33</v>
      </c>
      <c r="R509" s="8">
        <f t="shared" si="73"/>
        <v>108.98537682789652</v>
      </c>
      <c r="S509" t="str">
        <f t="shared" si="67"/>
        <v>theater</v>
      </c>
      <c r="T509" t="str">
        <f t="shared" si="68"/>
        <v>plays</v>
      </c>
      <c r="U509" s="11" t="str">
        <f t="shared" si="70"/>
        <v>2015</v>
      </c>
      <c r="V509" s="11" t="str">
        <f t="shared" si="71"/>
        <v>Apr</v>
      </c>
      <c r="W509" s="11" t="str">
        <f t="shared" si="69"/>
        <v>Apr</v>
      </c>
    </row>
    <row r="510" spans="1:23" ht="15.75">
      <c r="A510">
        <v>969</v>
      </c>
      <c r="B510" s="4" t="s">
        <v>1967</v>
      </c>
      <c r="C510" s="3" t="s">
        <v>1968</v>
      </c>
      <c r="D510">
        <v>7900</v>
      </c>
      <c r="E510">
        <v>8550</v>
      </c>
      <c r="F510" t="s">
        <v>20</v>
      </c>
      <c r="G510" s="7">
        <f t="shared" si="72"/>
        <v>1.0822784810126582</v>
      </c>
      <c r="H510">
        <v>93</v>
      </c>
      <c r="I510" t="s">
        <v>21</v>
      </c>
      <c r="J510" t="s">
        <v>22</v>
      </c>
      <c r="K510" s="10">
        <f t="shared" si="65"/>
        <v>43821.25</v>
      </c>
      <c r="L510">
        <v>1576994400</v>
      </c>
      <c r="M510">
        <v>1577599200</v>
      </c>
      <c r="N510" s="11">
        <f t="shared" si="66"/>
        <v>43828.25</v>
      </c>
      <c r="O510" t="b">
        <v>0</v>
      </c>
      <c r="P510" t="b">
        <v>0</v>
      </c>
      <c r="Q510" t="s">
        <v>33</v>
      </c>
      <c r="R510" s="8">
        <f t="shared" si="73"/>
        <v>91.935483870967744</v>
      </c>
      <c r="S510" t="str">
        <f t="shared" si="67"/>
        <v>theater</v>
      </c>
      <c r="T510" t="str">
        <f t="shared" si="68"/>
        <v>plays</v>
      </c>
      <c r="U510" s="11" t="str">
        <f t="shared" si="70"/>
        <v>2019</v>
      </c>
      <c r="V510" s="11" t="str">
        <f t="shared" si="71"/>
        <v>Dec</v>
      </c>
      <c r="W510" s="11" t="str">
        <f t="shared" si="69"/>
        <v>Dec</v>
      </c>
    </row>
    <row r="511" spans="1:23" ht="15.75" customHeight="1">
      <c r="A511">
        <v>752</v>
      </c>
      <c r="B511" s="4" t="s">
        <v>1540</v>
      </c>
      <c r="C511" s="3" t="s">
        <v>1541</v>
      </c>
      <c r="D511">
        <v>5800</v>
      </c>
      <c r="E511">
        <v>5362</v>
      </c>
      <c r="F511" t="s">
        <v>74</v>
      </c>
      <c r="G511" s="7">
        <f t="shared" si="72"/>
        <v>0.92448275862068963</v>
      </c>
      <c r="H511">
        <v>114</v>
      </c>
      <c r="I511" t="s">
        <v>21</v>
      </c>
      <c r="J511" t="s">
        <v>22</v>
      </c>
      <c r="K511" s="10">
        <f t="shared" si="65"/>
        <v>40395.208333333336</v>
      </c>
      <c r="L511">
        <v>1280984400</v>
      </c>
      <c r="M511">
        <v>1282539600</v>
      </c>
      <c r="N511" s="11">
        <f t="shared" si="66"/>
        <v>40413.208333333336</v>
      </c>
      <c r="O511" t="b">
        <v>0</v>
      </c>
      <c r="P511" t="b">
        <v>1</v>
      </c>
      <c r="Q511" t="s">
        <v>33</v>
      </c>
      <c r="R511" s="8">
        <f t="shared" si="73"/>
        <v>47.035087719298247</v>
      </c>
      <c r="S511" t="str">
        <f t="shared" si="67"/>
        <v>theater</v>
      </c>
      <c r="T511" t="str">
        <f t="shared" si="68"/>
        <v>plays</v>
      </c>
      <c r="U511" s="11" t="str">
        <f t="shared" si="70"/>
        <v>2010</v>
      </c>
      <c r="V511" s="11" t="str">
        <f t="shared" si="71"/>
        <v>Aug</v>
      </c>
      <c r="W511" s="11" t="str">
        <f t="shared" si="69"/>
        <v>Aug</v>
      </c>
    </row>
    <row r="512" spans="1:23" ht="15.75" customHeight="1">
      <c r="A512">
        <v>931</v>
      </c>
      <c r="B512" s="4" t="s">
        <v>1894</v>
      </c>
      <c r="C512" s="3" t="s">
        <v>1895</v>
      </c>
      <c r="D512">
        <v>7900</v>
      </c>
      <c r="E512">
        <v>5729</v>
      </c>
      <c r="F512" t="s">
        <v>14</v>
      </c>
      <c r="G512" s="7">
        <f t="shared" si="72"/>
        <v>0.72518987341772156</v>
      </c>
      <c r="H512">
        <v>112</v>
      </c>
      <c r="I512" t="s">
        <v>21</v>
      </c>
      <c r="J512" t="s">
        <v>22</v>
      </c>
      <c r="K512" s="10">
        <f t="shared" si="65"/>
        <v>41818.208333333336</v>
      </c>
      <c r="L512">
        <v>1403931600</v>
      </c>
      <c r="M512">
        <v>1404104400</v>
      </c>
      <c r="N512" s="11">
        <f t="shared" si="66"/>
        <v>41820.208333333336</v>
      </c>
      <c r="O512" t="b">
        <v>0</v>
      </c>
      <c r="P512" t="b">
        <v>1</v>
      </c>
      <c r="Q512" t="s">
        <v>33</v>
      </c>
      <c r="R512" s="8">
        <f t="shared" si="73"/>
        <v>51.151785714285715</v>
      </c>
      <c r="S512" t="str">
        <f t="shared" si="67"/>
        <v>theater</v>
      </c>
      <c r="T512" t="str">
        <f t="shared" si="68"/>
        <v>plays</v>
      </c>
      <c r="U512" s="11" t="str">
        <f t="shared" si="70"/>
        <v>2014</v>
      </c>
      <c r="V512" s="11" t="str">
        <f t="shared" si="71"/>
        <v>Jun</v>
      </c>
      <c r="W512" s="11" t="str">
        <f t="shared" si="69"/>
        <v>Jun</v>
      </c>
    </row>
    <row r="513" spans="1:23" ht="15.75">
      <c r="A513">
        <v>365</v>
      </c>
      <c r="B513" s="4" t="s">
        <v>782</v>
      </c>
      <c r="C513" s="3" t="s">
        <v>783</v>
      </c>
      <c r="D513">
        <v>1600</v>
      </c>
      <c r="E513">
        <v>11735</v>
      </c>
      <c r="F513" t="s">
        <v>20</v>
      </c>
      <c r="G513" s="7">
        <f t="shared" si="72"/>
        <v>7.3343749999999996</v>
      </c>
      <c r="H513">
        <v>112</v>
      </c>
      <c r="I513" t="s">
        <v>26</v>
      </c>
      <c r="J513" t="s">
        <v>27</v>
      </c>
      <c r="K513" s="10">
        <f t="shared" si="65"/>
        <v>42733.25</v>
      </c>
      <c r="L513">
        <v>1482991200</v>
      </c>
      <c r="M513">
        <v>1485324000</v>
      </c>
      <c r="N513" s="11">
        <f t="shared" si="66"/>
        <v>42760.25</v>
      </c>
      <c r="O513" t="b">
        <v>0</v>
      </c>
      <c r="P513" t="b">
        <v>0</v>
      </c>
      <c r="Q513" t="s">
        <v>33</v>
      </c>
      <c r="R513" s="8">
        <f t="shared" si="73"/>
        <v>104.77678571428571</v>
      </c>
      <c r="S513" t="str">
        <f t="shared" si="67"/>
        <v>theater</v>
      </c>
      <c r="T513" t="str">
        <f t="shared" si="68"/>
        <v>plays</v>
      </c>
      <c r="U513" s="11" t="str">
        <f t="shared" si="70"/>
        <v>2017</v>
      </c>
      <c r="V513" s="11" t="str">
        <f t="shared" si="71"/>
        <v>Dec</v>
      </c>
      <c r="W513" s="11" t="str">
        <f t="shared" si="69"/>
        <v>Jan</v>
      </c>
    </row>
    <row r="514" spans="1:23" ht="30" customHeight="1">
      <c r="A514">
        <v>283</v>
      </c>
      <c r="B514" s="4" t="s">
        <v>618</v>
      </c>
      <c r="C514" s="3" t="s">
        <v>619</v>
      </c>
      <c r="D514">
        <v>8100</v>
      </c>
      <c r="E514">
        <v>1517</v>
      </c>
      <c r="F514" t="s">
        <v>14</v>
      </c>
      <c r="G514" s="7">
        <f t="shared" si="72"/>
        <v>0.18728395061728395</v>
      </c>
      <c r="H514">
        <v>29</v>
      </c>
      <c r="I514" t="s">
        <v>36</v>
      </c>
      <c r="J514" t="s">
        <v>37</v>
      </c>
      <c r="K514" s="10">
        <f t="shared" ref="K514:K577" si="74">(((L514/60)/60)/24)+DATE(1970,1,1)</f>
        <v>42520.208333333328</v>
      </c>
      <c r="L514">
        <v>1464584400</v>
      </c>
      <c r="M514">
        <v>1465016400</v>
      </c>
      <c r="N514" s="11">
        <f t="shared" ref="N514:N577" si="75">(((M514/60)/60)/24)+DATE(1970,1,1)</f>
        <v>42525.208333333328</v>
      </c>
      <c r="O514" t="b">
        <v>0</v>
      </c>
      <c r="P514" t="b">
        <v>0</v>
      </c>
      <c r="Q514" t="s">
        <v>23</v>
      </c>
      <c r="R514" s="8">
        <f t="shared" si="73"/>
        <v>52.310344827586206</v>
      </c>
      <c r="S514" t="str">
        <f t="shared" ref="S514:S577" si="76">LEFT(Q514,FIND("/",Q514)-1)</f>
        <v>music</v>
      </c>
      <c r="T514" t="str">
        <f t="shared" ref="T514:T577" si="77">RIGHT(Q514,(LEN(Q514)-FIND("/",Q514)))</f>
        <v>rock</v>
      </c>
      <c r="U514" s="11" t="str">
        <f t="shared" si="70"/>
        <v>2016</v>
      </c>
      <c r="V514" s="11" t="str">
        <f t="shared" si="71"/>
        <v>May</v>
      </c>
      <c r="W514" s="11" t="str">
        <f t="shared" ref="W514:W577" si="78">TEXT(N514,"mmm")</f>
        <v>Jun</v>
      </c>
    </row>
    <row r="515" spans="1:23" ht="15.75" customHeight="1">
      <c r="A515">
        <v>497</v>
      </c>
      <c r="B515" s="4" t="s">
        <v>1042</v>
      </c>
      <c r="C515" s="3" t="s">
        <v>1043</v>
      </c>
      <c r="D515">
        <v>9800</v>
      </c>
      <c r="E515">
        <v>3349</v>
      </c>
      <c r="F515" t="s">
        <v>14</v>
      </c>
      <c r="G515" s="7">
        <f t="shared" si="72"/>
        <v>0.34173469387755095</v>
      </c>
      <c r="H515">
        <v>120</v>
      </c>
      <c r="I515" t="s">
        <v>21</v>
      </c>
      <c r="J515" t="s">
        <v>22</v>
      </c>
      <c r="K515" s="10">
        <f t="shared" si="74"/>
        <v>42724.25</v>
      </c>
      <c r="L515">
        <v>1482213600</v>
      </c>
      <c r="M515">
        <v>1482213600</v>
      </c>
      <c r="N515" s="11">
        <f t="shared" si="75"/>
        <v>42724.25</v>
      </c>
      <c r="O515" t="b">
        <v>0</v>
      </c>
      <c r="P515" t="b">
        <v>1</v>
      </c>
      <c r="Q515" t="s">
        <v>65</v>
      </c>
      <c r="R515" s="8">
        <f t="shared" si="73"/>
        <v>27.908333333333335</v>
      </c>
      <c r="S515" t="str">
        <f t="shared" si="76"/>
        <v>technology</v>
      </c>
      <c r="T515" t="str">
        <f t="shared" si="77"/>
        <v>wearables</v>
      </c>
      <c r="U515" s="11" t="str">
        <f t="shared" ref="U515:U578" si="79">TEXT(N515,"yyyy")</f>
        <v>2016</v>
      </c>
      <c r="V515" s="11" t="str">
        <f t="shared" ref="V515:V578" si="80">TEXT(K515,"mmm")</f>
        <v>Dec</v>
      </c>
      <c r="W515" s="11" t="str">
        <f t="shared" si="78"/>
        <v>Dec</v>
      </c>
    </row>
    <row r="516" spans="1:23" ht="15.75">
      <c r="A516">
        <v>130</v>
      </c>
      <c r="B516" s="4" t="s">
        <v>311</v>
      </c>
      <c r="C516" s="3" t="s">
        <v>312</v>
      </c>
      <c r="D516">
        <v>9600</v>
      </c>
      <c r="E516">
        <v>14925</v>
      </c>
      <c r="F516" t="s">
        <v>20</v>
      </c>
      <c r="G516" s="7">
        <f t="shared" si="72"/>
        <v>1.5546875</v>
      </c>
      <c r="H516">
        <v>533</v>
      </c>
      <c r="I516" t="s">
        <v>36</v>
      </c>
      <c r="J516" t="s">
        <v>37</v>
      </c>
      <c r="K516" s="10">
        <f t="shared" si="74"/>
        <v>40842.208333333336</v>
      </c>
      <c r="L516">
        <v>1319605200</v>
      </c>
      <c r="M516">
        <v>1320991200</v>
      </c>
      <c r="N516" s="11">
        <f t="shared" si="75"/>
        <v>40858.25</v>
      </c>
      <c r="O516" t="b">
        <v>0</v>
      </c>
      <c r="P516" t="b">
        <v>0</v>
      </c>
      <c r="Q516" t="s">
        <v>53</v>
      </c>
      <c r="R516" s="8">
        <f t="shared" si="73"/>
        <v>28.001876172607879</v>
      </c>
      <c r="S516" t="str">
        <f t="shared" si="76"/>
        <v>film &amp; video</v>
      </c>
      <c r="T516" t="str">
        <f t="shared" si="77"/>
        <v>drama</v>
      </c>
      <c r="U516" s="11" t="str">
        <f t="shared" si="79"/>
        <v>2011</v>
      </c>
      <c r="V516" s="11" t="str">
        <f t="shared" si="80"/>
        <v>Oct</v>
      </c>
      <c r="W516" s="11" t="str">
        <f t="shared" si="78"/>
        <v>Nov</v>
      </c>
    </row>
    <row r="517" spans="1:23" ht="15.75" customHeight="1">
      <c r="A517">
        <v>941</v>
      </c>
      <c r="B517" s="4" t="s">
        <v>1913</v>
      </c>
      <c r="C517" s="3" t="s">
        <v>1914</v>
      </c>
      <c r="D517">
        <v>43000</v>
      </c>
      <c r="E517">
        <v>5615</v>
      </c>
      <c r="F517" t="s">
        <v>14</v>
      </c>
      <c r="G517" s="7">
        <f t="shared" si="72"/>
        <v>0.1305813953488372</v>
      </c>
      <c r="H517">
        <v>78</v>
      </c>
      <c r="I517" t="s">
        <v>21</v>
      </c>
      <c r="J517" t="s">
        <v>22</v>
      </c>
      <c r="K517" s="10">
        <f t="shared" si="74"/>
        <v>40552.25</v>
      </c>
      <c r="L517">
        <v>1294552800</v>
      </c>
      <c r="M517">
        <v>1297576800</v>
      </c>
      <c r="N517" s="11">
        <f t="shared" si="75"/>
        <v>40587.25</v>
      </c>
      <c r="O517" t="b">
        <v>1</v>
      </c>
      <c r="P517" t="b">
        <v>0</v>
      </c>
      <c r="Q517" t="s">
        <v>33</v>
      </c>
      <c r="R517" s="8">
        <f t="shared" si="73"/>
        <v>71.987179487179489</v>
      </c>
      <c r="S517" t="str">
        <f t="shared" si="76"/>
        <v>theater</v>
      </c>
      <c r="T517" t="str">
        <f t="shared" si="77"/>
        <v>plays</v>
      </c>
      <c r="U517" s="11" t="str">
        <f t="shared" si="79"/>
        <v>2011</v>
      </c>
      <c r="V517" s="11" t="str">
        <f t="shared" si="80"/>
        <v>Jan</v>
      </c>
      <c r="W517" s="11" t="str">
        <f t="shared" si="78"/>
        <v>Feb</v>
      </c>
    </row>
    <row r="518" spans="1:23" ht="15.75" customHeight="1">
      <c r="A518">
        <v>878</v>
      </c>
      <c r="B518" s="4" t="s">
        <v>1788</v>
      </c>
      <c r="C518" s="3" t="s">
        <v>1789</v>
      </c>
      <c r="D518">
        <v>2700</v>
      </c>
      <c r="E518">
        <v>1012</v>
      </c>
      <c r="F518" t="s">
        <v>14</v>
      </c>
      <c r="G518" s="7">
        <f t="shared" si="72"/>
        <v>0.37481481481481482</v>
      </c>
      <c r="H518">
        <v>12</v>
      </c>
      <c r="I518" t="s">
        <v>107</v>
      </c>
      <c r="J518" t="s">
        <v>108</v>
      </c>
      <c r="K518" s="10">
        <f t="shared" si="74"/>
        <v>43845.25</v>
      </c>
      <c r="L518">
        <v>1579068000</v>
      </c>
      <c r="M518">
        <v>1581141600</v>
      </c>
      <c r="N518" s="11">
        <f t="shared" si="75"/>
        <v>43869.25</v>
      </c>
      <c r="O518" t="b">
        <v>0</v>
      </c>
      <c r="P518" t="b">
        <v>0</v>
      </c>
      <c r="Q518" t="s">
        <v>148</v>
      </c>
      <c r="R518" s="8">
        <f t="shared" si="73"/>
        <v>84.333333333333329</v>
      </c>
      <c r="S518" t="str">
        <f t="shared" si="76"/>
        <v>music</v>
      </c>
      <c r="T518" t="str">
        <f t="shared" si="77"/>
        <v>metal</v>
      </c>
      <c r="U518" s="11" t="str">
        <f t="shared" si="79"/>
        <v>2020</v>
      </c>
      <c r="V518" s="11" t="str">
        <f t="shared" si="80"/>
        <v>Jan</v>
      </c>
      <c r="W518" s="11" t="str">
        <f t="shared" si="78"/>
        <v>Feb</v>
      </c>
    </row>
    <row r="519" spans="1:23" ht="15.75">
      <c r="A519">
        <v>885</v>
      </c>
      <c r="B519" s="4" t="s">
        <v>1802</v>
      </c>
      <c r="C519" s="3" t="s">
        <v>1803</v>
      </c>
      <c r="D519">
        <v>1800</v>
      </c>
      <c r="E519">
        <v>2129</v>
      </c>
      <c r="F519" t="s">
        <v>20</v>
      </c>
      <c r="G519" s="7">
        <f t="shared" si="72"/>
        <v>1.1827777777777777</v>
      </c>
      <c r="H519">
        <v>52</v>
      </c>
      <c r="I519" t="s">
        <v>21</v>
      </c>
      <c r="J519" t="s">
        <v>22</v>
      </c>
      <c r="K519" s="10">
        <f t="shared" si="74"/>
        <v>40335.208333333336</v>
      </c>
      <c r="L519">
        <v>1275800400</v>
      </c>
      <c r="M519">
        <v>1279083600</v>
      </c>
      <c r="N519" s="11">
        <f t="shared" si="75"/>
        <v>40373.208333333336</v>
      </c>
      <c r="O519" t="b">
        <v>0</v>
      </c>
      <c r="P519" t="b">
        <v>0</v>
      </c>
      <c r="Q519" t="s">
        <v>33</v>
      </c>
      <c r="R519" s="8">
        <f t="shared" si="73"/>
        <v>40.942307692307693</v>
      </c>
      <c r="S519" t="str">
        <f t="shared" si="76"/>
        <v>theater</v>
      </c>
      <c r="T519" t="str">
        <f t="shared" si="77"/>
        <v>plays</v>
      </c>
      <c r="U519" s="11" t="str">
        <f t="shared" si="79"/>
        <v>2010</v>
      </c>
      <c r="V519" s="11" t="str">
        <f t="shared" si="80"/>
        <v>Jun</v>
      </c>
      <c r="W519" s="11" t="str">
        <f t="shared" si="78"/>
        <v>Jul</v>
      </c>
    </row>
    <row r="520" spans="1:23" ht="15.75">
      <c r="A520">
        <v>406</v>
      </c>
      <c r="B520" s="4" t="s">
        <v>863</v>
      </c>
      <c r="C520" s="3" t="s">
        <v>864</v>
      </c>
      <c r="D520">
        <v>39300</v>
      </c>
      <c r="E520">
        <v>71583</v>
      </c>
      <c r="F520" t="s">
        <v>20</v>
      </c>
      <c r="G520" s="7">
        <f t="shared" si="72"/>
        <v>1.8214503816793894</v>
      </c>
      <c r="H520">
        <v>645</v>
      </c>
      <c r="I520" t="s">
        <v>21</v>
      </c>
      <c r="J520" t="s">
        <v>22</v>
      </c>
      <c r="K520" s="10">
        <f t="shared" si="74"/>
        <v>41304.25</v>
      </c>
      <c r="L520">
        <v>1359525600</v>
      </c>
      <c r="M520">
        <v>1360562400</v>
      </c>
      <c r="N520" s="11">
        <f t="shared" si="75"/>
        <v>41316.25</v>
      </c>
      <c r="O520" t="b">
        <v>1</v>
      </c>
      <c r="P520" t="b">
        <v>0</v>
      </c>
      <c r="Q520" t="s">
        <v>42</v>
      </c>
      <c r="R520" s="8">
        <f t="shared" si="73"/>
        <v>110.98139534883721</v>
      </c>
      <c r="S520" t="str">
        <f t="shared" si="76"/>
        <v>film &amp; video</v>
      </c>
      <c r="T520" t="str">
        <f t="shared" si="77"/>
        <v>documentary</v>
      </c>
      <c r="U520" s="11" t="str">
        <f t="shared" si="79"/>
        <v>2013</v>
      </c>
      <c r="V520" s="11" t="str">
        <f t="shared" si="80"/>
        <v>Jan</v>
      </c>
      <c r="W520" s="11" t="str">
        <f t="shared" si="78"/>
        <v>Feb</v>
      </c>
    </row>
    <row r="521" spans="1:23" ht="15.75">
      <c r="A521">
        <v>478</v>
      </c>
      <c r="B521" s="4" t="s">
        <v>1003</v>
      </c>
      <c r="C521" s="3" t="s">
        <v>1004</v>
      </c>
      <c r="D521">
        <v>68800</v>
      </c>
      <c r="E521">
        <v>162603</v>
      </c>
      <c r="F521" t="s">
        <v>20</v>
      </c>
      <c r="G521" s="7">
        <f t="shared" si="72"/>
        <v>2.3634156976744185</v>
      </c>
      <c r="H521">
        <v>2756</v>
      </c>
      <c r="I521" t="s">
        <v>21</v>
      </c>
      <c r="J521" t="s">
        <v>22</v>
      </c>
      <c r="K521" s="10">
        <f t="shared" si="74"/>
        <v>42072.208333333328</v>
      </c>
      <c r="L521">
        <v>1425877200</v>
      </c>
      <c r="M521">
        <v>1426914000</v>
      </c>
      <c r="N521" s="11">
        <f t="shared" si="75"/>
        <v>42084.208333333328</v>
      </c>
      <c r="O521" t="b">
        <v>0</v>
      </c>
      <c r="P521" t="b">
        <v>0</v>
      </c>
      <c r="Q521" t="s">
        <v>65</v>
      </c>
      <c r="R521" s="8">
        <f t="shared" si="73"/>
        <v>58.999637155297535</v>
      </c>
      <c r="S521" t="str">
        <f t="shared" si="76"/>
        <v>technology</v>
      </c>
      <c r="T521" t="str">
        <f t="shared" si="77"/>
        <v>wearables</v>
      </c>
      <c r="U521" s="11" t="str">
        <f t="shared" si="79"/>
        <v>2015</v>
      </c>
      <c r="V521" s="11" t="str">
        <f t="shared" si="80"/>
        <v>Mar</v>
      </c>
      <c r="W521" s="11" t="str">
        <f t="shared" si="78"/>
        <v>Mar</v>
      </c>
    </row>
    <row r="522" spans="1:23" ht="15.75" customHeight="1">
      <c r="A522">
        <v>836</v>
      </c>
      <c r="B522" s="4" t="s">
        <v>1705</v>
      </c>
      <c r="C522" s="3" t="s">
        <v>1706</v>
      </c>
      <c r="D522">
        <v>8100</v>
      </c>
      <c r="E522">
        <v>6086</v>
      </c>
      <c r="F522" t="s">
        <v>14</v>
      </c>
      <c r="G522" s="7">
        <f t="shared" si="72"/>
        <v>0.75135802469135793</v>
      </c>
      <c r="H522">
        <v>94</v>
      </c>
      <c r="I522" t="s">
        <v>21</v>
      </c>
      <c r="J522" t="s">
        <v>22</v>
      </c>
      <c r="K522" s="10">
        <f t="shared" si="74"/>
        <v>40214.25</v>
      </c>
      <c r="L522">
        <v>1265349600</v>
      </c>
      <c r="M522">
        <v>1266300000</v>
      </c>
      <c r="N522" s="11">
        <f t="shared" si="75"/>
        <v>40225.25</v>
      </c>
      <c r="O522" t="b">
        <v>0</v>
      </c>
      <c r="P522" t="b">
        <v>0</v>
      </c>
      <c r="Q522" t="s">
        <v>60</v>
      </c>
      <c r="R522" s="8">
        <f t="shared" si="73"/>
        <v>64.744680851063833</v>
      </c>
      <c r="S522" t="str">
        <f t="shared" si="76"/>
        <v>music</v>
      </c>
      <c r="T522" t="str">
        <f t="shared" si="77"/>
        <v>indie rock</v>
      </c>
      <c r="U522" s="11" t="str">
        <f t="shared" si="79"/>
        <v>2010</v>
      </c>
      <c r="V522" s="11" t="str">
        <f t="shared" si="80"/>
        <v>Feb</v>
      </c>
      <c r="W522" s="11" t="str">
        <f t="shared" si="78"/>
        <v>Feb</v>
      </c>
    </row>
    <row r="523" spans="1:23" ht="15.75">
      <c r="A523">
        <v>635</v>
      </c>
      <c r="B523" s="4" t="s">
        <v>1312</v>
      </c>
      <c r="C523" s="3" t="s">
        <v>1313</v>
      </c>
      <c r="D523">
        <v>139000</v>
      </c>
      <c r="E523">
        <v>158590</v>
      </c>
      <c r="F523" t="s">
        <v>20</v>
      </c>
      <c r="G523" s="7">
        <f t="shared" si="72"/>
        <v>1.1409352517985611</v>
      </c>
      <c r="H523">
        <v>2266</v>
      </c>
      <c r="I523" t="s">
        <v>21</v>
      </c>
      <c r="J523" t="s">
        <v>22</v>
      </c>
      <c r="K523" s="10">
        <f t="shared" si="74"/>
        <v>41314.25</v>
      </c>
      <c r="L523">
        <v>1360389600</v>
      </c>
      <c r="M523">
        <v>1363150800</v>
      </c>
      <c r="N523" s="11">
        <f t="shared" si="75"/>
        <v>41346.208333333336</v>
      </c>
      <c r="O523" t="b">
        <v>0</v>
      </c>
      <c r="P523" t="b">
        <v>0</v>
      </c>
      <c r="Q523" t="s">
        <v>269</v>
      </c>
      <c r="R523" s="8">
        <f t="shared" si="73"/>
        <v>69.986760812003524</v>
      </c>
      <c r="S523" t="str">
        <f t="shared" si="76"/>
        <v>film &amp; video</v>
      </c>
      <c r="T523" t="str">
        <f t="shared" si="77"/>
        <v>television</v>
      </c>
      <c r="U523" s="11" t="str">
        <f t="shared" si="79"/>
        <v>2013</v>
      </c>
      <c r="V523" s="11" t="str">
        <f t="shared" si="80"/>
        <v>Feb</v>
      </c>
      <c r="W523" s="11" t="str">
        <f t="shared" si="78"/>
        <v>Mar</v>
      </c>
    </row>
    <row r="524" spans="1:23" ht="15.75">
      <c r="A524">
        <v>408</v>
      </c>
      <c r="B524" s="4" t="s">
        <v>867</v>
      </c>
      <c r="C524" s="3" t="s">
        <v>868</v>
      </c>
      <c r="D524">
        <v>9200</v>
      </c>
      <c r="E524">
        <v>12129</v>
      </c>
      <c r="F524" t="s">
        <v>20</v>
      </c>
      <c r="G524" s="7">
        <f t="shared" si="72"/>
        <v>1.3183695652173912</v>
      </c>
      <c r="H524">
        <v>154</v>
      </c>
      <c r="I524" t="s">
        <v>15</v>
      </c>
      <c r="J524" t="s">
        <v>16</v>
      </c>
      <c r="K524" s="10">
        <f t="shared" si="74"/>
        <v>42541.208333333328</v>
      </c>
      <c r="L524">
        <v>1466398800</v>
      </c>
      <c r="M524">
        <v>1468126800</v>
      </c>
      <c r="N524" s="11">
        <f t="shared" si="75"/>
        <v>42561.208333333328</v>
      </c>
      <c r="O524" t="b">
        <v>0</v>
      </c>
      <c r="P524" t="b">
        <v>0</v>
      </c>
      <c r="Q524" t="s">
        <v>42</v>
      </c>
      <c r="R524" s="8">
        <f t="shared" si="73"/>
        <v>78.759740259740255</v>
      </c>
      <c r="S524" t="str">
        <f t="shared" si="76"/>
        <v>film &amp; video</v>
      </c>
      <c r="T524" t="str">
        <f t="shared" si="77"/>
        <v>documentary</v>
      </c>
      <c r="U524" s="11" t="str">
        <f t="shared" si="79"/>
        <v>2016</v>
      </c>
      <c r="V524" s="11" t="str">
        <f t="shared" si="80"/>
        <v>Jun</v>
      </c>
      <c r="W524" s="11" t="str">
        <f t="shared" si="78"/>
        <v>Jul</v>
      </c>
    </row>
    <row r="525" spans="1:23" ht="30">
      <c r="A525">
        <v>34</v>
      </c>
      <c r="B525" s="4" t="s">
        <v>111</v>
      </c>
      <c r="C525" s="3" t="s">
        <v>112</v>
      </c>
      <c r="D525">
        <v>9300</v>
      </c>
      <c r="E525">
        <v>14025</v>
      </c>
      <c r="F525" t="s">
        <v>20</v>
      </c>
      <c r="G525" s="7">
        <f t="shared" si="72"/>
        <v>1.5080645161290323</v>
      </c>
      <c r="H525">
        <v>165</v>
      </c>
      <c r="I525" t="s">
        <v>21</v>
      </c>
      <c r="J525" t="s">
        <v>22</v>
      </c>
      <c r="K525" s="10">
        <f t="shared" si="74"/>
        <v>42817.208333333328</v>
      </c>
      <c r="L525">
        <v>1490245200</v>
      </c>
      <c r="M525">
        <v>1490677200</v>
      </c>
      <c r="N525" s="11">
        <f t="shared" si="75"/>
        <v>42822.208333333328</v>
      </c>
      <c r="O525" t="b">
        <v>0</v>
      </c>
      <c r="P525" t="b">
        <v>0</v>
      </c>
      <c r="Q525" t="s">
        <v>42</v>
      </c>
      <c r="R525" s="8">
        <f t="shared" si="73"/>
        <v>85</v>
      </c>
      <c r="S525" t="str">
        <f t="shared" si="76"/>
        <v>film &amp; video</v>
      </c>
      <c r="T525" t="str">
        <f t="shared" si="77"/>
        <v>documentary</v>
      </c>
      <c r="U525" s="11" t="str">
        <f t="shared" si="79"/>
        <v>2017</v>
      </c>
      <c r="V525" s="11" t="str">
        <f t="shared" si="80"/>
        <v>Mar</v>
      </c>
      <c r="W525" s="11" t="str">
        <f t="shared" si="78"/>
        <v>Mar</v>
      </c>
    </row>
    <row r="526" spans="1:23" ht="15.75">
      <c r="A526">
        <v>38</v>
      </c>
      <c r="B526" s="4" t="s">
        <v>120</v>
      </c>
      <c r="C526" s="3" t="s">
        <v>121</v>
      </c>
      <c r="D526">
        <v>3100</v>
      </c>
      <c r="E526">
        <v>10085</v>
      </c>
      <c r="F526" t="s">
        <v>20</v>
      </c>
      <c r="G526" s="7">
        <f t="shared" si="72"/>
        <v>3.2532258064516126</v>
      </c>
      <c r="H526">
        <v>134</v>
      </c>
      <c r="I526" t="s">
        <v>21</v>
      </c>
      <c r="J526" t="s">
        <v>22</v>
      </c>
      <c r="K526" s="10">
        <f t="shared" si="74"/>
        <v>40469.208333333336</v>
      </c>
      <c r="L526">
        <v>1287378000</v>
      </c>
      <c r="M526">
        <v>1287810000</v>
      </c>
      <c r="N526" s="11">
        <f t="shared" si="75"/>
        <v>40474.208333333336</v>
      </c>
      <c r="O526" t="b">
        <v>0</v>
      </c>
      <c r="P526" t="b">
        <v>0</v>
      </c>
      <c r="Q526" t="s">
        <v>122</v>
      </c>
      <c r="R526" s="8">
        <f t="shared" si="73"/>
        <v>75.261194029850742</v>
      </c>
      <c r="S526" t="str">
        <f t="shared" si="76"/>
        <v>photography</v>
      </c>
      <c r="T526" t="str">
        <f t="shared" si="77"/>
        <v>photography books</v>
      </c>
      <c r="U526" s="11" t="str">
        <f t="shared" si="79"/>
        <v>2010</v>
      </c>
      <c r="V526" s="11" t="str">
        <f t="shared" si="80"/>
        <v>Oct</v>
      </c>
      <c r="W526" s="11" t="str">
        <f t="shared" si="78"/>
        <v>Oct</v>
      </c>
    </row>
    <row r="527" spans="1:23" ht="15.75">
      <c r="A527">
        <v>995</v>
      </c>
      <c r="B527" s="4" t="s">
        <v>2017</v>
      </c>
      <c r="C527" s="3" t="s">
        <v>2018</v>
      </c>
      <c r="D527">
        <v>97300</v>
      </c>
      <c r="E527">
        <v>153216</v>
      </c>
      <c r="F527" t="s">
        <v>20</v>
      </c>
      <c r="G527" s="7">
        <f t="shared" si="72"/>
        <v>1.5746762589928058</v>
      </c>
      <c r="H527">
        <v>2043</v>
      </c>
      <c r="I527" t="s">
        <v>21</v>
      </c>
      <c r="J527" t="s">
        <v>22</v>
      </c>
      <c r="K527" s="10">
        <f t="shared" si="74"/>
        <v>43408.208333333328</v>
      </c>
      <c r="L527">
        <v>1541307600</v>
      </c>
      <c r="M527">
        <v>1543816800</v>
      </c>
      <c r="N527" s="11">
        <f t="shared" si="75"/>
        <v>43437.25</v>
      </c>
      <c r="O527" t="b">
        <v>0</v>
      </c>
      <c r="P527" t="b">
        <v>1</v>
      </c>
      <c r="Q527" t="s">
        <v>17</v>
      </c>
      <c r="R527" s="8">
        <f t="shared" si="73"/>
        <v>74.995594713656388</v>
      </c>
      <c r="S527" t="str">
        <f t="shared" si="76"/>
        <v>food</v>
      </c>
      <c r="T527" t="str">
        <f t="shared" si="77"/>
        <v>food trucks</v>
      </c>
      <c r="U527" s="11" t="str">
        <f t="shared" si="79"/>
        <v>2018</v>
      </c>
      <c r="V527" s="11" t="str">
        <f t="shared" si="80"/>
        <v>Nov</v>
      </c>
      <c r="W527" s="11" t="str">
        <f t="shared" si="78"/>
        <v>Dec</v>
      </c>
    </row>
    <row r="528" spans="1:23" ht="30">
      <c r="A528">
        <v>179</v>
      </c>
      <c r="B528" s="4" t="s">
        <v>410</v>
      </c>
      <c r="C528" s="3" t="s">
        <v>411</v>
      </c>
      <c r="D528">
        <v>44500</v>
      </c>
      <c r="E528">
        <v>159185</v>
      </c>
      <c r="F528" t="s">
        <v>20</v>
      </c>
      <c r="G528" s="7">
        <f t="shared" si="72"/>
        <v>3.5771910112359548</v>
      </c>
      <c r="H528">
        <v>3537</v>
      </c>
      <c r="I528" t="s">
        <v>15</v>
      </c>
      <c r="J528" t="s">
        <v>16</v>
      </c>
      <c r="K528" s="10">
        <f t="shared" si="74"/>
        <v>41350.208333333336</v>
      </c>
      <c r="L528">
        <v>1363496400</v>
      </c>
      <c r="M528">
        <v>1363582800</v>
      </c>
      <c r="N528" s="11">
        <f t="shared" si="75"/>
        <v>41351.208333333336</v>
      </c>
      <c r="O528" t="b">
        <v>0</v>
      </c>
      <c r="P528" t="b">
        <v>1</v>
      </c>
      <c r="Q528" t="s">
        <v>33</v>
      </c>
      <c r="R528" s="8">
        <f t="shared" si="73"/>
        <v>45.005654509471306</v>
      </c>
      <c r="S528" t="str">
        <f t="shared" si="76"/>
        <v>theater</v>
      </c>
      <c r="T528" t="str">
        <f t="shared" si="77"/>
        <v>plays</v>
      </c>
      <c r="U528" s="11" t="str">
        <f t="shared" si="79"/>
        <v>2013</v>
      </c>
      <c r="V528" s="11" t="str">
        <f t="shared" si="80"/>
        <v>Mar</v>
      </c>
      <c r="W528" s="11" t="str">
        <f t="shared" si="78"/>
        <v>Mar</v>
      </c>
    </row>
    <row r="529" spans="1:23" ht="15.75">
      <c r="A529">
        <v>733</v>
      </c>
      <c r="B529" s="4" t="s">
        <v>1504</v>
      </c>
      <c r="C529" s="3" t="s">
        <v>1505</v>
      </c>
      <c r="D529">
        <v>15800</v>
      </c>
      <c r="E529">
        <v>83267</v>
      </c>
      <c r="F529" t="s">
        <v>20</v>
      </c>
      <c r="G529" s="7">
        <f t="shared" si="72"/>
        <v>5.2700632911392402</v>
      </c>
      <c r="H529">
        <v>980</v>
      </c>
      <c r="I529" t="s">
        <v>21</v>
      </c>
      <c r="J529" t="s">
        <v>22</v>
      </c>
      <c r="K529" s="10">
        <f t="shared" si="74"/>
        <v>41844.208333333336</v>
      </c>
      <c r="L529">
        <v>1406178000</v>
      </c>
      <c r="M529">
        <v>1407301200</v>
      </c>
      <c r="N529" s="11">
        <f t="shared" si="75"/>
        <v>41857.208333333336</v>
      </c>
      <c r="O529" t="b">
        <v>0</v>
      </c>
      <c r="P529" t="b">
        <v>0</v>
      </c>
      <c r="Q529" t="s">
        <v>148</v>
      </c>
      <c r="R529" s="8">
        <f t="shared" si="73"/>
        <v>84.96632653061225</v>
      </c>
      <c r="S529" t="str">
        <f t="shared" si="76"/>
        <v>music</v>
      </c>
      <c r="T529" t="str">
        <f t="shared" si="77"/>
        <v>metal</v>
      </c>
      <c r="U529" s="11" t="str">
        <f t="shared" si="79"/>
        <v>2014</v>
      </c>
      <c r="V529" s="11" t="str">
        <f t="shared" si="80"/>
        <v>Jul</v>
      </c>
      <c r="W529" s="11" t="str">
        <f t="shared" si="78"/>
        <v>Aug</v>
      </c>
    </row>
    <row r="530" spans="1:23" ht="30" customHeight="1">
      <c r="A530">
        <v>374</v>
      </c>
      <c r="B530" s="4" t="s">
        <v>800</v>
      </c>
      <c r="C530" s="3" t="s">
        <v>801</v>
      </c>
      <c r="D530">
        <v>167400</v>
      </c>
      <c r="E530">
        <v>22073</v>
      </c>
      <c r="F530" t="s">
        <v>14</v>
      </c>
      <c r="G530" s="7">
        <f t="shared" si="72"/>
        <v>0.13185782556750297</v>
      </c>
      <c r="H530">
        <v>441</v>
      </c>
      <c r="I530" t="s">
        <v>21</v>
      </c>
      <c r="J530" t="s">
        <v>22</v>
      </c>
      <c r="K530" s="10">
        <f t="shared" si="74"/>
        <v>43476.25</v>
      </c>
      <c r="L530">
        <v>1547186400</v>
      </c>
      <c r="M530">
        <v>1547618400</v>
      </c>
      <c r="N530" s="11">
        <f t="shared" si="75"/>
        <v>43481.25</v>
      </c>
      <c r="O530" t="b">
        <v>0</v>
      </c>
      <c r="P530" t="b">
        <v>1</v>
      </c>
      <c r="Q530" t="s">
        <v>42</v>
      </c>
      <c r="R530" s="8">
        <f t="shared" si="73"/>
        <v>50.05215419501134</v>
      </c>
      <c r="S530" t="str">
        <f t="shared" si="76"/>
        <v>film &amp; video</v>
      </c>
      <c r="T530" t="str">
        <f t="shared" si="77"/>
        <v>documentary</v>
      </c>
      <c r="U530" s="11" t="str">
        <f t="shared" si="79"/>
        <v>2019</v>
      </c>
      <c r="V530" s="11" t="str">
        <f t="shared" si="80"/>
        <v>Jan</v>
      </c>
      <c r="W530" s="11" t="str">
        <f t="shared" si="78"/>
        <v>Jan</v>
      </c>
    </row>
    <row r="531" spans="1:23" ht="15.75">
      <c r="A531">
        <v>519</v>
      </c>
      <c r="B531" s="4" t="s">
        <v>1084</v>
      </c>
      <c r="C531" s="3" t="s">
        <v>1085</v>
      </c>
      <c r="D531">
        <v>177700</v>
      </c>
      <c r="E531">
        <v>180802</v>
      </c>
      <c r="F531" t="s">
        <v>20</v>
      </c>
      <c r="G531" s="7">
        <f t="shared" si="72"/>
        <v>1.0174563871693867</v>
      </c>
      <c r="H531">
        <v>1773</v>
      </c>
      <c r="I531" t="s">
        <v>21</v>
      </c>
      <c r="J531" t="s">
        <v>22</v>
      </c>
      <c r="K531" s="10">
        <f t="shared" si="74"/>
        <v>42012.25</v>
      </c>
      <c r="L531">
        <v>1420696800</v>
      </c>
      <c r="M531">
        <v>1421906400</v>
      </c>
      <c r="N531" s="11">
        <f t="shared" si="75"/>
        <v>42026.25</v>
      </c>
      <c r="O531" t="b">
        <v>0</v>
      </c>
      <c r="P531" t="b">
        <v>1</v>
      </c>
      <c r="Q531" t="s">
        <v>23</v>
      </c>
      <c r="R531" s="8">
        <f t="shared" si="73"/>
        <v>101.97518330513255</v>
      </c>
      <c r="S531" t="str">
        <f t="shared" si="76"/>
        <v>music</v>
      </c>
      <c r="T531" t="str">
        <f t="shared" si="77"/>
        <v>rock</v>
      </c>
      <c r="U531" s="11" t="str">
        <f t="shared" si="79"/>
        <v>2015</v>
      </c>
      <c r="V531" s="11" t="str">
        <f t="shared" si="80"/>
        <v>Jan</v>
      </c>
      <c r="W531" s="11" t="str">
        <f t="shared" si="78"/>
        <v>Jan</v>
      </c>
    </row>
    <row r="532" spans="1:23" ht="15.75" customHeight="1">
      <c r="A532">
        <v>76</v>
      </c>
      <c r="B532" s="4" t="s">
        <v>200</v>
      </c>
      <c r="C532" s="3" t="s">
        <v>201</v>
      </c>
      <c r="D532">
        <v>122900</v>
      </c>
      <c r="E532">
        <v>95993</v>
      </c>
      <c r="F532" t="s">
        <v>14</v>
      </c>
      <c r="G532" s="7">
        <f t="shared" si="72"/>
        <v>0.78106590724165992</v>
      </c>
      <c r="H532">
        <v>1684</v>
      </c>
      <c r="I532" t="s">
        <v>21</v>
      </c>
      <c r="J532" t="s">
        <v>22</v>
      </c>
      <c r="K532" s="10">
        <f t="shared" si="74"/>
        <v>42027.25</v>
      </c>
      <c r="L532">
        <v>1421992800</v>
      </c>
      <c r="M532">
        <v>1426222800</v>
      </c>
      <c r="N532" s="11">
        <f t="shared" si="75"/>
        <v>42076.208333333328</v>
      </c>
      <c r="O532" t="b">
        <v>1</v>
      </c>
      <c r="P532" t="b">
        <v>1</v>
      </c>
      <c r="Q532" t="s">
        <v>33</v>
      </c>
      <c r="R532" s="8">
        <f t="shared" si="73"/>
        <v>57.00296912114014</v>
      </c>
      <c r="S532" t="str">
        <f t="shared" si="76"/>
        <v>theater</v>
      </c>
      <c r="T532" t="str">
        <f t="shared" si="77"/>
        <v>plays</v>
      </c>
      <c r="U532" s="11" t="str">
        <f t="shared" si="79"/>
        <v>2015</v>
      </c>
      <c r="V532" s="11" t="str">
        <f t="shared" si="80"/>
        <v>Jan</v>
      </c>
      <c r="W532" s="11" t="str">
        <f t="shared" si="78"/>
        <v>Mar</v>
      </c>
    </row>
    <row r="533" spans="1:23" ht="15.75">
      <c r="A533">
        <v>687</v>
      </c>
      <c r="B533" s="4" t="s">
        <v>1413</v>
      </c>
      <c r="C533" s="3" t="s">
        <v>1414</v>
      </c>
      <c r="D533">
        <v>1500</v>
      </c>
      <c r="E533">
        <v>13980</v>
      </c>
      <c r="F533" t="s">
        <v>20</v>
      </c>
      <c r="G533" s="7">
        <f t="shared" si="72"/>
        <v>9.32</v>
      </c>
      <c r="H533">
        <v>269</v>
      </c>
      <c r="I533" t="s">
        <v>21</v>
      </c>
      <c r="J533" t="s">
        <v>22</v>
      </c>
      <c r="K533" s="10">
        <f t="shared" si="74"/>
        <v>42806.25</v>
      </c>
      <c r="L533">
        <v>1489298400</v>
      </c>
      <c r="M533">
        <v>1489554000</v>
      </c>
      <c r="N533" s="11">
        <f t="shared" si="75"/>
        <v>42809.208333333328</v>
      </c>
      <c r="O533" t="b">
        <v>0</v>
      </c>
      <c r="P533" t="b">
        <v>0</v>
      </c>
      <c r="Q533" t="s">
        <v>33</v>
      </c>
      <c r="R533" s="8">
        <f t="shared" si="73"/>
        <v>51.970260223048328</v>
      </c>
      <c r="S533" t="str">
        <f t="shared" si="76"/>
        <v>theater</v>
      </c>
      <c r="T533" t="str">
        <f t="shared" si="77"/>
        <v>plays</v>
      </c>
      <c r="U533" s="11" t="str">
        <f t="shared" si="79"/>
        <v>2017</v>
      </c>
      <c r="V533" s="11" t="str">
        <f t="shared" si="80"/>
        <v>Mar</v>
      </c>
      <c r="W533" s="11" t="str">
        <f t="shared" si="78"/>
        <v>Mar</v>
      </c>
    </row>
    <row r="534" spans="1:23" ht="15.75">
      <c r="A534">
        <v>627</v>
      </c>
      <c r="B534" s="4" t="s">
        <v>1296</v>
      </c>
      <c r="C534" s="3" t="s">
        <v>1297</v>
      </c>
      <c r="D534">
        <v>1600</v>
      </c>
      <c r="E534">
        <v>11108</v>
      </c>
      <c r="F534" t="s">
        <v>20</v>
      </c>
      <c r="G534" s="7">
        <f t="shared" si="72"/>
        <v>6.9424999999999999</v>
      </c>
      <c r="H534">
        <v>154</v>
      </c>
      <c r="I534" t="s">
        <v>40</v>
      </c>
      <c r="J534" t="s">
        <v>41</v>
      </c>
      <c r="K534" s="10">
        <f t="shared" si="74"/>
        <v>40345.208333333336</v>
      </c>
      <c r="L534">
        <v>1276664400</v>
      </c>
      <c r="M534">
        <v>1278738000</v>
      </c>
      <c r="N534" s="11">
        <f t="shared" si="75"/>
        <v>40369.208333333336</v>
      </c>
      <c r="O534" t="b">
        <v>1</v>
      </c>
      <c r="P534" t="b">
        <v>0</v>
      </c>
      <c r="Q534" t="s">
        <v>17</v>
      </c>
      <c r="R534" s="8">
        <f t="shared" si="73"/>
        <v>72.129870129870127</v>
      </c>
      <c r="S534" t="str">
        <f t="shared" si="76"/>
        <v>food</v>
      </c>
      <c r="T534" t="str">
        <f t="shared" si="77"/>
        <v>food trucks</v>
      </c>
      <c r="U534" s="11" t="str">
        <f t="shared" si="79"/>
        <v>2010</v>
      </c>
      <c r="V534" s="11" t="str">
        <f t="shared" si="80"/>
        <v>Jun</v>
      </c>
      <c r="W534" s="11" t="str">
        <f t="shared" si="78"/>
        <v>Jul</v>
      </c>
    </row>
    <row r="535" spans="1:23" ht="15.75">
      <c r="A535">
        <v>144</v>
      </c>
      <c r="B535" s="4" t="s">
        <v>340</v>
      </c>
      <c r="C535" s="3" t="s">
        <v>341</v>
      </c>
      <c r="D535">
        <v>9000</v>
      </c>
      <c r="E535">
        <v>11619</v>
      </c>
      <c r="F535" t="s">
        <v>20</v>
      </c>
      <c r="G535" s="7">
        <f t="shared" si="72"/>
        <v>1.2909999999999999</v>
      </c>
      <c r="H535">
        <v>135</v>
      </c>
      <c r="I535" t="s">
        <v>21</v>
      </c>
      <c r="J535" t="s">
        <v>22</v>
      </c>
      <c r="K535" s="10">
        <f t="shared" si="74"/>
        <v>43633.208333333328</v>
      </c>
      <c r="L535">
        <v>1560747600</v>
      </c>
      <c r="M535">
        <v>1561438800</v>
      </c>
      <c r="N535" s="11">
        <f t="shared" si="75"/>
        <v>43641.208333333328</v>
      </c>
      <c r="O535" t="b">
        <v>0</v>
      </c>
      <c r="P535" t="b">
        <v>0</v>
      </c>
      <c r="Q535" t="s">
        <v>33</v>
      </c>
      <c r="R535" s="8">
        <f t="shared" si="73"/>
        <v>86.066666666666663</v>
      </c>
      <c r="S535" t="str">
        <f t="shared" si="76"/>
        <v>theater</v>
      </c>
      <c r="T535" t="str">
        <f t="shared" si="77"/>
        <v>plays</v>
      </c>
      <c r="U535" s="11" t="str">
        <f t="shared" si="79"/>
        <v>2019</v>
      </c>
      <c r="V535" s="11" t="str">
        <f t="shared" si="80"/>
        <v>Jun</v>
      </c>
      <c r="W535" s="11" t="str">
        <f t="shared" si="78"/>
        <v>Jun</v>
      </c>
    </row>
    <row r="536" spans="1:23" ht="15.75" customHeight="1">
      <c r="A536">
        <v>446</v>
      </c>
      <c r="B536" s="4" t="s">
        <v>940</v>
      </c>
      <c r="C536" s="3" t="s">
        <v>941</v>
      </c>
      <c r="D536">
        <v>6800</v>
      </c>
      <c r="E536">
        <v>5579</v>
      </c>
      <c r="F536" t="s">
        <v>14</v>
      </c>
      <c r="G536" s="7">
        <f t="shared" si="72"/>
        <v>0.82044117647058823</v>
      </c>
      <c r="H536">
        <v>186</v>
      </c>
      <c r="I536" t="s">
        <v>21</v>
      </c>
      <c r="J536" t="s">
        <v>22</v>
      </c>
      <c r="K536" s="10">
        <f t="shared" si="74"/>
        <v>41261.25</v>
      </c>
      <c r="L536">
        <v>1355810400</v>
      </c>
      <c r="M536">
        <v>1355983200</v>
      </c>
      <c r="N536" s="11">
        <f t="shared" si="75"/>
        <v>41263.25</v>
      </c>
      <c r="O536" t="b">
        <v>0</v>
      </c>
      <c r="P536" t="b">
        <v>0</v>
      </c>
      <c r="Q536" t="s">
        <v>65</v>
      </c>
      <c r="R536" s="8">
        <f t="shared" si="73"/>
        <v>29.99462365591398</v>
      </c>
      <c r="S536" t="str">
        <f t="shared" si="76"/>
        <v>technology</v>
      </c>
      <c r="T536" t="str">
        <f t="shared" si="77"/>
        <v>wearables</v>
      </c>
      <c r="U536" s="11" t="str">
        <f t="shared" si="79"/>
        <v>2012</v>
      </c>
      <c r="V536" s="11" t="str">
        <f t="shared" si="80"/>
        <v>Dec</v>
      </c>
      <c r="W536" s="11" t="str">
        <f t="shared" si="78"/>
        <v>Dec</v>
      </c>
    </row>
    <row r="537" spans="1:23" ht="30" customHeight="1">
      <c r="A537">
        <v>482</v>
      </c>
      <c r="B537" s="4" t="s">
        <v>1011</v>
      </c>
      <c r="C537" s="3" t="s">
        <v>1012</v>
      </c>
      <c r="D537">
        <v>4200</v>
      </c>
      <c r="E537">
        <v>689</v>
      </c>
      <c r="F537" t="s">
        <v>14</v>
      </c>
      <c r="G537" s="7">
        <f t="shared" si="72"/>
        <v>0.16404761904761905</v>
      </c>
      <c r="H537">
        <v>9</v>
      </c>
      <c r="I537" t="s">
        <v>21</v>
      </c>
      <c r="J537" t="s">
        <v>22</v>
      </c>
      <c r="K537" s="10">
        <f t="shared" si="74"/>
        <v>40963.25</v>
      </c>
      <c r="L537">
        <v>1330063200</v>
      </c>
      <c r="M537">
        <v>1331013600</v>
      </c>
      <c r="N537" s="11">
        <f t="shared" si="75"/>
        <v>40974.25</v>
      </c>
      <c r="O537" t="b">
        <v>0</v>
      </c>
      <c r="P537" t="b">
        <v>1</v>
      </c>
      <c r="Q537" t="s">
        <v>119</v>
      </c>
      <c r="R537" s="8">
        <f t="shared" si="73"/>
        <v>76.555555555555557</v>
      </c>
      <c r="S537" t="str">
        <f t="shared" si="76"/>
        <v>publishing</v>
      </c>
      <c r="T537" t="str">
        <f t="shared" si="77"/>
        <v>fiction</v>
      </c>
      <c r="U537" s="11" t="str">
        <f t="shared" si="79"/>
        <v>2012</v>
      </c>
      <c r="V537" s="11" t="str">
        <f t="shared" si="80"/>
        <v>Feb</v>
      </c>
      <c r="W537" s="11" t="str">
        <f t="shared" si="78"/>
        <v>Mar</v>
      </c>
    </row>
    <row r="538" spans="1:23" ht="30" customHeight="1">
      <c r="A538">
        <v>625</v>
      </c>
      <c r="B538" s="4" t="s">
        <v>1292</v>
      </c>
      <c r="C538" s="3" t="s">
        <v>1293</v>
      </c>
      <c r="D538">
        <v>7500</v>
      </c>
      <c r="E538">
        <v>5803</v>
      </c>
      <c r="F538" t="s">
        <v>14</v>
      </c>
      <c r="G538" s="7">
        <f t="shared" si="72"/>
        <v>0.77373333333333338</v>
      </c>
      <c r="H538">
        <v>62</v>
      </c>
      <c r="I538" t="s">
        <v>21</v>
      </c>
      <c r="J538" t="s">
        <v>22</v>
      </c>
      <c r="K538" s="10">
        <f t="shared" si="74"/>
        <v>43857.25</v>
      </c>
      <c r="L538">
        <v>1580104800</v>
      </c>
      <c r="M538">
        <v>1581314400</v>
      </c>
      <c r="N538" s="11">
        <f t="shared" si="75"/>
        <v>43871.25</v>
      </c>
      <c r="O538" t="b">
        <v>0</v>
      </c>
      <c r="P538" t="b">
        <v>0</v>
      </c>
      <c r="Q538" t="s">
        <v>33</v>
      </c>
      <c r="R538" s="8">
        <f t="shared" si="73"/>
        <v>93.596774193548384</v>
      </c>
      <c r="S538" t="str">
        <f t="shared" si="76"/>
        <v>theater</v>
      </c>
      <c r="T538" t="str">
        <f t="shared" si="77"/>
        <v>plays</v>
      </c>
      <c r="U538" s="11" t="str">
        <f t="shared" si="79"/>
        <v>2020</v>
      </c>
      <c r="V538" s="11" t="str">
        <f t="shared" si="80"/>
        <v>Jan</v>
      </c>
      <c r="W538" s="11" t="str">
        <f t="shared" si="78"/>
        <v>Feb</v>
      </c>
    </row>
    <row r="539" spans="1:23" ht="15.75">
      <c r="A539">
        <v>312</v>
      </c>
      <c r="B539" s="4" t="s">
        <v>676</v>
      </c>
      <c r="C539" s="3" t="s">
        <v>677</v>
      </c>
      <c r="D539">
        <v>59100</v>
      </c>
      <c r="E539">
        <v>183345</v>
      </c>
      <c r="F539" t="s">
        <v>20</v>
      </c>
      <c r="G539" s="7">
        <f t="shared" si="72"/>
        <v>3.1022842639593908</v>
      </c>
      <c r="H539">
        <v>3742</v>
      </c>
      <c r="I539" t="s">
        <v>21</v>
      </c>
      <c r="J539" t="s">
        <v>22</v>
      </c>
      <c r="K539" s="10">
        <f t="shared" si="74"/>
        <v>41572.208333333336</v>
      </c>
      <c r="L539">
        <v>1382677200</v>
      </c>
      <c r="M539">
        <v>1383282000</v>
      </c>
      <c r="N539" s="11">
        <f t="shared" si="75"/>
        <v>41579.208333333336</v>
      </c>
      <c r="O539" t="b">
        <v>0</v>
      </c>
      <c r="P539" t="b">
        <v>0</v>
      </c>
      <c r="Q539" t="s">
        <v>33</v>
      </c>
      <c r="R539" s="8">
        <f t="shared" si="73"/>
        <v>48.996525921966864</v>
      </c>
      <c r="S539" t="str">
        <f t="shared" si="76"/>
        <v>theater</v>
      </c>
      <c r="T539" t="str">
        <f t="shared" si="77"/>
        <v>plays</v>
      </c>
      <c r="U539" s="11" t="str">
        <f t="shared" si="79"/>
        <v>2013</v>
      </c>
      <c r="V539" s="11" t="str">
        <f t="shared" si="80"/>
        <v>Oct</v>
      </c>
      <c r="W539" s="11" t="str">
        <f t="shared" si="78"/>
        <v>Nov</v>
      </c>
    </row>
    <row r="540" spans="1:23" ht="15.75">
      <c r="A540">
        <v>818</v>
      </c>
      <c r="B540" s="4" t="s">
        <v>676</v>
      </c>
      <c r="C540" s="3" t="s">
        <v>1670</v>
      </c>
      <c r="D540">
        <v>700</v>
      </c>
      <c r="E540">
        <v>7664</v>
      </c>
      <c r="F540" t="s">
        <v>20</v>
      </c>
      <c r="G540" s="7">
        <f t="shared" si="72"/>
        <v>10.948571428571428</v>
      </c>
      <c r="H540">
        <v>69</v>
      </c>
      <c r="I540" t="s">
        <v>21</v>
      </c>
      <c r="J540" t="s">
        <v>22</v>
      </c>
      <c r="K540" s="10">
        <f t="shared" si="74"/>
        <v>43486.25</v>
      </c>
      <c r="L540">
        <v>1548050400</v>
      </c>
      <c r="M540">
        <v>1549173600</v>
      </c>
      <c r="N540" s="11">
        <f t="shared" si="75"/>
        <v>43499.25</v>
      </c>
      <c r="O540" t="b">
        <v>0</v>
      </c>
      <c r="P540" t="b">
        <v>1</v>
      </c>
      <c r="Q540" t="s">
        <v>33</v>
      </c>
      <c r="R540" s="8">
        <f t="shared" si="73"/>
        <v>111.07246376811594</v>
      </c>
      <c r="S540" t="str">
        <f t="shared" si="76"/>
        <v>theater</v>
      </c>
      <c r="T540" t="str">
        <f t="shared" si="77"/>
        <v>plays</v>
      </c>
      <c r="U540" s="11" t="str">
        <f t="shared" si="79"/>
        <v>2019</v>
      </c>
      <c r="V540" s="11" t="str">
        <f t="shared" si="80"/>
        <v>Jan</v>
      </c>
      <c r="W540" s="11" t="str">
        <f t="shared" si="78"/>
        <v>Feb</v>
      </c>
    </row>
    <row r="541" spans="1:23" ht="30" customHeight="1">
      <c r="A541">
        <v>859</v>
      </c>
      <c r="B541" s="4" t="s">
        <v>1750</v>
      </c>
      <c r="C541" s="3" t="s">
        <v>1751</v>
      </c>
      <c r="D541">
        <v>7300</v>
      </c>
      <c r="E541">
        <v>2594</v>
      </c>
      <c r="F541" t="s">
        <v>14</v>
      </c>
      <c r="G541" s="7">
        <f t="shared" si="72"/>
        <v>0.35534246575342465</v>
      </c>
      <c r="H541">
        <v>63</v>
      </c>
      <c r="I541" t="s">
        <v>21</v>
      </c>
      <c r="J541" t="s">
        <v>22</v>
      </c>
      <c r="K541" s="10">
        <f t="shared" si="74"/>
        <v>41334.25</v>
      </c>
      <c r="L541">
        <v>1362117600</v>
      </c>
      <c r="M541">
        <v>1363669200</v>
      </c>
      <c r="N541" s="11">
        <f t="shared" si="75"/>
        <v>41352.208333333336</v>
      </c>
      <c r="O541" t="b">
        <v>0</v>
      </c>
      <c r="P541" t="b">
        <v>1</v>
      </c>
      <c r="Q541" t="s">
        <v>33</v>
      </c>
      <c r="R541" s="8">
        <f t="shared" si="73"/>
        <v>41.174603174603178</v>
      </c>
      <c r="S541" t="str">
        <f t="shared" si="76"/>
        <v>theater</v>
      </c>
      <c r="T541" t="str">
        <f t="shared" si="77"/>
        <v>plays</v>
      </c>
      <c r="U541" s="11" t="str">
        <f t="shared" si="79"/>
        <v>2013</v>
      </c>
      <c r="V541" s="11" t="str">
        <f t="shared" si="80"/>
        <v>Mar</v>
      </c>
      <c r="W541" s="11" t="str">
        <f t="shared" si="78"/>
        <v>Mar</v>
      </c>
    </row>
    <row r="542" spans="1:23" ht="15.75" customHeight="1">
      <c r="A542">
        <v>748</v>
      </c>
      <c r="B542" s="4" t="s">
        <v>1532</v>
      </c>
      <c r="C542" s="3" t="s">
        <v>1533</v>
      </c>
      <c r="D542">
        <v>194900</v>
      </c>
      <c r="E542">
        <v>68137</v>
      </c>
      <c r="F542" t="s">
        <v>74</v>
      </c>
      <c r="G542" s="7">
        <f t="shared" si="72"/>
        <v>0.34959979476654696</v>
      </c>
      <c r="H542">
        <v>614</v>
      </c>
      <c r="I542" t="s">
        <v>21</v>
      </c>
      <c r="J542" t="s">
        <v>22</v>
      </c>
      <c r="K542" s="10">
        <f t="shared" si="74"/>
        <v>40238.25</v>
      </c>
      <c r="L542">
        <v>1267423200</v>
      </c>
      <c r="M542">
        <v>1269579600</v>
      </c>
      <c r="N542" s="11">
        <f t="shared" si="75"/>
        <v>40263.208333333336</v>
      </c>
      <c r="O542" t="b">
        <v>0</v>
      </c>
      <c r="P542" t="b">
        <v>1</v>
      </c>
      <c r="Q542" t="s">
        <v>71</v>
      </c>
      <c r="R542" s="8">
        <f t="shared" si="73"/>
        <v>110.97231270358306</v>
      </c>
      <c r="S542" t="str">
        <f t="shared" si="76"/>
        <v>film &amp; video</v>
      </c>
      <c r="T542" t="str">
        <f t="shared" si="77"/>
        <v>animation</v>
      </c>
      <c r="U542" s="11" t="str">
        <f t="shared" si="79"/>
        <v>2010</v>
      </c>
      <c r="V542" s="11" t="str">
        <f t="shared" si="80"/>
        <v>Mar</v>
      </c>
      <c r="W542" s="11" t="str">
        <f t="shared" si="78"/>
        <v>Mar</v>
      </c>
    </row>
    <row r="543" spans="1:23" ht="15.75">
      <c r="A543">
        <v>598</v>
      </c>
      <c r="B543" s="4" t="s">
        <v>1238</v>
      </c>
      <c r="C543" s="3" t="s">
        <v>1239</v>
      </c>
      <c r="D543">
        <v>108500</v>
      </c>
      <c r="E543">
        <v>175868</v>
      </c>
      <c r="F543" t="s">
        <v>20</v>
      </c>
      <c r="G543" s="7">
        <f t="shared" si="72"/>
        <v>1.6209032258064517</v>
      </c>
      <c r="H543">
        <v>2409</v>
      </c>
      <c r="I543" t="s">
        <v>107</v>
      </c>
      <c r="J543" t="s">
        <v>108</v>
      </c>
      <c r="K543" s="10">
        <f t="shared" si="74"/>
        <v>40344.208333333336</v>
      </c>
      <c r="L543">
        <v>1276578000</v>
      </c>
      <c r="M543">
        <v>1279083600</v>
      </c>
      <c r="N543" s="11">
        <f t="shared" si="75"/>
        <v>40373.208333333336</v>
      </c>
      <c r="O543" t="b">
        <v>0</v>
      </c>
      <c r="P543" t="b">
        <v>0</v>
      </c>
      <c r="Q543" t="s">
        <v>23</v>
      </c>
      <c r="R543" s="8">
        <f t="shared" si="73"/>
        <v>73.004566210045667</v>
      </c>
      <c r="S543" t="str">
        <f t="shared" si="76"/>
        <v>music</v>
      </c>
      <c r="T543" t="str">
        <f t="shared" si="77"/>
        <v>rock</v>
      </c>
      <c r="U543" s="11" t="str">
        <f t="shared" si="79"/>
        <v>2010</v>
      </c>
      <c r="V543" s="11" t="str">
        <f t="shared" si="80"/>
        <v>Jun</v>
      </c>
      <c r="W543" s="11" t="str">
        <f t="shared" si="78"/>
        <v>Jul</v>
      </c>
    </row>
    <row r="544" spans="1:23" ht="15.75" customHeight="1">
      <c r="A544">
        <v>127</v>
      </c>
      <c r="B544" s="4" t="s">
        <v>305</v>
      </c>
      <c r="C544" s="3" t="s">
        <v>306</v>
      </c>
      <c r="D544">
        <v>103200</v>
      </c>
      <c r="E544">
        <v>53067</v>
      </c>
      <c r="F544" t="s">
        <v>14</v>
      </c>
      <c r="G544" s="7">
        <f t="shared" si="72"/>
        <v>0.51421511627906979</v>
      </c>
      <c r="H544">
        <v>672</v>
      </c>
      <c r="I544" t="s">
        <v>15</v>
      </c>
      <c r="J544" t="s">
        <v>16</v>
      </c>
      <c r="K544" s="10">
        <f t="shared" si="74"/>
        <v>40310.208333333336</v>
      </c>
      <c r="L544">
        <v>1273640400</v>
      </c>
      <c r="M544">
        <v>1273899600</v>
      </c>
      <c r="N544" s="11">
        <f t="shared" si="75"/>
        <v>40313.208333333336</v>
      </c>
      <c r="O544" t="b">
        <v>0</v>
      </c>
      <c r="P544" t="b">
        <v>0</v>
      </c>
      <c r="Q544" t="s">
        <v>33</v>
      </c>
      <c r="R544" s="8">
        <f t="shared" si="73"/>
        <v>78.96875</v>
      </c>
      <c r="S544" t="str">
        <f t="shared" si="76"/>
        <v>theater</v>
      </c>
      <c r="T544" t="str">
        <f t="shared" si="77"/>
        <v>plays</v>
      </c>
      <c r="U544" s="11" t="str">
        <f t="shared" si="79"/>
        <v>2010</v>
      </c>
      <c r="V544" s="11" t="str">
        <f t="shared" si="80"/>
        <v>May</v>
      </c>
      <c r="W544" s="11" t="str">
        <f t="shared" si="78"/>
        <v>May</v>
      </c>
    </row>
    <row r="545" spans="1:23" ht="15.75" customHeight="1">
      <c r="A545">
        <v>578</v>
      </c>
      <c r="B545" s="4" t="s">
        <v>1200</v>
      </c>
      <c r="C545" s="3" t="s">
        <v>1201</v>
      </c>
      <c r="D545">
        <v>96500</v>
      </c>
      <c r="E545">
        <v>16168</v>
      </c>
      <c r="F545" t="s">
        <v>14</v>
      </c>
      <c r="G545" s="7">
        <f t="shared" si="72"/>
        <v>0.16754404145077723</v>
      </c>
      <c r="H545">
        <v>245</v>
      </c>
      <c r="I545" t="s">
        <v>21</v>
      </c>
      <c r="J545" t="s">
        <v>22</v>
      </c>
      <c r="K545" s="10">
        <f t="shared" si="74"/>
        <v>40878.25</v>
      </c>
      <c r="L545">
        <v>1322719200</v>
      </c>
      <c r="M545">
        <v>1322978400</v>
      </c>
      <c r="N545" s="11">
        <f t="shared" si="75"/>
        <v>40881.25</v>
      </c>
      <c r="O545" t="b">
        <v>0</v>
      </c>
      <c r="P545" t="b">
        <v>0</v>
      </c>
      <c r="Q545" t="s">
        <v>474</v>
      </c>
      <c r="R545" s="8">
        <f t="shared" si="73"/>
        <v>65.991836734693877</v>
      </c>
      <c r="S545" t="str">
        <f t="shared" si="76"/>
        <v>film &amp; video</v>
      </c>
      <c r="T545" t="str">
        <f t="shared" si="77"/>
        <v>science fiction</v>
      </c>
      <c r="U545" s="11" t="str">
        <f t="shared" si="79"/>
        <v>2011</v>
      </c>
      <c r="V545" s="11" t="str">
        <f t="shared" si="80"/>
        <v>Dec</v>
      </c>
      <c r="W545" s="11" t="str">
        <f t="shared" si="78"/>
        <v>Dec</v>
      </c>
    </row>
    <row r="546" spans="1:23" ht="15.75">
      <c r="A546">
        <v>570</v>
      </c>
      <c r="B546" s="4" t="s">
        <v>1184</v>
      </c>
      <c r="C546" s="3" t="s">
        <v>1185</v>
      </c>
      <c r="D546">
        <v>31200</v>
      </c>
      <c r="E546">
        <v>95364</v>
      </c>
      <c r="F546" t="s">
        <v>20</v>
      </c>
      <c r="G546" s="7">
        <f t="shared" si="72"/>
        <v>3.0565384615384614</v>
      </c>
      <c r="H546">
        <v>2725</v>
      </c>
      <c r="I546" t="s">
        <v>21</v>
      </c>
      <c r="J546" t="s">
        <v>22</v>
      </c>
      <c r="K546" s="10">
        <f t="shared" si="74"/>
        <v>41993.25</v>
      </c>
      <c r="L546">
        <v>1419055200</v>
      </c>
      <c r="M546">
        <v>1419573600</v>
      </c>
      <c r="N546" s="11">
        <f t="shared" si="75"/>
        <v>41999.25</v>
      </c>
      <c r="O546" t="b">
        <v>0</v>
      </c>
      <c r="P546" t="b">
        <v>1</v>
      </c>
      <c r="Q546" t="s">
        <v>23</v>
      </c>
      <c r="R546" s="8">
        <f t="shared" si="73"/>
        <v>34.995963302752294</v>
      </c>
      <c r="S546" t="str">
        <f t="shared" si="76"/>
        <v>music</v>
      </c>
      <c r="T546" t="str">
        <f t="shared" si="77"/>
        <v>rock</v>
      </c>
      <c r="U546" s="11" t="str">
        <f t="shared" si="79"/>
        <v>2014</v>
      </c>
      <c r="V546" s="11" t="str">
        <f t="shared" si="80"/>
        <v>Dec</v>
      </c>
      <c r="W546" s="11" t="str">
        <f t="shared" si="78"/>
        <v>Dec</v>
      </c>
    </row>
    <row r="547" spans="1:23" ht="15.75" customHeight="1">
      <c r="A547">
        <v>551</v>
      </c>
      <c r="B547" s="4" t="s">
        <v>1147</v>
      </c>
      <c r="C547" s="3" t="s">
        <v>1148</v>
      </c>
      <c r="D547">
        <v>180100</v>
      </c>
      <c r="E547">
        <v>105598</v>
      </c>
      <c r="F547" t="s">
        <v>14</v>
      </c>
      <c r="G547" s="7">
        <f t="shared" si="72"/>
        <v>0.58632981676846196</v>
      </c>
      <c r="H547">
        <v>2779</v>
      </c>
      <c r="I547" t="s">
        <v>26</v>
      </c>
      <c r="J547" t="s">
        <v>27</v>
      </c>
      <c r="K547" s="10">
        <f t="shared" si="74"/>
        <v>41993.25</v>
      </c>
      <c r="L547">
        <v>1419055200</v>
      </c>
      <c r="M547">
        <v>1422511200</v>
      </c>
      <c r="N547" s="11">
        <f t="shared" si="75"/>
        <v>42033.25</v>
      </c>
      <c r="O547" t="b">
        <v>0</v>
      </c>
      <c r="P547" t="b">
        <v>1</v>
      </c>
      <c r="Q547" t="s">
        <v>28</v>
      </c>
      <c r="R547" s="8">
        <f t="shared" si="73"/>
        <v>37.99856063332134</v>
      </c>
      <c r="S547" t="str">
        <f t="shared" si="76"/>
        <v>technology</v>
      </c>
      <c r="T547" t="str">
        <f t="shared" si="77"/>
        <v>web</v>
      </c>
      <c r="U547" s="11" t="str">
        <f t="shared" si="79"/>
        <v>2015</v>
      </c>
      <c r="V547" s="11" t="str">
        <f t="shared" si="80"/>
        <v>Dec</v>
      </c>
      <c r="W547" s="11" t="str">
        <f t="shared" si="78"/>
        <v>Jan</v>
      </c>
    </row>
    <row r="548" spans="1:23" ht="15.75" customHeight="1">
      <c r="A548">
        <v>316</v>
      </c>
      <c r="B548" s="4" t="s">
        <v>684</v>
      </c>
      <c r="C548" s="3" t="s">
        <v>685</v>
      </c>
      <c r="D548">
        <v>9600</v>
      </c>
      <c r="E548">
        <v>6401</v>
      </c>
      <c r="F548" t="s">
        <v>14</v>
      </c>
      <c r="G548" s="7">
        <f t="shared" si="72"/>
        <v>0.66677083333333331</v>
      </c>
      <c r="H548">
        <v>108</v>
      </c>
      <c r="I548" t="s">
        <v>107</v>
      </c>
      <c r="J548" t="s">
        <v>108</v>
      </c>
      <c r="K548" s="10">
        <f t="shared" si="74"/>
        <v>43788.25</v>
      </c>
      <c r="L548">
        <v>1574143200</v>
      </c>
      <c r="M548">
        <v>1574229600</v>
      </c>
      <c r="N548" s="11">
        <f t="shared" si="75"/>
        <v>43789.25</v>
      </c>
      <c r="O548" t="b">
        <v>0</v>
      </c>
      <c r="P548" t="b">
        <v>1</v>
      </c>
      <c r="Q548" t="s">
        <v>17</v>
      </c>
      <c r="R548" s="8">
        <f t="shared" si="73"/>
        <v>59.268518518518519</v>
      </c>
      <c r="S548" t="str">
        <f t="shared" si="76"/>
        <v>food</v>
      </c>
      <c r="T548" t="str">
        <f t="shared" si="77"/>
        <v>food trucks</v>
      </c>
      <c r="U548" s="11" t="str">
        <f t="shared" si="79"/>
        <v>2019</v>
      </c>
      <c r="V548" s="11" t="str">
        <f t="shared" si="80"/>
        <v>Nov</v>
      </c>
      <c r="W548" s="11" t="str">
        <f t="shared" si="78"/>
        <v>Nov</v>
      </c>
    </row>
    <row r="549" spans="1:23" ht="15.75">
      <c r="A549">
        <v>961</v>
      </c>
      <c r="B549" s="4" t="s">
        <v>1952</v>
      </c>
      <c r="C549" s="3" t="s">
        <v>1953</v>
      </c>
      <c r="D549">
        <v>5700</v>
      </c>
      <c r="E549">
        <v>6800</v>
      </c>
      <c r="F549" t="s">
        <v>20</v>
      </c>
      <c r="G549" s="7">
        <f t="shared" si="72"/>
        <v>1.1929824561403508</v>
      </c>
      <c r="H549">
        <v>155</v>
      </c>
      <c r="I549" t="s">
        <v>21</v>
      </c>
      <c r="J549" t="s">
        <v>22</v>
      </c>
      <c r="K549" s="10">
        <f t="shared" si="74"/>
        <v>40591.25</v>
      </c>
      <c r="L549">
        <v>1297922400</v>
      </c>
      <c r="M549">
        <v>1298268000</v>
      </c>
      <c r="N549" s="11">
        <f t="shared" si="75"/>
        <v>40595.25</v>
      </c>
      <c r="O549" t="b">
        <v>0</v>
      </c>
      <c r="P549" t="b">
        <v>0</v>
      </c>
      <c r="Q549" t="s">
        <v>206</v>
      </c>
      <c r="R549" s="8">
        <f t="shared" si="73"/>
        <v>43.87096774193548</v>
      </c>
      <c r="S549" t="str">
        <f t="shared" si="76"/>
        <v>publishing</v>
      </c>
      <c r="T549" t="str">
        <f t="shared" si="77"/>
        <v>translations</v>
      </c>
      <c r="U549" s="11" t="str">
        <f t="shared" si="79"/>
        <v>2011</v>
      </c>
      <c r="V549" s="11" t="str">
        <f t="shared" si="80"/>
        <v>Feb</v>
      </c>
      <c r="W549" s="11" t="str">
        <f t="shared" si="78"/>
        <v>Feb</v>
      </c>
    </row>
    <row r="550" spans="1:23" ht="15.75" customHeight="1">
      <c r="A550">
        <v>239</v>
      </c>
      <c r="B550" s="4" t="s">
        <v>530</v>
      </c>
      <c r="C550" s="3" t="s">
        <v>531</v>
      </c>
      <c r="D550">
        <v>3200</v>
      </c>
      <c r="E550">
        <v>3127</v>
      </c>
      <c r="F550" t="s">
        <v>14</v>
      </c>
      <c r="G550" s="7">
        <f t="shared" si="72"/>
        <v>0.97718749999999999</v>
      </c>
      <c r="H550">
        <v>41</v>
      </c>
      <c r="I550" t="s">
        <v>21</v>
      </c>
      <c r="J550" t="s">
        <v>22</v>
      </c>
      <c r="K550" s="10">
        <f t="shared" si="74"/>
        <v>42245.208333333328</v>
      </c>
      <c r="L550">
        <v>1440824400</v>
      </c>
      <c r="M550">
        <v>1441170000</v>
      </c>
      <c r="N550" s="11">
        <f t="shared" si="75"/>
        <v>42249.208333333328</v>
      </c>
      <c r="O550" t="b">
        <v>0</v>
      </c>
      <c r="P550" t="b">
        <v>0</v>
      </c>
      <c r="Q550" t="s">
        <v>65</v>
      </c>
      <c r="R550" s="8">
        <f t="shared" si="73"/>
        <v>76.268292682926827</v>
      </c>
      <c r="S550" t="str">
        <f t="shared" si="76"/>
        <v>technology</v>
      </c>
      <c r="T550" t="str">
        <f t="shared" si="77"/>
        <v>wearables</v>
      </c>
      <c r="U550" s="11" t="str">
        <f t="shared" si="79"/>
        <v>2015</v>
      </c>
      <c r="V550" s="11" t="str">
        <f t="shared" si="80"/>
        <v>Aug</v>
      </c>
      <c r="W550" s="11" t="str">
        <f t="shared" si="78"/>
        <v>Sep</v>
      </c>
    </row>
    <row r="551" spans="1:23" ht="30" customHeight="1">
      <c r="A551">
        <v>261</v>
      </c>
      <c r="B551" s="4" t="s">
        <v>574</v>
      </c>
      <c r="C551" s="3" t="s">
        <v>575</v>
      </c>
      <c r="D551">
        <v>84300</v>
      </c>
      <c r="E551">
        <v>26303</v>
      </c>
      <c r="F551" t="s">
        <v>14</v>
      </c>
      <c r="G551" s="7">
        <f t="shared" si="72"/>
        <v>0.31201660735468567</v>
      </c>
      <c r="H551">
        <v>454</v>
      </c>
      <c r="I551" t="s">
        <v>21</v>
      </c>
      <c r="J551" t="s">
        <v>22</v>
      </c>
      <c r="K551" s="10">
        <f t="shared" si="74"/>
        <v>40415.208333333336</v>
      </c>
      <c r="L551">
        <v>1282712400</v>
      </c>
      <c r="M551">
        <v>1283058000</v>
      </c>
      <c r="N551" s="11">
        <f t="shared" si="75"/>
        <v>40419.208333333336</v>
      </c>
      <c r="O551" t="b">
        <v>0</v>
      </c>
      <c r="P551" t="b">
        <v>1</v>
      </c>
      <c r="Q551" t="s">
        <v>23</v>
      </c>
      <c r="R551" s="8">
        <f t="shared" si="73"/>
        <v>57.936123348017624</v>
      </c>
      <c r="S551" t="str">
        <f t="shared" si="76"/>
        <v>music</v>
      </c>
      <c r="T551" t="str">
        <f t="shared" si="77"/>
        <v>rock</v>
      </c>
      <c r="U551" s="11" t="str">
        <f t="shared" si="79"/>
        <v>2010</v>
      </c>
      <c r="V551" s="11" t="str">
        <f t="shared" si="80"/>
        <v>Aug</v>
      </c>
      <c r="W551" s="11" t="str">
        <f t="shared" si="78"/>
        <v>Aug</v>
      </c>
    </row>
    <row r="552" spans="1:23" ht="30">
      <c r="A552">
        <v>438</v>
      </c>
      <c r="B552" s="4" t="s">
        <v>925</v>
      </c>
      <c r="C552" s="3" t="s">
        <v>926</v>
      </c>
      <c r="D552">
        <v>8300</v>
      </c>
      <c r="E552">
        <v>14827</v>
      </c>
      <c r="F552" t="s">
        <v>20</v>
      </c>
      <c r="G552" s="7">
        <f t="shared" si="72"/>
        <v>1.7863855421686747</v>
      </c>
      <c r="H552">
        <v>247</v>
      </c>
      <c r="I552" t="s">
        <v>21</v>
      </c>
      <c r="J552" t="s">
        <v>22</v>
      </c>
      <c r="K552" s="10">
        <f t="shared" si="74"/>
        <v>41337.25</v>
      </c>
      <c r="L552">
        <v>1362376800</v>
      </c>
      <c r="M552">
        <v>1364965200</v>
      </c>
      <c r="N552" s="11">
        <f t="shared" si="75"/>
        <v>41367.208333333336</v>
      </c>
      <c r="O552" t="b">
        <v>0</v>
      </c>
      <c r="P552" t="b">
        <v>0</v>
      </c>
      <c r="Q552" t="s">
        <v>33</v>
      </c>
      <c r="R552" s="8">
        <f t="shared" si="73"/>
        <v>60.02834008097166</v>
      </c>
      <c r="S552" t="str">
        <f t="shared" si="76"/>
        <v>theater</v>
      </c>
      <c r="T552" t="str">
        <f t="shared" si="77"/>
        <v>plays</v>
      </c>
      <c r="U552" s="11" t="str">
        <f t="shared" si="79"/>
        <v>2013</v>
      </c>
      <c r="V552" s="11" t="str">
        <f t="shared" si="80"/>
        <v>Mar</v>
      </c>
      <c r="W552" s="11" t="str">
        <f t="shared" si="78"/>
        <v>Apr</v>
      </c>
    </row>
    <row r="553" spans="1:23" ht="15.75">
      <c r="A553">
        <v>770</v>
      </c>
      <c r="B553" s="4" t="s">
        <v>1575</v>
      </c>
      <c r="C553" s="3" t="s">
        <v>1576</v>
      </c>
      <c r="D553">
        <v>4300</v>
      </c>
      <c r="E553">
        <v>11642</v>
      </c>
      <c r="F553" t="s">
        <v>20</v>
      </c>
      <c r="G553" s="7">
        <f t="shared" si="72"/>
        <v>2.7074418604651163</v>
      </c>
      <c r="H553">
        <v>216</v>
      </c>
      <c r="I553" t="s">
        <v>107</v>
      </c>
      <c r="J553" t="s">
        <v>108</v>
      </c>
      <c r="K553" s="10">
        <f t="shared" si="74"/>
        <v>41743.208333333336</v>
      </c>
      <c r="L553">
        <v>1397451600</v>
      </c>
      <c r="M553">
        <v>1398056400</v>
      </c>
      <c r="N553" s="11">
        <f t="shared" si="75"/>
        <v>41750.208333333336</v>
      </c>
      <c r="O553" t="b">
        <v>0</v>
      </c>
      <c r="P553" t="b">
        <v>1</v>
      </c>
      <c r="Q553" t="s">
        <v>33</v>
      </c>
      <c r="R553" s="8">
        <f t="shared" si="73"/>
        <v>53.898148148148145</v>
      </c>
      <c r="S553" t="str">
        <f t="shared" si="76"/>
        <v>theater</v>
      </c>
      <c r="T553" t="str">
        <f t="shared" si="77"/>
        <v>plays</v>
      </c>
      <c r="U553" s="11" t="str">
        <f t="shared" si="79"/>
        <v>2014</v>
      </c>
      <c r="V553" s="11" t="str">
        <f t="shared" si="80"/>
        <v>Apr</v>
      </c>
      <c r="W553" s="11" t="str">
        <f t="shared" si="78"/>
        <v>Apr</v>
      </c>
    </row>
    <row r="554" spans="1:23" ht="15.75">
      <c r="A554">
        <v>765</v>
      </c>
      <c r="B554" s="4" t="s">
        <v>1565</v>
      </c>
      <c r="C554" s="3" t="s">
        <v>1566</v>
      </c>
      <c r="D554">
        <v>3900</v>
      </c>
      <c r="E554">
        <v>8125</v>
      </c>
      <c r="F554" t="s">
        <v>20</v>
      </c>
      <c r="G554" s="7">
        <f t="shared" si="72"/>
        <v>2.0833333333333335</v>
      </c>
      <c r="H554">
        <v>198</v>
      </c>
      <c r="I554" t="s">
        <v>21</v>
      </c>
      <c r="J554" t="s">
        <v>22</v>
      </c>
      <c r="K554" s="10">
        <f t="shared" si="74"/>
        <v>42840.208333333328</v>
      </c>
      <c r="L554">
        <v>1492232400</v>
      </c>
      <c r="M554">
        <v>1494392400</v>
      </c>
      <c r="N554" s="11">
        <f t="shared" si="75"/>
        <v>42865.208333333328</v>
      </c>
      <c r="O554" t="b">
        <v>1</v>
      </c>
      <c r="P554" t="b">
        <v>1</v>
      </c>
      <c r="Q554" t="s">
        <v>60</v>
      </c>
      <c r="R554" s="8">
        <f t="shared" si="73"/>
        <v>41.035353535353536</v>
      </c>
      <c r="S554" t="str">
        <f t="shared" si="76"/>
        <v>music</v>
      </c>
      <c r="T554" t="str">
        <f t="shared" si="77"/>
        <v>indie rock</v>
      </c>
      <c r="U554" s="11" t="str">
        <f t="shared" si="79"/>
        <v>2017</v>
      </c>
      <c r="V554" s="11" t="str">
        <f t="shared" si="80"/>
        <v>Apr</v>
      </c>
      <c r="W554" s="11" t="str">
        <f t="shared" si="78"/>
        <v>May</v>
      </c>
    </row>
    <row r="555" spans="1:23" ht="15.75" customHeight="1">
      <c r="A555">
        <v>428</v>
      </c>
      <c r="B555" s="4" t="s">
        <v>905</v>
      </c>
      <c r="C555" s="3" t="s">
        <v>906</v>
      </c>
      <c r="D555">
        <v>101400</v>
      </c>
      <c r="E555">
        <v>47037</v>
      </c>
      <c r="F555" t="s">
        <v>14</v>
      </c>
      <c r="G555" s="7">
        <f t="shared" ref="G555:G618" si="81">(E555/D555*100) %</f>
        <v>0.46387573964497042</v>
      </c>
      <c r="H555">
        <v>747</v>
      </c>
      <c r="I555" t="s">
        <v>21</v>
      </c>
      <c r="J555" t="s">
        <v>22</v>
      </c>
      <c r="K555" s="10">
        <f t="shared" si="74"/>
        <v>40585.25</v>
      </c>
      <c r="L555">
        <v>1297404000</v>
      </c>
      <c r="M555">
        <v>1298008800</v>
      </c>
      <c r="N555" s="11">
        <f t="shared" si="75"/>
        <v>40592.25</v>
      </c>
      <c r="O555" t="b">
        <v>0</v>
      </c>
      <c r="P555" t="b">
        <v>0</v>
      </c>
      <c r="Q555" t="s">
        <v>71</v>
      </c>
      <c r="R555" s="8">
        <f t="shared" ref="R555:R618" si="82">(E555/H555)</f>
        <v>62.967871485943775</v>
      </c>
      <c r="S555" t="str">
        <f t="shared" si="76"/>
        <v>film &amp; video</v>
      </c>
      <c r="T555" t="str">
        <f t="shared" si="77"/>
        <v>animation</v>
      </c>
      <c r="U555" s="11" t="str">
        <f t="shared" si="79"/>
        <v>2011</v>
      </c>
      <c r="V555" s="11" t="str">
        <f t="shared" si="80"/>
        <v>Feb</v>
      </c>
      <c r="W555" s="11" t="str">
        <f t="shared" si="78"/>
        <v>Feb</v>
      </c>
    </row>
    <row r="556" spans="1:23" ht="15.75">
      <c r="A556">
        <v>713</v>
      </c>
      <c r="B556" s="4" t="s">
        <v>1464</v>
      </c>
      <c r="C556" s="3" t="s">
        <v>1465</v>
      </c>
      <c r="D556">
        <v>6900</v>
      </c>
      <c r="E556">
        <v>11174</v>
      </c>
      <c r="F556" t="s">
        <v>20</v>
      </c>
      <c r="G556" s="7">
        <f t="shared" si="81"/>
        <v>1.6194202898550725</v>
      </c>
      <c r="H556">
        <v>103</v>
      </c>
      <c r="I556" t="s">
        <v>21</v>
      </c>
      <c r="J556" t="s">
        <v>22</v>
      </c>
      <c r="K556" s="10">
        <f t="shared" si="74"/>
        <v>42604.208333333328</v>
      </c>
      <c r="L556">
        <v>1471842000</v>
      </c>
      <c r="M556">
        <v>1472878800</v>
      </c>
      <c r="N556" s="11">
        <f t="shared" si="75"/>
        <v>42616.208333333328</v>
      </c>
      <c r="O556" t="b">
        <v>0</v>
      </c>
      <c r="P556" t="b">
        <v>0</v>
      </c>
      <c r="Q556" t="s">
        <v>133</v>
      </c>
      <c r="R556" s="8">
        <f t="shared" si="82"/>
        <v>108.48543689320388</v>
      </c>
      <c r="S556" t="str">
        <f t="shared" si="76"/>
        <v>publishing</v>
      </c>
      <c r="T556" t="str">
        <f t="shared" si="77"/>
        <v>radio &amp; podcasts</v>
      </c>
      <c r="U556" s="11" t="str">
        <f t="shared" si="79"/>
        <v>2016</v>
      </c>
      <c r="V556" s="11" t="str">
        <f t="shared" si="80"/>
        <v>Aug</v>
      </c>
      <c r="W556" s="11" t="str">
        <f t="shared" si="78"/>
        <v>Sep</v>
      </c>
    </row>
    <row r="557" spans="1:23" ht="30" customHeight="1">
      <c r="A557">
        <v>594</v>
      </c>
      <c r="B557" s="4" t="s">
        <v>1230</v>
      </c>
      <c r="C557" s="3" t="s">
        <v>1231</v>
      </c>
      <c r="D557">
        <v>157300</v>
      </c>
      <c r="E557">
        <v>11167</v>
      </c>
      <c r="F557" t="s">
        <v>14</v>
      </c>
      <c r="G557" s="7">
        <f t="shared" si="81"/>
        <v>7.0991735537190084E-2</v>
      </c>
      <c r="H557">
        <v>157</v>
      </c>
      <c r="I557" t="s">
        <v>21</v>
      </c>
      <c r="J557" t="s">
        <v>22</v>
      </c>
      <c r="K557" s="10">
        <f t="shared" si="74"/>
        <v>42548.208333333328</v>
      </c>
      <c r="L557">
        <v>1467003600</v>
      </c>
      <c r="M557">
        <v>1467262800</v>
      </c>
      <c r="N557" s="11">
        <f t="shared" si="75"/>
        <v>42551.208333333328</v>
      </c>
      <c r="O557" t="b">
        <v>0</v>
      </c>
      <c r="P557" t="b">
        <v>1</v>
      </c>
      <c r="Q557" t="s">
        <v>33</v>
      </c>
      <c r="R557" s="8">
        <f t="shared" si="82"/>
        <v>71.127388535031841</v>
      </c>
      <c r="S557" t="str">
        <f t="shared" si="76"/>
        <v>theater</v>
      </c>
      <c r="T557" t="str">
        <f t="shared" si="77"/>
        <v>plays</v>
      </c>
      <c r="U557" s="11" t="str">
        <f t="shared" si="79"/>
        <v>2016</v>
      </c>
      <c r="V557" s="11" t="str">
        <f t="shared" si="80"/>
        <v>Jun</v>
      </c>
      <c r="W557" s="11" t="str">
        <f t="shared" si="78"/>
        <v>Jun</v>
      </c>
    </row>
    <row r="558" spans="1:23" ht="15.75" customHeight="1">
      <c r="A558">
        <v>501</v>
      </c>
      <c r="B558" s="4" t="s">
        <v>1050</v>
      </c>
      <c r="C558" s="3" t="s">
        <v>1051</v>
      </c>
      <c r="D558">
        <v>153600</v>
      </c>
      <c r="E558">
        <v>107743</v>
      </c>
      <c r="F558" t="s">
        <v>14</v>
      </c>
      <c r="G558" s="7">
        <f t="shared" si="81"/>
        <v>0.70145182291666652</v>
      </c>
      <c r="H558">
        <v>1796</v>
      </c>
      <c r="I558" t="s">
        <v>21</v>
      </c>
      <c r="J558" t="s">
        <v>22</v>
      </c>
      <c r="K558" s="10">
        <f t="shared" si="74"/>
        <v>41345.208333333336</v>
      </c>
      <c r="L558">
        <v>1363064400</v>
      </c>
      <c r="M558">
        <v>1363237200</v>
      </c>
      <c r="N558" s="11">
        <f t="shared" si="75"/>
        <v>41347.208333333336</v>
      </c>
      <c r="O558" t="b">
        <v>0</v>
      </c>
      <c r="P558" t="b">
        <v>0</v>
      </c>
      <c r="Q558" t="s">
        <v>42</v>
      </c>
      <c r="R558" s="8">
        <f t="shared" si="82"/>
        <v>59.990534521158132</v>
      </c>
      <c r="S558" t="str">
        <f t="shared" si="76"/>
        <v>film &amp; video</v>
      </c>
      <c r="T558" t="str">
        <f t="shared" si="77"/>
        <v>documentary</v>
      </c>
      <c r="U558" s="11" t="str">
        <f t="shared" si="79"/>
        <v>2013</v>
      </c>
      <c r="V558" s="11" t="str">
        <f t="shared" si="80"/>
        <v>Mar</v>
      </c>
      <c r="W558" s="11" t="str">
        <f t="shared" si="78"/>
        <v>Mar</v>
      </c>
    </row>
    <row r="559" spans="1:23" ht="30">
      <c r="A559">
        <v>701</v>
      </c>
      <c r="B559" s="4" t="s">
        <v>1440</v>
      </c>
      <c r="C559" s="3" t="s">
        <v>1441</v>
      </c>
      <c r="D559">
        <v>52000</v>
      </c>
      <c r="E559">
        <v>91014</v>
      </c>
      <c r="F559" t="s">
        <v>20</v>
      </c>
      <c r="G559" s="7">
        <f t="shared" si="81"/>
        <v>1.7502692307692309</v>
      </c>
      <c r="H559">
        <v>820</v>
      </c>
      <c r="I559" t="s">
        <v>21</v>
      </c>
      <c r="J559" t="s">
        <v>22</v>
      </c>
      <c r="K559" s="10">
        <f t="shared" si="74"/>
        <v>40629.208333333336</v>
      </c>
      <c r="L559">
        <v>1301202000</v>
      </c>
      <c r="M559">
        <v>1301806800</v>
      </c>
      <c r="N559" s="11">
        <f t="shared" si="75"/>
        <v>40636.208333333336</v>
      </c>
      <c r="O559" t="b">
        <v>1</v>
      </c>
      <c r="P559" t="b">
        <v>0</v>
      </c>
      <c r="Q559" t="s">
        <v>33</v>
      </c>
      <c r="R559" s="8">
        <f t="shared" si="82"/>
        <v>110.99268292682927</v>
      </c>
      <c r="S559" t="str">
        <f t="shared" si="76"/>
        <v>theater</v>
      </c>
      <c r="T559" t="str">
        <f t="shared" si="77"/>
        <v>plays</v>
      </c>
      <c r="U559" s="11" t="str">
        <f t="shared" si="79"/>
        <v>2011</v>
      </c>
      <c r="V559" s="11" t="str">
        <f t="shared" si="80"/>
        <v>Mar</v>
      </c>
      <c r="W559" s="11" t="str">
        <f t="shared" si="78"/>
        <v>Apr</v>
      </c>
    </row>
    <row r="560" spans="1:23" ht="30" customHeight="1">
      <c r="A560">
        <v>481</v>
      </c>
      <c r="B560" s="4" t="s">
        <v>1009</v>
      </c>
      <c r="C560" s="3" t="s">
        <v>1010</v>
      </c>
      <c r="D560">
        <v>196600</v>
      </c>
      <c r="E560">
        <v>159931</v>
      </c>
      <c r="F560" t="s">
        <v>14</v>
      </c>
      <c r="G560" s="7">
        <f t="shared" si="81"/>
        <v>0.81348423194303154</v>
      </c>
      <c r="H560">
        <v>1538</v>
      </c>
      <c r="I560" t="s">
        <v>21</v>
      </c>
      <c r="J560" t="s">
        <v>22</v>
      </c>
      <c r="K560" s="10">
        <f t="shared" si="74"/>
        <v>41913.208333333336</v>
      </c>
      <c r="L560">
        <v>1412139600</v>
      </c>
      <c r="M560">
        <v>1415772000</v>
      </c>
      <c r="N560" s="11">
        <f t="shared" si="75"/>
        <v>41955.25</v>
      </c>
      <c r="O560" t="b">
        <v>0</v>
      </c>
      <c r="P560" t="b">
        <v>1</v>
      </c>
      <c r="Q560" t="s">
        <v>33</v>
      </c>
      <c r="R560" s="8">
        <f t="shared" si="82"/>
        <v>103.98634590377114</v>
      </c>
      <c r="S560" t="str">
        <f t="shared" si="76"/>
        <v>theater</v>
      </c>
      <c r="T560" t="str">
        <f t="shared" si="77"/>
        <v>plays</v>
      </c>
      <c r="U560" s="11" t="str">
        <f t="shared" si="79"/>
        <v>2014</v>
      </c>
      <c r="V560" s="11" t="str">
        <f t="shared" si="80"/>
        <v>Oct</v>
      </c>
      <c r="W560" s="11" t="str">
        <f t="shared" si="78"/>
        <v>Nov</v>
      </c>
    </row>
    <row r="561" spans="1:23" ht="30">
      <c r="A561">
        <v>724</v>
      </c>
      <c r="B561" s="4" t="s">
        <v>1486</v>
      </c>
      <c r="C561" s="3" t="s">
        <v>1487</v>
      </c>
      <c r="D561">
        <v>8400</v>
      </c>
      <c r="E561">
        <v>11261</v>
      </c>
      <c r="F561" t="s">
        <v>20</v>
      </c>
      <c r="G561" s="7">
        <f t="shared" si="81"/>
        <v>1.3405952380952382</v>
      </c>
      <c r="H561">
        <v>121</v>
      </c>
      <c r="I561" t="s">
        <v>40</v>
      </c>
      <c r="J561" t="s">
        <v>41</v>
      </c>
      <c r="K561" s="10">
        <f t="shared" si="74"/>
        <v>41934.208333333336</v>
      </c>
      <c r="L561">
        <v>1413954000</v>
      </c>
      <c r="M561">
        <v>1414126800</v>
      </c>
      <c r="N561" s="11">
        <f t="shared" si="75"/>
        <v>41936.208333333336</v>
      </c>
      <c r="O561" t="b">
        <v>0</v>
      </c>
      <c r="P561" t="b">
        <v>1</v>
      </c>
      <c r="Q561" t="s">
        <v>33</v>
      </c>
      <c r="R561" s="8">
        <f t="shared" si="82"/>
        <v>93.066115702479337</v>
      </c>
      <c r="S561" t="str">
        <f t="shared" si="76"/>
        <v>theater</v>
      </c>
      <c r="T561" t="str">
        <f t="shared" si="77"/>
        <v>plays</v>
      </c>
      <c r="U561" s="11" t="str">
        <f t="shared" si="79"/>
        <v>2014</v>
      </c>
      <c r="V561" s="11" t="str">
        <f t="shared" si="80"/>
        <v>Oct</v>
      </c>
      <c r="W561" s="11" t="str">
        <f t="shared" si="78"/>
        <v>Oct</v>
      </c>
    </row>
    <row r="562" spans="1:23" ht="30" customHeight="1">
      <c r="A562">
        <v>3</v>
      </c>
      <c r="B562" s="4" t="s">
        <v>29</v>
      </c>
      <c r="C562" s="3" t="s">
        <v>30</v>
      </c>
      <c r="D562">
        <v>4200</v>
      </c>
      <c r="E562">
        <v>2477</v>
      </c>
      <c r="F562" t="s">
        <v>14</v>
      </c>
      <c r="G562" s="7">
        <f t="shared" si="81"/>
        <v>0.58976190476190471</v>
      </c>
      <c r="H562">
        <v>24</v>
      </c>
      <c r="I562" t="s">
        <v>21</v>
      </c>
      <c r="J562" t="s">
        <v>22</v>
      </c>
      <c r="K562" s="10">
        <f t="shared" si="74"/>
        <v>43688.208333333328</v>
      </c>
      <c r="L562">
        <v>1565499600</v>
      </c>
      <c r="M562">
        <v>1568955600</v>
      </c>
      <c r="N562" s="11">
        <f t="shared" si="75"/>
        <v>43728.208333333328</v>
      </c>
      <c r="O562" t="b">
        <v>0</v>
      </c>
      <c r="P562" t="b">
        <v>0</v>
      </c>
      <c r="Q562" t="s">
        <v>23</v>
      </c>
      <c r="R562" s="8">
        <f t="shared" si="82"/>
        <v>103.20833333333333</v>
      </c>
      <c r="S562" t="str">
        <f t="shared" si="76"/>
        <v>music</v>
      </c>
      <c r="T562" t="str">
        <f t="shared" si="77"/>
        <v>rock</v>
      </c>
      <c r="U562" s="11" t="str">
        <f t="shared" si="79"/>
        <v>2019</v>
      </c>
      <c r="V562" s="11" t="str">
        <f t="shared" si="80"/>
        <v>Aug</v>
      </c>
      <c r="W562" s="11" t="str">
        <f t="shared" si="78"/>
        <v>Sep</v>
      </c>
    </row>
    <row r="563" spans="1:23" ht="15.75">
      <c r="A563">
        <v>334</v>
      </c>
      <c r="B563" s="4" t="s">
        <v>720</v>
      </c>
      <c r="C563" s="3" t="s">
        <v>721</v>
      </c>
      <c r="D563">
        <v>66200</v>
      </c>
      <c r="E563">
        <v>123538</v>
      </c>
      <c r="F563" t="s">
        <v>20</v>
      </c>
      <c r="G563" s="7">
        <f t="shared" si="81"/>
        <v>1.866132930513595</v>
      </c>
      <c r="H563">
        <v>1113</v>
      </c>
      <c r="I563" t="s">
        <v>21</v>
      </c>
      <c r="J563" t="s">
        <v>22</v>
      </c>
      <c r="K563" s="10">
        <f t="shared" si="74"/>
        <v>43110.25</v>
      </c>
      <c r="L563">
        <v>1515564000</v>
      </c>
      <c r="M563">
        <v>1516168800</v>
      </c>
      <c r="N563" s="11">
        <f t="shared" si="75"/>
        <v>43117.25</v>
      </c>
      <c r="O563" t="b">
        <v>0</v>
      </c>
      <c r="P563" t="b">
        <v>0</v>
      </c>
      <c r="Q563" t="s">
        <v>23</v>
      </c>
      <c r="R563" s="8">
        <f t="shared" si="82"/>
        <v>110.99550763701707</v>
      </c>
      <c r="S563" t="str">
        <f t="shared" si="76"/>
        <v>music</v>
      </c>
      <c r="T563" t="str">
        <f t="shared" si="77"/>
        <v>rock</v>
      </c>
      <c r="U563" s="11" t="str">
        <f t="shared" si="79"/>
        <v>2018</v>
      </c>
      <c r="V563" s="11" t="str">
        <f t="shared" si="80"/>
        <v>Jan</v>
      </c>
      <c r="W563" s="11" t="str">
        <f t="shared" si="78"/>
        <v>Jan</v>
      </c>
    </row>
    <row r="564" spans="1:23" ht="30">
      <c r="A564">
        <v>463</v>
      </c>
      <c r="B564" s="4" t="s">
        <v>974</v>
      </c>
      <c r="C564" s="3" t="s">
        <v>975</v>
      </c>
      <c r="D564">
        <v>134300</v>
      </c>
      <c r="E564">
        <v>145265</v>
      </c>
      <c r="F564" t="s">
        <v>20</v>
      </c>
      <c r="G564" s="7">
        <f t="shared" si="81"/>
        <v>1.0816455696202532</v>
      </c>
      <c r="H564">
        <v>2105</v>
      </c>
      <c r="I564" t="s">
        <v>21</v>
      </c>
      <c r="J564" t="s">
        <v>22</v>
      </c>
      <c r="K564" s="10">
        <f t="shared" si="74"/>
        <v>41639.25</v>
      </c>
      <c r="L564">
        <v>1388469600</v>
      </c>
      <c r="M564">
        <v>1388815200</v>
      </c>
      <c r="N564" s="11">
        <f t="shared" si="75"/>
        <v>41643.25</v>
      </c>
      <c r="O564" t="b">
        <v>0</v>
      </c>
      <c r="P564" t="b">
        <v>0</v>
      </c>
      <c r="Q564" t="s">
        <v>71</v>
      </c>
      <c r="R564" s="8">
        <f t="shared" si="82"/>
        <v>69.009501187648453</v>
      </c>
      <c r="S564" t="str">
        <f t="shared" si="76"/>
        <v>film &amp; video</v>
      </c>
      <c r="T564" t="str">
        <f t="shared" si="77"/>
        <v>animation</v>
      </c>
      <c r="U564" s="11" t="str">
        <f t="shared" si="79"/>
        <v>2014</v>
      </c>
      <c r="V564" s="11" t="str">
        <f t="shared" si="80"/>
        <v>Dec</v>
      </c>
      <c r="W564" s="11" t="str">
        <f t="shared" si="78"/>
        <v>Jan</v>
      </c>
    </row>
    <row r="565" spans="1:23" ht="15.75" customHeight="1">
      <c r="A565">
        <v>202</v>
      </c>
      <c r="B565" s="4" t="s">
        <v>456</v>
      </c>
      <c r="C565" s="3" t="s">
        <v>457</v>
      </c>
      <c r="D565">
        <v>8300</v>
      </c>
      <c r="E565">
        <v>6543</v>
      </c>
      <c r="F565" t="s">
        <v>74</v>
      </c>
      <c r="G565" s="7">
        <f t="shared" si="81"/>
        <v>0.78831325301204824</v>
      </c>
      <c r="H565">
        <v>82</v>
      </c>
      <c r="I565" t="s">
        <v>21</v>
      </c>
      <c r="J565" t="s">
        <v>22</v>
      </c>
      <c r="K565" s="10">
        <f t="shared" si="74"/>
        <v>40818.208333333336</v>
      </c>
      <c r="L565">
        <v>1317531600</v>
      </c>
      <c r="M565">
        <v>1317877200</v>
      </c>
      <c r="N565" s="11">
        <f t="shared" si="75"/>
        <v>40822.208333333336</v>
      </c>
      <c r="O565" t="b">
        <v>0</v>
      </c>
      <c r="P565" t="b">
        <v>0</v>
      </c>
      <c r="Q565" t="s">
        <v>17</v>
      </c>
      <c r="R565" s="8">
        <f t="shared" si="82"/>
        <v>79.792682926829272</v>
      </c>
      <c r="S565" t="str">
        <f t="shared" si="76"/>
        <v>food</v>
      </c>
      <c r="T565" t="str">
        <f t="shared" si="77"/>
        <v>food trucks</v>
      </c>
      <c r="U565" s="11" t="str">
        <f t="shared" si="79"/>
        <v>2011</v>
      </c>
      <c r="V565" s="11" t="str">
        <f t="shared" si="80"/>
        <v>Oct</v>
      </c>
      <c r="W565" s="11" t="str">
        <f t="shared" si="78"/>
        <v>Oct</v>
      </c>
    </row>
    <row r="566" spans="1:23" ht="15.75" customHeight="1">
      <c r="A566">
        <v>410</v>
      </c>
      <c r="B566" s="4" t="s">
        <v>870</v>
      </c>
      <c r="C566" s="3" t="s">
        <v>871</v>
      </c>
      <c r="D566">
        <v>153700</v>
      </c>
      <c r="E566">
        <v>55536</v>
      </c>
      <c r="F566" t="s">
        <v>47</v>
      </c>
      <c r="G566" s="7">
        <f t="shared" si="81"/>
        <v>0.36132726089785294</v>
      </c>
      <c r="H566">
        <v>1111</v>
      </c>
      <c r="I566" t="s">
        <v>21</v>
      </c>
      <c r="J566" t="s">
        <v>22</v>
      </c>
      <c r="K566" s="10">
        <f t="shared" si="74"/>
        <v>42122.208333333328</v>
      </c>
      <c r="L566">
        <v>1430197200</v>
      </c>
      <c r="M566">
        <v>1430197200</v>
      </c>
      <c r="N566" s="11">
        <f t="shared" si="75"/>
        <v>42122.208333333328</v>
      </c>
      <c r="O566" t="b">
        <v>0</v>
      </c>
      <c r="P566" t="b">
        <v>0</v>
      </c>
      <c r="Q566" t="s">
        <v>292</v>
      </c>
      <c r="R566" s="8">
        <f t="shared" si="82"/>
        <v>49.987398739873989</v>
      </c>
      <c r="S566" t="str">
        <f t="shared" si="76"/>
        <v>games</v>
      </c>
      <c r="T566" t="str">
        <f t="shared" si="77"/>
        <v>mobile games</v>
      </c>
      <c r="U566" s="11" t="str">
        <f t="shared" si="79"/>
        <v>2015</v>
      </c>
      <c r="V566" s="11" t="str">
        <f t="shared" si="80"/>
        <v>Apr</v>
      </c>
      <c r="W566" s="11" t="str">
        <f t="shared" si="78"/>
        <v>Apr</v>
      </c>
    </row>
    <row r="567" spans="1:23" ht="30">
      <c r="A567">
        <v>2</v>
      </c>
      <c r="B567" s="4" t="s">
        <v>24</v>
      </c>
      <c r="C567" s="3" t="s">
        <v>25</v>
      </c>
      <c r="D567">
        <v>108400</v>
      </c>
      <c r="E567">
        <v>142523</v>
      </c>
      <c r="F567" t="s">
        <v>20</v>
      </c>
      <c r="G567" s="7">
        <f t="shared" si="81"/>
        <v>1.314787822878229</v>
      </c>
      <c r="H567">
        <v>1425</v>
      </c>
      <c r="I567" t="s">
        <v>26</v>
      </c>
      <c r="J567" t="s">
        <v>27</v>
      </c>
      <c r="K567" s="10">
        <f t="shared" si="74"/>
        <v>41595.25</v>
      </c>
      <c r="L567">
        <v>1384668000</v>
      </c>
      <c r="M567">
        <v>1384840800</v>
      </c>
      <c r="N567" s="11">
        <f t="shared" si="75"/>
        <v>41597.25</v>
      </c>
      <c r="O567" t="b">
        <v>0</v>
      </c>
      <c r="P567" t="b">
        <v>0</v>
      </c>
      <c r="Q567" t="s">
        <v>28</v>
      </c>
      <c r="R567" s="8">
        <f t="shared" si="82"/>
        <v>100.01614035087719</v>
      </c>
      <c r="S567" t="str">
        <f t="shared" si="76"/>
        <v>technology</v>
      </c>
      <c r="T567" t="str">
        <f t="shared" si="77"/>
        <v>web</v>
      </c>
      <c r="U567" s="11" t="str">
        <f t="shared" si="79"/>
        <v>2013</v>
      </c>
      <c r="V567" s="11" t="str">
        <f t="shared" si="80"/>
        <v>Nov</v>
      </c>
      <c r="W567" s="11" t="str">
        <f t="shared" si="78"/>
        <v>Nov</v>
      </c>
    </row>
    <row r="568" spans="1:23" ht="15.75">
      <c r="A568">
        <v>234</v>
      </c>
      <c r="B568" s="4" t="s">
        <v>520</v>
      </c>
      <c r="C568" s="3" t="s">
        <v>521</v>
      </c>
      <c r="D568">
        <v>7500</v>
      </c>
      <c r="E568">
        <v>8181</v>
      </c>
      <c r="F568" t="s">
        <v>20</v>
      </c>
      <c r="G568" s="7">
        <f t="shared" si="81"/>
        <v>1.0908</v>
      </c>
      <c r="H568">
        <v>149</v>
      </c>
      <c r="I568" t="s">
        <v>107</v>
      </c>
      <c r="J568" t="s">
        <v>108</v>
      </c>
      <c r="K568" s="10">
        <f t="shared" si="74"/>
        <v>42969.208333333328</v>
      </c>
      <c r="L568">
        <v>1503378000</v>
      </c>
      <c r="M568">
        <v>1503982800</v>
      </c>
      <c r="N568" s="11">
        <f t="shared" si="75"/>
        <v>42976.208333333328</v>
      </c>
      <c r="O568" t="b">
        <v>0</v>
      </c>
      <c r="P568" t="b">
        <v>1</v>
      </c>
      <c r="Q568" t="s">
        <v>89</v>
      </c>
      <c r="R568" s="8">
        <f t="shared" si="82"/>
        <v>54.906040268456373</v>
      </c>
      <c r="S568" t="str">
        <f t="shared" si="76"/>
        <v>games</v>
      </c>
      <c r="T568" t="str">
        <f t="shared" si="77"/>
        <v>video games</v>
      </c>
      <c r="U568" s="11" t="str">
        <f t="shared" si="79"/>
        <v>2017</v>
      </c>
      <c r="V568" s="11" t="str">
        <f t="shared" si="80"/>
        <v>Aug</v>
      </c>
      <c r="W568" s="11" t="str">
        <f t="shared" si="78"/>
        <v>Aug</v>
      </c>
    </row>
    <row r="569" spans="1:23" ht="15.75" customHeight="1">
      <c r="A569">
        <v>552</v>
      </c>
      <c r="B569" s="4" t="s">
        <v>1149</v>
      </c>
      <c r="C569" s="3" t="s">
        <v>1150</v>
      </c>
      <c r="D569">
        <v>9000</v>
      </c>
      <c r="E569">
        <v>8866</v>
      </c>
      <c r="F569" t="s">
        <v>14</v>
      </c>
      <c r="G569" s="7">
        <f t="shared" si="81"/>
        <v>0.98511111111111116</v>
      </c>
      <c r="H569">
        <v>92</v>
      </c>
      <c r="I569" t="s">
        <v>21</v>
      </c>
      <c r="J569" t="s">
        <v>22</v>
      </c>
      <c r="K569" s="10">
        <f t="shared" si="74"/>
        <v>42700.25</v>
      </c>
      <c r="L569">
        <v>1480140000</v>
      </c>
      <c r="M569">
        <v>1480312800</v>
      </c>
      <c r="N569" s="11">
        <f t="shared" si="75"/>
        <v>42702.25</v>
      </c>
      <c r="O569" t="b">
        <v>0</v>
      </c>
      <c r="P569" t="b">
        <v>0</v>
      </c>
      <c r="Q569" t="s">
        <v>33</v>
      </c>
      <c r="R569" s="8">
        <f t="shared" si="82"/>
        <v>96.369565217391298</v>
      </c>
      <c r="S569" t="str">
        <f t="shared" si="76"/>
        <v>theater</v>
      </c>
      <c r="T569" t="str">
        <f t="shared" si="77"/>
        <v>plays</v>
      </c>
      <c r="U569" s="11" t="str">
        <f t="shared" si="79"/>
        <v>2016</v>
      </c>
      <c r="V569" s="11" t="str">
        <f t="shared" si="80"/>
        <v>Nov</v>
      </c>
      <c r="W569" s="11" t="str">
        <f t="shared" si="78"/>
        <v>Nov</v>
      </c>
    </row>
    <row r="570" spans="1:23" ht="15.75" customHeight="1">
      <c r="A570">
        <v>739</v>
      </c>
      <c r="B570" s="4" t="s">
        <v>1515</v>
      </c>
      <c r="C570" s="3" t="s">
        <v>1516</v>
      </c>
      <c r="D570">
        <v>10000</v>
      </c>
      <c r="E570">
        <v>6100</v>
      </c>
      <c r="F570" t="s">
        <v>14</v>
      </c>
      <c r="G570" s="7">
        <f t="shared" si="81"/>
        <v>0.61</v>
      </c>
      <c r="H570">
        <v>191</v>
      </c>
      <c r="I570" t="s">
        <v>21</v>
      </c>
      <c r="J570" t="s">
        <v>22</v>
      </c>
      <c r="K570" s="10">
        <f t="shared" si="74"/>
        <v>41089.208333333336</v>
      </c>
      <c r="L570">
        <v>1340946000</v>
      </c>
      <c r="M570">
        <v>1341032400</v>
      </c>
      <c r="N570" s="11">
        <f t="shared" si="75"/>
        <v>41090.208333333336</v>
      </c>
      <c r="O570" t="b">
        <v>0</v>
      </c>
      <c r="P570" t="b">
        <v>0</v>
      </c>
      <c r="Q570" t="s">
        <v>60</v>
      </c>
      <c r="R570" s="8">
        <f t="shared" si="82"/>
        <v>31.937172774869111</v>
      </c>
      <c r="S570" t="str">
        <f t="shared" si="76"/>
        <v>music</v>
      </c>
      <c r="T570" t="str">
        <f t="shared" si="77"/>
        <v>indie rock</v>
      </c>
      <c r="U570" s="11" t="str">
        <f t="shared" si="79"/>
        <v>2012</v>
      </c>
      <c r="V570" s="11" t="str">
        <f t="shared" si="80"/>
        <v>Jun</v>
      </c>
      <c r="W570" s="11" t="str">
        <f t="shared" si="78"/>
        <v>Jun</v>
      </c>
    </row>
    <row r="571" spans="1:23" ht="15.75">
      <c r="A571">
        <v>773</v>
      </c>
      <c r="B571" s="4" t="s">
        <v>1581</v>
      </c>
      <c r="C571" s="3" t="s">
        <v>1582</v>
      </c>
      <c r="D571">
        <v>53100</v>
      </c>
      <c r="E571">
        <v>101185</v>
      </c>
      <c r="F571" t="s">
        <v>20</v>
      </c>
      <c r="G571" s="7">
        <f t="shared" si="81"/>
        <v>1.9055555555555554</v>
      </c>
      <c r="H571">
        <v>2353</v>
      </c>
      <c r="I571" t="s">
        <v>21</v>
      </c>
      <c r="J571" t="s">
        <v>22</v>
      </c>
      <c r="K571" s="10">
        <f t="shared" si="74"/>
        <v>42838.208333333328</v>
      </c>
      <c r="L571">
        <v>1492059600</v>
      </c>
      <c r="M571">
        <v>1492923600</v>
      </c>
      <c r="N571" s="11">
        <f t="shared" si="75"/>
        <v>42848.208333333328</v>
      </c>
      <c r="O571" t="b">
        <v>0</v>
      </c>
      <c r="P571" t="b">
        <v>0</v>
      </c>
      <c r="Q571" t="s">
        <v>33</v>
      </c>
      <c r="R571" s="8">
        <f t="shared" si="82"/>
        <v>43.00254993625159</v>
      </c>
      <c r="S571" t="str">
        <f t="shared" si="76"/>
        <v>theater</v>
      </c>
      <c r="T571" t="str">
        <f t="shared" si="77"/>
        <v>plays</v>
      </c>
      <c r="U571" s="11" t="str">
        <f t="shared" si="79"/>
        <v>2017</v>
      </c>
      <c r="V571" s="11" t="str">
        <f t="shared" si="80"/>
        <v>Apr</v>
      </c>
      <c r="W571" s="11" t="str">
        <f t="shared" si="78"/>
        <v>Apr</v>
      </c>
    </row>
    <row r="572" spans="1:23" ht="15.75" customHeight="1">
      <c r="A572">
        <v>156</v>
      </c>
      <c r="B572" s="4" t="s">
        <v>364</v>
      </c>
      <c r="C572" s="3" t="s">
        <v>365</v>
      </c>
      <c r="D572">
        <v>36400</v>
      </c>
      <c r="E572">
        <v>26914</v>
      </c>
      <c r="F572" t="s">
        <v>74</v>
      </c>
      <c r="G572" s="7">
        <f t="shared" si="81"/>
        <v>0.73939560439560437</v>
      </c>
      <c r="H572">
        <v>379</v>
      </c>
      <c r="I572" t="s">
        <v>26</v>
      </c>
      <c r="J572" t="s">
        <v>27</v>
      </c>
      <c r="K572" s="10">
        <f t="shared" si="74"/>
        <v>43743.208333333328</v>
      </c>
      <c r="L572">
        <v>1570251600</v>
      </c>
      <c r="M572">
        <v>1572325200</v>
      </c>
      <c r="N572" s="11">
        <f t="shared" si="75"/>
        <v>43767.208333333328</v>
      </c>
      <c r="O572" t="b">
        <v>0</v>
      </c>
      <c r="P572" t="b">
        <v>0</v>
      </c>
      <c r="Q572" t="s">
        <v>23</v>
      </c>
      <c r="R572" s="8">
        <f t="shared" si="82"/>
        <v>71.013192612137203</v>
      </c>
      <c r="S572" t="str">
        <f t="shared" si="76"/>
        <v>music</v>
      </c>
      <c r="T572" t="str">
        <f t="shared" si="77"/>
        <v>rock</v>
      </c>
      <c r="U572" s="11" t="str">
        <f t="shared" si="79"/>
        <v>2019</v>
      </c>
      <c r="V572" s="11" t="str">
        <f t="shared" si="80"/>
        <v>Oct</v>
      </c>
      <c r="W572" s="11" t="str">
        <f t="shared" si="78"/>
        <v>Oct</v>
      </c>
    </row>
    <row r="573" spans="1:23" ht="15.75">
      <c r="A573">
        <v>381</v>
      </c>
      <c r="B573" s="4" t="s">
        <v>814</v>
      </c>
      <c r="C573" s="3" t="s">
        <v>815</v>
      </c>
      <c r="D573">
        <v>5300</v>
      </c>
      <c r="E573">
        <v>9749</v>
      </c>
      <c r="F573" t="s">
        <v>20</v>
      </c>
      <c r="G573" s="7">
        <f t="shared" si="81"/>
        <v>1.8394339622641511</v>
      </c>
      <c r="H573">
        <v>155</v>
      </c>
      <c r="I573" t="s">
        <v>21</v>
      </c>
      <c r="J573" t="s">
        <v>22</v>
      </c>
      <c r="K573" s="10">
        <f t="shared" si="74"/>
        <v>42163.208333333328</v>
      </c>
      <c r="L573">
        <v>1433739600</v>
      </c>
      <c r="M573">
        <v>1437714000</v>
      </c>
      <c r="N573" s="11">
        <f t="shared" si="75"/>
        <v>42209.208333333328</v>
      </c>
      <c r="O573" t="b">
        <v>0</v>
      </c>
      <c r="P573" t="b">
        <v>0</v>
      </c>
      <c r="Q573" t="s">
        <v>33</v>
      </c>
      <c r="R573" s="8">
        <f t="shared" si="82"/>
        <v>62.896774193548389</v>
      </c>
      <c r="S573" t="str">
        <f t="shared" si="76"/>
        <v>theater</v>
      </c>
      <c r="T573" t="str">
        <f t="shared" si="77"/>
        <v>plays</v>
      </c>
      <c r="U573" s="11" t="str">
        <f t="shared" si="79"/>
        <v>2015</v>
      </c>
      <c r="V573" s="11" t="str">
        <f t="shared" si="80"/>
        <v>Jun</v>
      </c>
      <c r="W573" s="11" t="str">
        <f t="shared" si="78"/>
        <v>Jul</v>
      </c>
    </row>
    <row r="574" spans="1:23" ht="15.75">
      <c r="A574">
        <v>269</v>
      </c>
      <c r="B574" s="4" t="s">
        <v>590</v>
      </c>
      <c r="C574" s="3" t="s">
        <v>591</v>
      </c>
      <c r="D574">
        <v>3500</v>
      </c>
      <c r="E574">
        <v>8842</v>
      </c>
      <c r="F574" t="s">
        <v>20</v>
      </c>
      <c r="G574" s="7">
        <f t="shared" si="81"/>
        <v>2.5262857142857142</v>
      </c>
      <c r="H574">
        <v>87</v>
      </c>
      <c r="I574" t="s">
        <v>21</v>
      </c>
      <c r="J574" t="s">
        <v>22</v>
      </c>
      <c r="K574" s="10">
        <f t="shared" si="74"/>
        <v>43496.25</v>
      </c>
      <c r="L574">
        <v>1548914400</v>
      </c>
      <c r="M574">
        <v>1550728800</v>
      </c>
      <c r="N574" s="11">
        <f t="shared" si="75"/>
        <v>43517.25</v>
      </c>
      <c r="O574" t="b">
        <v>0</v>
      </c>
      <c r="P574" t="b">
        <v>0</v>
      </c>
      <c r="Q574" t="s">
        <v>269</v>
      </c>
      <c r="R574" s="8">
        <f t="shared" si="82"/>
        <v>101.63218390804597</v>
      </c>
      <c r="S574" t="str">
        <f t="shared" si="76"/>
        <v>film &amp; video</v>
      </c>
      <c r="T574" t="str">
        <f t="shared" si="77"/>
        <v>television</v>
      </c>
      <c r="U574" s="11" t="str">
        <f t="shared" si="79"/>
        <v>2019</v>
      </c>
      <c r="V574" s="11" t="str">
        <f t="shared" si="80"/>
        <v>Jan</v>
      </c>
      <c r="W574" s="11" t="str">
        <f t="shared" si="78"/>
        <v>Feb</v>
      </c>
    </row>
    <row r="575" spans="1:23" ht="15.75" customHeight="1">
      <c r="A575">
        <v>618</v>
      </c>
      <c r="B575" s="4" t="s">
        <v>1278</v>
      </c>
      <c r="C575" s="3" t="s">
        <v>1279</v>
      </c>
      <c r="D575">
        <v>198600</v>
      </c>
      <c r="E575">
        <v>97037</v>
      </c>
      <c r="F575" t="s">
        <v>14</v>
      </c>
      <c r="G575" s="7">
        <f t="shared" si="81"/>
        <v>0.48860523665659611</v>
      </c>
      <c r="H575">
        <v>1198</v>
      </c>
      <c r="I575" t="s">
        <v>21</v>
      </c>
      <c r="J575" t="s">
        <v>22</v>
      </c>
      <c r="K575" s="10">
        <f t="shared" si="74"/>
        <v>41396.208333333336</v>
      </c>
      <c r="L575">
        <v>1367470800</v>
      </c>
      <c r="M575">
        <v>1369285200</v>
      </c>
      <c r="N575" s="11">
        <f t="shared" si="75"/>
        <v>41417.208333333336</v>
      </c>
      <c r="O575" t="b">
        <v>0</v>
      </c>
      <c r="P575" t="b">
        <v>0</v>
      </c>
      <c r="Q575" t="s">
        <v>68</v>
      </c>
      <c r="R575" s="8">
        <f t="shared" si="82"/>
        <v>80.999165275459092</v>
      </c>
      <c r="S575" t="str">
        <f t="shared" si="76"/>
        <v>publishing</v>
      </c>
      <c r="T575" t="str">
        <f t="shared" si="77"/>
        <v>nonfiction</v>
      </c>
      <c r="U575" s="11" t="str">
        <f t="shared" si="79"/>
        <v>2013</v>
      </c>
      <c r="V575" s="11" t="str">
        <f t="shared" si="80"/>
        <v>May</v>
      </c>
      <c r="W575" s="11" t="str">
        <f t="shared" si="78"/>
        <v>May</v>
      </c>
    </row>
    <row r="576" spans="1:23" ht="15.75">
      <c r="A576">
        <v>847</v>
      </c>
      <c r="B576" s="4" t="s">
        <v>1727</v>
      </c>
      <c r="C576" s="3" t="s">
        <v>1728</v>
      </c>
      <c r="D576">
        <v>4700</v>
      </c>
      <c r="E576">
        <v>11174</v>
      </c>
      <c r="F576" t="s">
        <v>20</v>
      </c>
      <c r="G576" s="7">
        <f t="shared" si="81"/>
        <v>2.3774468085106384</v>
      </c>
      <c r="H576">
        <v>110</v>
      </c>
      <c r="I576" t="s">
        <v>21</v>
      </c>
      <c r="J576" t="s">
        <v>22</v>
      </c>
      <c r="K576" s="10">
        <f t="shared" si="74"/>
        <v>43107.25</v>
      </c>
      <c r="L576">
        <v>1515304800</v>
      </c>
      <c r="M576">
        <v>1515564000</v>
      </c>
      <c r="N576" s="11">
        <f t="shared" si="75"/>
        <v>43110.25</v>
      </c>
      <c r="O576" t="b">
        <v>0</v>
      </c>
      <c r="P576" t="b">
        <v>0</v>
      </c>
      <c r="Q576" t="s">
        <v>17</v>
      </c>
      <c r="R576" s="8">
        <f t="shared" si="82"/>
        <v>101.58181818181818</v>
      </c>
      <c r="S576" t="str">
        <f t="shared" si="76"/>
        <v>food</v>
      </c>
      <c r="T576" t="str">
        <f t="shared" si="77"/>
        <v>food trucks</v>
      </c>
      <c r="U576" s="11" t="str">
        <f t="shared" si="79"/>
        <v>2018</v>
      </c>
      <c r="V576" s="11" t="str">
        <f t="shared" si="80"/>
        <v>Jan</v>
      </c>
      <c r="W576" s="11" t="str">
        <f t="shared" si="78"/>
        <v>Jan</v>
      </c>
    </row>
    <row r="577" spans="1:23" ht="30">
      <c r="A577">
        <v>826</v>
      </c>
      <c r="B577" s="4" t="s">
        <v>1685</v>
      </c>
      <c r="C577" s="3" t="s">
        <v>1686</v>
      </c>
      <c r="D577">
        <v>2800</v>
      </c>
      <c r="E577">
        <v>12797</v>
      </c>
      <c r="F577" t="s">
        <v>20</v>
      </c>
      <c r="G577" s="7">
        <f t="shared" si="81"/>
        <v>4.5703571428571426</v>
      </c>
      <c r="H577">
        <v>194</v>
      </c>
      <c r="I577" t="s">
        <v>21</v>
      </c>
      <c r="J577" t="s">
        <v>22</v>
      </c>
      <c r="K577" s="10">
        <f t="shared" si="74"/>
        <v>40525.25</v>
      </c>
      <c r="L577">
        <v>1292220000</v>
      </c>
      <c r="M577">
        <v>1294639200</v>
      </c>
      <c r="N577" s="11">
        <f t="shared" si="75"/>
        <v>40553.25</v>
      </c>
      <c r="O577" t="b">
        <v>0</v>
      </c>
      <c r="P577" t="b">
        <v>1</v>
      </c>
      <c r="Q577" t="s">
        <v>33</v>
      </c>
      <c r="R577" s="8">
        <f t="shared" si="82"/>
        <v>65.963917525773198</v>
      </c>
      <c r="S577" t="str">
        <f t="shared" si="76"/>
        <v>theater</v>
      </c>
      <c r="T577" t="str">
        <f t="shared" si="77"/>
        <v>plays</v>
      </c>
      <c r="U577" s="11" t="str">
        <f t="shared" si="79"/>
        <v>2011</v>
      </c>
      <c r="V577" s="11" t="str">
        <f t="shared" si="80"/>
        <v>Dec</v>
      </c>
      <c r="W577" s="11" t="str">
        <f t="shared" si="78"/>
        <v>Jan</v>
      </c>
    </row>
    <row r="578" spans="1:23" ht="15.75">
      <c r="A578">
        <v>313</v>
      </c>
      <c r="B578" s="4" t="s">
        <v>678</v>
      </c>
      <c r="C578" s="3" t="s">
        <v>679</v>
      </c>
      <c r="D578">
        <v>2200</v>
      </c>
      <c r="E578">
        <v>8697</v>
      </c>
      <c r="F578" t="s">
        <v>20</v>
      </c>
      <c r="G578" s="7">
        <f t="shared" si="81"/>
        <v>3.9531818181818181</v>
      </c>
      <c r="H578">
        <v>223</v>
      </c>
      <c r="I578" t="s">
        <v>21</v>
      </c>
      <c r="J578" t="s">
        <v>22</v>
      </c>
      <c r="K578" s="10">
        <f t="shared" ref="K578:K641" si="83">(((L578/60)/60)/24)+DATE(1970,1,1)</f>
        <v>40966.25</v>
      </c>
      <c r="L578">
        <v>1330322400</v>
      </c>
      <c r="M578">
        <v>1330495200</v>
      </c>
      <c r="N578" s="11">
        <f t="shared" ref="N578:N641" si="84">(((M578/60)/60)/24)+DATE(1970,1,1)</f>
        <v>40968.25</v>
      </c>
      <c r="O578" t="b">
        <v>0</v>
      </c>
      <c r="P578" t="b">
        <v>0</v>
      </c>
      <c r="Q578" t="s">
        <v>23</v>
      </c>
      <c r="R578" s="8">
        <f t="shared" si="82"/>
        <v>39</v>
      </c>
      <c r="S578" t="str">
        <f t="shared" ref="S578:S641" si="85">LEFT(Q578,FIND("/",Q578)-1)</f>
        <v>music</v>
      </c>
      <c r="T578" t="str">
        <f t="shared" ref="T578:T641" si="86">RIGHT(Q578,(LEN(Q578)-FIND("/",Q578)))</f>
        <v>rock</v>
      </c>
      <c r="U578" s="11" t="str">
        <f t="shared" si="79"/>
        <v>2012</v>
      </c>
      <c r="V578" s="11" t="str">
        <f t="shared" si="80"/>
        <v>Feb</v>
      </c>
      <c r="W578" s="11" t="str">
        <f t="shared" ref="W578:W641" si="87">TEXT(N578,"mmm")</f>
        <v>Feb</v>
      </c>
    </row>
    <row r="579" spans="1:23" ht="15.75" customHeight="1">
      <c r="A579">
        <v>391</v>
      </c>
      <c r="B579" s="4" t="s">
        <v>834</v>
      </c>
      <c r="C579" s="3" t="s">
        <v>835</v>
      </c>
      <c r="D579">
        <v>60400</v>
      </c>
      <c r="E579">
        <v>4393</v>
      </c>
      <c r="F579" t="s">
        <v>14</v>
      </c>
      <c r="G579" s="7">
        <f t="shared" si="81"/>
        <v>7.27317880794702E-2</v>
      </c>
      <c r="H579">
        <v>151</v>
      </c>
      <c r="I579" t="s">
        <v>21</v>
      </c>
      <c r="J579" t="s">
        <v>22</v>
      </c>
      <c r="K579" s="10">
        <f t="shared" si="83"/>
        <v>41653.25</v>
      </c>
      <c r="L579">
        <v>1389679200</v>
      </c>
      <c r="M579">
        <v>1389852000</v>
      </c>
      <c r="N579" s="11">
        <f t="shared" si="84"/>
        <v>41655.25</v>
      </c>
      <c r="O579" t="b">
        <v>0</v>
      </c>
      <c r="P579" t="b">
        <v>0</v>
      </c>
      <c r="Q579" t="s">
        <v>68</v>
      </c>
      <c r="R579" s="8">
        <f t="shared" si="82"/>
        <v>29.09271523178808</v>
      </c>
      <c r="S579" t="str">
        <f t="shared" si="85"/>
        <v>publishing</v>
      </c>
      <c r="T579" t="str">
        <f t="shared" si="86"/>
        <v>nonfiction</v>
      </c>
      <c r="U579" s="11" t="str">
        <f t="shared" ref="U579:U642" si="88">TEXT(N579,"yyyy")</f>
        <v>2014</v>
      </c>
      <c r="V579" s="11" t="str">
        <f t="shared" ref="V579:V642" si="89">TEXT(K579,"mmm")</f>
        <v>Jan</v>
      </c>
      <c r="W579" s="11" t="str">
        <f t="shared" si="87"/>
        <v>Jan</v>
      </c>
    </row>
    <row r="580" spans="1:23" ht="15.75">
      <c r="A580">
        <v>440</v>
      </c>
      <c r="B580" s="4" t="s">
        <v>929</v>
      </c>
      <c r="C580" s="3" t="s">
        <v>930</v>
      </c>
      <c r="D580">
        <v>102500</v>
      </c>
      <c r="E580">
        <v>165954</v>
      </c>
      <c r="F580" t="s">
        <v>20</v>
      </c>
      <c r="G580" s="7">
        <f t="shared" si="81"/>
        <v>1.6190634146341463</v>
      </c>
      <c r="H580">
        <v>3131</v>
      </c>
      <c r="I580" t="s">
        <v>21</v>
      </c>
      <c r="J580" t="s">
        <v>22</v>
      </c>
      <c r="K580" s="10">
        <f t="shared" si="83"/>
        <v>42916.208333333328</v>
      </c>
      <c r="L580">
        <v>1498798800</v>
      </c>
      <c r="M580">
        <v>1499662800</v>
      </c>
      <c r="N580" s="11">
        <f t="shared" si="84"/>
        <v>42926.208333333328</v>
      </c>
      <c r="O580" t="b">
        <v>0</v>
      </c>
      <c r="P580" t="b">
        <v>0</v>
      </c>
      <c r="Q580" t="s">
        <v>269</v>
      </c>
      <c r="R580" s="8">
        <f t="shared" si="82"/>
        <v>53.003513254551258</v>
      </c>
      <c r="S580" t="str">
        <f t="shared" si="85"/>
        <v>film &amp; video</v>
      </c>
      <c r="T580" t="str">
        <f t="shared" si="86"/>
        <v>television</v>
      </c>
      <c r="U580" s="11" t="str">
        <f t="shared" si="88"/>
        <v>2017</v>
      </c>
      <c r="V580" s="11" t="str">
        <f t="shared" si="89"/>
        <v>Jun</v>
      </c>
      <c r="W580" s="11" t="str">
        <f t="shared" si="87"/>
        <v>Jul</v>
      </c>
    </row>
    <row r="581" spans="1:23" ht="15.75" customHeight="1">
      <c r="A581">
        <v>319</v>
      </c>
      <c r="B581" s="4" t="s">
        <v>690</v>
      </c>
      <c r="C581" s="3" t="s">
        <v>691</v>
      </c>
      <c r="D581">
        <v>8400</v>
      </c>
      <c r="E581">
        <v>3251</v>
      </c>
      <c r="F581" t="s">
        <v>74</v>
      </c>
      <c r="G581" s="7">
        <f t="shared" si="81"/>
        <v>0.38702380952380955</v>
      </c>
      <c r="H581">
        <v>64</v>
      </c>
      <c r="I581" t="s">
        <v>21</v>
      </c>
      <c r="J581" t="s">
        <v>22</v>
      </c>
      <c r="K581" s="10">
        <f t="shared" si="83"/>
        <v>40402.208333333336</v>
      </c>
      <c r="L581">
        <v>1281589200</v>
      </c>
      <c r="M581">
        <v>1283662800</v>
      </c>
      <c r="N581" s="11">
        <f t="shared" si="84"/>
        <v>40426.208333333336</v>
      </c>
      <c r="O581" t="b">
        <v>0</v>
      </c>
      <c r="P581" t="b">
        <v>0</v>
      </c>
      <c r="Q581" t="s">
        <v>28</v>
      </c>
      <c r="R581" s="8">
        <f t="shared" si="82"/>
        <v>50.796875</v>
      </c>
      <c r="S581" t="str">
        <f t="shared" si="85"/>
        <v>technology</v>
      </c>
      <c r="T581" t="str">
        <f t="shared" si="86"/>
        <v>web</v>
      </c>
      <c r="U581" s="11" t="str">
        <f t="shared" si="88"/>
        <v>2010</v>
      </c>
      <c r="V581" s="11" t="str">
        <f t="shared" si="89"/>
        <v>Aug</v>
      </c>
      <c r="W581" s="11" t="str">
        <f t="shared" si="87"/>
        <v>Sep</v>
      </c>
    </row>
    <row r="582" spans="1:23" ht="30" customHeight="1">
      <c r="A582">
        <v>321</v>
      </c>
      <c r="B582" s="4" t="s">
        <v>694</v>
      </c>
      <c r="C582" s="3" t="s">
        <v>695</v>
      </c>
      <c r="D582">
        <v>170400</v>
      </c>
      <c r="E582">
        <v>160422</v>
      </c>
      <c r="F582" t="s">
        <v>14</v>
      </c>
      <c r="G582" s="7">
        <f t="shared" si="81"/>
        <v>0.94144366197183094</v>
      </c>
      <c r="H582">
        <v>2468</v>
      </c>
      <c r="I582" t="s">
        <v>21</v>
      </c>
      <c r="J582" t="s">
        <v>22</v>
      </c>
      <c r="K582" s="10">
        <f t="shared" si="83"/>
        <v>40634.208333333336</v>
      </c>
      <c r="L582">
        <v>1301634000</v>
      </c>
      <c r="M582">
        <v>1302325200</v>
      </c>
      <c r="N582" s="11">
        <f t="shared" si="84"/>
        <v>40642.208333333336</v>
      </c>
      <c r="O582" t="b">
        <v>0</v>
      </c>
      <c r="P582" t="b">
        <v>0</v>
      </c>
      <c r="Q582" t="s">
        <v>100</v>
      </c>
      <c r="R582" s="8">
        <f t="shared" si="82"/>
        <v>65.000810372771468</v>
      </c>
      <c r="S582" t="str">
        <f t="shared" si="85"/>
        <v>film &amp; video</v>
      </c>
      <c r="T582" t="str">
        <f t="shared" si="86"/>
        <v>shorts</v>
      </c>
      <c r="U582" s="11" t="str">
        <f t="shared" si="88"/>
        <v>2011</v>
      </c>
      <c r="V582" s="11" t="str">
        <f t="shared" si="89"/>
        <v>Apr</v>
      </c>
      <c r="W582" s="11" t="str">
        <f t="shared" si="87"/>
        <v>Apr</v>
      </c>
    </row>
    <row r="583" spans="1:23" ht="15.75">
      <c r="A583">
        <v>353</v>
      </c>
      <c r="B583" s="4" t="s">
        <v>758</v>
      </c>
      <c r="C583" s="3" t="s">
        <v>759</v>
      </c>
      <c r="D583">
        <v>33600</v>
      </c>
      <c r="E583">
        <v>137961</v>
      </c>
      <c r="F583" t="s">
        <v>20</v>
      </c>
      <c r="G583" s="7">
        <f t="shared" si="81"/>
        <v>4.105982142857143</v>
      </c>
      <c r="H583">
        <v>1703</v>
      </c>
      <c r="I583" t="s">
        <v>21</v>
      </c>
      <c r="J583" t="s">
        <v>22</v>
      </c>
      <c r="K583" s="10">
        <f t="shared" si="83"/>
        <v>43651.208333333328</v>
      </c>
      <c r="L583">
        <v>1562302800</v>
      </c>
      <c r="M583">
        <v>1562389200</v>
      </c>
      <c r="N583" s="11">
        <f t="shared" si="84"/>
        <v>43652.208333333328</v>
      </c>
      <c r="O583" t="b">
        <v>0</v>
      </c>
      <c r="P583" t="b">
        <v>0</v>
      </c>
      <c r="Q583" t="s">
        <v>33</v>
      </c>
      <c r="R583" s="8">
        <f t="shared" si="82"/>
        <v>81.010569583088667</v>
      </c>
      <c r="S583" t="str">
        <f t="shared" si="85"/>
        <v>theater</v>
      </c>
      <c r="T583" t="str">
        <f t="shared" si="86"/>
        <v>plays</v>
      </c>
      <c r="U583" s="11" t="str">
        <f t="shared" si="88"/>
        <v>2019</v>
      </c>
      <c r="V583" s="11" t="str">
        <f t="shared" si="89"/>
        <v>Jul</v>
      </c>
      <c r="W583" s="11" t="str">
        <f t="shared" si="87"/>
        <v>Jul</v>
      </c>
    </row>
    <row r="584" spans="1:23" ht="30">
      <c r="A584">
        <v>857</v>
      </c>
      <c r="B584" s="4" t="s">
        <v>1746</v>
      </c>
      <c r="C584" s="3" t="s">
        <v>1747</v>
      </c>
      <c r="D584">
        <v>5300</v>
      </c>
      <c r="E584">
        <v>7413</v>
      </c>
      <c r="F584" t="s">
        <v>20</v>
      </c>
      <c r="G584" s="7">
        <f t="shared" si="81"/>
        <v>1.3986792452830188</v>
      </c>
      <c r="H584">
        <v>225</v>
      </c>
      <c r="I584" t="s">
        <v>98</v>
      </c>
      <c r="J584" t="s">
        <v>99</v>
      </c>
      <c r="K584" s="10">
        <f t="shared" si="83"/>
        <v>40944.25</v>
      </c>
      <c r="L584">
        <v>1328421600</v>
      </c>
      <c r="M584">
        <v>1330408800</v>
      </c>
      <c r="N584" s="11">
        <f t="shared" si="84"/>
        <v>40967.25</v>
      </c>
      <c r="O584" t="b">
        <v>1</v>
      </c>
      <c r="P584" t="b">
        <v>0</v>
      </c>
      <c r="Q584" t="s">
        <v>100</v>
      </c>
      <c r="R584" s="8">
        <f t="shared" si="82"/>
        <v>32.946666666666665</v>
      </c>
      <c r="S584" t="str">
        <f t="shared" si="85"/>
        <v>film &amp; video</v>
      </c>
      <c r="T584" t="str">
        <f t="shared" si="86"/>
        <v>shorts</v>
      </c>
      <c r="U584" s="11" t="str">
        <f t="shared" si="88"/>
        <v>2012</v>
      </c>
      <c r="V584" s="11" t="str">
        <f t="shared" si="89"/>
        <v>Feb</v>
      </c>
      <c r="W584" s="11" t="str">
        <f t="shared" si="87"/>
        <v>Feb</v>
      </c>
    </row>
    <row r="585" spans="1:23" ht="15.75">
      <c r="A585">
        <v>230</v>
      </c>
      <c r="B585" s="4" t="s">
        <v>512</v>
      </c>
      <c r="C585" s="3" t="s">
        <v>513</v>
      </c>
      <c r="D585">
        <v>2400</v>
      </c>
      <c r="E585">
        <v>10084</v>
      </c>
      <c r="F585" t="s">
        <v>20</v>
      </c>
      <c r="G585" s="7">
        <f t="shared" si="81"/>
        <v>4.2016666666666671</v>
      </c>
      <c r="H585">
        <v>101</v>
      </c>
      <c r="I585" t="s">
        <v>21</v>
      </c>
      <c r="J585" t="s">
        <v>22</v>
      </c>
      <c r="K585" s="10">
        <f t="shared" si="83"/>
        <v>43805.25</v>
      </c>
      <c r="L585">
        <v>1575612000</v>
      </c>
      <c r="M585">
        <v>1575612000</v>
      </c>
      <c r="N585" s="11">
        <f t="shared" si="84"/>
        <v>43805.25</v>
      </c>
      <c r="O585" t="b">
        <v>0</v>
      </c>
      <c r="P585" t="b">
        <v>0</v>
      </c>
      <c r="Q585" t="s">
        <v>89</v>
      </c>
      <c r="R585" s="8">
        <f t="shared" si="82"/>
        <v>99.841584158415841</v>
      </c>
      <c r="S585" t="str">
        <f t="shared" si="85"/>
        <v>games</v>
      </c>
      <c r="T585" t="str">
        <f t="shared" si="86"/>
        <v>video games</v>
      </c>
      <c r="U585" s="11" t="str">
        <f t="shared" si="88"/>
        <v>2019</v>
      </c>
      <c r="V585" s="11" t="str">
        <f t="shared" si="89"/>
        <v>Dec</v>
      </c>
      <c r="W585" s="11" t="str">
        <f t="shared" si="87"/>
        <v>Dec</v>
      </c>
    </row>
    <row r="586" spans="1:23" ht="30">
      <c r="A586">
        <v>827</v>
      </c>
      <c r="B586" s="4" t="s">
        <v>1687</v>
      </c>
      <c r="C586" s="3" t="s">
        <v>1688</v>
      </c>
      <c r="D586">
        <v>2300</v>
      </c>
      <c r="E586">
        <v>6134</v>
      </c>
      <c r="F586" t="s">
        <v>20</v>
      </c>
      <c r="G586" s="7">
        <f t="shared" si="81"/>
        <v>2.6669565217391304</v>
      </c>
      <c r="H586">
        <v>82</v>
      </c>
      <c r="I586" t="s">
        <v>26</v>
      </c>
      <c r="J586" t="s">
        <v>27</v>
      </c>
      <c r="K586" s="10">
        <f t="shared" si="83"/>
        <v>40666.208333333336</v>
      </c>
      <c r="L586">
        <v>1304398800</v>
      </c>
      <c r="M586">
        <v>1305435600</v>
      </c>
      <c r="N586" s="11">
        <f t="shared" si="84"/>
        <v>40678.208333333336</v>
      </c>
      <c r="O586" t="b">
        <v>0</v>
      </c>
      <c r="P586" t="b">
        <v>1</v>
      </c>
      <c r="Q586" t="s">
        <v>53</v>
      </c>
      <c r="R586" s="8">
        <f t="shared" si="82"/>
        <v>74.804878048780495</v>
      </c>
      <c r="S586" t="str">
        <f t="shared" si="85"/>
        <v>film &amp; video</v>
      </c>
      <c r="T586" t="str">
        <f t="shared" si="86"/>
        <v>drama</v>
      </c>
      <c r="U586" s="11" t="str">
        <f t="shared" si="88"/>
        <v>2011</v>
      </c>
      <c r="V586" s="11" t="str">
        <f t="shared" si="89"/>
        <v>May</v>
      </c>
      <c r="W586" s="11" t="str">
        <f t="shared" si="87"/>
        <v>May</v>
      </c>
    </row>
    <row r="587" spans="1:23" ht="15.75">
      <c r="A587">
        <v>35</v>
      </c>
      <c r="B587" s="4" t="s">
        <v>113</v>
      </c>
      <c r="C587" s="3" t="s">
        <v>114</v>
      </c>
      <c r="D587">
        <v>125500</v>
      </c>
      <c r="E587">
        <v>188628</v>
      </c>
      <c r="F587" t="s">
        <v>20</v>
      </c>
      <c r="G587" s="7">
        <f t="shared" si="81"/>
        <v>1.5030119521912351</v>
      </c>
      <c r="H587">
        <v>1965</v>
      </c>
      <c r="I587" t="s">
        <v>36</v>
      </c>
      <c r="J587" t="s">
        <v>37</v>
      </c>
      <c r="K587" s="10">
        <f t="shared" si="83"/>
        <v>43484.25</v>
      </c>
      <c r="L587">
        <v>1547877600</v>
      </c>
      <c r="M587">
        <v>1551506400</v>
      </c>
      <c r="N587" s="11">
        <f t="shared" si="84"/>
        <v>43526.25</v>
      </c>
      <c r="O587" t="b">
        <v>0</v>
      </c>
      <c r="P587" t="b">
        <v>1</v>
      </c>
      <c r="Q587" t="s">
        <v>53</v>
      </c>
      <c r="R587" s="8">
        <f t="shared" si="82"/>
        <v>95.993893129770996</v>
      </c>
      <c r="S587" t="str">
        <f t="shared" si="85"/>
        <v>film &amp; video</v>
      </c>
      <c r="T587" t="str">
        <f t="shared" si="86"/>
        <v>drama</v>
      </c>
      <c r="U587" s="11" t="str">
        <f t="shared" si="88"/>
        <v>2019</v>
      </c>
      <c r="V587" s="11" t="str">
        <f t="shared" si="89"/>
        <v>Jan</v>
      </c>
      <c r="W587" s="11" t="str">
        <f t="shared" si="87"/>
        <v>Mar</v>
      </c>
    </row>
    <row r="588" spans="1:23" ht="15.75">
      <c r="A588">
        <v>761</v>
      </c>
      <c r="B588" s="4" t="s">
        <v>1558</v>
      </c>
      <c r="C588" s="3" t="s">
        <v>1559</v>
      </c>
      <c r="D588">
        <v>2200</v>
      </c>
      <c r="E588">
        <v>14420</v>
      </c>
      <c r="F588" t="s">
        <v>20</v>
      </c>
      <c r="G588" s="7">
        <f t="shared" si="81"/>
        <v>6.5545454545454547</v>
      </c>
      <c r="H588">
        <v>166</v>
      </c>
      <c r="I588" t="s">
        <v>21</v>
      </c>
      <c r="J588" t="s">
        <v>22</v>
      </c>
      <c r="K588" s="10">
        <f t="shared" si="83"/>
        <v>42938.208333333328</v>
      </c>
      <c r="L588">
        <v>1500699600</v>
      </c>
      <c r="M588">
        <v>1501131600</v>
      </c>
      <c r="N588" s="11">
        <f t="shared" si="84"/>
        <v>42943.208333333328</v>
      </c>
      <c r="O588" t="b">
        <v>0</v>
      </c>
      <c r="P588" t="b">
        <v>0</v>
      </c>
      <c r="Q588" t="s">
        <v>23</v>
      </c>
      <c r="R588" s="8">
        <f t="shared" si="82"/>
        <v>86.867469879518069</v>
      </c>
      <c r="S588" t="str">
        <f t="shared" si="85"/>
        <v>music</v>
      </c>
      <c r="T588" t="str">
        <f t="shared" si="86"/>
        <v>rock</v>
      </c>
      <c r="U588" s="11" t="str">
        <f t="shared" si="88"/>
        <v>2017</v>
      </c>
      <c r="V588" s="11" t="str">
        <f t="shared" si="89"/>
        <v>Jul</v>
      </c>
      <c r="W588" s="11" t="str">
        <f t="shared" si="87"/>
        <v>Jul</v>
      </c>
    </row>
    <row r="589" spans="1:23" ht="30">
      <c r="A589">
        <v>78</v>
      </c>
      <c r="B589" s="4" t="s">
        <v>204</v>
      </c>
      <c r="C589" s="3" t="s">
        <v>205</v>
      </c>
      <c r="D589">
        <v>4500</v>
      </c>
      <c r="E589">
        <v>13536</v>
      </c>
      <c r="F589" t="s">
        <v>20</v>
      </c>
      <c r="G589" s="7">
        <f t="shared" si="81"/>
        <v>3.008</v>
      </c>
      <c r="H589">
        <v>330</v>
      </c>
      <c r="I589" t="s">
        <v>21</v>
      </c>
      <c r="J589" t="s">
        <v>22</v>
      </c>
      <c r="K589" s="10">
        <f t="shared" si="83"/>
        <v>43206.208333333328</v>
      </c>
      <c r="L589">
        <v>1523854800</v>
      </c>
      <c r="M589">
        <v>1523941200</v>
      </c>
      <c r="N589" s="11">
        <f t="shared" si="84"/>
        <v>43207.208333333328</v>
      </c>
      <c r="O589" t="b">
        <v>0</v>
      </c>
      <c r="P589" t="b">
        <v>0</v>
      </c>
      <c r="Q589" t="s">
        <v>206</v>
      </c>
      <c r="R589" s="8">
        <f t="shared" si="82"/>
        <v>41.018181818181816</v>
      </c>
      <c r="S589" t="str">
        <f t="shared" si="85"/>
        <v>publishing</v>
      </c>
      <c r="T589" t="str">
        <f t="shared" si="86"/>
        <v>translations</v>
      </c>
      <c r="U589" s="11" t="str">
        <f t="shared" si="88"/>
        <v>2018</v>
      </c>
      <c r="V589" s="11" t="str">
        <f t="shared" si="89"/>
        <v>Apr</v>
      </c>
      <c r="W589" s="11" t="str">
        <f t="shared" si="87"/>
        <v>Apr</v>
      </c>
    </row>
    <row r="590" spans="1:23" ht="30" customHeight="1">
      <c r="A590">
        <v>766</v>
      </c>
      <c r="B590" s="4" t="s">
        <v>1567</v>
      </c>
      <c r="C590" s="3" t="s">
        <v>1568</v>
      </c>
      <c r="D590">
        <v>43800</v>
      </c>
      <c r="E590">
        <v>13653</v>
      </c>
      <c r="F590" t="s">
        <v>14</v>
      </c>
      <c r="G590" s="7">
        <f t="shared" si="81"/>
        <v>0.31171232876712329</v>
      </c>
      <c r="H590">
        <v>248</v>
      </c>
      <c r="I590" t="s">
        <v>26</v>
      </c>
      <c r="J590" t="s">
        <v>27</v>
      </c>
      <c r="K590" s="10">
        <f t="shared" si="83"/>
        <v>43362.208333333328</v>
      </c>
      <c r="L590">
        <v>1537333200</v>
      </c>
      <c r="M590">
        <v>1537419600</v>
      </c>
      <c r="N590" s="11">
        <f t="shared" si="84"/>
        <v>43363.208333333328</v>
      </c>
      <c r="O590" t="b">
        <v>0</v>
      </c>
      <c r="P590" t="b">
        <v>0</v>
      </c>
      <c r="Q590" t="s">
        <v>474</v>
      </c>
      <c r="R590" s="8">
        <f t="shared" si="82"/>
        <v>55.052419354838712</v>
      </c>
      <c r="S590" t="str">
        <f t="shared" si="85"/>
        <v>film &amp; video</v>
      </c>
      <c r="T590" t="str">
        <f t="shared" si="86"/>
        <v>science fiction</v>
      </c>
      <c r="U590" s="11" t="str">
        <f t="shared" si="88"/>
        <v>2018</v>
      </c>
      <c r="V590" s="11" t="str">
        <f t="shared" si="89"/>
        <v>Sep</v>
      </c>
      <c r="W590" s="11" t="str">
        <f t="shared" si="87"/>
        <v>Sep</v>
      </c>
    </row>
    <row r="591" spans="1:23" ht="30">
      <c r="A591">
        <v>729</v>
      </c>
      <c r="B591" s="4" t="s">
        <v>1496</v>
      </c>
      <c r="C591" s="3" t="s">
        <v>1497</v>
      </c>
      <c r="D591">
        <v>5600</v>
      </c>
      <c r="E591">
        <v>10397</v>
      </c>
      <c r="F591" t="s">
        <v>20</v>
      </c>
      <c r="G591" s="7">
        <f t="shared" si="81"/>
        <v>1.8566071428571427</v>
      </c>
      <c r="H591">
        <v>122</v>
      </c>
      <c r="I591" t="s">
        <v>21</v>
      </c>
      <c r="J591" t="s">
        <v>22</v>
      </c>
      <c r="K591" s="10">
        <f t="shared" si="83"/>
        <v>41309.25</v>
      </c>
      <c r="L591">
        <v>1359957600</v>
      </c>
      <c r="M591">
        <v>1360130400</v>
      </c>
      <c r="N591" s="11">
        <f t="shared" si="84"/>
        <v>41311.25</v>
      </c>
      <c r="O591" t="b">
        <v>0</v>
      </c>
      <c r="P591" t="b">
        <v>0</v>
      </c>
      <c r="Q591" t="s">
        <v>53</v>
      </c>
      <c r="R591" s="8">
        <f t="shared" si="82"/>
        <v>85.221311475409834</v>
      </c>
      <c r="S591" t="str">
        <f t="shared" si="85"/>
        <v>film &amp; video</v>
      </c>
      <c r="T591" t="str">
        <f t="shared" si="86"/>
        <v>drama</v>
      </c>
      <c r="U591" s="11" t="str">
        <f t="shared" si="88"/>
        <v>2013</v>
      </c>
      <c r="V591" s="11" t="str">
        <f t="shared" si="89"/>
        <v>Feb</v>
      </c>
      <c r="W591" s="11" t="str">
        <f t="shared" si="87"/>
        <v>Feb</v>
      </c>
    </row>
    <row r="592" spans="1:23" ht="30">
      <c r="A592">
        <v>707</v>
      </c>
      <c r="B592" s="4" t="s">
        <v>1452</v>
      </c>
      <c r="C592" s="3" t="s">
        <v>1453</v>
      </c>
      <c r="D592">
        <v>7300</v>
      </c>
      <c r="E592">
        <v>11579</v>
      </c>
      <c r="F592" t="s">
        <v>20</v>
      </c>
      <c r="G592" s="7">
        <f t="shared" si="81"/>
        <v>1.5861643835616439</v>
      </c>
      <c r="H592">
        <v>168</v>
      </c>
      <c r="I592" t="s">
        <v>21</v>
      </c>
      <c r="J592" t="s">
        <v>22</v>
      </c>
      <c r="K592" s="10">
        <f t="shared" si="83"/>
        <v>43442.25</v>
      </c>
      <c r="L592">
        <v>1544248800</v>
      </c>
      <c r="M592">
        <v>1547359200</v>
      </c>
      <c r="N592" s="11">
        <f t="shared" si="84"/>
        <v>43478.25</v>
      </c>
      <c r="O592" t="b">
        <v>0</v>
      </c>
      <c r="P592" t="b">
        <v>0</v>
      </c>
      <c r="Q592" t="s">
        <v>53</v>
      </c>
      <c r="R592" s="8">
        <f t="shared" si="82"/>
        <v>68.922619047619051</v>
      </c>
      <c r="S592" t="str">
        <f t="shared" si="85"/>
        <v>film &amp; video</v>
      </c>
      <c r="T592" t="str">
        <f t="shared" si="86"/>
        <v>drama</v>
      </c>
      <c r="U592" s="11" t="str">
        <f t="shared" si="88"/>
        <v>2019</v>
      </c>
      <c r="V592" s="11" t="str">
        <f t="shared" si="89"/>
        <v>Dec</v>
      </c>
      <c r="W592" s="11" t="str">
        <f t="shared" si="87"/>
        <v>Jan</v>
      </c>
    </row>
    <row r="593" spans="1:23" ht="15.75" customHeight="1">
      <c r="A593">
        <v>217</v>
      </c>
      <c r="B593" s="4" t="s">
        <v>487</v>
      </c>
      <c r="C593" s="3" t="s">
        <v>488</v>
      </c>
      <c r="D593">
        <v>129400</v>
      </c>
      <c r="E593">
        <v>57911</v>
      </c>
      <c r="F593" t="s">
        <v>14</v>
      </c>
      <c r="G593" s="7">
        <f t="shared" si="81"/>
        <v>0.44753477588871715</v>
      </c>
      <c r="H593">
        <v>934</v>
      </c>
      <c r="I593" t="s">
        <v>21</v>
      </c>
      <c r="J593" t="s">
        <v>22</v>
      </c>
      <c r="K593" s="10">
        <f t="shared" si="83"/>
        <v>43583.208333333328</v>
      </c>
      <c r="L593">
        <v>1556427600</v>
      </c>
      <c r="M593">
        <v>1557205200</v>
      </c>
      <c r="N593" s="11">
        <f t="shared" si="84"/>
        <v>43592.208333333328</v>
      </c>
      <c r="O593" t="b">
        <v>0</v>
      </c>
      <c r="P593" t="b">
        <v>0</v>
      </c>
      <c r="Q593" t="s">
        <v>474</v>
      </c>
      <c r="R593" s="8">
        <f t="shared" si="82"/>
        <v>62.003211991434689</v>
      </c>
      <c r="S593" t="str">
        <f t="shared" si="85"/>
        <v>film &amp; video</v>
      </c>
      <c r="T593" t="str">
        <f t="shared" si="86"/>
        <v>science fiction</v>
      </c>
      <c r="U593" s="11" t="str">
        <f t="shared" si="88"/>
        <v>2019</v>
      </c>
      <c r="V593" s="11" t="str">
        <f t="shared" si="89"/>
        <v>Apr</v>
      </c>
      <c r="W593" s="11" t="str">
        <f t="shared" si="87"/>
        <v>May</v>
      </c>
    </row>
    <row r="594" spans="1:23" ht="15.75">
      <c r="A594">
        <v>932</v>
      </c>
      <c r="B594" s="4" t="s">
        <v>1896</v>
      </c>
      <c r="C594" s="3" t="s">
        <v>1897</v>
      </c>
      <c r="D594">
        <v>2300</v>
      </c>
      <c r="E594">
        <v>4883</v>
      </c>
      <c r="F594" t="s">
        <v>20</v>
      </c>
      <c r="G594" s="7">
        <f t="shared" si="81"/>
        <v>2.1230434782608696</v>
      </c>
      <c r="H594">
        <v>144</v>
      </c>
      <c r="I594" t="s">
        <v>21</v>
      </c>
      <c r="J594" t="s">
        <v>22</v>
      </c>
      <c r="K594" s="10">
        <f t="shared" si="83"/>
        <v>41709.208333333336</v>
      </c>
      <c r="L594">
        <v>1394514000</v>
      </c>
      <c r="M594">
        <v>1394773200</v>
      </c>
      <c r="N594" s="11">
        <f t="shared" si="84"/>
        <v>41712.208333333336</v>
      </c>
      <c r="O594" t="b">
        <v>0</v>
      </c>
      <c r="P594" t="b">
        <v>0</v>
      </c>
      <c r="Q594" t="s">
        <v>23</v>
      </c>
      <c r="R594" s="8">
        <f t="shared" si="82"/>
        <v>33.909722222222221</v>
      </c>
      <c r="S594" t="str">
        <f t="shared" si="85"/>
        <v>music</v>
      </c>
      <c r="T594" t="str">
        <f t="shared" si="86"/>
        <v>rock</v>
      </c>
      <c r="U594" s="11" t="str">
        <f t="shared" si="88"/>
        <v>2014</v>
      </c>
      <c r="V594" s="11" t="str">
        <f t="shared" si="89"/>
        <v>Mar</v>
      </c>
      <c r="W594" s="11" t="str">
        <f t="shared" si="87"/>
        <v>Mar</v>
      </c>
    </row>
    <row r="595" spans="1:23" ht="15.75" customHeight="1">
      <c r="A595">
        <v>694</v>
      </c>
      <c r="B595" s="4" t="s">
        <v>1427</v>
      </c>
      <c r="C595" s="3" t="s">
        <v>1428</v>
      </c>
      <c r="D595">
        <v>9100</v>
      </c>
      <c r="E595">
        <v>7656</v>
      </c>
      <c r="F595" t="s">
        <v>14</v>
      </c>
      <c r="G595" s="7">
        <f t="shared" si="81"/>
        <v>0.84131868131868126</v>
      </c>
      <c r="H595">
        <v>79</v>
      </c>
      <c r="I595" t="s">
        <v>21</v>
      </c>
      <c r="J595" t="s">
        <v>22</v>
      </c>
      <c r="K595" s="10">
        <f t="shared" si="83"/>
        <v>43066.25</v>
      </c>
      <c r="L595">
        <v>1511762400</v>
      </c>
      <c r="M595">
        <v>1514959200</v>
      </c>
      <c r="N595" s="11">
        <f t="shared" si="84"/>
        <v>43103.25</v>
      </c>
      <c r="O595" t="b">
        <v>0</v>
      </c>
      <c r="P595" t="b">
        <v>0</v>
      </c>
      <c r="Q595" t="s">
        <v>33</v>
      </c>
      <c r="R595" s="8">
        <f t="shared" si="82"/>
        <v>96.911392405063296</v>
      </c>
      <c r="S595" t="str">
        <f t="shared" si="85"/>
        <v>theater</v>
      </c>
      <c r="T595" t="str">
        <f t="shared" si="86"/>
        <v>plays</v>
      </c>
      <c r="U595" s="11" t="str">
        <f t="shared" si="88"/>
        <v>2018</v>
      </c>
      <c r="V595" s="11" t="str">
        <f t="shared" si="89"/>
        <v>Nov</v>
      </c>
      <c r="W595" s="11" t="str">
        <f t="shared" si="87"/>
        <v>Jan</v>
      </c>
    </row>
    <row r="596" spans="1:23" ht="15.75" customHeight="1">
      <c r="A596">
        <v>496</v>
      </c>
      <c r="B596" s="4" t="s">
        <v>1040</v>
      </c>
      <c r="C596" s="3" t="s">
        <v>1041</v>
      </c>
      <c r="D596">
        <v>183800</v>
      </c>
      <c r="E596">
        <v>1667</v>
      </c>
      <c r="F596" t="s">
        <v>14</v>
      </c>
      <c r="G596" s="7">
        <f t="shared" si="81"/>
        <v>9.0696409140369975E-3</v>
      </c>
      <c r="H596">
        <v>54</v>
      </c>
      <c r="I596" t="s">
        <v>21</v>
      </c>
      <c r="J596" t="s">
        <v>22</v>
      </c>
      <c r="K596" s="10">
        <f t="shared" si="83"/>
        <v>42876.208333333328</v>
      </c>
      <c r="L596">
        <v>1495342800</v>
      </c>
      <c r="M596">
        <v>1496811600</v>
      </c>
      <c r="N596" s="11">
        <f t="shared" si="84"/>
        <v>42893.208333333328</v>
      </c>
      <c r="O596" t="b">
        <v>0</v>
      </c>
      <c r="P596" t="b">
        <v>0</v>
      </c>
      <c r="Q596" t="s">
        <v>71</v>
      </c>
      <c r="R596" s="8">
        <f t="shared" si="82"/>
        <v>30.87037037037037</v>
      </c>
      <c r="S596" t="str">
        <f t="shared" si="85"/>
        <v>film &amp; video</v>
      </c>
      <c r="T596" t="str">
        <f t="shared" si="86"/>
        <v>animation</v>
      </c>
      <c r="U596" s="11" t="str">
        <f t="shared" si="88"/>
        <v>2017</v>
      </c>
      <c r="V596" s="11" t="str">
        <f t="shared" si="89"/>
        <v>May</v>
      </c>
      <c r="W596" s="11" t="str">
        <f t="shared" si="87"/>
        <v>Jun</v>
      </c>
    </row>
    <row r="597" spans="1:23" ht="15.75" customHeight="1">
      <c r="A597">
        <v>516</v>
      </c>
      <c r="B597" s="4" t="s">
        <v>1078</v>
      </c>
      <c r="C597" s="3" t="s">
        <v>1079</v>
      </c>
      <c r="D597">
        <v>125400</v>
      </c>
      <c r="E597">
        <v>53324</v>
      </c>
      <c r="F597" t="s">
        <v>14</v>
      </c>
      <c r="G597" s="7">
        <f t="shared" si="81"/>
        <v>0.42523125996810207</v>
      </c>
      <c r="H597">
        <v>846</v>
      </c>
      <c r="I597" t="s">
        <v>21</v>
      </c>
      <c r="J597" t="s">
        <v>22</v>
      </c>
      <c r="K597" s="10">
        <f t="shared" si="83"/>
        <v>40396.208333333336</v>
      </c>
      <c r="L597">
        <v>1281070800</v>
      </c>
      <c r="M597">
        <v>1284354000</v>
      </c>
      <c r="N597" s="11">
        <f t="shared" si="84"/>
        <v>40434.208333333336</v>
      </c>
      <c r="O597" t="b">
        <v>0</v>
      </c>
      <c r="P597" t="b">
        <v>0</v>
      </c>
      <c r="Q597" t="s">
        <v>68</v>
      </c>
      <c r="R597" s="8">
        <f t="shared" si="82"/>
        <v>63.030732860520096</v>
      </c>
      <c r="S597" t="str">
        <f t="shared" si="85"/>
        <v>publishing</v>
      </c>
      <c r="T597" t="str">
        <f t="shared" si="86"/>
        <v>nonfiction</v>
      </c>
      <c r="U597" s="11" t="str">
        <f t="shared" si="88"/>
        <v>2010</v>
      </c>
      <c r="V597" s="11" t="str">
        <f t="shared" si="89"/>
        <v>Aug</v>
      </c>
      <c r="W597" s="11" t="str">
        <f t="shared" si="87"/>
        <v>Sep</v>
      </c>
    </row>
    <row r="598" spans="1:23" ht="30" customHeight="1">
      <c r="A598">
        <v>576</v>
      </c>
      <c r="B598" s="4" t="s">
        <v>1196</v>
      </c>
      <c r="C598" s="3" t="s">
        <v>1197</v>
      </c>
      <c r="D598">
        <v>9700</v>
      </c>
      <c r="E598">
        <v>6298</v>
      </c>
      <c r="F598" t="s">
        <v>14</v>
      </c>
      <c r="G598" s="7">
        <f t="shared" si="81"/>
        <v>0.64927835051546401</v>
      </c>
      <c r="H598">
        <v>64</v>
      </c>
      <c r="I598" t="s">
        <v>21</v>
      </c>
      <c r="J598" t="s">
        <v>22</v>
      </c>
      <c r="K598" s="10">
        <f t="shared" si="83"/>
        <v>43040.208333333328</v>
      </c>
      <c r="L598">
        <v>1509512400</v>
      </c>
      <c r="M598">
        <v>1510984800</v>
      </c>
      <c r="N598" s="11">
        <f t="shared" si="84"/>
        <v>43057.25</v>
      </c>
      <c r="O598" t="b">
        <v>0</v>
      </c>
      <c r="P598" t="b">
        <v>0</v>
      </c>
      <c r="Q598" t="s">
        <v>33</v>
      </c>
      <c r="R598" s="8">
        <f t="shared" si="82"/>
        <v>98.40625</v>
      </c>
      <c r="S598" t="str">
        <f t="shared" si="85"/>
        <v>theater</v>
      </c>
      <c r="T598" t="str">
        <f t="shared" si="86"/>
        <v>plays</v>
      </c>
      <c r="U598" s="11" t="str">
        <f t="shared" si="88"/>
        <v>2017</v>
      </c>
      <c r="V598" s="11" t="str">
        <f t="shared" si="89"/>
        <v>Nov</v>
      </c>
      <c r="W598" s="11" t="str">
        <f t="shared" si="87"/>
        <v>Nov</v>
      </c>
    </row>
    <row r="599" spans="1:23" ht="30">
      <c r="A599">
        <v>706</v>
      </c>
      <c r="B599" s="4" t="s">
        <v>1450</v>
      </c>
      <c r="C599" s="3" t="s">
        <v>1451</v>
      </c>
      <c r="D599">
        <v>108400</v>
      </c>
      <c r="E599">
        <v>138586</v>
      </c>
      <c r="F599" t="s">
        <v>20</v>
      </c>
      <c r="G599" s="7">
        <f t="shared" si="81"/>
        <v>1.278468634686347</v>
      </c>
      <c r="H599">
        <v>1345</v>
      </c>
      <c r="I599" t="s">
        <v>26</v>
      </c>
      <c r="J599" t="s">
        <v>27</v>
      </c>
      <c r="K599" s="10">
        <f t="shared" si="83"/>
        <v>43471.25</v>
      </c>
      <c r="L599">
        <v>1546754400</v>
      </c>
      <c r="M599">
        <v>1547445600</v>
      </c>
      <c r="N599" s="11">
        <f t="shared" si="84"/>
        <v>43479.25</v>
      </c>
      <c r="O599" t="b">
        <v>0</v>
      </c>
      <c r="P599" t="b">
        <v>1</v>
      </c>
      <c r="Q599" t="s">
        <v>28</v>
      </c>
      <c r="R599" s="8">
        <f t="shared" si="82"/>
        <v>103.03791821561339</v>
      </c>
      <c r="S599" t="str">
        <f t="shared" si="85"/>
        <v>technology</v>
      </c>
      <c r="T599" t="str">
        <f t="shared" si="86"/>
        <v>web</v>
      </c>
      <c r="U599" s="11" t="str">
        <f t="shared" si="88"/>
        <v>2019</v>
      </c>
      <c r="V599" s="11" t="str">
        <f t="shared" si="89"/>
        <v>Jan</v>
      </c>
      <c r="W599" s="11" t="str">
        <f t="shared" si="87"/>
        <v>Jan</v>
      </c>
    </row>
    <row r="600" spans="1:23" ht="15.75">
      <c r="A600">
        <v>68</v>
      </c>
      <c r="B600" s="4" t="s">
        <v>184</v>
      </c>
      <c r="C600" s="3" t="s">
        <v>185</v>
      </c>
      <c r="D600">
        <v>5700</v>
      </c>
      <c r="E600">
        <v>14508</v>
      </c>
      <c r="F600" t="s">
        <v>20</v>
      </c>
      <c r="G600" s="7">
        <f t="shared" si="81"/>
        <v>2.5452631578947367</v>
      </c>
      <c r="H600">
        <v>246</v>
      </c>
      <c r="I600" t="s">
        <v>107</v>
      </c>
      <c r="J600" t="s">
        <v>108</v>
      </c>
      <c r="K600" s="10">
        <f t="shared" si="83"/>
        <v>42943.208333333328</v>
      </c>
      <c r="L600">
        <v>1501131600</v>
      </c>
      <c r="M600">
        <v>1505192400</v>
      </c>
      <c r="N600" s="11">
        <f t="shared" si="84"/>
        <v>42990.208333333328</v>
      </c>
      <c r="O600" t="b">
        <v>0</v>
      </c>
      <c r="P600" t="b">
        <v>1</v>
      </c>
      <c r="Q600" t="s">
        <v>33</v>
      </c>
      <c r="R600" s="8">
        <f t="shared" si="82"/>
        <v>58.975609756097562</v>
      </c>
      <c r="S600" t="str">
        <f t="shared" si="85"/>
        <v>theater</v>
      </c>
      <c r="T600" t="str">
        <f t="shared" si="86"/>
        <v>plays</v>
      </c>
      <c r="U600" s="11" t="str">
        <f t="shared" si="88"/>
        <v>2017</v>
      </c>
      <c r="V600" s="11" t="str">
        <f t="shared" si="89"/>
        <v>Jul</v>
      </c>
      <c r="W600" s="11" t="str">
        <f t="shared" si="87"/>
        <v>Sep</v>
      </c>
    </row>
    <row r="601" spans="1:23" ht="30" customHeight="1">
      <c r="A601">
        <v>274</v>
      </c>
      <c r="B601" s="4" t="s">
        <v>600</v>
      </c>
      <c r="C601" s="3" t="s">
        <v>601</v>
      </c>
      <c r="D601">
        <v>2400</v>
      </c>
      <c r="E601">
        <v>773</v>
      </c>
      <c r="F601" t="s">
        <v>14</v>
      </c>
      <c r="G601" s="7">
        <f t="shared" si="81"/>
        <v>0.32208333333333333</v>
      </c>
      <c r="H601">
        <v>15</v>
      </c>
      <c r="I601" t="s">
        <v>21</v>
      </c>
      <c r="J601" t="s">
        <v>22</v>
      </c>
      <c r="K601" s="10">
        <f t="shared" si="83"/>
        <v>43045.25</v>
      </c>
      <c r="L601">
        <v>1509948000</v>
      </c>
      <c r="M601">
        <v>1510380000</v>
      </c>
      <c r="N601" s="11">
        <f t="shared" si="84"/>
        <v>43050.25</v>
      </c>
      <c r="O601" t="b">
        <v>0</v>
      </c>
      <c r="P601" t="b">
        <v>0</v>
      </c>
      <c r="Q601" t="s">
        <v>33</v>
      </c>
      <c r="R601" s="8">
        <f t="shared" si="82"/>
        <v>51.533333333333331</v>
      </c>
      <c r="S601" t="str">
        <f t="shared" si="85"/>
        <v>theater</v>
      </c>
      <c r="T601" t="str">
        <f t="shared" si="86"/>
        <v>plays</v>
      </c>
      <c r="U601" s="11" t="str">
        <f t="shared" si="88"/>
        <v>2017</v>
      </c>
      <c r="V601" s="11" t="str">
        <f t="shared" si="89"/>
        <v>Nov</v>
      </c>
      <c r="W601" s="11" t="str">
        <f t="shared" si="87"/>
        <v>Nov</v>
      </c>
    </row>
    <row r="602" spans="1:23" ht="15.75" customHeight="1">
      <c r="A602">
        <v>129</v>
      </c>
      <c r="B602" s="4" t="s">
        <v>309</v>
      </c>
      <c r="C602" s="3" t="s">
        <v>310</v>
      </c>
      <c r="D602">
        <v>148500</v>
      </c>
      <c r="E602">
        <v>4756</v>
      </c>
      <c r="F602" t="s">
        <v>74</v>
      </c>
      <c r="G602" s="7">
        <f t="shared" si="81"/>
        <v>3.2026936026936029E-2</v>
      </c>
      <c r="H602">
        <v>55</v>
      </c>
      <c r="I602" t="s">
        <v>26</v>
      </c>
      <c r="J602" t="s">
        <v>27</v>
      </c>
      <c r="K602" s="10">
        <f t="shared" si="83"/>
        <v>42038.25</v>
      </c>
      <c r="L602">
        <v>1422943200</v>
      </c>
      <c r="M602">
        <v>1425103200</v>
      </c>
      <c r="N602" s="11">
        <f t="shared" si="84"/>
        <v>42063.25</v>
      </c>
      <c r="O602" t="b">
        <v>0</v>
      </c>
      <c r="P602" t="b">
        <v>0</v>
      </c>
      <c r="Q602" t="s">
        <v>17</v>
      </c>
      <c r="R602" s="8">
        <f t="shared" si="82"/>
        <v>86.472727272727269</v>
      </c>
      <c r="S602" t="str">
        <f t="shared" si="85"/>
        <v>food</v>
      </c>
      <c r="T602" t="str">
        <f t="shared" si="86"/>
        <v>food trucks</v>
      </c>
      <c r="U602" s="11" t="str">
        <f t="shared" si="88"/>
        <v>2015</v>
      </c>
      <c r="V602" s="11" t="str">
        <f t="shared" si="89"/>
        <v>Feb</v>
      </c>
      <c r="W602" s="11" t="str">
        <f t="shared" si="87"/>
        <v>Feb</v>
      </c>
    </row>
    <row r="603" spans="1:23" ht="30">
      <c r="A603">
        <v>213</v>
      </c>
      <c r="B603" s="4" t="s">
        <v>479</v>
      </c>
      <c r="C603" s="3" t="s">
        <v>480</v>
      </c>
      <c r="D603">
        <v>87900</v>
      </c>
      <c r="E603">
        <v>171549</v>
      </c>
      <c r="F603" t="s">
        <v>20</v>
      </c>
      <c r="G603" s="7">
        <f t="shared" si="81"/>
        <v>1.9516382252559727</v>
      </c>
      <c r="H603">
        <v>4289</v>
      </c>
      <c r="I603" t="s">
        <v>21</v>
      </c>
      <c r="J603" t="s">
        <v>22</v>
      </c>
      <c r="K603" s="10">
        <f t="shared" si="83"/>
        <v>40488.208333333336</v>
      </c>
      <c r="L603">
        <v>1289019600</v>
      </c>
      <c r="M603">
        <v>1289714400</v>
      </c>
      <c r="N603" s="11">
        <f t="shared" si="84"/>
        <v>40496.25</v>
      </c>
      <c r="O603" t="b">
        <v>0</v>
      </c>
      <c r="P603" t="b">
        <v>1</v>
      </c>
      <c r="Q603" t="s">
        <v>60</v>
      </c>
      <c r="R603" s="8">
        <f t="shared" si="82"/>
        <v>39.997435299603637</v>
      </c>
      <c r="S603" t="str">
        <f t="shared" si="85"/>
        <v>music</v>
      </c>
      <c r="T603" t="str">
        <f t="shared" si="86"/>
        <v>indie rock</v>
      </c>
      <c r="U603" s="11" t="str">
        <f t="shared" si="88"/>
        <v>2010</v>
      </c>
      <c r="V603" s="11" t="str">
        <f t="shared" si="89"/>
        <v>Nov</v>
      </c>
      <c r="W603" s="11" t="str">
        <f t="shared" si="87"/>
        <v>Nov</v>
      </c>
    </row>
    <row r="604" spans="1:23" ht="30" customHeight="1">
      <c r="A604">
        <v>452</v>
      </c>
      <c r="B604" s="4" t="s">
        <v>952</v>
      </c>
      <c r="C604" s="3" t="s">
        <v>953</v>
      </c>
      <c r="D604">
        <v>4800</v>
      </c>
      <c r="E604">
        <v>3045</v>
      </c>
      <c r="F604" t="s">
        <v>14</v>
      </c>
      <c r="G604" s="7">
        <f t="shared" si="81"/>
        <v>0.63437500000000002</v>
      </c>
      <c r="H604">
        <v>31</v>
      </c>
      <c r="I604" t="s">
        <v>21</v>
      </c>
      <c r="J604" t="s">
        <v>22</v>
      </c>
      <c r="K604" s="10">
        <f t="shared" si="83"/>
        <v>40365.208333333336</v>
      </c>
      <c r="L604">
        <v>1278392400</v>
      </c>
      <c r="M604">
        <v>1278478800</v>
      </c>
      <c r="N604" s="11">
        <f t="shared" si="84"/>
        <v>40366.208333333336</v>
      </c>
      <c r="O604" t="b">
        <v>0</v>
      </c>
      <c r="P604" t="b">
        <v>0</v>
      </c>
      <c r="Q604" t="s">
        <v>53</v>
      </c>
      <c r="R604" s="8">
        <f t="shared" si="82"/>
        <v>98.225806451612897</v>
      </c>
      <c r="S604" t="str">
        <f t="shared" si="85"/>
        <v>film &amp; video</v>
      </c>
      <c r="T604" t="str">
        <f t="shared" si="86"/>
        <v>drama</v>
      </c>
      <c r="U604" s="11" t="str">
        <f t="shared" si="88"/>
        <v>2010</v>
      </c>
      <c r="V604" s="11" t="str">
        <f t="shared" si="89"/>
        <v>Jul</v>
      </c>
      <c r="W604" s="11" t="str">
        <f t="shared" si="87"/>
        <v>Jul</v>
      </c>
    </row>
    <row r="605" spans="1:23" ht="30" customHeight="1">
      <c r="A605">
        <v>550</v>
      </c>
      <c r="B605" s="4" t="s">
        <v>1145</v>
      </c>
      <c r="C605" s="3" t="s">
        <v>1146</v>
      </c>
      <c r="D605">
        <v>100</v>
      </c>
      <c r="E605">
        <v>4</v>
      </c>
      <c r="F605" t="s">
        <v>74</v>
      </c>
      <c r="G605" s="7">
        <f t="shared" si="81"/>
        <v>0.04</v>
      </c>
      <c r="H605">
        <v>1</v>
      </c>
      <c r="I605" t="s">
        <v>98</v>
      </c>
      <c r="J605" t="s">
        <v>99</v>
      </c>
      <c r="K605" s="10">
        <f t="shared" si="83"/>
        <v>40968.25</v>
      </c>
      <c r="L605">
        <v>1330495200</v>
      </c>
      <c r="M605">
        <v>1332306000</v>
      </c>
      <c r="N605" s="11">
        <f t="shared" si="84"/>
        <v>40989.208333333336</v>
      </c>
      <c r="O605" t="b">
        <v>0</v>
      </c>
      <c r="P605" t="b">
        <v>0</v>
      </c>
      <c r="Q605" t="s">
        <v>60</v>
      </c>
      <c r="R605" s="8">
        <f t="shared" si="82"/>
        <v>4</v>
      </c>
      <c r="S605" t="str">
        <f t="shared" si="85"/>
        <v>music</v>
      </c>
      <c r="T605" t="str">
        <f t="shared" si="86"/>
        <v>indie rock</v>
      </c>
      <c r="U605" s="11" t="str">
        <f t="shared" si="88"/>
        <v>2012</v>
      </c>
      <c r="V605" s="11" t="str">
        <f t="shared" si="89"/>
        <v>Feb</v>
      </c>
      <c r="W605" s="11" t="str">
        <f t="shared" si="87"/>
        <v>Mar</v>
      </c>
    </row>
    <row r="606" spans="1:23" ht="15.75">
      <c r="A606">
        <v>992</v>
      </c>
      <c r="B606" s="4" t="s">
        <v>2011</v>
      </c>
      <c r="C606" s="3" t="s">
        <v>2012</v>
      </c>
      <c r="D606">
        <v>3100</v>
      </c>
      <c r="E606">
        <v>13223</v>
      </c>
      <c r="F606" t="s">
        <v>20</v>
      </c>
      <c r="G606" s="7">
        <f t="shared" si="81"/>
        <v>4.2654838709677421</v>
      </c>
      <c r="H606">
        <v>132</v>
      </c>
      <c r="I606" t="s">
        <v>21</v>
      </c>
      <c r="J606" t="s">
        <v>22</v>
      </c>
      <c r="K606" s="10">
        <f t="shared" si="83"/>
        <v>43227.208333333328</v>
      </c>
      <c r="L606">
        <v>1525669200</v>
      </c>
      <c r="M606">
        <v>1526878800</v>
      </c>
      <c r="N606" s="11">
        <f t="shared" si="84"/>
        <v>43241.208333333328</v>
      </c>
      <c r="O606" t="b">
        <v>0</v>
      </c>
      <c r="P606" t="b">
        <v>1</v>
      </c>
      <c r="Q606" t="s">
        <v>53</v>
      </c>
      <c r="R606" s="8">
        <f t="shared" si="82"/>
        <v>100.17424242424242</v>
      </c>
      <c r="S606" t="str">
        <f t="shared" si="85"/>
        <v>film &amp; video</v>
      </c>
      <c r="T606" t="str">
        <f t="shared" si="86"/>
        <v>drama</v>
      </c>
      <c r="U606" s="11" t="str">
        <f t="shared" si="88"/>
        <v>2018</v>
      </c>
      <c r="V606" s="11" t="str">
        <f t="shared" si="89"/>
        <v>May</v>
      </c>
      <c r="W606" s="11" t="str">
        <f t="shared" si="87"/>
        <v>May</v>
      </c>
    </row>
    <row r="607" spans="1:23" ht="30" customHeight="1">
      <c r="A607">
        <v>530</v>
      </c>
      <c r="B607" s="4" t="s">
        <v>1105</v>
      </c>
      <c r="C607" s="3" t="s">
        <v>1106</v>
      </c>
      <c r="D607">
        <v>105000</v>
      </c>
      <c r="E607">
        <v>96328</v>
      </c>
      <c r="F607" t="s">
        <v>14</v>
      </c>
      <c r="G607" s="7">
        <f t="shared" si="81"/>
        <v>0.91740952380952379</v>
      </c>
      <c r="H607">
        <v>1784</v>
      </c>
      <c r="I607" t="s">
        <v>21</v>
      </c>
      <c r="J607" t="s">
        <v>22</v>
      </c>
      <c r="K607" s="10">
        <f t="shared" si="83"/>
        <v>40421.208333333336</v>
      </c>
      <c r="L607">
        <v>1283230800</v>
      </c>
      <c r="M607">
        <v>1284440400</v>
      </c>
      <c r="N607" s="11">
        <f t="shared" si="84"/>
        <v>40435.208333333336</v>
      </c>
      <c r="O607" t="b">
        <v>0</v>
      </c>
      <c r="P607" t="b">
        <v>1</v>
      </c>
      <c r="Q607" t="s">
        <v>119</v>
      </c>
      <c r="R607" s="8">
        <f t="shared" si="82"/>
        <v>53.995515695067262</v>
      </c>
      <c r="S607" t="str">
        <f t="shared" si="85"/>
        <v>publishing</v>
      </c>
      <c r="T607" t="str">
        <f t="shared" si="86"/>
        <v>fiction</v>
      </c>
      <c r="U607" s="11" t="str">
        <f t="shared" si="88"/>
        <v>2010</v>
      </c>
      <c r="V607" s="11" t="str">
        <f t="shared" si="89"/>
        <v>Aug</v>
      </c>
      <c r="W607" s="11" t="str">
        <f t="shared" si="87"/>
        <v>Sep</v>
      </c>
    </row>
    <row r="608" spans="1:23" ht="15.75">
      <c r="A608">
        <v>855</v>
      </c>
      <c r="B608" s="4" t="s">
        <v>1743</v>
      </c>
      <c r="C608" s="3" t="s">
        <v>1744</v>
      </c>
      <c r="D608">
        <v>23400</v>
      </c>
      <c r="E608">
        <v>23956</v>
      </c>
      <c r="F608" t="s">
        <v>20</v>
      </c>
      <c r="G608" s="7">
        <f t="shared" si="81"/>
        <v>1.0237606837606839</v>
      </c>
      <c r="H608">
        <v>452</v>
      </c>
      <c r="I608" t="s">
        <v>26</v>
      </c>
      <c r="J608" t="s">
        <v>27</v>
      </c>
      <c r="K608" s="10">
        <f t="shared" si="83"/>
        <v>40712.208333333336</v>
      </c>
      <c r="L608">
        <v>1308373200</v>
      </c>
      <c r="M608">
        <v>1311051600</v>
      </c>
      <c r="N608" s="11">
        <f t="shared" si="84"/>
        <v>40743.208333333336</v>
      </c>
      <c r="O608" t="b">
        <v>0</v>
      </c>
      <c r="P608" t="b">
        <v>0</v>
      </c>
      <c r="Q608" t="s">
        <v>33</v>
      </c>
      <c r="R608" s="8">
        <f t="shared" si="82"/>
        <v>53</v>
      </c>
      <c r="S608" t="str">
        <f t="shared" si="85"/>
        <v>theater</v>
      </c>
      <c r="T608" t="str">
        <f t="shared" si="86"/>
        <v>plays</v>
      </c>
      <c r="U608" s="11" t="str">
        <f t="shared" si="88"/>
        <v>2011</v>
      </c>
      <c r="V608" s="11" t="str">
        <f t="shared" si="89"/>
        <v>Jun</v>
      </c>
      <c r="W608" s="11" t="str">
        <f t="shared" si="87"/>
        <v>Jul</v>
      </c>
    </row>
    <row r="609" spans="1:23" ht="15.75" customHeight="1">
      <c r="A609">
        <v>64</v>
      </c>
      <c r="B609" s="4" t="s">
        <v>176</v>
      </c>
      <c r="C609" s="3" t="s">
        <v>177</v>
      </c>
      <c r="D609">
        <v>2800</v>
      </c>
      <c r="E609">
        <v>2734</v>
      </c>
      <c r="F609" t="s">
        <v>14</v>
      </c>
      <c r="G609" s="7">
        <f t="shared" si="81"/>
        <v>0.97642857142857142</v>
      </c>
      <c r="H609">
        <v>38</v>
      </c>
      <c r="I609" t="s">
        <v>21</v>
      </c>
      <c r="J609" t="s">
        <v>22</v>
      </c>
      <c r="K609" s="10">
        <f t="shared" si="83"/>
        <v>43283.208333333328</v>
      </c>
      <c r="L609">
        <v>1530507600</v>
      </c>
      <c r="M609">
        <v>1531803600</v>
      </c>
      <c r="N609" s="11">
        <f t="shared" si="84"/>
        <v>43298.208333333328</v>
      </c>
      <c r="O609" t="b">
        <v>0</v>
      </c>
      <c r="P609" t="b">
        <v>1</v>
      </c>
      <c r="Q609" t="s">
        <v>28</v>
      </c>
      <c r="R609" s="8">
        <f t="shared" si="82"/>
        <v>71.94736842105263</v>
      </c>
      <c r="S609" t="str">
        <f t="shared" si="85"/>
        <v>technology</v>
      </c>
      <c r="T609" t="str">
        <f t="shared" si="86"/>
        <v>web</v>
      </c>
      <c r="U609" s="11" t="str">
        <f t="shared" si="88"/>
        <v>2018</v>
      </c>
      <c r="V609" s="11" t="str">
        <f t="shared" si="89"/>
        <v>Jul</v>
      </c>
      <c r="W609" s="11" t="str">
        <f t="shared" si="87"/>
        <v>Jul</v>
      </c>
    </row>
    <row r="610" spans="1:23" ht="30">
      <c r="A610">
        <v>147</v>
      </c>
      <c r="B610" s="4" t="s">
        <v>346</v>
      </c>
      <c r="C610" s="3" t="s">
        <v>347</v>
      </c>
      <c r="D610">
        <v>8300</v>
      </c>
      <c r="E610">
        <v>9337</v>
      </c>
      <c r="F610" t="s">
        <v>20</v>
      </c>
      <c r="G610" s="7">
        <f t="shared" si="81"/>
        <v>1.1249397590361445</v>
      </c>
      <c r="H610">
        <v>199</v>
      </c>
      <c r="I610" t="s">
        <v>21</v>
      </c>
      <c r="J610" t="s">
        <v>22</v>
      </c>
      <c r="K610" s="10">
        <f t="shared" si="83"/>
        <v>42534.208333333328</v>
      </c>
      <c r="L610">
        <v>1465794000</v>
      </c>
      <c r="M610">
        <v>1466312400</v>
      </c>
      <c r="N610" s="11">
        <f t="shared" si="84"/>
        <v>42540.208333333328</v>
      </c>
      <c r="O610" t="b">
        <v>0</v>
      </c>
      <c r="P610" t="b">
        <v>1</v>
      </c>
      <c r="Q610" t="s">
        <v>33</v>
      </c>
      <c r="R610" s="8">
        <f t="shared" si="82"/>
        <v>46.91959798994975</v>
      </c>
      <c r="S610" t="str">
        <f t="shared" si="85"/>
        <v>theater</v>
      </c>
      <c r="T610" t="str">
        <f t="shared" si="86"/>
        <v>plays</v>
      </c>
      <c r="U610" s="11" t="str">
        <f t="shared" si="88"/>
        <v>2016</v>
      </c>
      <c r="V610" s="11" t="str">
        <f t="shared" si="89"/>
        <v>Jun</v>
      </c>
      <c r="W610" s="11" t="str">
        <f t="shared" si="87"/>
        <v>Jun</v>
      </c>
    </row>
    <row r="611" spans="1:23" ht="15.75">
      <c r="A611">
        <v>778</v>
      </c>
      <c r="B611" s="4" t="s">
        <v>1591</v>
      </c>
      <c r="C611" s="3" t="s">
        <v>1592</v>
      </c>
      <c r="D611">
        <v>1300</v>
      </c>
      <c r="E611">
        <v>10243</v>
      </c>
      <c r="F611" t="s">
        <v>20</v>
      </c>
      <c r="G611" s="7">
        <f t="shared" si="81"/>
        <v>7.8792307692307695</v>
      </c>
      <c r="H611">
        <v>174</v>
      </c>
      <c r="I611" t="s">
        <v>98</v>
      </c>
      <c r="J611" t="s">
        <v>99</v>
      </c>
      <c r="K611" s="10">
        <f t="shared" si="83"/>
        <v>40768.208333333336</v>
      </c>
      <c r="L611">
        <v>1313211600</v>
      </c>
      <c r="M611">
        <v>1313643600</v>
      </c>
      <c r="N611" s="11">
        <f t="shared" si="84"/>
        <v>40773.208333333336</v>
      </c>
      <c r="O611" t="b">
        <v>0</v>
      </c>
      <c r="P611" t="b">
        <v>0</v>
      </c>
      <c r="Q611" t="s">
        <v>71</v>
      </c>
      <c r="R611" s="8">
        <f t="shared" si="82"/>
        <v>58.867816091954026</v>
      </c>
      <c r="S611" t="str">
        <f t="shared" si="85"/>
        <v>film &amp; video</v>
      </c>
      <c r="T611" t="str">
        <f t="shared" si="86"/>
        <v>animation</v>
      </c>
      <c r="U611" s="11" t="str">
        <f t="shared" si="88"/>
        <v>2011</v>
      </c>
      <c r="V611" s="11" t="str">
        <f t="shared" si="89"/>
        <v>Aug</v>
      </c>
      <c r="W611" s="11" t="str">
        <f t="shared" si="87"/>
        <v>Aug</v>
      </c>
    </row>
    <row r="612" spans="1:23" ht="30">
      <c r="A612">
        <v>955</v>
      </c>
      <c r="B612" s="4" t="s">
        <v>1940</v>
      </c>
      <c r="C612" s="3" t="s">
        <v>1941</v>
      </c>
      <c r="D612">
        <v>700</v>
      </c>
      <c r="E612">
        <v>7763</v>
      </c>
      <c r="F612" t="s">
        <v>20</v>
      </c>
      <c r="G612" s="7">
        <f t="shared" si="81"/>
        <v>11.09</v>
      </c>
      <c r="H612">
        <v>80</v>
      </c>
      <c r="I612" t="s">
        <v>21</v>
      </c>
      <c r="J612" t="s">
        <v>22</v>
      </c>
      <c r="K612" s="10">
        <f t="shared" si="83"/>
        <v>41238.25</v>
      </c>
      <c r="L612">
        <v>1353823200</v>
      </c>
      <c r="M612">
        <v>1353996000</v>
      </c>
      <c r="N612" s="11">
        <f t="shared" si="84"/>
        <v>41240.25</v>
      </c>
      <c r="O612" t="b">
        <v>0</v>
      </c>
      <c r="P612" t="b">
        <v>0</v>
      </c>
      <c r="Q612" t="s">
        <v>33</v>
      </c>
      <c r="R612" s="8">
        <f t="shared" si="82"/>
        <v>97.037499999999994</v>
      </c>
      <c r="S612" t="str">
        <f t="shared" si="85"/>
        <v>theater</v>
      </c>
      <c r="T612" t="str">
        <f t="shared" si="86"/>
        <v>plays</v>
      </c>
      <c r="U612" s="11" t="str">
        <f t="shared" si="88"/>
        <v>2012</v>
      </c>
      <c r="V612" s="11" t="str">
        <f t="shared" si="89"/>
        <v>Nov</v>
      </c>
      <c r="W612" s="11" t="str">
        <f t="shared" si="87"/>
        <v>Nov</v>
      </c>
    </row>
    <row r="613" spans="1:23" ht="15.75" customHeight="1">
      <c r="A613">
        <v>875</v>
      </c>
      <c r="B613" s="4" t="s">
        <v>1782</v>
      </c>
      <c r="C613" s="3" t="s">
        <v>1783</v>
      </c>
      <c r="D613">
        <v>7900</v>
      </c>
      <c r="E613">
        <v>5465</v>
      </c>
      <c r="F613" t="s">
        <v>14</v>
      </c>
      <c r="G613" s="7">
        <f t="shared" si="81"/>
        <v>0.6917721518987342</v>
      </c>
      <c r="H613">
        <v>67</v>
      </c>
      <c r="I613" t="s">
        <v>21</v>
      </c>
      <c r="J613" t="s">
        <v>22</v>
      </c>
      <c r="K613" s="10">
        <f t="shared" si="83"/>
        <v>40556.25</v>
      </c>
      <c r="L613">
        <v>1294898400</v>
      </c>
      <c r="M613">
        <v>1294984800</v>
      </c>
      <c r="N613" s="11">
        <f t="shared" si="84"/>
        <v>40557.25</v>
      </c>
      <c r="O613" t="b">
        <v>0</v>
      </c>
      <c r="P613" t="b">
        <v>0</v>
      </c>
      <c r="Q613" t="s">
        <v>23</v>
      </c>
      <c r="R613" s="8">
        <f t="shared" si="82"/>
        <v>81.567164179104481</v>
      </c>
      <c r="S613" t="str">
        <f t="shared" si="85"/>
        <v>music</v>
      </c>
      <c r="T613" t="str">
        <f t="shared" si="86"/>
        <v>rock</v>
      </c>
      <c r="U613" s="11" t="str">
        <f t="shared" si="88"/>
        <v>2011</v>
      </c>
      <c r="V613" s="11" t="str">
        <f t="shared" si="89"/>
        <v>Jan</v>
      </c>
      <c r="W613" s="11" t="str">
        <f t="shared" si="87"/>
        <v>Jan</v>
      </c>
    </row>
    <row r="614" spans="1:23" ht="30" customHeight="1">
      <c r="A614">
        <v>828</v>
      </c>
      <c r="B614" s="4" t="s">
        <v>1689</v>
      </c>
      <c r="C614" s="3" t="s">
        <v>1690</v>
      </c>
      <c r="D614">
        <v>7100</v>
      </c>
      <c r="E614">
        <v>4899</v>
      </c>
      <c r="F614" t="s">
        <v>14</v>
      </c>
      <c r="G614" s="7">
        <f t="shared" si="81"/>
        <v>0.69</v>
      </c>
      <c r="H614">
        <v>70</v>
      </c>
      <c r="I614" t="s">
        <v>21</v>
      </c>
      <c r="J614" t="s">
        <v>22</v>
      </c>
      <c r="K614" s="10">
        <f t="shared" si="83"/>
        <v>43340.208333333328</v>
      </c>
      <c r="L614">
        <v>1535432400</v>
      </c>
      <c r="M614">
        <v>1537592400</v>
      </c>
      <c r="N614" s="11">
        <f t="shared" si="84"/>
        <v>43365.208333333328</v>
      </c>
      <c r="O614" t="b">
        <v>0</v>
      </c>
      <c r="P614" t="b">
        <v>0</v>
      </c>
      <c r="Q614" t="s">
        <v>33</v>
      </c>
      <c r="R614" s="8">
        <f t="shared" si="82"/>
        <v>69.98571428571428</v>
      </c>
      <c r="S614" t="str">
        <f t="shared" si="85"/>
        <v>theater</v>
      </c>
      <c r="T614" t="str">
        <f t="shared" si="86"/>
        <v>plays</v>
      </c>
      <c r="U614" s="11" t="str">
        <f t="shared" si="88"/>
        <v>2018</v>
      </c>
      <c r="V614" s="11" t="str">
        <f t="shared" si="89"/>
        <v>Aug</v>
      </c>
      <c r="W614" s="11" t="str">
        <f t="shared" si="87"/>
        <v>Sep</v>
      </c>
    </row>
    <row r="615" spans="1:23" ht="15.75">
      <c r="A615">
        <v>537</v>
      </c>
      <c r="B615" s="4" t="s">
        <v>1119</v>
      </c>
      <c r="C615" s="3" t="s">
        <v>1120</v>
      </c>
      <c r="D615">
        <v>84400</v>
      </c>
      <c r="E615">
        <v>98935</v>
      </c>
      <c r="F615" t="s">
        <v>20</v>
      </c>
      <c r="G615" s="7">
        <f t="shared" si="81"/>
        <v>1.1722156398104266</v>
      </c>
      <c r="H615">
        <v>1052</v>
      </c>
      <c r="I615" t="s">
        <v>36</v>
      </c>
      <c r="J615" t="s">
        <v>37</v>
      </c>
      <c r="K615" s="10">
        <f t="shared" si="83"/>
        <v>43342.208333333328</v>
      </c>
      <c r="L615">
        <v>1535605200</v>
      </c>
      <c r="M615">
        <v>1537592400</v>
      </c>
      <c r="N615" s="11">
        <f t="shared" si="84"/>
        <v>43365.208333333328</v>
      </c>
      <c r="O615" t="b">
        <v>1</v>
      </c>
      <c r="P615" t="b">
        <v>1</v>
      </c>
      <c r="Q615" t="s">
        <v>42</v>
      </c>
      <c r="R615" s="8">
        <f t="shared" si="82"/>
        <v>94.044676806083643</v>
      </c>
      <c r="S615" t="str">
        <f t="shared" si="85"/>
        <v>film &amp; video</v>
      </c>
      <c r="T615" t="str">
        <f t="shared" si="86"/>
        <v>documentary</v>
      </c>
      <c r="U615" s="11" t="str">
        <f t="shared" si="88"/>
        <v>2018</v>
      </c>
      <c r="V615" s="11" t="str">
        <f t="shared" si="89"/>
        <v>Aug</v>
      </c>
      <c r="W615" s="11" t="str">
        <f t="shared" si="87"/>
        <v>Sep</v>
      </c>
    </row>
    <row r="616" spans="1:23" ht="30" customHeight="1">
      <c r="A616">
        <v>775</v>
      </c>
      <c r="B616" s="4" t="s">
        <v>1585</v>
      </c>
      <c r="C616" s="3" t="s">
        <v>1586</v>
      </c>
      <c r="D616">
        <v>9400</v>
      </c>
      <c r="E616">
        <v>968</v>
      </c>
      <c r="F616" t="s">
        <v>14</v>
      </c>
      <c r="G616" s="7">
        <f t="shared" si="81"/>
        <v>0.10297872340425532</v>
      </c>
      <c r="H616">
        <v>10</v>
      </c>
      <c r="I616" t="s">
        <v>21</v>
      </c>
      <c r="J616" t="s">
        <v>22</v>
      </c>
      <c r="K616" s="10">
        <f t="shared" si="83"/>
        <v>41949.25</v>
      </c>
      <c r="L616">
        <v>1415253600</v>
      </c>
      <c r="M616">
        <v>1416117600</v>
      </c>
      <c r="N616" s="11">
        <f t="shared" si="84"/>
        <v>41959.25</v>
      </c>
      <c r="O616" t="b">
        <v>0</v>
      </c>
      <c r="P616" t="b">
        <v>0</v>
      </c>
      <c r="Q616" t="s">
        <v>23</v>
      </c>
      <c r="R616" s="8">
        <f t="shared" si="82"/>
        <v>96.8</v>
      </c>
      <c r="S616" t="str">
        <f t="shared" si="85"/>
        <v>music</v>
      </c>
      <c r="T616" t="str">
        <f t="shared" si="86"/>
        <v>rock</v>
      </c>
      <c r="U616" s="11" t="str">
        <f t="shared" si="88"/>
        <v>2014</v>
      </c>
      <c r="V616" s="11" t="str">
        <f t="shared" si="89"/>
        <v>Nov</v>
      </c>
      <c r="W616" s="11" t="str">
        <f t="shared" si="87"/>
        <v>Nov</v>
      </c>
    </row>
    <row r="617" spans="1:23" ht="30" customHeight="1">
      <c r="A617">
        <v>476</v>
      </c>
      <c r="B617" s="4" t="s">
        <v>999</v>
      </c>
      <c r="C617" s="3" t="s">
        <v>1000</v>
      </c>
      <c r="D617">
        <v>191500</v>
      </c>
      <c r="E617">
        <v>57122</v>
      </c>
      <c r="F617" t="s">
        <v>14</v>
      </c>
      <c r="G617" s="7">
        <f t="shared" si="81"/>
        <v>0.29828720626631855</v>
      </c>
      <c r="H617">
        <v>1120</v>
      </c>
      <c r="I617" t="s">
        <v>21</v>
      </c>
      <c r="J617" t="s">
        <v>22</v>
      </c>
      <c r="K617" s="10">
        <f t="shared" si="83"/>
        <v>43322.208333333328</v>
      </c>
      <c r="L617">
        <v>1533877200</v>
      </c>
      <c r="M617">
        <v>1534395600</v>
      </c>
      <c r="N617" s="11">
        <f t="shared" si="84"/>
        <v>43328.208333333328</v>
      </c>
      <c r="O617" t="b">
        <v>0</v>
      </c>
      <c r="P617" t="b">
        <v>0</v>
      </c>
      <c r="Q617" t="s">
        <v>119</v>
      </c>
      <c r="R617" s="8">
        <f t="shared" si="82"/>
        <v>51.001785714285717</v>
      </c>
      <c r="S617" t="str">
        <f t="shared" si="85"/>
        <v>publishing</v>
      </c>
      <c r="T617" t="str">
        <f t="shared" si="86"/>
        <v>fiction</v>
      </c>
      <c r="U617" s="11" t="str">
        <f t="shared" si="88"/>
        <v>2018</v>
      </c>
      <c r="V617" s="11" t="str">
        <f t="shared" si="89"/>
        <v>Aug</v>
      </c>
      <c r="W617" s="11" t="str">
        <f t="shared" si="87"/>
        <v>Aug</v>
      </c>
    </row>
    <row r="618" spans="1:23" ht="15.75" customHeight="1">
      <c r="A618">
        <v>662</v>
      </c>
      <c r="B618" s="4" t="s">
        <v>1366</v>
      </c>
      <c r="C618" s="3" t="s">
        <v>1367</v>
      </c>
      <c r="D618">
        <v>9100</v>
      </c>
      <c r="E618">
        <v>8906</v>
      </c>
      <c r="F618" t="s">
        <v>14</v>
      </c>
      <c r="G618" s="7">
        <f t="shared" si="81"/>
        <v>0.97868131868131869</v>
      </c>
      <c r="H618">
        <v>131</v>
      </c>
      <c r="I618" t="s">
        <v>21</v>
      </c>
      <c r="J618" t="s">
        <v>22</v>
      </c>
      <c r="K618" s="10">
        <f t="shared" si="83"/>
        <v>43443.25</v>
      </c>
      <c r="L618">
        <v>1544335200</v>
      </c>
      <c r="M618">
        <v>1544680800</v>
      </c>
      <c r="N618" s="11">
        <f t="shared" si="84"/>
        <v>43447.25</v>
      </c>
      <c r="O618" t="b">
        <v>0</v>
      </c>
      <c r="P618" t="b">
        <v>0</v>
      </c>
      <c r="Q618" t="s">
        <v>33</v>
      </c>
      <c r="R618" s="8">
        <f t="shared" si="82"/>
        <v>67.984732824427482</v>
      </c>
      <c r="S618" t="str">
        <f t="shared" si="85"/>
        <v>theater</v>
      </c>
      <c r="T618" t="str">
        <f t="shared" si="86"/>
        <v>plays</v>
      </c>
      <c r="U618" s="11" t="str">
        <f t="shared" si="88"/>
        <v>2018</v>
      </c>
      <c r="V618" s="11" t="str">
        <f t="shared" si="89"/>
        <v>Dec</v>
      </c>
      <c r="W618" s="11" t="str">
        <f t="shared" si="87"/>
        <v>Dec</v>
      </c>
    </row>
    <row r="619" spans="1:23" ht="15.75" customHeight="1">
      <c r="A619">
        <v>677</v>
      </c>
      <c r="B619" s="4" t="s">
        <v>1394</v>
      </c>
      <c r="C619" s="3" t="s">
        <v>1395</v>
      </c>
      <c r="D619">
        <v>5300</v>
      </c>
      <c r="E619">
        <v>4432</v>
      </c>
      <c r="F619" t="s">
        <v>14</v>
      </c>
      <c r="G619" s="7">
        <f t="shared" ref="G619:G636" si="90">(E619/D619*100) %</f>
        <v>0.83622641509433959</v>
      </c>
      <c r="H619">
        <v>111</v>
      </c>
      <c r="I619" t="s">
        <v>21</v>
      </c>
      <c r="J619" t="s">
        <v>22</v>
      </c>
      <c r="K619" s="10">
        <f t="shared" si="83"/>
        <v>42561.208333333328</v>
      </c>
      <c r="L619">
        <v>1468126800</v>
      </c>
      <c r="M619">
        <v>1472446800</v>
      </c>
      <c r="N619" s="11">
        <f t="shared" si="84"/>
        <v>42611.208333333328</v>
      </c>
      <c r="O619" t="b">
        <v>0</v>
      </c>
      <c r="P619" t="b">
        <v>0</v>
      </c>
      <c r="Q619" t="s">
        <v>119</v>
      </c>
      <c r="R619" s="8">
        <f t="shared" ref="R619:R682" si="91">(E619/H619)</f>
        <v>39.927927927927925</v>
      </c>
      <c r="S619" t="str">
        <f t="shared" si="85"/>
        <v>publishing</v>
      </c>
      <c r="T619" t="str">
        <f t="shared" si="86"/>
        <v>fiction</v>
      </c>
      <c r="U619" s="11" t="str">
        <f t="shared" si="88"/>
        <v>2016</v>
      </c>
      <c r="V619" s="11" t="str">
        <f t="shared" si="89"/>
        <v>Jul</v>
      </c>
      <c r="W619" s="11" t="str">
        <f t="shared" si="87"/>
        <v>Aug</v>
      </c>
    </row>
    <row r="620" spans="1:23" ht="15.75" customHeight="1">
      <c r="A620">
        <v>692</v>
      </c>
      <c r="B620" s="4" t="s">
        <v>1423</v>
      </c>
      <c r="C620" s="3" t="s">
        <v>1424</v>
      </c>
      <c r="D620">
        <v>6000</v>
      </c>
      <c r="E620">
        <v>5438</v>
      </c>
      <c r="F620" t="s">
        <v>14</v>
      </c>
      <c r="G620" s="7">
        <f t="shared" si="90"/>
        <v>0.90633333333333321</v>
      </c>
      <c r="H620">
        <v>77</v>
      </c>
      <c r="I620" t="s">
        <v>40</v>
      </c>
      <c r="J620" t="s">
        <v>41</v>
      </c>
      <c r="K620" s="10">
        <f t="shared" si="83"/>
        <v>43655.208333333328</v>
      </c>
      <c r="L620">
        <v>1562648400</v>
      </c>
      <c r="M620">
        <v>1564203600</v>
      </c>
      <c r="N620" s="11">
        <f t="shared" si="84"/>
        <v>43673.208333333328</v>
      </c>
      <c r="O620" t="b">
        <v>0</v>
      </c>
      <c r="P620" t="b">
        <v>0</v>
      </c>
      <c r="Q620" t="s">
        <v>23</v>
      </c>
      <c r="R620" s="8">
        <f t="shared" si="91"/>
        <v>70.623376623376629</v>
      </c>
      <c r="S620" t="str">
        <f t="shared" si="85"/>
        <v>music</v>
      </c>
      <c r="T620" t="str">
        <f t="shared" si="86"/>
        <v>rock</v>
      </c>
      <c r="U620" s="11" t="str">
        <f t="shared" si="88"/>
        <v>2019</v>
      </c>
      <c r="V620" s="11" t="str">
        <f t="shared" si="89"/>
        <v>Jul</v>
      </c>
      <c r="W620" s="11" t="str">
        <f t="shared" si="87"/>
        <v>Jul</v>
      </c>
    </row>
    <row r="621" spans="1:23" ht="15.75">
      <c r="A621">
        <v>398</v>
      </c>
      <c r="B621" s="4" t="s">
        <v>847</v>
      </c>
      <c r="C621" s="3" t="s">
        <v>848</v>
      </c>
      <c r="D621">
        <v>1700</v>
      </c>
      <c r="E621">
        <v>12202</v>
      </c>
      <c r="F621" t="s">
        <v>20</v>
      </c>
      <c r="G621" s="7">
        <f t="shared" si="90"/>
        <v>7.1776470588235295</v>
      </c>
      <c r="H621">
        <v>123</v>
      </c>
      <c r="I621" t="s">
        <v>107</v>
      </c>
      <c r="J621" t="s">
        <v>108</v>
      </c>
      <c r="K621" s="10">
        <f t="shared" si="83"/>
        <v>43228.208333333328</v>
      </c>
      <c r="L621">
        <v>1525755600</v>
      </c>
      <c r="M621">
        <v>1525928400</v>
      </c>
      <c r="N621" s="11">
        <f t="shared" si="84"/>
        <v>43230.208333333328</v>
      </c>
      <c r="O621" t="b">
        <v>0</v>
      </c>
      <c r="P621" t="b">
        <v>1</v>
      </c>
      <c r="Q621" t="s">
        <v>71</v>
      </c>
      <c r="R621" s="8">
        <f t="shared" si="91"/>
        <v>99.203252032520325</v>
      </c>
      <c r="S621" t="str">
        <f t="shared" si="85"/>
        <v>film &amp; video</v>
      </c>
      <c r="T621" t="str">
        <f t="shared" si="86"/>
        <v>animation</v>
      </c>
      <c r="U621" s="11" t="str">
        <f t="shared" si="88"/>
        <v>2018</v>
      </c>
      <c r="V621" s="11" t="str">
        <f t="shared" si="89"/>
        <v>May</v>
      </c>
      <c r="W621" s="11" t="str">
        <f t="shared" si="87"/>
        <v>May</v>
      </c>
    </row>
    <row r="622" spans="1:23" ht="15.75" customHeight="1">
      <c r="A622">
        <v>349</v>
      </c>
      <c r="B622" s="4" t="s">
        <v>750</v>
      </c>
      <c r="C622" s="3" t="s">
        <v>751</v>
      </c>
      <c r="D622">
        <v>180800</v>
      </c>
      <c r="E622">
        <v>95958</v>
      </c>
      <c r="F622" t="s">
        <v>14</v>
      </c>
      <c r="G622" s="7">
        <f t="shared" si="90"/>
        <v>0.53074115044247783</v>
      </c>
      <c r="H622">
        <v>923</v>
      </c>
      <c r="I622" t="s">
        <v>21</v>
      </c>
      <c r="J622" t="s">
        <v>22</v>
      </c>
      <c r="K622" s="10">
        <f t="shared" si="83"/>
        <v>42930.208333333328</v>
      </c>
      <c r="L622">
        <v>1500008400</v>
      </c>
      <c r="M622">
        <v>1502600400</v>
      </c>
      <c r="N622" s="11">
        <f t="shared" si="84"/>
        <v>42960.208333333328</v>
      </c>
      <c r="O622" t="b">
        <v>0</v>
      </c>
      <c r="P622" t="b">
        <v>0</v>
      </c>
      <c r="Q622" t="s">
        <v>33</v>
      </c>
      <c r="R622" s="8">
        <f t="shared" si="91"/>
        <v>103.96316359696641</v>
      </c>
      <c r="S622" t="str">
        <f t="shared" si="85"/>
        <v>theater</v>
      </c>
      <c r="T622" t="str">
        <f t="shared" si="86"/>
        <v>plays</v>
      </c>
      <c r="U622" s="11" t="str">
        <f t="shared" si="88"/>
        <v>2017</v>
      </c>
      <c r="V622" s="11" t="str">
        <f t="shared" si="89"/>
        <v>Jul</v>
      </c>
      <c r="W622" s="11" t="str">
        <f t="shared" si="87"/>
        <v>Aug</v>
      </c>
    </row>
    <row r="623" spans="1:23" ht="15.75" customHeight="1">
      <c r="A623">
        <v>740</v>
      </c>
      <c r="B623" s="4" t="s">
        <v>1517</v>
      </c>
      <c r="C623" s="3" t="s">
        <v>1518</v>
      </c>
      <c r="D623">
        <v>5300</v>
      </c>
      <c r="E623">
        <v>1592</v>
      </c>
      <c r="F623" t="s">
        <v>14</v>
      </c>
      <c r="G623" s="7">
        <f t="shared" si="90"/>
        <v>0.30037735849056602</v>
      </c>
      <c r="H623">
        <v>16</v>
      </c>
      <c r="I623" t="s">
        <v>21</v>
      </c>
      <c r="J623" t="s">
        <v>22</v>
      </c>
      <c r="K623" s="10">
        <f t="shared" si="83"/>
        <v>42769.25</v>
      </c>
      <c r="L623">
        <v>1486101600</v>
      </c>
      <c r="M623">
        <v>1486360800</v>
      </c>
      <c r="N623" s="11">
        <f t="shared" si="84"/>
        <v>42772.25</v>
      </c>
      <c r="O623" t="b">
        <v>0</v>
      </c>
      <c r="P623" t="b">
        <v>0</v>
      </c>
      <c r="Q623" t="s">
        <v>33</v>
      </c>
      <c r="R623" s="8">
        <f t="shared" si="91"/>
        <v>99.5</v>
      </c>
      <c r="S623" t="str">
        <f t="shared" si="85"/>
        <v>theater</v>
      </c>
      <c r="T623" t="str">
        <f t="shared" si="86"/>
        <v>plays</v>
      </c>
      <c r="U623" s="11" t="str">
        <f t="shared" si="88"/>
        <v>2017</v>
      </c>
      <c r="V623" s="11" t="str">
        <f t="shared" si="89"/>
        <v>Feb</v>
      </c>
      <c r="W623" s="11" t="str">
        <f t="shared" si="87"/>
        <v>Feb</v>
      </c>
    </row>
    <row r="624" spans="1:23" ht="30" customHeight="1">
      <c r="A624">
        <v>680</v>
      </c>
      <c r="B624" s="4" t="s">
        <v>1399</v>
      </c>
      <c r="C624" s="3" t="s">
        <v>1400</v>
      </c>
      <c r="D624">
        <v>145600</v>
      </c>
      <c r="E624">
        <v>141822</v>
      </c>
      <c r="F624" t="s">
        <v>14</v>
      </c>
      <c r="G624" s="7">
        <f t="shared" si="90"/>
        <v>0.97405219780219776</v>
      </c>
      <c r="H624">
        <v>2955</v>
      </c>
      <c r="I624" t="s">
        <v>21</v>
      </c>
      <c r="J624" t="s">
        <v>22</v>
      </c>
      <c r="K624" s="10">
        <f t="shared" si="83"/>
        <v>43813.25</v>
      </c>
      <c r="L624">
        <v>1576303200</v>
      </c>
      <c r="M624">
        <v>1576476000</v>
      </c>
      <c r="N624" s="11">
        <f t="shared" si="84"/>
        <v>43815.25</v>
      </c>
      <c r="O624" t="b">
        <v>0</v>
      </c>
      <c r="P624" t="b">
        <v>1</v>
      </c>
      <c r="Q624" t="s">
        <v>292</v>
      </c>
      <c r="R624" s="8">
        <f t="shared" si="91"/>
        <v>47.993908629441627</v>
      </c>
      <c r="S624" t="str">
        <f t="shared" si="85"/>
        <v>games</v>
      </c>
      <c r="T624" t="str">
        <f t="shared" si="86"/>
        <v>mobile games</v>
      </c>
      <c r="U624" s="11" t="str">
        <f t="shared" si="88"/>
        <v>2019</v>
      </c>
      <c r="V624" s="11" t="str">
        <f t="shared" si="89"/>
        <v>Dec</v>
      </c>
      <c r="W624" s="11" t="str">
        <f t="shared" si="87"/>
        <v>Dec</v>
      </c>
    </row>
    <row r="625" spans="1:23" ht="15.75">
      <c r="A625">
        <v>682</v>
      </c>
      <c r="B625" s="4" t="s">
        <v>1403</v>
      </c>
      <c r="C625" s="3" t="s">
        <v>1404</v>
      </c>
      <c r="D625">
        <v>5400</v>
      </c>
      <c r="E625">
        <v>8109</v>
      </c>
      <c r="F625" t="s">
        <v>20</v>
      </c>
      <c r="G625" s="7">
        <f t="shared" si="90"/>
        <v>1.5016666666666665</v>
      </c>
      <c r="H625">
        <v>103</v>
      </c>
      <c r="I625" t="s">
        <v>21</v>
      </c>
      <c r="J625" t="s">
        <v>22</v>
      </c>
      <c r="K625" s="10">
        <f t="shared" si="83"/>
        <v>41619.25</v>
      </c>
      <c r="L625">
        <v>1386741600</v>
      </c>
      <c r="M625">
        <v>1387519200</v>
      </c>
      <c r="N625" s="11">
        <f t="shared" si="84"/>
        <v>41628.25</v>
      </c>
      <c r="O625" t="b">
        <v>0</v>
      </c>
      <c r="P625" t="b">
        <v>0</v>
      </c>
      <c r="Q625" t="s">
        <v>33</v>
      </c>
      <c r="R625" s="8">
        <f t="shared" si="91"/>
        <v>78.728155339805824</v>
      </c>
      <c r="S625" t="str">
        <f t="shared" si="85"/>
        <v>theater</v>
      </c>
      <c r="T625" t="str">
        <f t="shared" si="86"/>
        <v>plays</v>
      </c>
      <c r="U625" s="11" t="str">
        <f t="shared" si="88"/>
        <v>2013</v>
      </c>
      <c r="V625" s="11" t="str">
        <f t="shared" si="89"/>
        <v>Dec</v>
      </c>
      <c r="W625" s="11" t="str">
        <f t="shared" si="87"/>
        <v>Dec</v>
      </c>
    </row>
    <row r="626" spans="1:23" ht="15.75">
      <c r="A626">
        <v>689</v>
      </c>
      <c r="B626" s="4" t="s">
        <v>1417</v>
      </c>
      <c r="C626" s="3" t="s">
        <v>1418</v>
      </c>
      <c r="D626">
        <v>7300</v>
      </c>
      <c r="E626">
        <v>7348</v>
      </c>
      <c r="F626" t="s">
        <v>20</v>
      </c>
      <c r="G626" s="7">
        <f t="shared" si="90"/>
        <v>1.0065753424657535</v>
      </c>
      <c r="H626">
        <v>69</v>
      </c>
      <c r="I626" t="s">
        <v>21</v>
      </c>
      <c r="J626" t="s">
        <v>22</v>
      </c>
      <c r="K626" s="10">
        <f t="shared" si="83"/>
        <v>41576.208333333336</v>
      </c>
      <c r="L626">
        <v>1383022800</v>
      </c>
      <c r="M626">
        <v>1384063200</v>
      </c>
      <c r="N626" s="11">
        <f t="shared" si="84"/>
        <v>41588.25</v>
      </c>
      <c r="O626" t="b">
        <v>0</v>
      </c>
      <c r="P626" t="b">
        <v>0</v>
      </c>
      <c r="Q626" t="s">
        <v>28</v>
      </c>
      <c r="R626" s="8">
        <f t="shared" si="91"/>
        <v>106.49275362318841</v>
      </c>
      <c r="S626" t="str">
        <f t="shared" si="85"/>
        <v>technology</v>
      </c>
      <c r="T626" t="str">
        <f t="shared" si="86"/>
        <v>web</v>
      </c>
      <c r="U626" s="11" t="str">
        <f t="shared" si="88"/>
        <v>2013</v>
      </c>
      <c r="V626" s="11" t="str">
        <f t="shared" si="89"/>
        <v>Oct</v>
      </c>
      <c r="W626" s="11" t="str">
        <f t="shared" si="87"/>
        <v>Nov</v>
      </c>
    </row>
    <row r="627" spans="1:23" ht="30">
      <c r="A627">
        <v>475</v>
      </c>
      <c r="B627" s="4" t="s">
        <v>997</v>
      </c>
      <c r="C627" s="3" t="s">
        <v>998</v>
      </c>
      <c r="D627">
        <v>7400</v>
      </c>
      <c r="E627">
        <v>8432</v>
      </c>
      <c r="F627" t="s">
        <v>20</v>
      </c>
      <c r="G627" s="7">
        <f t="shared" si="90"/>
        <v>1.1394594594594594</v>
      </c>
      <c r="H627">
        <v>211</v>
      </c>
      <c r="I627" t="s">
        <v>21</v>
      </c>
      <c r="J627" t="s">
        <v>22</v>
      </c>
      <c r="K627" s="10">
        <f t="shared" si="83"/>
        <v>41450.208333333336</v>
      </c>
      <c r="L627">
        <v>1372136400</v>
      </c>
      <c r="M627">
        <v>1372482000</v>
      </c>
      <c r="N627" s="11">
        <f t="shared" si="84"/>
        <v>41454.208333333336</v>
      </c>
      <c r="O627" t="b">
        <v>0</v>
      </c>
      <c r="P627" t="b">
        <v>1</v>
      </c>
      <c r="Q627" t="s">
        <v>206</v>
      </c>
      <c r="R627" s="8">
        <f t="shared" si="91"/>
        <v>39.962085308056871</v>
      </c>
      <c r="S627" t="str">
        <f t="shared" si="85"/>
        <v>publishing</v>
      </c>
      <c r="T627" t="str">
        <f t="shared" si="86"/>
        <v>translations</v>
      </c>
      <c r="U627" s="11" t="str">
        <f t="shared" si="88"/>
        <v>2013</v>
      </c>
      <c r="V627" s="11" t="str">
        <f t="shared" si="89"/>
        <v>Jun</v>
      </c>
      <c r="W627" s="11" t="str">
        <f t="shared" si="87"/>
        <v>Jun</v>
      </c>
    </row>
    <row r="628" spans="1:23" ht="15.75" customHeight="1">
      <c r="A628">
        <v>172</v>
      </c>
      <c r="B628" s="4" t="s">
        <v>396</v>
      </c>
      <c r="C628" s="3" t="s">
        <v>397</v>
      </c>
      <c r="D628">
        <v>800</v>
      </c>
      <c r="E628">
        <v>663</v>
      </c>
      <c r="F628" t="s">
        <v>14</v>
      </c>
      <c r="G628" s="7">
        <f t="shared" si="90"/>
        <v>0.82874999999999999</v>
      </c>
      <c r="H628">
        <v>26</v>
      </c>
      <c r="I628" t="s">
        <v>21</v>
      </c>
      <c r="J628" t="s">
        <v>22</v>
      </c>
      <c r="K628" s="10">
        <f t="shared" si="83"/>
        <v>41839.208333333336</v>
      </c>
      <c r="L628">
        <v>1405746000</v>
      </c>
      <c r="M628">
        <v>1407042000</v>
      </c>
      <c r="N628" s="11">
        <f t="shared" si="84"/>
        <v>41854.208333333336</v>
      </c>
      <c r="O628" t="b">
        <v>0</v>
      </c>
      <c r="P628" t="b">
        <v>1</v>
      </c>
      <c r="Q628" t="s">
        <v>42</v>
      </c>
      <c r="R628" s="8">
        <f t="shared" si="91"/>
        <v>25.5</v>
      </c>
      <c r="S628" t="str">
        <f t="shared" si="85"/>
        <v>film &amp; video</v>
      </c>
      <c r="T628" t="str">
        <f t="shared" si="86"/>
        <v>documentary</v>
      </c>
      <c r="U628" s="11" t="str">
        <f t="shared" si="88"/>
        <v>2014</v>
      </c>
      <c r="V628" s="11" t="str">
        <f t="shared" si="89"/>
        <v>Jul</v>
      </c>
      <c r="W628" s="11" t="str">
        <f t="shared" si="87"/>
        <v>Aug</v>
      </c>
    </row>
    <row r="629" spans="1:23" ht="15.75">
      <c r="A629">
        <v>394</v>
      </c>
      <c r="B629" s="4" t="s">
        <v>840</v>
      </c>
      <c r="C629" s="3" t="s">
        <v>841</v>
      </c>
      <c r="D629">
        <v>800</v>
      </c>
      <c r="E629">
        <v>3755</v>
      </c>
      <c r="F629" t="s">
        <v>20</v>
      </c>
      <c r="G629" s="7">
        <f t="shared" si="90"/>
        <v>4.6937499999999996</v>
      </c>
      <c r="H629">
        <v>34</v>
      </c>
      <c r="I629" t="s">
        <v>21</v>
      </c>
      <c r="J629" t="s">
        <v>22</v>
      </c>
      <c r="K629" s="10">
        <f t="shared" si="83"/>
        <v>41484.208333333336</v>
      </c>
      <c r="L629">
        <v>1375074000</v>
      </c>
      <c r="M629">
        <v>1375938000</v>
      </c>
      <c r="N629" s="11">
        <f t="shared" si="84"/>
        <v>41494.208333333336</v>
      </c>
      <c r="O629" t="b">
        <v>0</v>
      </c>
      <c r="P629" t="b">
        <v>1</v>
      </c>
      <c r="Q629" t="s">
        <v>42</v>
      </c>
      <c r="R629" s="8">
        <f t="shared" si="91"/>
        <v>110.44117647058823</v>
      </c>
      <c r="S629" t="str">
        <f t="shared" si="85"/>
        <v>film &amp; video</v>
      </c>
      <c r="T629" t="str">
        <f t="shared" si="86"/>
        <v>documentary</v>
      </c>
      <c r="U629" s="11" t="str">
        <f t="shared" si="88"/>
        <v>2013</v>
      </c>
      <c r="V629" s="11" t="str">
        <f t="shared" si="89"/>
        <v>Jul</v>
      </c>
      <c r="W629" s="11" t="str">
        <f t="shared" si="87"/>
        <v>Aug</v>
      </c>
    </row>
    <row r="630" spans="1:23" ht="15.75" customHeight="1">
      <c r="A630">
        <v>371</v>
      </c>
      <c r="B630" s="4" t="s">
        <v>794</v>
      </c>
      <c r="C630" s="3" t="s">
        <v>795</v>
      </c>
      <c r="D630">
        <v>189200</v>
      </c>
      <c r="E630">
        <v>128410</v>
      </c>
      <c r="F630" t="s">
        <v>14</v>
      </c>
      <c r="G630" s="7">
        <f t="shared" si="90"/>
        <v>0.67869978858350943</v>
      </c>
      <c r="H630">
        <v>2176</v>
      </c>
      <c r="I630" t="s">
        <v>21</v>
      </c>
      <c r="J630" t="s">
        <v>22</v>
      </c>
      <c r="K630" s="10">
        <f t="shared" si="83"/>
        <v>42043.25</v>
      </c>
      <c r="L630">
        <v>1423375200</v>
      </c>
      <c r="M630">
        <v>1427778000</v>
      </c>
      <c r="N630" s="11">
        <f t="shared" si="84"/>
        <v>42094.208333333328</v>
      </c>
      <c r="O630" t="b">
        <v>0</v>
      </c>
      <c r="P630" t="b">
        <v>0</v>
      </c>
      <c r="Q630" t="s">
        <v>33</v>
      </c>
      <c r="R630" s="8">
        <f t="shared" si="91"/>
        <v>59.011948529411768</v>
      </c>
      <c r="S630" t="str">
        <f t="shared" si="85"/>
        <v>theater</v>
      </c>
      <c r="T630" t="str">
        <f t="shared" si="86"/>
        <v>plays</v>
      </c>
      <c r="U630" s="11" t="str">
        <f t="shared" si="88"/>
        <v>2015</v>
      </c>
      <c r="V630" s="11" t="str">
        <f t="shared" si="89"/>
        <v>Feb</v>
      </c>
      <c r="W630" s="11" t="str">
        <f t="shared" si="87"/>
        <v>Mar</v>
      </c>
    </row>
    <row r="631" spans="1:23" ht="15.75" customHeight="1">
      <c r="A631">
        <v>336</v>
      </c>
      <c r="B631" s="4" t="s">
        <v>724</v>
      </c>
      <c r="C631" s="3" t="s">
        <v>725</v>
      </c>
      <c r="D631">
        <v>70700</v>
      </c>
      <c r="E631">
        <v>68602</v>
      </c>
      <c r="F631" t="s">
        <v>14</v>
      </c>
      <c r="G631" s="7">
        <f t="shared" si="90"/>
        <v>0.97032531824611046</v>
      </c>
      <c r="H631">
        <v>1072</v>
      </c>
      <c r="I631" t="s">
        <v>21</v>
      </c>
      <c r="J631" t="s">
        <v>22</v>
      </c>
      <c r="K631" s="10">
        <f t="shared" si="83"/>
        <v>40527.25</v>
      </c>
      <c r="L631">
        <v>1292392800</v>
      </c>
      <c r="M631">
        <v>1292479200</v>
      </c>
      <c r="N631" s="11">
        <f t="shared" si="84"/>
        <v>40528.25</v>
      </c>
      <c r="O631" t="b">
        <v>0</v>
      </c>
      <c r="P631" t="b">
        <v>1</v>
      </c>
      <c r="Q631" t="s">
        <v>23</v>
      </c>
      <c r="R631" s="8">
        <f t="shared" si="91"/>
        <v>63.994402985074629</v>
      </c>
      <c r="S631" t="str">
        <f t="shared" si="85"/>
        <v>music</v>
      </c>
      <c r="T631" t="str">
        <f t="shared" si="86"/>
        <v>rock</v>
      </c>
      <c r="U631" s="11" t="str">
        <f t="shared" si="88"/>
        <v>2010</v>
      </c>
      <c r="V631" s="11" t="str">
        <f t="shared" si="89"/>
        <v>Dec</v>
      </c>
      <c r="W631" s="11" t="str">
        <f t="shared" si="87"/>
        <v>Dec</v>
      </c>
    </row>
    <row r="632" spans="1:23" ht="15.75">
      <c r="A632">
        <v>965</v>
      </c>
      <c r="B632" s="4" t="s">
        <v>1960</v>
      </c>
      <c r="C632" s="3" t="s">
        <v>1961</v>
      </c>
      <c r="D632">
        <v>2200</v>
      </c>
      <c r="E632">
        <v>8501</v>
      </c>
      <c r="F632" t="s">
        <v>20</v>
      </c>
      <c r="G632" s="7">
        <f t="shared" si="90"/>
        <v>3.8640909090909092</v>
      </c>
      <c r="H632">
        <v>207</v>
      </c>
      <c r="I632" t="s">
        <v>40</v>
      </c>
      <c r="J632" t="s">
        <v>41</v>
      </c>
      <c r="K632" s="10">
        <f t="shared" si="83"/>
        <v>40203.25</v>
      </c>
      <c r="L632">
        <v>1264399200</v>
      </c>
      <c r="M632">
        <v>1267855200</v>
      </c>
      <c r="N632" s="11">
        <f t="shared" si="84"/>
        <v>40243.25</v>
      </c>
      <c r="O632" t="b">
        <v>0</v>
      </c>
      <c r="P632" t="b">
        <v>0</v>
      </c>
      <c r="Q632" t="s">
        <v>23</v>
      </c>
      <c r="R632" s="8">
        <f t="shared" si="91"/>
        <v>41.067632850241544</v>
      </c>
      <c r="S632" t="str">
        <f t="shared" si="85"/>
        <v>music</v>
      </c>
      <c r="T632" t="str">
        <f t="shared" si="86"/>
        <v>rock</v>
      </c>
      <c r="U632" s="11" t="str">
        <f t="shared" si="88"/>
        <v>2010</v>
      </c>
      <c r="V632" s="11" t="str">
        <f t="shared" si="89"/>
        <v>Jan</v>
      </c>
      <c r="W632" s="11" t="str">
        <f t="shared" si="87"/>
        <v>Mar</v>
      </c>
    </row>
    <row r="633" spans="1:23" ht="15.75" customHeight="1">
      <c r="A633">
        <v>8</v>
      </c>
      <c r="B633" s="4" t="s">
        <v>45</v>
      </c>
      <c r="C633" s="3" t="s">
        <v>46</v>
      </c>
      <c r="D633">
        <v>110100</v>
      </c>
      <c r="E633">
        <v>21946</v>
      </c>
      <c r="F633" t="s">
        <v>47</v>
      </c>
      <c r="G633" s="7">
        <f t="shared" si="90"/>
        <v>0.19932788374205265</v>
      </c>
      <c r="H633">
        <v>708</v>
      </c>
      <c r="I633" t="s">
        <v>36</v>
      </c>
      <c r="J633" t="s">
        <v>37</v>
      </c>
      <c r="K633" s="10">
        <f t="shared" si="83"/>
        <v>40399.208333333336</v>
      </c>
      <c r="L633">
        <v>1281330000</v>
      </c>
      <c r="M633">
        <v>1281502800</v>
      </c>
      <c r="N633" s="11">
        <f t="shared" si="84"/>
        <v>40401.208333333336</v>
      </c>
      <c r="O633" t="b">
        <v>0</v>
      </c>
      <c r="P633" t="b">
        <v>0</v>
      </c>
      <c r="Q633" t="s">
        <v>33</v>
      </c>
      <c r="R633" s="8">
        <f t="shared" si="91"/>
        <v>30.997175141242938</v>
      </c>
      <c r="S633" t="str">
        <f t="shared" si="85"/>
        <v>theater</v>
      </c>
      <c r="T633" t="str">
        <f t="shared" si="86"/>
        <v>plays</v>
      </c>
      <c r="U633" s="11" t="str">
        <f t="shared" si="88"/>
        <v>2010</v>
      </c>
      <c r="V633" s="11" t="str">
        <f t="shared" si="89"/>
        <v>Aug</v>
      </c>
      <c r="W633" s="11" t="str">
        <f t="shared" si="87"/>
        <v>Aug</v>
      </c>
    </row>
    <row r="634" spans="1:23" ht="15.75">
      <c r="A634">
        <v>584</v>
      </c>
      <c r="B634" s="4" t="s">
        <v>45</v>
      </c>
      <c r="C634" s="3" t="s">
        <v>1211</v>
      </c>
      <c r="D634">
        <v>86400</v>
      </c>
      <c r="E634">
        <v>103255</v>
      </c>
      <c r="F634" t="s">
        <v>20</v>
      </c>
      <c r="G634" s="7">
        <f t="shared" si="90"/>
        <v>1.1950810185185186</v>
      </c>
      <c r="H634">
        <v>1613</v>
      </c>
      <c r="I634" t="s">
        <v>21</v>
      </c>
      <c r="J634" t="s">
        <v>22</v>
      </c>
      <c r="K634" s="10">
        <f t="shared" si="83"/>
        <v>41024.208333333336</v>
      </c>
      <c r="L634">
        <v>1335330000</v>
      </c>
      <c r="M634">
        <v>1336539600</v>
      </c>
      <c r="N634" s="11">
        <f t="shared" si="84"/>
        <v>41038.208333333336</v>
      </c>
      <c r="O634" t="b">
        <v>0</v>
      </c>
      <c r="P634" t="b">
        <v>0</v>
      </c>
      <c r="Q634" t="s">
        <v>28</v>
      </c>
      <c r="R634" s="8">
        <f t="shared" si="91"/>
        <v>64.01425914445133</v>
      </c>
      <c r="S634" t="str">
        <f t="shared" si="85"/>
        <v>technology</v>
      </c>
      <c r="T634" t="str">
        <f t="shared" si="86"/>
        <v>web</v>
      </c>
      <c r="U634" s="11" t="str">
        <f t="shared" si="88"/>
        <v>2012</v>
      </c>
      <c r="V634" s="11" t="str">
        <f t="shared" si="89"/>
        <v>Apr</v>
      </c>
      <c r="W634" s="11" t="str">
        <f t="shared" si="87"/>
        <v>May</v>
      </c>
    </row>
    <row r="635" spans="1:23" ht="15.75">
      <c r="A635">
        <v>466</v>
      </c>
      <c r="B635" s="4" t="s">
        <v>980</v>
      </c>
      <c r="C635" s="3" t="s">
        <v>981</v>
      </c>
      <c r="D635">
        <v>1200</v>
      </c>
      <c r="E635">
        <v>3984</v>
      </c>
      <c r="F635" t="s">
        <v>20</v>
      </c>
      <c r="G635" s="7">
        <f t="shared" si="90"/>
        <v>3.32</v>
      </c>
      <c r="H635">
        <v>42</v>
      </c>
      <c r="I635" t="s">
        <v>21</v>
      </c>
      <c r="J635" t="s">
        <v>22</v>
      </c>
      <c r="K635" s="10">
        <f t="shared" si="83"/>
        <v>41409.208333333336</v>
      </c>
      <c r="L635">
        <v>1368594000</v>
      </c>
      <c r="M635">
        <v>1370581200</v>
      </c>
      <c r="N635" s="11">
        <f t="shared" si="84"/>
        <v>41432.208333333336</v>
      </c>
      <c r="O635" t="b">
        <v>0</v>
      </c>
      <c r="P635" t="b">
        <v>1</v>
      </c>
      <c r="Q635" t="s">
        <v>65</v>
      </c>
      <c r="R635" s="8">
        <f t="shared" si="91"/>
        <v>94.857142857142861</v>
      </c>
      <c r="S635" t="str">
        <f t="shared" si="85"/>
        <v>technology</v>
      </c>
      <c r="T635" t="str">
        <f t="shared" si="86"/>
        <v>wearables</v>
      </c>
      <c r="U635" s="11" t="str">
        <f t="shared" si="88"/>
        <v>2013</v>
      </c>
      <c r="V635" s="11" t="str">
        <f t="shared" si="89"/>
        <v>May</v>
      </c>
      <c r="W635" s="11" t="str">
        <f t="shared" si="87"/>
        <v>Jun</v>
      </c>
    </row>
    <row r="636" spans="1:23" ht="15.75" customHeight="1">
      <c r="A636">
        <v>286</v>
      </c>
      <c r="B636" s="4" t="s">
        <v>624</v>
      </c>
      <c r="C636" s="3" t="s">
        <v>625</v>
      </c>
      <c r="D636">
        <v>112100</v>
      </c>
      <c r="E636">
        <v>19557</v>
      </c>
      <c r="F636" t="s">
        <v>74</v>
      </c>
      <c r="G636" s="7">
        <f t="shared" si="90"/>
        <v>0.17446030330062445</v>
      </c>
      <c r="H636">
        <v>184</v>
      </c>
      <c r="I636" t="s">
        <v>21</v>
      </c>
      <c r="J636" t="s">
        <v>22</v>
      </c>
      <c r="K636" s="10">
        <f t="shared" si="83"/>
        <v>42697.25</v>
      </c>
      <c r="L636">
        <v>1479880800</v>
      </c>
      <c r="M636">
        <v>1480485600</v>
      </c>
      <c r="N636" s="11">
        <f t="shared" si="84"/>
        <v>42704.25</v>
      </c>
      <c r="O636" t="b">
        <v>0</v>
      </c>
      <c r="P636" t="b">
        <v>0</v>
      </c>
      <c r="Q636" t="s">
        <v>33</v>
      </c>
      <c r="R636" s="8">
        <f t="shared" si="91"/>
        <v>106.28804347826087</v>
      </c>
      <c r="S636" t="str">
        <f t="shared" si="85"/>
        <v>theater</v>
      </c>
      <c r="T636" t="str">
        <f t="shared" si="86"/>
        <v>plays</v>
      </c>
      <c r="U636" s="11" t="str">
        <f t="shared" si="88"/>
        <v>2016</v>
      </c>
      <c r="V636" s="11" t="str">
        <f t="shared" si="89"/>
        <v>Nov</v>
      </c>
      <c r="W636" s="11" t="str">
        <f t="shared" si="87"/>
        <v>Nov</v>
      </c>
    </row>
    <row r="637" spans="1:23" ht="15.75">
      <c r="A637">
        <v>1</v>
      </c>
      <c r="B637" s="4" t="s">
        <v>18</v>
      </c>
      <c r="C637" s="3" t="s">
        <v>19</v>
      </c>
      <c r="D637">
        <v>1400</v>
      </c>
      <c r="E637">
        <v>14560</v>
      </c>
      <c r="F637" t="s">
        <v>20</v>
      </c>
      <c r="G637" s="7">
        <f>((E637/D637)*100) %</f>
        <v>10.4</v>
      </c>
      <c r="H637">
        <v>158</v>
      </c>
      <c r="I637" t="s">
        <v>21</v>
      </c>
      <c r="J637" t="s">
        <v>22</v>
      </c>
      <c r="K637" s="10">
        <f t="shared" si="83"/>
        <v>41870.208333333336</v>
      </c>
      <c r="L637">
        <v>1408424400</v>
      </c>
      <c r="M637">
        <v>1408597200</v>
      </c>
      <c r="N637" s="11">
        <f t="shared" si="84"/>
        <v>41872.208333333336</v>
      </c>
      <c r="O637" t="b">
        <v>0</v>
      </c>
      <c r="P637" t="b">
        <v>1</v>
      </c>
      <c r="Q637" t="s">
        <v>23</v>
      </c>
      <c r="R637" s="8">
        <f t="shared" si="91"/>
        <v>92.151898734177209</v>
      </c>
      <c r="S637" t="str">
        <f t="shared" si="85"/>
        <v>music</v>
      </c>
      <c r="T637" t="str">
        <f t="shared" si="86"/>
        <v>rock</v>
      </c>
      <c r="U637" s="11" t="str">
        <f t="shared" si="88"/>
        <v>2014</v>
      </c>
      <c r="V637" s="11" t="str">
        <f t="shared" si="89"/>
        <v>Aug</v>
      </c>
      <c r="W637" s="11" t="str">
        <f t="shared" si="87"/>
        <v>Aug</v>
      </c>
    </row>
    <row r="638" spans="1:23" ht="15.75">
      <c r="A638">
        <v>180</v>
      </c>
      <c r="B638" s="4" t="s">
        <v>412</v>
      </c>
      <c r="C638" s="3" t="s">
        <v>413</v>
      </c>
      <c r="D638">
        <v>56000</v>
      </c>
      <c r="E638">
        <v>172736</v>
      </c>
      <c r="F638" t="s">
        <v>20</v>
      </c>
      <c r="G638" s="7">
        <f t="shared" ref="G638:G701" si="92">(E638/D638*100) %</f>
        <v>3.0845714285714285</v>
      </c>
      <c r="H638">
        <v>2107</v>
      </c>
      <c r="I638" t="s">
        <v>26</v>
      </c>
      <c r="J638" t="s">
        <v>27</v>
      </c>
      <c r="K638" s="10">
        <f t="shared" si="83"/>
        <v>40259.208333333336</v>
      </c>
      <c r="L638">
        <v>1269234000</v>
      </c>
      <c r="M638">
        <v>1269666000</v>
      </c>
      <c r="N638" s="11">
        <f t="shared" si="84"/>
        <v>40264.208333333336</v>
      </c>
      <c r="O638" t="b">
        <v>0</v>
      </c>
      <c r="P638" t="b">
        <v>0</v>
      </c>
      <c r="Q638" t="s">
        <v>65</v>
      </c>
      <c r="R638" s="8">
        <f t="shared" si="91"/>
        <v>81.98196487897485</v>
      </c>
      <c r="S638" t="str">
        <f t="shared" si="85"/>
        <v>technology</v>
      </c>
      <c r="T638" t="str">
        <f t="shared" si="86"/>
        <v>wearables</v>
      </c>
      <c r="U638" s="11" t="str">
        <f t="shared" si="88"/>
        <v>2010</v>
      </c>
      <c r="V638" s="11" t="str">
        <f t="shared" si="89"/>
        <v>Mar</v>
      </c>
      <c r="W638" s="11" t="str">
        <f t="shared" si="87"/>
        <v>Mar</v>
      </c>
    </row>
    <row r="639" spans="1:23" ht="15.75">
      <c r="A639">
        <v>469</v>
      </c>
      <c r="B639" s="4" t="s">
        <v>986</v>
      </c>
      <c r="C639" s="3" t="s">
        <v>987</v>
      </c>
      <c r="D639">
        <v>5600</v>
      </c>
      <c r="E639">
        <v>10328</v>
      </c>
      <c r="F639" t="s">
        <v>20</v>
      </c>
      <c r="G639" s="7">
        <f t="shared" si="92"/>
        <v>1.8442857142857145</v>
      </c>
      <c r="H639">
        <v>159</v>
      </c>
      <c r="I639" t="s">
        <v>21</v>
      </c>
      <c r="J639" t="s">
        <v>22</v>
      </c>
      <c r="K639" s="10">
        <f t="shared" si="83"/>
        <v>42142.208333333328</v>
      </c>
      <c r="L639">
        <v>1431925200</v>
      </c>
      <c r="M639">
        <v>1432098000</v>
      </c>
      <c r="N639" s="11">
        <f t="shared" si="84"/>
        <v>42144.208333333328</v>
      </c>
      <c r="O639" t="b">
        <v>0</v>
      </c>
      <c r="P639" t="b">
        <v>0</v>
      </c>
      <c r="Q639" t="s">
        <v>53</v>
      </c>
      <c r="R639" s="8">
        <f t="shared" si="91"/>
        <v>64.95597484276729</v>
      </c>
      <c r="S639" t="str">
        <f t="shared" si="85"/>
        <v>film &amp; video</v>
      </c>
      <c r="T639" t="str">
        <f t="shared" si="86"/>
        <v>drama</v>
      </c>
      <c r="U639" s="11" t="str">
        <f t="shared" si="88"/>
        <v>2015</v>
      </c>
      <c r="V639" s="11" t="str">
        <f t="shared" si="89"/>
        <v>May</v>
      </c>
      <c r="W639" s="11" t="str">
        <f t="shared" si="87"/>
        <v>May</v>
      </c>
    </row>
    <row r="640" spans="1:23" ht="15.75">
      <c r="A640">
        <v>801</v>
      </c>
      <c r="B640" s="4" t="s">
        <v>1637</v>
      </c>
      <c r="C640" s="3" t="s">
        <v>1638</v>
      </c>
      <c r="D640">
        <v>2300</v>
      </c>
      <c r="E640">
        <v>4667</v>
      </c>
      <c r="F640" t="s">
        <v>20</v>
      </c>
      <c r="G640" s="7">
        <f t="shared" si="92"/>
        <v>2.0291304347826089</v>
      </c>
      <c r="H640">
        <v>106</v>
      </c>
      <c r="I640" t="s">
        <v>21</v>
      </c>
      <c r="J640" t="s">
        <v>22</v>
      </c>
      <c r="K640" s="10">
        <f t="shared" si="83"/>
        <v>43830.25</v>
      </c>
      <c r="L640">
        <v>1577772000</v>
      </c>
      <c r="M640">
        <v>1579672800</v>
      </c>
      <c r="N640" s="11">
        <f t="shared" si="84"/>
        <v>43852.25</v>
      </c>
      <c r="O640" t="b">
        <v>0</v>
      </c>
      <c r="P640" t="b">
        <v>1</v>
      </c>
      <c r="Q640" t="s">
        <v>122</v>
      </c>
      <c r="R640" s="8">
        <f t="shared" si="91"/>
        <v>44.028301886792455</v>
      </c>
      <c r="S640" t="str">
        <f t="shared" si="85"/>
        <v>photography</v>
      </c>
      <c r="T640" t="str">
        <f t="shared" si="86"/>
        <v>photography books</v>
      </c>
      <c r="U640" s="11" t="str">
        <f t="shared" si="88"/>
        <v>2020</v>
      </c>
      <c r="V640" s="11" t="str">
        <f t="shared" si="89"/>
        <v>Dec</v>
      </c>
      <c r="W640" s="11" t="str">
        <f t="shared" si="87"/>
        <v>Jan</v>
      </c>
    </row>
    <row r="641" spans="1:23" ht="15.75">
      <c r="A641">
        <v>708</v>
      </c>
      <c r="B641" s="4" t="s">
        <v>1454</v>
      </c>
      <c r="C641" s="3" t="s">
        <v>1455</v>
      </c>
      <c r="D641">
        <v>1700</v>
      </c>
      <c r="E641">
        <v>12020</v>
      </c>
      <c r="F641" t="s">
        <v>20</v>
      </c>
      <c r="G641" s="7">
        <f t="shared" si="92"/>
        <v>7.0705882352941174</v>
      </c>
      <c r="H641">
        <v>137</v>
      </c>
      <c r="I641" t="s">
        <v>98</v>
      </c>
      <c r="J641" t="s">
        <v>99</v>
      </c>
      <c r="K641" s="10">
        <f t="shared" si="83"/>
        <v>42877.208333333328</v>
      </c>
      <c r="L641">
        <v>1495429200</v>
      </c>
      <c r="M641">
        <v>1496293200</v>
      </c>
      <c r="N641" s="11">
        <f t="shared" si="84"/>
        <v>42887.208333333328</v>
      </c>
      <c r="O641" t="b">
        <v>0</v>
      </c>
      <c r="P641" t="b">
        <v>0</v>
      </c>
      <c r="Q641" t="s">
        <v>33</v>
      </c>
      <c r="R641" s="8">
        <f t="shared" si="91"/>
        <v>87.737226277372258</v>
      </c>
      <c r="S641" t="str">
        <f t="shared" si="85"/>
        <v>theater</v>
      </c>
      <c r="T641" t="str">
        <f t="shared" si="86"/>
        <v>plays</v>
      </c>
      <c r="U641" s="11" t="str">
        <f t="shared" si="88"/>
        <v>2017</v>
      </c>
      <c r="V641" s="11" t="str">
        <f t="shared" si="89"/>
        <v>May</v>
      </c>
      <c r="W641" s="11" t="str">
        <f t="shared" si="87"/>
        <v>Jun</v>
      </c>
    </row>
    <row r="642" spans="1:23" ht="15.75">
      <c r="A642">
        <v>879</v>
      </c>
      <c r="B642" s="4" t="s">
        <v>1790</v>
      </c>
      <c r="C642" s="3" t="s">
        <v>1791</v>
      </c>
      <c r="D642">
        <v>1000</v>
      </c>
      <c r="E642">
        <v>5438</v>
      </c>
      <c r="F642" t="s">
        <v>20</v>
      </c>
      <c r="G642" s="7">
        <f t="shared" si="92"/>
        <v>5.4379999999999997</v>
      </c>
      <c r="H642">
        <v>53</v>
      </c>
      <c r="I642" t="s">
        <v>21</v>
      </c>
      <c r="J642" t="s">
        <v>22</v>
      </c>
      <c r="K642" s="10">
        <f t="shared" ref="K642:K705" si="93">(((L642/60)/60)/24)+DATE(1970,1,1)</f>
        <v>42788.25</v>
      </c>
      <c r="L642">
        <v>1487743200</v>
      </c>
      <c r="M642">
        <v>1488520800</v>
      </c>
      <c r="N642" s="11">
        <f t="shared" ref="N642:N705" si="94">(((M642/60)/60)/24)+DATE(1970,1,1)</f>
        <v>42797.25</v>
      </c>
      <c r="O642" t="b">
        <v>0</v>
      </c>
      <c r="P642" t="b">
        <v>0</v>
      </c>
      <c r="Q642" t="s">
        <v>68</v>
      </c>
      <c r="R642" s="8">
        <f t="shared" si="91"/>
        <v>102.60377358490567</v>
      </c>
      <c r="S642" t="str">
        <f t="shared" ref="S642:S705" si="95">LEFT(Q642,FIND("/",Q642)-1)</f>
        <v>publishing</v>
      </c>
      <c r="T642" t="str">
        <f t="shared" ref="T642:T705" si="96">RIGHT(Q642,(LEN(Q642)-FIND("/",Q642)))</f>
        <v>nonfiction</v>
      </c>
      <c r="U642" s="11" t="str">
        <f t="shared" si="88"/>
        <v>2017</v>
      </c>
      <c r="V642" s="11" t="str">
        <f t="shared" si="89"/>
        <v>Feb</v>
      </c>
      <c r="W642" s="11" t="str">
        <f t="shared" ref="W642:W705" si="97">TEXT(N642,"mmm")</f>
        <v>Mar</v>
      </c>
    </row>
    <row r="643" spans="1:23" ht="15.75" customHeight="1">
      <c r="A643">
        <v>6</v>
      </c>
      <c r="B643" s="4" t="s">
        <v>38</v>
      </c>
      <c r="C643" s="3" t="s">
        <v>39</v>
      </c>
      <c r="D643">
        <v>5200</v>
      </c>
      <c r="E643">
        <v>1090</v>
      </c>
      <c r="F643" t="s">
        <v>14</v>
      </c>
      <c r="G643" s="7">
        <f t="shared" si="92"/>
        <v>0.20961538461538465</v>
      </c>
      <c r="H643">
        <v>18</v>
      </c>
      <c r="I643" t="s">
        <v>40</v>
      </c>
      <c r="J643" t="s">
        <v>41</v>
      </c>
      <c r="K643" s="10">
        <f t="shared" si="93"/>
        <v>42991.208333333328</v>
      </c>
      <c r="L643">
        <v>1505278800</v>
      </c>
      <c r="M643">
        <v>1505365200</v>
      </c>
      <c r="N643" s="11">
        <f t="shared" si="94"/>
        <v>42992.208333333328</v>
      </c>
      <c r="O643" t="b">
        <v>0</v>
      </c>
      <c r="P643" t="b">
        <v>0</v>
      </c>
      <c r="Q643" t="s">
        <v>42</v>
      </c>
      <c r="R643" s="8">
        <f t="shared" si="91"/>
        <v>60.555555555555557</v>
      </c>
      <c r="S643" t="str">
        <f t="shared" si="95"/>
        <v>film &amp; video</v>
      </c>
      <c r="T643" t="str">
        <f t="shared" si="96"/>
        <v>documentary</v>
      </c>
      <c r="U643" s="11" t="str">
        <f t="shared" ref="U643:U706" si="98">TEXT(N643,"yyyy")</f>
        <v>2017</v>
      </c>
      <c r="V643" s="11" t="str">
        <f t="shared" ref="V643:V706" si="99">TEXT(K643,"mmm")</f>
        <v>Sep</v>
      </c>
      <c r="W643" s="11" t="str">
        <f t="shared" si="97"/>
        <v>Sep</v>
      </c>
    </row>
    <row r="644" spans="1:23" ht="15.75">
      <c r="A644">
        <v>605</v>
      </c>
      <c r="B644" s="4" t="s">
        <v>1252</v>
      </c>
      <c r="C644" s="3" t="s">
        <v>1253</v>
      </c>
      <c r="D644">
        <v>3300</v>
      </c>
      <c r="E644">
        <v>6178</v>
      </c>
      <c r="F644" t="s">
        <v>20</v>
      </c>
      <c r="G644" s="7">
        <f t="shared" si="92"/>
        <v>1.8721212121212121</v>
      </c>
      <c r="H644">
        <v>107</v>
      </c>
      <c r="I644" t="s">
        <v>21</v>
      </c>
      <c r="J644" t="s">
        <v>22</v>
      </c>
      <c r="K644" s="10">
        <f t="shared" si="93"/>
        <v>42280.208333333328</v>
      </c>
      <c r="L644">
        <v>1443848400</v>
      </c>
      <c r="M644">
        <v>1447394400</v>
      </c>
      <c r="N644" s="11">
        <f t="shared" si="94"/>
        <v>42321.25</v>
      </c>
      <c r="O644" t="b">
        <v>0</v>
      </c>
      <c r="P644" t="b">
        <v>0</v>
      </c>
      <c r="Q644" t="s">
        <v>68</v>
      </c>
      <c r="R644" s="8">
        <f t="shared" si="91"/>
        <v>57.738317757009348</v>
      </c>
      <c r="S644" t="str">
        <f t="shared" si="95"/>
        <v>publishing</v>
      </c>
      <c r="T644" t="str">
        <f t="shared" si="96"/>
        <v>nonfiction</v>
      </c>
      <c r="U644" s="11" t="str">
        <f t="shared" si="98"/>
        <v>2015</v>
      </c>
      <c r="V644" s="11" t="str">
        <f t="shared" si="99"/>
        <v>Oct</v>
      </c>
      <c r="W644" s="11" t="str">
        <f t="shared" si="97"/>
        <v>Nov</v>
      </c>
    </row>
    <row r="645" spans="1:23" ht="15.75" customHeight="1">
      <c r="A645">
        <v>990</v>
      </c>
      <c r="B645" s="4" t="s">
        <v>2008</v>
      </c>
      <c r="C645" s="3" t="s">
        <v>2009</v>
      </c>
      <c r="D645">
        <v>7800</v>
      </c>
      <c r="E645">
        <v>6839</v>
      </c>
      <c r="F645" t="s">
        <v>14</v>
      </c>
      <c r="G645" s="7">
        <f t="shared" si="92"/>
        <v>0.87679487179487181</v>
      </c>
      <c r="H645">
        <v>64</v>
      </c>
      <c r="I645" t="s">
        <v>21</v>
      </c>
      <c r="J645" t="s">
        <v>22</v>
      </c>
      <c r="K645" s="10">
        <f t="shared" si="93"/>
        <v>42432.25</v>
      </c>
      <c r="L645">
        <v>1456984800</v>
      </c>
      <c r="M645">
        <v>1458882000</v>
      </c>
      <c r="N645" s="11">
        <f t="shared" si="94"/>
        <v>42454.208333333328</v>
      </c>
      <c r="O645" t="b">
        <v>0</v>
      </c>
      <c r="P645" t="b">
        <v>1</v>
      </c>
      <c r="Q645" t="s">
        <v>53</v>
      </c>
      <c r="R645" s="8">
        <f t="shared" si="91"/>
        <v>106.859375</v>
      </c>
      <c r="S645" t="str">
        <f t="shared" si="95"/>
        <v>film &amp; video</v>
      </c>
      <c r="T645" t="str">
        <f t="shared" si="96"/>
        <v>drama</v>
      </c>
      <c r="U645" s="11" t="str">
        <f t="shared" si="98"/>
        <v>2016</v>
      </c>
      <c r="V645" s="11" t="str">
        <f t="shared" si="99"/>
        <v>Mar</v>
      </c>
      <c r="W645" s="11" t="str">
        <f t="shared" si="97"/>
        <v>Mar</v>
      </c>
    </row>
    <row r="646" spans="1:23" ht="30">
      <c r="A646">
        <v>201</v>
      </c>
      <c r="B646" s="4" t="s">
        <v>454</v>
      </c>
      <c r="C646" s="3" t="s">
        <v>455</v>
      </c>
      <c r="D646">
        <v>2100</v>
      </c>
      <c r="E646">
        <v>14305</v>
      </c>
      <c r="F646" t="s">
        <v>20</v>
      </c>
      <c r="G646" s="7">
        <f t="shared" si="92"/>
        <v>6.8119047619047617</v>
      </c>
      <c r="H646">
        <v>157</v>
      </c>
      <c r="I646" t="s">
        <v>21</v>
      </c>
      <c r="J646" t="s">
        <v>22</v>
      </c>
      <c r="K646" s="10">
        <f t="shared" si="93"/>
        <v>41845.208333333336</v>
      </c>
      <c r="L646">
        <v>1406264400</v>
      </c>
      <c r="M646">
        <v>1407819600</v>
      </c>
      <c r="N646" s="11">
        <f t="shared" si="94"/>
        <v>41863.208333333336</v>
      </c>
      <c r="O646" t="b">
        <v>0</v>
      </c>
      <c r="P646" t="b">
        <v>0</v>
      </c>
      <c r="Q646" t="s">
        <v>28</v>
      </c>
      <c r="R646" s="8">
        <f t="shared" si="91"/>
        <v>91.114649681528661</v>
      </c>
      <c r="S646" t="str">
        <f t="shared" si="95"/>
        <v>technology</v>
      </c>
      <c r="T646" t="str">
        <f t="shared" si="96"/>
        <v>web</v>
      </c>
      <c r="U646" s="11" t="str">
        <f t="shared" si="98"/>
        <v>2014</v>
      </c>
      <c r="V646" s="11" t="str">
        <f t="shared" si="99"/>
        <v>Jul</v>
      </c>
      <c r="W646" s="11" t="str">
        <f t="shared" si="97"/>
        <v>Aug</v>
      </c>
    </row>
    <row r="647" spans="1:23" ht="15.75">
      <c r="A647">
        <v>393</v>
      </c>
      <c r="B647" s="4" t="s">
        <v>838</v>
      </c>
      <c r="C647" s="3" t="s">
        <v>839</v>
      </c>
      <c r="D647">
        <v>62800</v>
      </c>
      <c r="E647">
        <v>143788</v>
      </c>
      <c r="F647" t="s">
        <v>20</v>
      </c>
      <c r="G647" s="7">
        <f t="shared" si="92"/>
        <v>2.2896178343949045</v>
      </c>
      <c r="H647">
        <v>3059</v>
      </c>
      <c r="I647" t="s">
        <v>15</v>
      </c>
      <c r="J647" t="s">
        <v>16</v>
      </c>
      <c r="K647" s="10">
        <f t="shared" si="93"/>
        <v>42933.208333333328</v>
      </c>
      <c r="L647">
        <v>1500267600</v>
      </c>
      <c r="M647">
        <v>1500354000</v>
      </c>
      <c r="N647" s="11">
        <f t="shared" si="94"/>
        <v>42934.208333333328</v>
      </c>
      <c r="O647" t="b">
        <v>0</v>
      </c>
      <c r="P647" t="b">
        <v>0</v>
      </c>
      <c r="Q647" t="s">
        <v>159</v>
      </c>
      <c r="R647" s="8">
        <f t="shared" si="91"/>
        <v>47.004903563255965</v>
      </c>
      <c r="S647" t="str">
        <f t="shared" si="95"/>
        <v>music</v>
      </c>
      <c r="T647" t="str">
        <f t="shared" si="96"/>
        <v>jazz</v>
      </c>
      <c r="U647" s="11" t="str">
        <f t="shared" si="98"/>
        <v>2017</v>
      </c>
      <c r="V647" s="11" t="str">
        <f t="shared" si="99"/>
        <v>Jul</v>
      </c>
      <c r="W647" s="11" t="str">
        <f t="shared" si="97"/>
        <v>Jul</v>
      </c>
    </row>
    <row r="648" spans="1:23" ht="15.75" customHeight="1">
      <c r="A648">
        <v>220</v>
      </c>
      <c r="B648" s="4" t="s">
        <v>493</v>
      </c>
      <c r="C648" s="3" t="s">
        <v>494</v>
      </c>
      <c r="D648">
        <v>7900</v>
      </c>
      <c r="E648">
        <v>667</v>
      </c>
      <c r="F648" t="s">
        <v>14</v>
      </c>
      <c r="G648" s="7">
        <f t="shared" si="92"/>
        <v>8.4430379746835454E-2</v>
      </c>
      <c r="H648">
        <v>17</v>
      </c>
      <c r="I648" t="s">
        <v>21</v>
      </c>
      <c r="J648" t="s">
        <v>22</v>
      </c>
      <c r="K648" s="10">
        <f t="shared" si="93"/>
        <v>40725.208333333336</v>
      </c>
      <c r="L648">
        <v>1309496400</v>
      </c>
      <c r="M648">
        <v>1311051600</v>
      </c>
      <c r="N648" s="11">
        <f t="shared" si="94"/>
        <v>40743.208333333336</v>
      </c>
      <c r="O648" t="b">
        <v>1</v>
      </c>
      <c r="P648" t="b">
        <v>0</v>
      </c>
      <c r="Q648" t="s">
        <v>33</v>
      </c>
      <c r="R648" s="8">
        <f t="shared" si="91"/>
        <v>39.235294117647058</v>
      </c>
      <c r="S648" t="str">
        <f t="shared" si="95"/>
        <v>theater</v>
      </c>
      <c r="T648" t="str">
        <f t="shared" si="96"/>
        <v>plays</v>
      </c>
      <c r="U648" s="11" t="str">
        <f t="shared" si="98"/>
        <v>2011</v>
      </c>
      <c r="V648" s="11" t="str">
        <f t="shared" si="99"/>
        <v>Jul</v>
      </c>
      <c r="W648" s="11" t="str">
        <f t="shared" si="97"/>
        <v>Jul</v>
      </c>
    </row>
    <row r="649" spans="1:23" ht="15.75">
      <c r="A649">
        <v>719</v>
      </c>
      <c r="B649" s="4" t="s">
        <v>1476</v>
      </c>
      <c r="C649" s="3" t="s">
        <v>1477</v>
      </c>
      <c r="D649">
        <v>6900</v>
      </c>
      <c r="E649">
        <v>10557</v>
      </c>
      <c r="F649" t="s">
        <v>20</v>
      </c>
      <c r="G649" s="7">
        <f t="shared" si="92"/>
        <v>1.53</v>
      </c>
      <c r="H649">
        <v>123</v>
      </c>
      <c r="I649" t="s">
        <v>21</v>
      </c>
      <c r="J649" t="s">
        <v>22</v>
      </c>
      <c r="K649" s="10">
        <f t="shared" si="93"/>
        <v>41058.208333333336</v>
      </c>
      <c r="L649">
        <v>1338267600</v>
      </c>
      <c r="M649">
        <v>1339218000</v>
      </c>
      <c r="N649" s="11">
        <f t="shared" si="94"/>
        <v>41069.208333333336</v>
      </c>
      <c r="O649" t="b">
        <v>0</v>
      </c>
      <c r="P649" t="b">
        <v>0</v>
      </c>
      <c r="Q649" t="s">
        <v>119</v>
      </c>
      <c r="R649" s="8">
        <f t="shared" si="91"/>
        <v>85.829268292682926</v>
      </c>
      <c r="S649" t="str">
        <f t="shared" si="95"/>
        <v>publishing</v>
      </c>
      <c r="T649" t="str">
        <f t="shared" si="96"/>
        <v>fiction</v>
      </c>
      <c r="U649" s="11" t="str">
        <f t="shared" si="98"/>
        <v>2012</v>
      </c>
      <c r="V649" s="11" t="str">
        <f t="shared" si="99"/>
        <v>May</v>
      </c>
      <c r="W649" s="11" t="str">
        <f t="shared" si="97"/>
        <v>Jun</v>
      </c>
    </row>
    <row r="650" spans="1:23" ht="30">
      <c r="A650">
        <v>332</v>
      </c>
      <c r="B650" s="4" t="s">
        <v>716</v>
      </c>
      <c r="C650" s="3" t="s">
        <v>717</v>
      </c>
      <c r="D650">
        <v>20700</v>
      </c>
      <c r="E650">
        <v>41396</v>
      </c>
      <c r="F650" t="s">
        <v>20</v>
      </c>
      <c r="G650" s="7">
        <f t="shared" si="92"/>
        <v>1.999806763285024</v>
      </c>
      <c r="H650">
        <v>470</v>
      </c>
      <c r="I650" t="s">
        <v>21</v>
      </c>
      <c r="J650" t="s">
        <v>22</v>
      </c>
      <c r="K650" s="10">
        <f t="shared" si="93"/>
        <v>41361.208333333336</v>
      </c>
      <c r="L650">
        <v>1364446800</v>
      </c>
      <c r="M650">
        <v>1364533200</v>
      </c>
      <c r="N650" s="11">
        <f t="shared" si="94"/>
        <v>41362.208333333336</v>
      </c>
      <c r="O650" t="b">
        <v>0</v>
      </c>
      <c r="P650" t="b">
        <v>0</v>
      </c>
      <c r="Q650" t="s">
        <v>65</v>
      </c>
      <c r="R650" s="8">
        <f t="shared" si="91"/>
        <v>88.076595744680844</v>
      </c>
      <c r="S650" t="str">
        <f t="shared" si="95"/>
        <v>technology</v>
      </c>
      <c r="T650" t="str">
        <f t="shared" si="96"/>
        <v>wearables</v>
      </c>
      <c r="U650" s="11" t="str">
        <f t="shared" si="98"/>
        <v>2013</v>
      </c>
      <c r="V650" s="11" t="str">
        <f t="shared" si="99"/>
        <v>Mar</v>
      </c>
      <c r="W650" s="11" t="str">
        <f t="shared" si="97"/>
        <v>Mar</v>
      </c>
    </row>
    <row r="651" spans="1:23" ht="15.75">
      <c r="A651">
        <v>451</v>
      </c>
      <c r="B651" s="4" t="s">
        <v>950</v>
      </c>
      <c r="C651" s="3" t="s">
        <v>951</v>
      </c>
      <c r="D651">
        <v>148400</v>
      </c>
      <c r="E651">
        <v>182302</v>
      </c>
      <c r="F651" t="s">
        <v>20</v>
      </c>
      <c r="G651" s="7">
        <f t="shared" si="92"/>
        <v>1.2284501347708894</v>
      </c>
      <c r="H651">
        <v>6286</v>
      </c>
      <c r="I651" t="s">
        <v>21</v>
      </c>
      <c r="J651" t="s">
        <v>22</v>
      </c>
      <c r="K651" s="10">
        <f t="shared" si="93"/>
        <v>42935.208333333328</v>
      </c>
      <c r="L651">
        <v>1500440400</v>
      </c>
      <c r="M651">
        <v>1503118800</v>
      </c>
      <c r="N651" s="11">
        <f t="shared" si="94"/>
        <v>42966.208333333328</v>
      </c>
      <c r="O651" t="b">
        <v>0</v>
      </c>
      <c r="P651" t="b">
        <v>0</v>
      </c>
      <c r="Q651" t="s">
        <v>23</v>
      </c>
      <c r="R651" s="8">
        <f t="shared" si="91"/>
        <v>29.001272669424118</v>
      </c>
      <c r="S651" t="str">
        <f t="shared" si="95"/>
        <v>music</v>
      </c>
      <c r="T651" t="str">
        <f t="shared" si="96"/>
        <v>rock</v>
      </c>
      <c r="U651" s="11" t="str">
        <f t="shared" si="98"/>
        <v>2017</v>
      </c>
      <c r="V651" s="11" t="str">
        <f t="shared" si="99"/>
        <v>Jul</v>
      </c>
      <c r="W651" s="11" t="str">
        <f t="shared" si="97"/>
        <v>Aug</v>
      </c>
    </row>
    <row r="652" spans="1:23" ht="15.75" customHeight="1">
      <c r="A652">
        <v>811</v>
      </c>
      <c r="B652" s="4" t="s">
        <v>1656</v>
      </c>
      <c r="C652" s="3" t="s">
        <v>1657</v>
      </c>
      <c r="D652">
        <v>92500</v>
      </c>
      <c r="E652">
        <v>71320</v>
      </c>
      <c r="F652" t="s">
        <v>14</v>
      </c>
      <c r="G652" s="7">
        <f t="shared" si="92"/>
        <v>0.77102702702702719</v>
      </c>
      <c r="H652">
        <v>679</v>
      </c>
      <c r="I652" t="s">
        <v>21</v>
      </c>
      <c r="J652" t="s">
        <v>22</v>
      </c>
      <c r="K652" s="10">
        <f t="shared" si="93"/>
        <v>42378.25</v>
      </c>
      <c r="L652">
        <v>1452319200</v>
      </c>
      <c r="M652">
        <v>1452492000</v>
      </c>
      <c r="N652" s="11">
        <f t="shared" si="94"/>
        <v>42380.25</v>
      </c>
      <c r="O652" t="b">
        <v>0</v>
      </c>
      <c r="P652" t="b">
        <v>1</v>
      </c>
      <c r="Q652" t="s">
        <v>89</v>
      </c>
      <c r="R652" s="8">
        <f t="shared" si="91"/>
        <v>105.03681885125184</v>
      </c>
      <c r="S652" t="str">
        <f t="shared" si="95"/>
        <v>games</v>
      </c>
      <c r="T652" t="str">
        <f t="shared" si="96"/>
        <v>video games</v>
      </c>
      <c r="U652" s="11" t="str">
        <f t="shared" si="98"/>
        <v>2016</v>
      </c>
      <c r="V652" s="11" t="str">
        <f t="shared" si="99"/>
        <v>Jan</v>
      </c>
      <c r="W652" s="11" t="str">
        <f t="shared" si="97"/>
        <v>Jan</v>
      </c>
    </row>
    <row r="653" spans="1:23" ht="15.75" customHeight="1">
      <c r="A653">
        <v>198</v>
      </c>
      <c r="B653" s="4" t="s">
        <v>448</v>
      </c>
      <c r="C653" s="3" t="s">
        <v>449</v>
      </c>
      <c r="D653">
        <v>63200</v>
      </c>
      <c r="E653">
        <v>6041</v>
      </c>
      <c r="F653" t="s">
        <v>14</v>
      </c>
      <c r="G653" s="7">
        <f t="shared" si="92"/>
        <v>9.5585443037974685E-2</v>
      </c>
      <c r="H653">
        <v>168</v>
      </c>
      <c r="I653" t="s">
        <v>21</v>
      </c>
      <c r="J653" t="s">
        <v>22</v>
      </c>
      <c r="K653" s="10">
        <f t="shared" si="93"/>
        <v>40396.208333333336</v>
      </c>
      <c r="L653">
        <v>1281070800</v>
      </c>
      <c r="M653">
        <v>1283576400</v>
      </c>
      <c r="N653" s="11">
        <f t="shared" si="94"/>
        <v>40425.208333333336</v>
      </c>
      <c r="O653" t="b">
        <v>0</v>
      </c>
      <c r="P653" t="b">
        <v>0</v>
      </c>
      <c r="Q653" t="s">
        <v>50</v>
      </c>
      <c r="R653" s="8">
        <f t="shared" si="91"/>
        <v>35.958333333333336</v>
      </c>
      <c r="S653" t="str">
        <f t="shared" si="95"/>
        <v>music</v>
      </c>
      <c r="T653" t="str">
        <f t="shared" si="96"/>
        <v>electric music</v>
      </c>
      <c r="U653" s="11" t="str">
        <f t="shared" si="98"/>
        <v>2010</v>
      </c>
      <c r="V653" s="11" t="str">
        <f t="shared" si="99"/>
        <v>Aug</v>
      </c>
      <c r="W653" s="11" t="str">
        <f t="shared" si="97"/>
        <v>Sep</v>
      </c>
    </row>
    <row r="654" spans="1:23" ht="30">
      <c r="A654">
        <v>888</v>
      </c>
      <c r="B654" s="4" t="s">
        <v>1808</v>
      </c>
      <c r="C654" s="3" t="s">
        <v>1809</v>
      </c>
      <c r="D654">
        <v>5800</v>
      </c>
      <c r="E654">
        <v>12174</v>
      </c>
      <c r="F654" t="s">
        <v>20</v>
      </c>
      <c r="G654" s="7">
        <f t="shared" si="92"/>
        <v>2.0989655172413793</v>
      </c>
      <c r="H654">
        <v>290</v>
      </c>
      <c r="I654" t="s">
        <v>21</v>
      </c>
      <c r="J654" t="s">
        <v>22</v>
      </c>
      <c r="K654" s="10">
        <f t="shared" si="93"/>
        <v>42836.208333333328</v>
      </c>
      <c r="L654">
        <v>1491886800</v>
      </c>
      <c r="M654">
        <v>1493528400</v>
      </c>
      <c r="N654" s="11">
        <f t="shared" si="94"/>
        <v>42855.208333333328</v>
      </c>
      <c r="O654" t="b">
        <v>0</v>
      </c>
      <c r="P654" t="b">
        <v>0</v>
      </c>
      <c r="Q654" t="s">
        <v>33</v>
      </c>
      <c r="R654" s="8">
        <f t="shared" si="91"/>
        <v>41.979310344827589</v>
      </c>
      <c r="S654" t="str">
        <f t="shared" si="95"/>
        <v>theater</v>
      </c>
      <c r="T654" t="str">
        <f t="shared" si="96"/>
        <v>plays</v>
      </c>
      <c r="U654" s="11" t="str">
        <f t="shared" si="98"/>
        <v>2017</v>
      </c>
      <c r="V654" s="11" t="str">
        <f t="shared" si="99"/>
        <v>Apr</v>
      </c>
      <c r="W654" s="11" t="str">
        <f t="shared" si="97"/>
        <v>Apr</v>
      </c>
    </row>
    <row r="655" spans="1:23" ht="15.75" customHeight="1">
      <c r="A655">
        <v>186</v>
      </c>
      <c r="B655" s="4" t="s">
        <v>424</v>
      </c>
      <c r="C655" s="3" t="s">
        <v>425</v>
      </c>
      <c r="D655">
        <v>88800</v>
      </c>
      <c r="E655">
        <v>28358</v>
      </c>
      <c r="F655" t="s">
        <v>14</v>
      </c>
      <c r="G655" s="7">
        <f t="shared" si="92"/>
        <v>0.31934684684684683</v>
      </c>
      <c r="H655">
        <v>886</v>
      </c>
      <c r="I655" t="s">
        <v>21</v>
      </c>
      <c r="J655" t="s">
        <v>22</v>
      </c>
      <c r="K655" s="10">
        <f t="shared" si="93"/>
        <v>41782.208333333336</v>
      </c>
      <c r="L655">
        <v>1400821200</v>
      </c>
      <c r="M655">
        <v>1402117200</v>
      </c>
      <c r="N655" s="11">
        <f t="shared" si="94"/>
        <v>41797.208333333336</v>
      </c>
      <c r="O655" t="b">
        <v>0</v>
      </c>
      <c r="P655" t="b">
        <v>0</v>
      </c>
      <c r="Q655" t="s">
        <v>33</v>
      </c>
      <c r="R655" s="8">
        <f t="shared" si="91"/>
        <v>32.006772009029348</v>
      </c>
      <c r="S655" t="str">
        <f t="shared" si="95"/>
        <v>theater</v>
      </c>
      <c r="T655" t="str">
        <f t="shared" si="96"/>
        <v>plays</v>
      </c>
      <c r="U655" s="11" t="str">
        <f t="shared" si="98"/>
        <v>2014</v>
      </c>
      <c r="V655" s="11" t="str">
        <f t="shared" si="99"/>
        <v>May</v>
      </c>
      <c r="W655" s="11" t="str">
        <f t="shared" si="97"/>
        <v>Jun</v>
      </c>
    </row>
    <row r="656" spans="1:23" ht="15.75" customHeight="1">
      <c r="A656">
        <v>151</v>
      </c>
      <c r="B656" s="4" t="s">
        <v>354</v>
      </c>
      <c r="C656" s="3" t="s">
        <v>355</v>
      </c>
      <c r="D656">
        <v>137200</v>
      </c>
      <c r="E656">
        <v>88037</v>
      </c>
      <c r="F656" t="s">
        <v>14</v>
      </c>
      <c r="G656" s="7">
        <f t="shared" si="92"/>
        <v>0.64166909620991253</v>
      </c>
      <c r="H656">
        <v>1467</v>
      </c>
      <c r="I656" t="s">
        <v>21</v>
      </c>
      <c r="J656" t="s">
        <v>22</v>
      </c>
      <c r="K656" s="10">
        <f t="shared" si="93"/>
        <v>41799.208333333336</v>
      </c>
      <c r="L656">
        <v>1402290000</v>
      </c>
      <c r="M656">
        <v>1406696400</v>
      </c>
      <c r="N656" s="11">
        <f t="shared" si="94"/>
        <v>41850.208333333336</v>
      </c>
      <c r="O656" t="b">
        <v>0</v>
      </c>
      <c r="P656" t="b">
        <v>0</v>
      </c>
      <c r="Q656" t="s">
        <v>50</v>
      </c>
      <c r="R656" s="8">
        <f t="shared" si="91"/>
        <v>60.011588275391958</v>
      </c>
      <c r="S656" t="str">
        <f t="shared" si="95"/>
        <v>music</v>
      </c>
      <c r="T656" t="str">
        <f t="shared" si="96"/>
        <v>electric music</v>
      </c>
      <c r="U656" s="11" t="str">
        <f t="shared" si="98"/>
        <v>2014</v>
      </c>
      <c r="V656" s="11" t="str">
        <f t="shared" si="99"/>
        <v>Jun</v>
      </c>
      <c r="W656" s="11" t="str">
        <f t="shared" si="97"/>
        <v>Jul</v>
      </c>
    </row>
    <row r="657" spans="1:23" ht="15.75" customHeight="1">
      <c r="A657">
        <v>632</v>
      </c>
      <c r="B657" s="4" t="s">
        <v>1306</v>
      </c>
      <c r="C657" s="3" t="s">
        <v>1307</v>
      </c>
      <c r="D657">
        <v>72100</v>
      </c>
      <c r="E657">
        <v>30902</v>
      </c>
      <c r="F657" t="s">
        <v>47</v>
      </c>
      <c r="G657" s="7">
        <f t="shared" si="92"/>
        <v>0.42859916782246882</v>
      </c>
      <c r="H657">
        <v>278</v>
      </c>
      <c r="I657" t="s">
        <v>21</v>
      </c>
      <c r="J657" t="s">
        <v>22</v>
      </c>
      <c r="K657" s="10">
        <f t="shared" si="93"/>
        <v>41945.208333333336</v>
      </c>
      <c r="L657">
        <v>1414904400</v>
      </c>
      <c r="M657">
        <v>1416463200</v>
      </c>
      <c r="N657" s="11">
        <f t="shared" si="94"/>
        <v>41963.25</v>
      </c>
      <c r="O657" t="b">
        <v>0</v>
      </c>
      <c r="P657" t="b">
        <v>0</v>
      </c>
      <c r="Q657" t="s">
        <v>33</v>
      </c>
      <c r="R657" s="8">
        <f t="shared" si="91"/>
        <v>111.15827338129496</v>
      </c>
      <c r="S657" t="str">
        <f t="shared" si="95"/>
        <v>theater</v>
      </c>
      <c r="T657" t="str">
        <f t="shared" si="96"/>
        <v>plays</v>
      </c>
      <c r="U657" s="11" t="str">
        <f t="shared" si="98"/>
        <v>2014</v>
      </c>
      <c r="V657" s="11" t="str">
        <f t="shared" si="99"/>
        <v>Nov</v>
      </c>
      <c r="W657" s="11" t="str">
        <f t="shared" si="97"/>
        <v>Nov</v>
      </c>
    </row>
    <row r="658" spans="1:23" ht="15.75">
      <c r="A658">
        <v>574</v>
      </c>
      <c r="B658" s="4" t="s">
        <v>1192</v>
      </c>
      <c r="C658" s="3" t="s">
        <v>1193</v>
      </c>
      <c r="D658">
        <v>2700</v>
      </c>
      <c r="E658">
        <v>9967</v>
      </c>
      <c r="F658" t="s">
        <v>20</v>
      </c>
      <c r="G658" s="7">
        <f t="shared" si="92"/>
        <v>3.6914814814814814</v>
      </c>
      <c r="H658">
        <v>144</v>
      </c>
      <c r="I658" t="s">
        <v>21</v>
      </c>
      <c r="J658" t="s">
        <v>22</v>
      </c>
      <c r="K658" s="10">
        <f t="shared" si="93"/>
        <v>43806.25</v>
      </c>
      <c r="L658">
        <v>1575698400</v>
      </c>
      <c r="M658">
        <v>1576562400</v>
      </c>
      <c r="N658" s="11">
        <f t="shared" si="94"/>
        <v>43816.25</v>
      </c>
      <c r="O658" t="b">
        <v>0</v>
      </c>
      <c r="P658" t="b">
        <v>1</v>
      </c>
      <c r="Q658" t="s">
        <v>17</v>
      </c>
      <c r="R658" s="8">
        <f t="shared" si="91"/>
        <v>69.215277777777771</v>
      </c>
      <c r="S658" t="str">
        <f t="shared" si="95"/>
        <v>food</v>
      </c>
      <c r="T658" t="str">
        <f t="shared" si="96"/>
        <v>food trucks</v>
      </c>
      <c r="U658" s="11" t="str">
        <f t="shared" si="98"/>
        <v>2019</v>
      </c>
      <c r="V658" s="11" t="str">
        <f t="shared" si="99"/>
        <v>Dec</v>
      </c>
      <c r="W658" s="11" t="str">
        <f t="shared" si="97"/>
        <v>Dec</v>
      </c>
    </row>
    <row r="659" spans="1:23" ht="30" customHeight="1">
      <c r="A659">
        <v>903</v>
      </c>
      <c r="B659" s="4" t="s">
        <v>1838</v>
      </c>
      <c r="C659" s="3" t="s">
        <v>1839</v>
      </c>
      <c r="D659">
        <v>41000</v>
      </c>
      <c r="E659">
        <v>709</v>
      </c>
      <c r="F659" t="s">
        <v>47</v>
      </c>
      <c r="G659" s="7">
        <f t="shared" si="92"/>
        <v>1.729268292682927E-2</v>
      </c>
      <c r="H659">
        <v>14</v>
      </c>
      <c r="I659" t="s">
        <v>21</v>
      </c>
      <c r="J659" t="s">
        <v>22</v>
      </c>
      <c r="K659" s="10">
        <f t="shared" si="93"/>
        <v>41034.208333333336</v>
      </c>
      <c r="L659">
        <v>1336194000</v>
      </c>
      <c r="M659">
        <v>1337490000</v>
      </c>
      <c r="N659" s="11">
        <f t="shared" si="94"/>
        <v>41049.208333333336</v>
      </c>
      <c r="O659" t="b">
        <v>0</v>
      </c>
      <c r="P659" t="b">
        <v>1</v>
      </c>
      <c r="Q659" t="s">
        <v>68</v>
      </c>
      <c r="R659" s="8">
        <f t="shared" si="91"/>
        <v>50.642857142857146</v>
      </c>
      <c r="S659" t="str">
        <f t="shared" si="95"/>
        <v>publishing</v>
      </c>
      <c r="T659" t="str">
        <f t="shared" si="96"/>
        <v>nonfiction</v>
      </c>
      <c r="U659" s="11" t="str">
        <f t="shared" si="98"/>
        <v>2012</v>
      </c>
      <c r="V659" s="11" t="str">
        <f t="shared" si="99"/>
        <v>May</v>
      </c>
      <c r="W659" s="11" t="str">
        <f t="shared" si="97"/>
        <v>May</v>
      </c>
    </row>
    <row r="660" spans="1:23" ht="15.75">
      <c r="A660">
        <v>665</v>
      </c>
      <c r="B660" s="4" t="s">
        <v>1371</v>
      </c>
      <c r="C660" s="3" t="s">
        <v>1372</v>
      </c>
      <c r="D660">
        <v>5100</v>
      </c>
      <c r="E660">
        <v>12219</v>
      </c>
      <c r="F660" t="s">
        <v>20</v>
      </c>
      <c r="G660" s="7">
        <f t="shared" si="92"/>
        <v>2.3958823529411766</v>
      </c>
      <c r="H660">
        <v>272</v>
      </c>
      <c r="I660" t="s">
        <v>21</v>
      </c>
      <c r="J660" t="s">
        <v>22</v>
      </c>
      <c r="K660" s="10">
        <f t="shared" si="93"/>
        <v>40733.208333333336</v>
      </c>
      <c r="L660">
        <v>1310187600</v>
      </c>
      <c r="M660">
        <v>1311397200</v>
      </c>
      <c r="N660" s="11">
        <f t="shared" si="94"/>
        <v>40747.208333333336</v>
      </c>
      <c r="O660" t="b">
        <v>0</v>
      </c>
      <c r="P660" t="b">
        <v>1</v>
      </c>
      <c r="Q660" t="s">
        <v>42</v>
      </c>
      <c r="R660" s="8">
        <f t="shared" si="91"/>
        <v>44.922794117647058</v>
      </c>
      <c r="S660" t="str">
        <f t="shared" si="95"/>
        <v>film &amp; video</v>
      </c>
      <c r="T660" t="str">
        <f t="shared" si="96"/>
        <v>documentary</v>
      </c>
      <c r="U660" s="11" t="str">
        <f t="shared" si="98"/>
        <v>2011</v>
      </c>
      <c r="V660" s="11" t="str">
        <f t="shared" si="99"/>
        <v>Jul</v>
      </c>
      <c r="W660" s="11" t="str">
        <f t="shared" si="97"/>
        <v>Jul</v>
      </c>
    </row>
    <row r="661" spans="1:23" ht="15.75" customHeight="1">
      <c r="A661">
        <v>327</v>
      </c>
      <c r="B661" s="4" t="s">
        <v>706</v>
      </c>
      <c r="C661" s="3" t="s">
        <v>707</v>
      </c>
      <c r="D661">
        <v>2600</v>
      </c>
      <c r="E661">
        <v>1002</v>
      </c>
      <c r="F661" t="s">
        <v>14</v>
      </c>
      <c r="G661" s="7">
        <f t="shared" si="92"/>
        <v>0.38538461538461538</v>
      </c>
      <c r="H661">
        <v>33</v>
      </c>
      <c r="I661" t="s">
        <v>21</v>
      </c>
      <c r="J661" t="s">
        <v>22</v>
      </c>
      <c r="K661" s="10">
        <f t="shared" si="93"/>
        <v>43705.208333333328</v>
      </c>
      <c r="L661">
        <v>1566968400</v>
      </c>
      <c r="M661">
        <v>1567314000</v>
      </c>
      <c r="N661" s="11">
        <f t="shared" si="94"/>
        <v>43709.208333333328</v>
      </c>
      <c r="O661" t="b">
        <v>0</v>
      </c>
      <c r="P661" t="b">
        <v>1</v>
      </c>
      <c r="Q661" t="s">
        <v>33</v>
      </c>
      <c r="R661" s="8">
        <f t="shared" si="91"/>
        <v>30.363636363636363</v>
      </c>
      <c r="S661" t="str">
        <f t="shared" si="95"/>
        <v>theater</v>
      </c>
      <c r="T661" t="str">
        <f t="shared" si="96"/>
        <v>plays</v>
      </c>
      <c r="U661" s="11" t="str">
        <f t="shared" si="98"/>
        <v>2019</v>
      </c>
      <c r="V661" s="11" t="str">
        <f t="shared" si="99"/>
        <v>Aug</v>
      </c>
      <c r="W661" s="11" t="str">
        <f t="shared" si="97"/>
        <v>Sep</v>
      </c>
    </row>
    <row r="662" spans="1:23" ht="15.75" customHeight="1">
      <c r="A662">
        <v>630</v>
      </c>
      <c r="B662" s="4" t="s">
        <v>1302</v>
      </c>
      <c r="C662" s="3" t="s">
        <v>1303</v>
      </c>
      <c r="D662">
        <v>9500</v>
      </c>
      <c r="E662">
        <v>5973</v>
      </c>
      <c r="F662" t="s">
        <v>74</v>
      </c>
      <c r="G662" s="7">
        <f t="shared" si="92"/>
        <v>0.62873684210526315</v>
      </c>
      <c r="H662">
        <v>87</v>
      </c>
      <c r="I662" t="s">
        <v>21</v>
      </c>
      <c r="J662" t="s">
        <v>22</v>
      </c>
      <c r="K662" s="10">
        <f t="shared" si="93"/>
        <v>43586.208333333328</v>
      </c>
      <c r="L662">
        <v>1556686800</v>
      </c>
      <c r="M662">
        <v>1557637200</v>
      </c>
      <c r="N662" s="11">
        <f t="shared" si="94"/>
        <v>43597.208333333328</v>
      </c>
      <c r="O662" t="b">
        <v>0</v>
      </c>
      <c r="P662" t="b">
        <v>1</v>
      </c>
      <c r="Q662" t="s">
        <v>33</v>
      </c>
      <c r="R662" s="8">
        <f t="shared" si="91"/>
        <v>68.65517241379311</v>
      </c>
      <c r="S662" t="str">
        <f t="shared" si="95"/>
        <v>theater</v>
      </c>
      <c r="T662" t="str">
        <f t="shared" si="96"/>
        <v>plays</v>
      </c>
      <c r="U662" s="11" t="str">
        <f t="shared" si="98"/>
        <v>2019</v>
      </c>
      <c r="V662" s="11" t="str">
        <f t="shared" si="99"/>
        <v>May</v>
      </c>
      <c r="W662" s="11" t="str">
        <f t="shared" si="97"/>
        <v>May</v>
      </c>
    </row>
    <row r="663" spans="1:23" ht="15.75">
      <c r="A663">
        <v>669</v>
      </c>
      <c r="B663" s="4" t="s">
        <v>1379</v>
      </c>
      <c r="C663" s="3" t="s">
        <v>1380</v>
      </c>
      <c r="D663">
        <v>48800</v>
      </c>
      <c r="E663">
        <v>175020</v>
      </c>
      <c r="F663" t="s">
        <v>20</v>
      </c>
      <c r="G663" s="7">
        <f t="shared" si="92"/>
        <v>3.5864754098360656</v>
      </c>
      <c r="H663">
        <v>1621</v>
      </c>
      <c r="I663" t="s">
        <v>107</v>
      </c>
      <c r="J663" t="s">
        <v>108</v>
      </c>
      <c r="K663" s="10">
        <f t="shared" si="93"/>
        <v>42912.208333333328</v>
      </c>
      <c r="L663">
        <v>1498453200</v>
      </c>
      <c r="M663">
        <v>1499230800</v>
      </c>
      <c r="N663" s="11">
        <f t="shared" si="94"/>
        <v>42921.208333333328</v>
      </c>
      <c r="O663" t="b">
        <v>0</v>
      </c>
      <c r="P663" t="b">
        <v>0</v>
      </c>
      <c r="Q663" t="s">
        <v>33</v>
      </c>
      <c r="R663" s="8">
        <f t="shared" si="91"/>
        <v>107.97038864898211</v>
      </c>
      <c r="S663" t="str">
        <f t="shared" si="95"/>
        <v>theater</v>
      </c>
      <c r="T663" t="str">
        <f t="shared" si="96"/>
        <v>plays</v>
      </c>
      <c r="U663" s="11" t="str">
        <f t="shared" si="98"/>
        <v>2017</v>
      </c>
      <c r="V663" s="11" t="str">
        <f t="shared" si="99"/>
        <v>Jun</v>
      </c>
      <c r="W663" s="11" t="str">
        <f t="shared" si="97"/>
        <v>Jul</v>
      </c>
    </row>
    <row r="664" spans="1:23" ht="15.75">
      <c r="A664">
        <v>149</v>
      </c>
      <c r="B664" s="4" t="s">
        <v>350</v>
      </c>
      <c r="C664" s="3" t="s">
        <v>351</v>
      </c>
      <c r="D664">
        <v>6200</v>
      </c>
      <c r="E664">
        <v>13632</v>
      </c>
      <c r="F664" t="s">
        <v>20</v>
      </c>
      <c r="G664" s="7">
        <f t="shared" si="92"/>
        <v>2.1987096774193549</v>
      </c>
      <c r="H664">
        <v>195</v>
      </c>
      <c r="I664" t="s">
        <v>21</v>
      </c>
      <c r="J664" t="s">
        <v>22</v>
      </c>
      <c r="K664" s="10">
        <f t="shared" si="93"/>
        <v>41275.25</v>
      </c>
      <c r="L664">
        <v>1357020000</v>
      </c>
      <c r="M664">
        <v>1361512800</v>
      </c>
      <c r="N664" s="11">
        <f t="shared" si="94"/>
        <v>41327.25</v>
      </c>
      <c r="O664" t="b">
        <v>0</v>
      </c>
      <c r="P664" t="b">
        <v>0</v>
      </c>
      <c r="Q664" t="s">
        <v>60</v>
      </c>
      <c r="R664" s="8">
        <f t="shared" si="91"/>
        <v>69.907692307692301</v>
      </c>
      <c r="S664" t="str">
        <f t="shared" si="95"/>
        <v>music</v>
      </c>
      <c r="T664" t="str">
        <f t="shared" si="96"/>
        <v>indie rock</v>
      </c>
      <c r="U664" s="11" t="str">
        <f t="shared" si="98"/>
        <v>2013</v>
      </c>
      <c r="V664" s="11" t="str">
        <f t="shared" si="99"/>
        <v>Jan</v>
      </c>
      <c r="W664" s="11" t="str">
        <f t="shared" si="97"/>
        <v>Feb</v>
      </c>
    </row>
    <row r="665" spans="1:23" ht="15.75">
      <c r="A665">
        <v>964</v>
      </c>
      <c r="B665" s="4" t="s">
        <v>1958</v>
      </c>
      <c r="C665" s="3" t="s">
        <v>1959</v>
      </c>
      <c r="D665">
        <v>3700</v>
      </c>
      <c r="E665">
        <v>13164</v>
      </c>
      <c r="F665" t="s">
        <v>20</v>
      </c>
      <c r="G665" s="7">
        <f t="shared" si="92"/>
        <v>3.5578378378378379</v>
      </c>
      <c r="H665">
        <v>155</v>
      </c>
      <c r="I665" t="s">
        <v>21</v>
      </c>
      <c r="J665" t="s">
        <v>22</v>
      </c>
      <c r="K665" s="10">
        <f t="shared" si="93"/>
        <v>42135.208333333328</v>
      </c>
      <c r="L665">
        <v>1431320400</v>
      </c>
      <c r="M665">
        <v>1431752400</v>
      </c>
      <c r="N665" s="11">
        <f t="shared" si="94"/>
        <v>42140.208333333328</v>
      </c>
      <c r="O665" t="b">
        <v>0</v>
      </c>
      <c r="P665" t="b">
        <v>0</v>
      </c>
      <c r="Q665" t="s">
        <v>33</v>
      </c>
      <c r="R665" s="8">
        <f t="shared" si="91"/>
        <v>84.92903225806451</v>
      </c>
      <c r="S665" t="str">
        <f t="shared" si="95"/>
        <v>theater</v>
      </c>
      <c r="T665" t="str">
        <f t="shared" si="96"/>
        <v>plays</v>
      </c>
      <c r="U665" s="11" t="str">
        <f t="shared" si="98"/>
        <v>2015</v>
      </c>
      <c r="V665" s="11" t="str">
        <f t="shared" si="99"/>
        <v>May</v>
      </c>
      <c r="W665" s="11" t="str">
        <f t="shared" si="97"/>
        <v>May</v>
      </c>
    </row>
    <row r="666" spans="1:23" ht="15.75">
      <c r="A666">
        <v>703</v>
      </c>
      <c r="B666" s="4" t="s">
        <v>1444</v>
      </c>
      <c r="C666" s="3" t="s">
        <v>1445</v>
      </c>
      <c r="D666">
        <v>63400</v>
      </c>
      <c r="E666">
        <v>197728</v>
      </c>
      <c r="F666" t="s">
        <v>20</v>
      </c>
      <c r="G666" s="7">
        <f t="shared" si="92"/>
        <v>3.1187381703470032</v>
      </c>
      <c r="H666">
        <v>2038</v>
      </c>
      <c r="I666" t="s">
        <v>21</v>
      </c>
      <c r="J666" t="s">
        <v>22</v>
      </c>
      <c r="K666" s="10">
        <f t="shared" si="93"/>
        <v>41020.208333333336</v>
      </c>
      <c r="L666">
        <v>1334984400</v>
      </c>
      <c r="M666">
        <v>1336453200</v>
      </c>
      <c r="N666" s="11">
        <f t="shared" si="94"/>
        <v>41037.208333333336</v>
      </c>
      <c r="O666" t="b">
        <v>1</v>
      </c>
      <c r="P666" t="b">
        <v>1</v>
      </c>
      <c r="Q666" t="s">
        <v>206</v>
      </c>
      <c r="R666" s="8">
        <f t="shared" si="91"/>
        <v>97.020608439646708</v>
      </c>
      <c r="S666" t="str">
        <f t="shared" si="95"/>
        <v>publishing</v>
      </c>
      <c r="T666" t="str">
        <f t="shared" si="96"/>
        <v>translations</v>
      </c>
      <c r="U666" s="11" t="str">
        <f t="shared" si="98"/>
        <v>2012</v>
      </c>
      <c r="V666" s="11" t="str">
        <f t="shared" si="99"/>
        <v>Apr</v>
      </c>
      <c r="W666" s="11" t="str">
        <f t="shared" si="97"/>
        <v>May</v>
      </c>
    </row>
    <row r="667" spans="1:23" ht="30">
      <c r="A667">
        <v>252</v>
      </c>
      <c r="B667" s="4" t="s">
        <v>556</v>
      </c>
      <c r="C667" s="3" t="s">
        <v>557</v>
      </c>
      <c r="D667">
        <v>1000</v>
      </c>
      <c r="E667">
        <v>6263</v>
      </c>
      <c r="F667" t="s">
        <v>20</v>
      </c>
      <c r="G667" s="7">
        <f t="shared" si="92"/>
        <v>6.2629999999999999</v>
      </c>
      <c r="H667">
        <v>59</v>
      </c>
      <c r="I667" t="s">
        <v>21</v>
      </c>
      <c r="J667" t="s">
        <v>22</v>
      </c>
      <c r="K667" s="10">
        <f t="shared" si="93"/>
        <v>41572.208333333336</v>
      </c>
      <c r="L667">
        <v>1382677200</v>
      </c>
      <c r="M667">
        <v>1383109200</v>
      </c>
      <c r="N667" s="11">
        <f t="shared" si="94"/>
        <v>41577.208333333336</v>
      </c>
      <c r="O667" t="b">
        <v>0</v>
      </c>
      <c r="P667" t="b">
        <v>0</v>
      </c>
      <c r="Q667" t="s">
        <v>33</v>
      </c>
      <c r="R667" s="8">
        <f t="shared" si="91"/>
        <v>106.15254237288136</v>
      </c>
      <c r="S667" t="str">
        <f t="shared" si="95"/>
        <v>theater</v>
      </c>
      <c r="T667" t="str">
        <f t="shared" si="96"/>
        <v>plays</v>
      </c>
      <c r="U667" s="11" t="str">
        <f t="shared" si="98"/>
        <v>2013</v>
      </c>
      <c r="V667" s="11" t="str">
        <f t="shared" si="99"/>
        <v>Oct</v>
      </c>
      <c r="W667" s="11" t="str">
        <f t="shared" si="97"/>
        <v>Oct</v>
      </c>
    </row>
    <row r="668" spans="1:23" ht="15.75">
      <c r="A668">
        <v>580</v>
      </c>
      <c r="B668" s="4" t="s">
        <v>556</v>
      </c>
      <c r="C668" s="3" t="s">
        <v>1204</v>
      </c>
      <c r="D668">
        <v>43800</v>
      </c>
      <c r="E668">
        <v>149578</v>
      </c>
      <c r="F668" t="s">
        <v>20</v>
      </c>
      <c r="G668" s="7">
        <f t="shared" si="92"/>
        <v>3.4150228310502282</v>
      </c>
      <c r="H668">
        <v>3116</v>
      </c>
      <c r="I668" t="s">
        <v>21</v>
      </c>
      <c r="J668" t="s">
        <v>22</v>
      </c>
      <c r="K668" s="10">
        <f t="shared" si="93"/>
        <v>41696.25</v>
      </c>
      <c r="L668">
        <v>1393394400</v>
      </c>
      <c r="M668">
        <v>1394085600</v>
      </c>
      <c r="N668" s="11">
        <f t="shared" si="94"/>
        <v>41704.25</v>
      </c>
      <c r="O668" t="b">
        <v>0</v>
      </c>
      <c r="P668" t="b">
        <v>0</v>
      </c>
      <c r="Q668" t="s">
        <v>33</v>
      </c>
      <c r="R668" s="8">
        <f t="shared" si="91"/>
        <v>48.003209242618745</v>
      </c>
      <c r="S668" t="str">
        <f t="shared" si="95"/>
        <v>theater</v>
      </c>
      <c r="T668" t="str">
        <f t="shared" si="96"/>
        <v>plays</v>
      </c>
      <c r="U668" s="11" t="str">
        <f t="shared" si="98"/>
        <v>2014</v>
      </c>
      <c r="V668" s="11" t="str">
        <f t="shared" si="99"/>
        <v>Feb</v>
      </c>
      <c r="W668" s="11" t="str">
        <f t="shared" si="97"/>
        <v>Mar</v>
      </c>
    </row>
    <row r="669" spans="1:23" ht="30">
      <c r="A669">
        <v>803</v>
      </c>
      <c r="B669" s="4" t="s">
        <v>1641</v>
      </c>
      <c r="C669" s="3" t="s">
        <v>1642</v>
      </c>
      <c r="D669">
        <v>6100</v>
      </c>
      <c r="E669">
        <v>6527</v>
      </c>
      <c r="F669" t="s">
        <v>20</v>
      </c>
      <c r="G669" s="7">
        <f t="shared" si="92"/>
        <v>1.07</v>
      </c>
      <c r="H669">
        <v>233</v>
      </c>
      <c r="I669" t="s">
        <v>21</v>
      </c>
      <c r="J669" t="s">
        <v>22</v>
      </c>
      <c r="K669" s="10">
        <f t="shared" si="93"/>
        <v>43492.25</v>
      </c>
      <c r="L669">
        <v>1548568800</v>
      </c>
      <c r="M669">
        <v>1551506400</v>
      </c>
      <c r="N669" s="11">
        <f t="shared" si="94"/>
        <v>43526.25</v>
      </c>
      <c r="O669" t="b">
        <v>0</v>
      </c>
      <c r="P669" t="b">
        <v>0</v>
      </c>
      <c r="Q669" t="s">
        <v>33</v>
      </c>
      <c r="R669" s="8">
        <f t="shared" si="91"/>
        <v>28.012875536480685</v>
      </c>
      <c r="S669" t="str">
        <f t="shared" si="95"/>
        <v>theater</v>
      </c>
      <c r="T669" t="str">
        <f t="shared" si="96"/>
        <v>plays</v>
      </c>
      <c r="U669" s="11" t="str">
        <f t="shared" si="98"/>
        <v>2019</v>
      </c>
      <c r="V669" s="11" t="str">
        <f t="shared" si="99"/>
        <v>Jan</v>
      </c>
      <c r="W669" s="11" t="str">
        <f t="shared" si="97"/>
        <v>Mar</v>
      </c>
    </row>
    <row r="670" spans="1:23" ht="15.75">
      <c r="A670">
        <v>357</v>
      </c>
      <c r="B670" s="4" t="s">
        <v>766</v>
      </c>
      <c r="C670" s="3" t="s">
        <v>767</v>
      </c>
      <c r="D670">
        <v>2300</v>
      </c>
      <c r="E670">
        <v>4253</v>
      </c>
      <c r="F670" t="s">
        <v>20</v>
      </c>
      <c r="G670" s="7">
        <f t="shared" si="92"/>
        <v>1.8491304347826087</v>
      </c>
      <c r="H670">
        <v>41</v>
      </c>
      <c r="I670" t="s">
        <v>21</v>
      </c>
      <c r="J670" t="s">
        <v>22</v>
      </c>
      <c r="K670" s="10">
        <f t="shared" si="93"/>
        <v>42250.208333333328</v>
      </c>
      <c r="L670">
        <v>1441256400</v>
      </c>
      <c r="M670">
        <v>1443416400</v>
      </c>
      <c r="N670" s="11">
        <f t="shared" si="94"/>
        <v>42275.208333333328</v>
      </c>
      <c r="O670" t="b">
        <v>0</v>
      </c>
      <c r="P670" t="b">
        <v>0</v>
      </c>
      <c r="Q670" t="s">
        <v>89</v>
      </c>
      <c r="R670" s="8">
        <f t="shared" si="91"/>
        <v>103.73170731707317</v>
      </c>
      <c r="S670" t="str">
        <f t="shared" si="95"/>
        <v>games</v>
      </c>
      <c r="T670" t="str">
        <f t="shared" si="96"/>
        <v>video games</v>
      </c>
      <c r="U670" s="11" t="str">
        <f t="shared" si="98"/>
        <v>2015</v>
      </c>
      <c r="V670" s="11" t="str">
        <f t="shared" si="99"/>
        <v>Sep</v>
      </c>
      <c r="W670" s="11" t="str">
        <f t="shared" si="97"/>
        <v>Sep</v>
      </c>
    </row>
    <row r="671" spans="1:23" ht="30" customHeight="1">
      <c r="A671">
        <v>11</v>
      </c>
      <c r="B671" s="4" t="s">
        <v>54</v>
      </c>
      <c r="C671" s="3" t="s">
        <v>55</v>
      </c>
      <c r="D671">
        <v>6300</v>
      </c>
      <c r="E671">
        <v>3030</v>
      </c>
      <c r="F671" t="s">
        <v>14</v>
      </c>
      <c r="G671" s="7">
        <f t="shared" si="92"/>
        <v>0.48095238095238096</v>
      </c>
      <c r="H671">
        <v>27</v>
      </c>
      <c r="I671" t="s">
        <v>21</v>
      </c>
      <c r="J671" t="s">
        <v>22</v>
      </c>
      <c r="K671" s="10">
        <f t="shared" si="93"/>
        <v>40442.208333333336</v>
      </c>
      <c r="L671">
        <v>1285045200</v>
      </c>
      <c r="M671">
        <v>1285563600</v>
      </c>
      <c r="N671" s="11">
        <f t="shared" si="94"/>
        <v>40448.208333333336</v>
      </c>
      <c r="O671" t="b">
        <v>0</v>
      </c>
      <c r="P671" t="b">
        <v>1</v>
      </c>
      <c r="Q671" t="s">
        <v>33</v>
      </c>
      <c r="R671" s="8">
        <f t="shared" si="91"/>
        <v>112.22222222222223</v>
      </c>
      <c r="S671" t="str">
        <f t="shared" si="95"/>
        <v>theater</v>
      </c>
      <c r="T671" t="str">
        <f t="shared" si="96"/>
        <v>plays</v>
      </c>
      <c r="U671" s="11" t="str">
        <f t="shared" si="98"/>
        <v>2010</v>
      </c>
      <c r="V671" s="11" t="str">
        <f t="shared" si="99"/>
        <v>Sep</v>
      </c>
      <c r="W671" s="11" t="str">
        <f t="shared" si="97"/>
        <v>Sep</v>
      </c>
    </row>
    <row r="672" spans="1:23" ht="15.75">
      <c r="A672">
        <v>754</v>
      </c>
      <c r="B672" s="4" t="s">
        <v>1544</v>
      </c>
      <c r="C672" s="3" t="s">
        <v>1545</v>
      </c>
      <c r="D672">
        <v>70400</v>
      </c>
      <c r="E672">
        <v>118603</v>
      </c>
      <c r="F672" t="s">
        <v>20</v>
      </c>
      <c r="G672" s="7">
        <f t="shared" si="92"/>
        <v>1.6847017045454546</v>
      </c>
      <c r="H672">
        <v>3205</v>
      </c>
      <c r="I672" t="s">
        <v>21</v>
      </c>
      <c r="J672" t="s">
        <v>22</v>
      </c>
      <c r="K672" s="10">
        <f t="shared" si="93"/>
        <v>41210.208333333336</v>
      </c>
      <c r="L672">
        <v>1351400400</v>
      </c>
      <c r="M672">
        <v>1355983200</v>
      </c>
      <c r="N672" s="11">
        <f t="shared" si="94"/>
        <v>41263.25</v>
      </c>
      <c r="O672" t="b">
        <v>0</v>
      </c>
      <c r="P672" t="b">
        <v>0</v>
      </c>
      <c r="Q672" t="s">
        <v>33</v>
      </c>
      <c r="R672" s="8">
        <f t="shared" si="91"/>
        <v>37.005616224648989</v>
      </c>
      <c r="S672" t="str">
        <f t="shared" si="95"/>
        <v>theater</v>
      </c>
      <c r="T672" t="str">
        <f t="shared" si="96"/>
        <v>plays</v>
      </c>
      <c r="U672" s="11" t="str">
        <f t="shared" si="98"/>
        <v>2012</v>
      </c>
      <c r="V672" s="11" t="str">
        <f t="shared" si="99"/>
        <v>Oct</v>
      </c>
      <c r="W672" s="11" t="str">
        <f t="shared" si="97"/>
        <v>Dec</v>
      </c>
    </row>
    <row r="673" spans="1:23" ht="15.75" customHeight="1">
      <c r="A673">
        <v>19</v>
      </c>
      <c r="B673" s="4" t="s">
        <v>75</v>
      </c>
      <c r="C673" s="3" t="s">
        <v>76</v>
      </c>
      <c r="D673">
        <v>62500</v>
      </c>
      <c r="E673">
        <v>30331</v>
      </c>
      <c r="F673" t="s">
        <v>14</v>
      </c>
      <c r="G673" s="7">
        <f t="shared" si="92"/>
        <v>0.48529600000000001</v>
      </c>
      <c r="H673">
        <v>674</v>
      </c>
      <c r="I673" t="s">
        <v>21</v>
      </c>
      <c r="J673" t="s">
        <v>22</v>
      </c>
      <c r="K673" s="10">
        <f t="shared" si="93"/>
        <v>43528.25</v>
      </c>
      <c r="L673">
        <v>1551679200</v>
      </c>
      <c r="M673">
        <v>1553490000</v>
      </c>
      <c r="N673" s="11">
        <f t="shared" si="94"/>
        <v>43549.208333333328</v>
      </c>
      <c r="O673" t="b">
        <v>0</v>
      </c>
      <c r="P673" t="b">
        <v>1</v>
      </c>
      <c r="Q673" t="s">
        <v>33</v>
      </c>
      <c r="R673" s="8">
        <f t="shared" si="91"/>
        <v>45.001483679525222</v>
      </c>
      <c r="S673" t="str">
        <f t="shared" si="95"/>
        <v>theater</v>
      </c>
      <c r="T673" t="str">
        <f t="shared" si="96"/>
        <v>plays</v>
      </c>
      <c r="U673" s="11" t="str">
        <f t="shared" si="98"/>
        <v>2019</v>
      </c>
      <c r="V673" s="11" t="str">
        <f t="shared" si="99"/>
        <v>Mar</v>
      </c>
      <c r="W673" s="11" t="str">
        <f t="shared" si="97"/>
        <v>Mar</v>
      </c>
    </row>
    <row r="674" spans="1:23" ht="15.75">
      <c r="A674">
        <v>197</v>
      </c>
      <c r="B674" s="4" t="s">
        <v>446</v>
      </c>
      <c r="C674" s="3" t="s">
        <v>447</v>
      </c>
      <c r="D674">
        <v>54700</v>
      </c>
      <c r="E674">
        <v>163118</v>
      </c>
      <c r="F674" t="s">
        <v>20</v>
      </c>
      <c r="G674" s="7">
        <f t="shared" si="92"/>
        <v>2.9820475319926874</v>
      </c>
      <c r="H674">
        <v>1989</v>
      </c>
      <c r="I674" t="s">
        <v>21</v>
      </c>
      <c r="J674" t="s">
        <v>22</v>
      </c>
      <c r="K674" s="10">
        <f t="shared" si="93"/>
        <v>42909.208333333328</v>
      </c>
      <c r="L674">
        <v>1498194000</v>
      </c>
      <c r="M674">
        <v>1499403600</v>
      </c>
      <c r="N674" s="11">
        <f t="shared" si="94"/>
        <v>42923.208333333328</v>
      </c>
      <c r="O674" t="b">
        <v>0</v>
      </c>
      <c r="P674" t="b">
        <v>0</v>
      </c>
      <c r="Q674" t="s">
        <v>53</v>
      </c>
      <c r="R674" s="8">
        <f t="shared" si="91"/>
        <v>82.010055304172951</v>
      </c>
      <c r="S674" t="str">
        <f t="shared" si="95"/>
        <v>film &amp; video</v>
      </c>
      <c r="T674" t="str">
        <f t="shared" si="96"/>
        <v>drama</v>
      </c>
      <c r="U674" s="11" t="str">
        <f t="shared" si="98"/>
        <v>2017</v>
      </c>
      <c r="V674" s="11" t="str">
        <f t="shared" si="99"/>
        <v>Jun</v>
      </c>
      <c r="W674" s="11" t="str">
        <f t="shared" si="97"/>
        <v>Jul</v>
      </c>
    </row>
    <row r="675" spans="1:23" ht="15.75">
      <c r="A675">
        <v>471</v>
      </c>
      <c r="B675" s="4" t="s">
        <v>446</v>
      </c>
      <c r="C675" s="3" t="s">
        <v>990</v>
      </c>
      <c r="D675">
        <v>3100</v>
      </c>
      <c r="E675">
        <v>9889</v>
      </c>
      <c r="F675" t="s">
        <v>20</v>
      </c>
      <c r="G675" s="7">
        <f t="shared" si="92"/>
        <v>3.19</v>
      </c>
      <c r="H675">
        <v>194</v>
      </c>
      <c r="I675" t="s">
        <v>40</v>
      </c>
      <c r="J675" t="s">
        <v>41</v>
      </c>
      <c r="K675" s="10">
        <f t="shared" si="93"/>
        <v>41031.208333333336</v>
      </c>
      <c r="L675">
        <v>1335934800</v>
      </c>
      <c r="M675">
        <v>1335934800</v>
      </c>
      <c r="N675" s="11">
        <f t="shared" si="94"/>
        <v>41031.208333333336</v>
      </c>
      <c r="O675" t="b">
        <v>0</v>
      </c>
      <c r="P675" t="b">
        <v>1</v>
      </c>
      <c r="Q675" t="s">
        <v>17</v>
      </c>
      <c r="R675" s="8">
        <f t="shared" si="91"/>
        <v>50.97422680412371</v>
      </c>
      <c r="S675" t="str">
        <f t="shared" si="95"/>
        <v>food</v>
      </c>
      <c r="T675" t="str">
        <f t="shared" si="96"/>
        <v>food trucks</v>
      </c>
      <c r="U675" s="11" t="str">
        <f t="shared" si="98"/>
        <v>2012</v>
      </c>
      <c r="V675" s="11" t="str">
        <f t="shared" si="99"/>
        <v>May</v>
      </c>
      <c r="W675" s="11" t="str">
        <f t="shared" si="97"/>
        <v>May</v>
      </c>
    </row>
    <row r="676" spans="1:23" ht="15.75">
      <c r="A676">
        <v>376</v>
      </c>
      <c r="B676" s="4" t="s">
        <v>804</v>
      </c>
      <c r="C676" s="3" t="s">
        <v>805</v>
      </c>
      <c r="D676">
        <v>3400</v>
      </c>
      <c r="E676">
        <v>12275</v>
      </c>
      <c r="F676" t="s">
        <v>20</v>
      </c>
      <c r="G676" s="7">
        <f t="shared" si="92"/>
        <v>3.6102941176470593</v>
      </c>
      <c r="H676">
        <v>131</v>
      </c>
      <c r="I676" t="s">
        <v>21</v>
      </c>
      <c r="J676" t="s">
        <v>22</v>
      </c>
      <c r="K676" s="10">
        <f t="shared" si="93"/>
        <v>41826.208333333336</v>
      </c>
      <c r="L676">
        <v>1404622800</v>
      </c>
      <c r="M676">
        <v>1405141200</v>
      </c>
      <c r="N676" s="11">
        <f t="shared" si="94"/>
        <v>41832.208333333336</v>
      </c>
      <c r="O676" t="b">
        <v>0</v>
      </c>
      <c r="P676" t="b">
        <v>0</v>
      </c>
      <c r="Q676" t="s">
        <v>23</v>
      </c>
      <c r="R676" s="8">
        <f t="shared" si="91"/>
        <v>93.702290076335885</v>
      </c>
      <c r="S676" t="str">
        <f t="shared" si="95"/>
        <v>music</v>
      </c>
      <c r="T676" t="str">
        <f t="shared" si="96"/>
        <v>rock</v>
      </c>
      <c r="U676" s="11" t="str">
        <f t="shared" si="98"/>
        <v>2014</v>
      </c>
      <c r="V676" s="11" t="str">
        <f t="shared" si="99"/>
        <v>Jul</v>
      </c>
      <c r="W676" s="11" t="str">
        <f t="shared" si="97"/>
        <v>Jul</v>
      </c>
    </row>
    <row r="677" spans="1:23" ht="15.75">
      <c r="A677">
        <v>347</v>
      </c>
      <c r="B677" s="4" t="s">
        <v>746</v>
      </c>
      <c r="C677" s="3" t="s">
        <v>747</v>
      </c>
      <c r="D677">
        <v>900</v>
      </c>
      <c r="E677">
        <v>12607</v>
      </c>
      <c r="F677" t="s">
        <v>20</v>
      </c>
      <c r="G677" s="7">
        <f t="shared" si="92"/>
        <v>14.007777777777779</v>
      </c>
      <c r="H677">
        <v>191</v>
      </c>
      <c r="I677" t="s">
        <v>21</v>
      </c>
      <c r="J677" t="s">
        <v>22</v>
      </c>
      <c r="K677" s="10">
        <f t="shared" si="93"/>
        <v>42046.25</v>
      </c>
      <c r="L677">
        <v>1423634400</v>
      </c>
      <c r="M677">
        <v>1425708000</v>
      </c>
      <c r="N677" s="11">
        <f t="shared" si="94"/>
        <v>42070.25</v>
      </c>
      <c r="O677" t="b">
        <v>0</v>
      </c>
      <c r="P677" t="b">
        <v>0</v>
      </c>
      <c r="Q677" t="s">
        <v>28</v>
      </c>
      <c r="R677" s="8">
        <f t="shared" si="91"/>
        <v>66.005235602094245</v>
      </c>
      <c r="S677" t="str">
        <f t="shared" si="95"/>
        <v>technology</v>
      </c>
      <c r="T677" t="str">
        <f t="shared" si="96"/>
        <v>web</v>
      </c>
      <c r="U677" s="11" t="str">
        <f t="shared" si="98"/>
        <v>2015</v>
      </c>
      <c r="V677" s="11" t="str">
        <f t="shared" si="99"/>
        <v>Feb</v>
      </c>
      <c r="W677" s="11" t="str">
        <f t="shared" si="97"/>
        <v>Mar</v>
      </c>
    </row>
    <row r="678" spans="1:23" ht="15.75">
      <c r="A678">
        <v>615</v>
      </c>
      <c r="B678" s="4" t="s">
        <v>1272</v>
      </c>
      <c r="C678" s="3" t="s">
        <v>1273</v>
      </c>
      <c r="D678">
        <v>8500</v>
      </c>
      <c r="E678">
        <v>14488</v>
      </c>
      <c r="F678" t="s">
        <v>20</v>
      </c>
      <c r="G678" s="7">
        <f t="shared" si="92"/>
        <v>1.7044705882352944</v>
      </c>
      <c r="H678">
        <v>170</v>
      </c>
      <c r="I678" t="s">
        <v>107</v>
      </c>
      <c r="J678" t="s">
        <v>108</v>
      </c>
      <c r="K678" s="10">
        <f t="shared" si="93"/>
        <v>42489.208333333328</v>
      </c>
      <c r="L678">
        <v>1461906000</v>
      </c>
      <c r="M678">
        <v>1462770000</v>
      </c>
      <c r="N678" s="11">
        <f t="shared" si="94"/>
        <v>42499.208333333328</v>
      </c>
      <c r="O678" t="b">
        <v>0</v>
      </c>
      <c r="P678" t="b">
        <v>0</v>
      </c>
      <c r="Q678" t="s">
        <v>33</v>
      </c>
      <c r="R678" s="8">
        <f t="shared" si="91"/>
        <v>85.223529411764702</v>
      </c>
      <c r="S678" t="str">
        <f t="shared" si="95"/>
        <v>theater</v>
      </c>
      <c r="T678" t="str">
        <f t="shared" si="96"/>
        <v>plays</v>
      </c>
      <c r="U678" s="11" t="str">
        <f t="shared" si="98"/>
        <v>2016</v>
      </c>
      <c r="V678" s="11" t="str">
        <f t="shared" si="99"/>
        <v>Apr</v>
      </c>
      <c r="W678" s="11" t="str">
        <f t="shared" si="97"/>
        <v>May</v>
      </c>
    </row>
    <row r="679" spans="1:23" ht="15.75" customHeight="1">
      <c r="A679">
        <v>644</v>
      </c>
      <c r="B679" s="4" t="s">
        <v>1330</v>
      </c>
      <c r="C679" s="3" t="s">
        <v>1331</v>
      </c>
      <c r="D679">
        <v>169400</v>
      </c>
      <c r="E679">
        <v>81984</v>
      </c>
      <c r="F679" t="s">
        <v>14</v>
      </c>
      <c r="G679" s="7">
        <f t="shared" si="92"/>
        <v>0.48396694214876035</v>
      </c>
      <c r="H679">
        <v>2928</v>
      </c>
      <c r="I679" t="s">
        <v>15</v>
      </c>
      <c r="J679" t="s">
        <v>16</v>
      </c>
      <c r="K679" s="10">
        <f t="shared" si="93"/>
        <v>43452.25</v>
      </c>
      <c r="L679">
        <v>1545112800</v>
      </c>
      <c r="M679">
        <v>1546495200</v>
      </c>
      <c r="N679" s="11">
        <f t="shared" si="94"/>
        <v>43468.25</v>
      </c>
      <c r="O679" t="b">
        <v>0</v>
      </c>
      <c r="P679" t="b">
        <v>0</v>
      </c>
      <c r="Q679" t="s">
        <v>33</v>
      </c>
      <c r="R679" s="8">
        <f t="shared" si="91"/>
        <v>28</v>
      </c>
      <c r="S679" t="str">
        <f t="shared" si="95"/>
        <v>theater</v>
      </c>
      <c r="T679" t="str">
        <f t="shared" si="96"/>
        <v>plays</v>
      </c>
      <c r="U679" s="11" t="str">
        <f t="shared" si="98"/>
        <v>2019</v>
      </c>
      <c r="V679" s="11" t="str">
        <f t="shared" si="99"/>
        <v>Dec</v>
      </c>
      <c r="W679" s="11" t="str">
        <f t="shared" si="97"/>
        <v>Jan</v>
      </c>
    </row>
    <row r="680" spans="1:23" ht="15.75">
      <c r="A680">
        <v>951</v>
      </c>
      <c r="B680" s="4" t="s">
        <v>1932</v>
      </c>
      <c r="C680" s="3" t="s">
        <v>1933</v>
      </c>
      <c r="D680">
        <v>14500</v>
      </c>
      <c r="E680">
        <v>159056</v>
      </c>
      <c r="F680" t="s">
        <v>20</v>
      </c>
      <c r="G680" s="7">
        <f t="shared" si="92"/>
        <v>10.969379310344827</v>
      </c>
      <c r="H680">
        <v>1559</v>
      </c>
      <c r="I680" t="s">
        <v>21</v>
      </c>
      <c r="J680" t="s">
        <v>22</v>
      </c>
      <c r="K680" s="10">
        <f t="shared" si="93"/>
        <v>42730.25</v>
      </c>
      <c r="L680">
        <v>1482732000</v>
      </c>
      <c r="M680">
        <v>1482818400</v>
      </c>
      <c r="N680" s="11">
        <f t="shared" si="94"/>
        <v>42731.25</v>
      </c>
      <c r="O680" t="b">
        <v>0</v>
      </c>
      <c r="P680" t="b">
        <v>1</v>
      </c>
      <c r="Q680" t="s">
        <v>23</v>
      </c>
      <c r="R680" s="8">
        <f t="shared" si="91"/>
        <v>102.02437459910199</v>
      </c>
      <c r="S680" t="str">
        <f t="shared" si="95"/>
        <v>music</v>
      </c>
      <c r="T680" t="str">
        <f t="shared" si="96"/>
        <v>rock</v>
      </c>
      <c r="U680" s="11" t="str">
        <f t="shared" si="98"/>
        <v>2016</v>
      </c>
      <c r="V680" s="11" t="str">
        <f t="shared" si="99"/>
        <v>Dec</v>
      </c>
      <c r="W680" s="11" t="str">
        <f t="shared" si="97"/>
        <v>Dec</v>
      </c>
    </row>
    <row r="681" spans="1:23" ht="15.75">
      <c r="A681">
        <v>304</v>
      </c>
      <c r="B681" s="4" t="s">
        <v>660</v>
      </c>
      <c r="C681" s="3" t="s">
        <v>661</v>
      </c>
      <c r="D681">
        <v>2100</v>
      </c>
      <c r="E681">
        <v>11469</v>
      </c>
      <c r="F681" t="s">
        <v>20</v>
      </c>
      <c r="G681" s="7">
        <f t="shared" si="92"/>
        <v>5.4614285714285726</v>
      </c>
      <c r="H681">
        <v>142</v>
      </c>
      <c r="I681" t="s">
        <v>21</v>
      </c>
      <c r="J681" t="s">
        <v>22</v>
      </c>
      <c r="K681" s="10">
        <f t="shared" si="93"/>
        <v>42589.208333333328</v>
      </c>
      <c r="L681">
        <v>1470546000</v>
      </c>
      <c r="M681">
        <v>1474088400</v>
      </c>
      <c r="N681" s="11">
        <f t="shared" si="94"/>
        <v>42630.208333333328</v>
      </c>
      <c r="O681" t="b">
        <v>0</v>
      </c>
      <c r="P681" t="b">
        <v>0</v>
      </c>
      <c r="Q681" t="s">
        <v>42</v>
      </c>
      <c r="R681" s="8">
        <f t="shared" si="91"/>
        <v>80.767605633802816</v>
      </c>
      <c r="S681" t="str">
        <f t="shared" si="95"/>
        <v>film &amp; video</v>
      </c>
      <c r="T681" t="str">
        <f t="shared" si="96"/>
        <v>documentary</v>
      </c>
      <c r="U681" s="11" t="str">
        <f t="shared" si="98"/>
        <v>2016</v>
      </c>
      <c r="V681" s="11" t="str">
        <f t="shared" si="99"/>
        <v>Aug</v>
      </c>
      <c r="W681" s="11" t="str">
        <f t="shared" si="97"/>
        <v>Sep</v>
      </c>
    </row>
    <row r="682" spans="1:23" ht="30">
      <c r="A682">
        <v>785</v>
      </c>
      <c r="B682" s="4" t="s">
        <v>1605</v>
      </c>
      <c r="C682" s="3" t="s">
        <v>1606</v>
      </c>
      <c r="D682">
        <v>6700</v>
      </c>
      <c r="E682">
        <v>12939</v>
      </c>
      <c r="F682" t="s">
        <v>20</v>
      </c>
      <c r="G682" s="7">
        <f t="shared" si="92"/>
        <v>1.9311940298507464</v>
      </c>
      <c r="H682">
        <v>127</v>
      </c>
      <c r="I682" t="s">
        <v>26</v>
      </c>
      <c r="J682" t="s">
        <v>27</v>
      </c>
      <c r="K682" s="10">
        <f t="shared" si="93"/>
        <v>43582.208333333328</v>
      </c>
      <c r="L682">
        <v>1556341200</v>
      </c>
      <c r="M682">
        <v>1559278800</v>
      </c>
      <c r="N682" s="11">
        <f t="shared" si="94"/>
        <v>43616.208333333328</v>
      </c>
      <c r="O682" t="b">
        <v>0</v>
      </c>
      <c r="P682" t="b">
        <v>1</v>
      </c>
      <c r="Q682" t="s">
        <v>71</v>
      </c>
      <c r="R682" s="8">
        <f t="shared" si="91"/>
        <v>101.88188976377953</v>
      </c>
      <c r="S682" t="str">
        <f t="shared" si="95"/>
        <v>film &amp; video</v>
      </c>
      <c r="T682" t="str">
        <f t="shared" si="96"/>
        <v>animation</v>
      </c>
      <c r="U682" s="11" t="str">
        <f t="shared" si="98"/>
        <v>2019</v>
      </c>
      <c r="V682" s="11" t="str">
        <f t="shared" si="99"/>
        <v>Apr</v>
      </c>
      <c r="W682" s="11" t="str">
        <f t="shared" si="97"/>
        <v>May</v>
      </c>
    </row>
    <row r="683" spans="1:23" ht="15.75">
      <c r="A683">
        <v>943</v>
      </c>
      <c r="B683" s="4" t="s">
        <v>1916</v>
      </c>
      <c r="C683" s="3" t="s">
        <v>1917</v>
      </c>
      <c r="D683">
        <v>7500</v>
      </c>
      <c r="E683">
        <v>11969</v>
      </c>
      <c r="F683" t="s">
        <v>20</v>
      </c>
      <c r="G683" s="7">
        <f t="shared" si="92"/>
        <v>1.5958666666666668</v>
      </c>
      <c r="H683">
        <v>114</v>
      </c>
      <c r="I683" t="s">
        <v>21</v>
      </c>
      <c r="J683" t="s">
        <v>22</v>
      </c>
      <c r="K683" s="10">
        <f t="shared" si="93"/>
        <v>41906.208333333336</v>
      </c>
      <c r="L683">
        <v>1411534800</v>
      </c>
      <c r="M683">
        <v>1414558800</v>
      </c>
      <c r="N683" s="11">
        <f t="shared" si="94"/>
        <v>41941.208333333336</v>
      </c>
      <c r="O683" t="b">
        <v>0</v>
      </c>
      <c r="P683" t="b">
        <v>0</v>
      </c>
      <c r="Q683" t="s">
        <v>17</v>
      </c>
      <c r="R683" s="8">
        <f t="shared" ref="R683:R746" si="100">(E683/H683)</f>
        <v>104.99122807017544</v>
      </c>
      <c r="S683" t="str">
        <f t="shared" si="95"/>
        <v>food</v>
      </c>
      <c r="T683" t="str">
        <f t="shared" si="96"/>
        <v>food trucks</v>
      </c>
      <c r="U683" s="11" t="str">
        <f t="shared" si="98"/>
        <v>2014</v>
      </c>
      <c r="V683" s="11" t="str">
        <f t="shared" si="99"/>
        <v>Sep</v>
      </c>
      <c r="W683" s="11" t="str">
        <f t="shared" si="97"/>
        <v>Oct</v>
      </c>
    </row>
    <row r="684" spans="1:23" ht="30" customHeight="1">
      <c r="A684">
        <v>326</v>
      </c>
      <c r="B684" s="4" t="s">
        <v>704</v>
      </c>
      <c r="C684" s="3" t="s">
        <v>705</v>
      </c>
      <c r="D684">
        <v>7200</v>
      </c>
      <c r="E684">
        <v>3326</v>
      </c>
      <c r="F684" t="s">
        <v>14</v>
      </c>
      <c r="G684" s="7">
        <f t="shared" si="92"/>
        <v>0.46194444444444444</v>
      </c>
      <c r="H684">
        <v>128</v>
      </c>
      <c r="I684" t="s">
        <v>21</v>
      </c>
      <c r="J684" t="s">
        <v>22</v>
      </c>
      <c r="K684" s="10">
        <f t="shared" si="93"/>
        <v>42364.25</v>
      </c>
      <c r="L684">
        <v>1451109600</v>
      </c>
      <c r="M684">
        <v>1451628000</v>
      </c>
      <c r="N684" s="11">
        <f t="shared" si="94"/>
        <v>42370.25</v>
      </c>
      <c r="O684" t="b">
        <v>0</v>
      </c>
      <c r="P684" t="b">
        <v>0</v>
      </c>
      <c r="Q684" t="s">
        <v>71</v>
      </c>
      <c r="R684" s="8">
        <f t="shared" si="100"/>
        <v>25.984375</v>
      </c>
      <c r="S684" t="str">
        <f t="shared" si="95"/>
        <v>film &amp; video</v>
      </c>
      <c r="T684" t="str">
        <f t="shared" si="96"/>
        <v>animation</v>
      </c>
      <c r="U684" s="11" t="str">
        <f t="shared" si="98"/>
        <v>2016</v>
      </c>
      <c r="V684" s="11" t="str">
        <f t="shared" si="99"/>
        <v>Dec</v>
      </c>
      <c r="W684" s="11" t="str">
        <f t="shared" si="97"/>
        <v>Jan</v>
      </c>
    </row>
    <row r="685" spans="1:23" ht="15.75">
      <c r="A685">
        <v>839</v>
      </c>
      <c r="B685" s="4" t="s">
        <v>1711</v>
      </c>
      <c r="C685" s="3" t="s">
        <v>1712</v>
      </c>
      <c r="D685">
        <v>7700</v>
      </c>
      <c r="E685">
        <v>14644</v>
      </c>
      <c r="F685" t="s">
        <v>20</v>
      </c>
      <c r="G685" s="7">
        <f t="shared" si="92"/>
        <v>1.9018181818181819</v>
      </c>
      <c r="H685">
        <v>157</v>
      </c>
      <c r="I685" t="s">
        <v>21</v>
      </c>
      <c r="J685" t="s">
        <v>22</v>
      </c>
      <c r="K685" s="10">
        <f t="shared" si="93"/>
        <v>41715.208333333336</v>
      </c>
      <c r="L685">
        <v>1395032400</v>
      </c>
      <c r="M685">
        <v>1398920400</v>
      </c>
      <c r="N685" s="11">
        <f t="shared" si="94"/>
        <v>41760.208333333336</v>
      </c>
      <c r="O685" t="b">
        <v>0</v>
      </c>
      <c r="P685" t="b">
        <v>1</v>
      </c>
      <c r="Q685" t="s">
        <v>42</v>
      </c>
      <c r="R685" s="8">
        <f t="shared" si="100"/>
        <v>93.273885350318466</v>
      </c>
      <c r="S685" t="str">
        <f t="shared" si="95"/>
        <v>film &amp; video</v>
      </c>
      <c r="T685" t="str">
        <f t="shared" si="96"/>
        <v>documentary</v>
      </c>
      <c r="U685" s="11" t="str">
        <f t="shared" si="98"/>
        <v>2014</v>
      </c>
      <c r="V685" s="11" t="str">
        <f t="shared" si="99"/>
        <v>Mar</v>
      </c>
      <c r="W685" s="11" t="str">
        <f t="shared" si="97"/>
        <v>May</v>
      </c>
    </row>
    <row r="686" spans="1:23" ht="15.75">
      <c r="A686">
        <v>228</v>
      </c>
      <c r="B686" s="4" t="s">
        <v>508</v>
      </c>
      <c r="C686" s="3" t="s">
        <v>509</v>
      </c>
      <c r="D686">
        <v>137900</v>
      </c>
      <c r="E686">
        <v>165352</v>
      </c>
      <c r="F686" t="s">
        <v>20</v>
      </c>
      <c r="G686" s="7">
        <f t="shared" si="92"/>
        <v>1.1990717911530093</v>
      </c>
      <c r="H686">
        <v>2468</v>
      </c>
      <c r="I686" t="s">
        <v>21</v>
      </c>
      <c r="J686" t="s">
        <v>22</v>
      </c>
      <c r="K686" s="10">
        <f t="shared" si="93"/>
        <v>42613.208333333328</v>
      </c>
      <c r="L686">
        <v>1472619600</v>
      </c>
      <c r="M686">
        <v>1474779600</v>
      </c>
      <c r="N686" s="11">
        <f t="shared" si="94"/>
        <v>42638.208333333328</v>
      </c>
      <c r="O686" t="b">
        <v>0</v>
      </c>
      <c r="P686" t="b">
        <v>0</v>
      </c>
      <c r="Q686" t="s">
        <v>71</v>
      </c>
      <c r="R686" s="8">
        <f t="shared" si="100"/>
        <v>66.998379254457049</v>
      </c>
      <c r="S686" t="str">
        <f t="shared" si="95"/>
        <v>film &amp; video</v>
      </c>
      <c r="T686" t="str">
        <f t="shared" si="96"/>
        <v>animation</v>
      </c>
      <c r="U686" s="11" t="str">
        <f t="shared" si="98"/>
        <v>2016</v>
      </c>
      <c r="V686" s="11" t="str">
        <f t="shared" si="99"/>
        <v>Aug</v>
      </c>
      <c r="W686" s="11" t="str">
        <f t="shared" si="97"/>
        <v>Sep</v>
      </c>
    </row>
    <row r="687" spans="1:23" ht="15.75" customHeight="1">
      <c r="A687">
        <v>582</v>
      </c>
      <c r="B687" s="4" t="s">
        <v>1207</v>
      </c>
      <c r="C687" s="3" t="s">
        <v>1208</v>
      </c>
      <c r="D687">
        <v>8700</v>
      </c>
      <c r="E687">
        <v>4531</v>
      </c>
      <c r="F687" t="s">
        <v>14</v>
      </c>
      <c r="G687" s="7">
        <f t="shared" si="92"/>
        <v>0.5208045977011494</v>
      </c>
      <c r="H687">
        <v>42</v>
      </c>
      <c r="I687" t="s">
        <v>21</v>
      </c>
      <c r="J687" t="s">
        <v>22</v>
      </c>
      <c r="K687" s="10">
        <f t="shared" si="93"/>
        <v>42165.208333333328</v>
      </c>
      <c r="L687">
        <v>1433912400</v>
      </c>
      <c r="M687">
        <v>1434344400</v>
      </c>
      <c r="N687" s="11">
        <f t="shared" si="94"/>
        <v>42170.208333333328</v>
      </c>
      <c r="O687" t="b">
        <v>0</v>
      </c>
      <c r="P687" t="b">
        <v>1</v>
      </c>
      <c r="Q687" t="s">
        <v>89</v>
      </c>
      <c r="R687" s="8">
        <f t="shared" si="100"/>
        <v>107.88095238095238</v>
      </c>
      <c r="S687" t="str">
        <f t="shared" si="95"/>
        <v>games</v>
      </c>
      <c r="T687" t="str">
        <f t="shared" si="96"/>
        <v>video games</v>
      </c>
      <c r="U687" s="11" t="str">
        <f t="shared" si="98"/>
        <v>2015</v>
      </c>
      <c r="V687" s="11" t="str">
        <f t="shared" si="99"/>
        <v>Jun</v>
      </c>
      <c r="W687" s="11" t="str">
        <f t="shared" si="97"/>
        <v>Jun</v>
      </c>
    </row>
    <row r="688" spans="1:23" ht="15.75">
      <c r="A688">
        <v>240</v>
      </c>
      <c r="B688" s="4" t="s">
        <v>532</v>
      </c>
      <c r="C688" s="3" t="s">
        <v>533</v>
      </c>
      <c r="D688">
        <v>29400</v>
      </c>
      <c r="E688">
        <v>123124</v>
      </c>
      <c r="F688" t="s">
        <v>20</v>
      </c>
      <c r="G688" s="7">
        <f t="shared" si="92"/>
        <v>4.1878911564625847</v>
      </c>
      <c r="H688">
        <v>1784</v>
      </c>
      <c r="I688" t="s">
        <v>21</v>
      </c>
      <c r="J688" t="s">
        <v>22</v>
      </c>
      <c r="K688" s="10">
        <f t="shared" si="93"/>
        <v>40396.208333333336</v>
      </c>
      <c r="L688">
        <v>1281070800</v>
      </c>
      <c r="M688">
        <v>1281157200</v>
      </c>
      <c r="N688" s="11">
        <f t="shared" si="94"/>
        <v>40397.208333333336</v>
      </c>
      <c r="O688" t="b">
        <v>0</v>
      </c>
      <c r="P688" t="b">
        <v>0</v>
      </c>
      <c r="Q688" t="s">
        <v>33</v>
      </c>
      <c r="R688" s="8">
        <f t="shared" si="100"/>
        <v>69.015695067264573</v>
      </c>
      <c r="S688" t="str">
        <f t="shared" si="95"/>
        <v>theater</v>
      </c>
      <c r="T688" t="str">
        <f t="shared" si="96"/>
        <v>plays</v>
      </c>
      <c r="U688" s="11" t="str">
        <f t="shared" si="98"/>
        <v>2010</v>
      </c>
      <c r="V688" s="11" t="str">
        <f t="shared" si="99"/>
        <v>Aug</v>
      </c>
      <c r="W688" s="11" t="str">
        <f t="shared" si="97"/>
        <v>Aug</v>
      </c>
    </row>
    <row r="689" spans="1:23" ht="15.75">
      <c r="A689">
        <v>82</v>
      </c>
      <c r="B689" s="4" t="s">
        <v>213</v>
      </c>
      <c r="C689" s="3" t="s">
        <v>214</v>
      </c>
      <c r="D689">
        <v>1000</v>
      </c>
      <c r="E689">
        <v>14973</v>
      </c>
      <c r="F689" t="s">
        <v>20</v>
      </c>
      <c r="G689" s="7">
        <f t="shared" si="92"/>
        <v>14.973000000000003</v>
      </c>
      <c r="H689">
        <v>180</v>
      </c>
      <c r="I689" t="s">
        <v>40</v>
      </c>
      <c r="J689" t="s">
        <v>41</v>
      </c>
      <c r="K689" s="10">
        <f t="shared" si="93"/>
        <v>43482.25</v>
      </c>
      <c r="L689">
        <v>1547704800</v>
      </c>
      <c r="M689">
        <v>1548309600</v>
      </c>
      <c r="N689" s="11">
        <f t="shared" si="94"/>
        <v>43489.25</v>
      </c>
      <c r="O689" t="b">
        <v>0</v>
      </c>
      <c r="P689" t="b">
        <v>1</v>
      </c>
      <c r="Q689" t="s">
        <v>89</v>
      </c>
      <c r="R689" s="8">
        <f t="shared" si="100"/>
        <v>83.183333333333337</v>
      </c>
      <c r="S689" t="str">
        <f t="shared" si="95"/>
        <v>games</v>
      </c>
      <c r="T689" t="str">
        <f t="shared" si="96"/>
        <v>video games</v>
      </c>
      <c r="U689" s="11" t="str">
        <f t="shared" si="98"/>
        <v>2019</v>
      </c>
      <c r="V689" s="11" t="str">
        <f t="shared" si="99"/>
        <v>Jan</v>
      </c>
      <c r="W689" s="11" t="str">
        <f t="shared" si="97"/>
        <v>Jan</v>
      </c>
    </row>
    <row r="690" spans="1:23" ht="30" customHeight="1">
      <c r="A690">
        <v>843</v>
      </c>
      <c r="B690" s="4" t="s">
        <v>1719</v>
      </c>
      <c r="C690" s="3" t="s">
        <v>1720</v>
      </c>
      <c r="D690">
        <v>8800</v>
      </c>
      <c r="E690">
        <v>2703</v>
      </c>
      <c r="F690" t="s">
        <v>14</v>
      </c>
      <c r="G690" s="7">
        <f t="shared" si="92"/>
        <v>0.30715909090909088</v>
      </c>
      <c r="H690">
        <v>33</v>
      </c>
      <c r="I690" t="s">
        <v>21</v>
      </c>
      <c r="J690" t="s">
        <v>22</v>
      </c>
      <c r="K690" s="10">
        <f t="shared" si="93"/>
        <v>43338.208333333328</v>
      </c>
      <c r="L690">
        <v>1535259600</v>
      </c>
      <c r="M690">
        <v>1535778000</v>
      </c>
      <c r="N690" s="11">
        <f t="shared" si="94"/>
        <v>43344.208333333328</v>
      </c>
      <c r="O690" t="b">
        <v>0</v>
      </c>
      <c r="P690" t="b">
        <v>0</v>
      </c>
      <c r="Q690" t="s">
        <v>122</v>
      </c>
      <c r="R690" s="8">
        <f t="shared" si="100"/>
        <v>81.909090909090907</v>
      </c>
      <c r="S690" t="str">
        <f t="shared" si="95"/>
        <v>photography</v>
      </c>
      <c r="T690" t="str">
        <f t="shared" si="96"/>
        <v>photography books</v>
      </c>
      <c r="U690" s="11" t="str">
        <f t="shared" si="98"/>
        <v>2018</v>
      </c>
      <c r="V690" s="11" t="str">
        <f t="shared" si="99"/>
        <v>Aug</v>
      </c>
      <c r="W690" s="11" t="str">
        <f t="shared" si="97"/>
        <v>Sep</v>
      </c>
    </row>
    <row r="691" spans="1:23" ht="15.75" customHeight="1">
      <c r="A691">
        <v>433</v>
      </c>
      <c r="B691" s="4" t="s">
        <v>915</v>
      </c>
      <c r="C691" s="3" t="s">
        <v>916</v>
      </c>
      <c r="D691">
        <v>121400</v>
      </c>
      <c r="E691">
        <v>65755</v>
      </c>
      <c r="F691" t="s">
        <v>14</v>
      </c>
      <c r="G691" s="7">
        <f t="shared" si="92"/>
        <v>0.54163920922570019</v>
      </c>
      <c r="H691">
        <v>792</v>
      </c>
      <c r="I691" t="s">
        <v>21</v>
      </c>
      <c r="J691" t="s">
        <v>22</v>
      </c>
      <c r="K691" s="10">
        <f t="shared" si="93"/>
        <v>41603.25</v>
      </c>
      <c r="L691">
        <v>1385359200</v>
      </c>
      <c r="M691">
        <v>1386741600</v>
      </c>
      <c r="N691" s="11">
        <f t="shared" si="94"/>
        <v>41619.25</v>
      </c>
      <c r="O691" t="b">
        <v>0</v>
      </c>
      <c r="P691" t="b">
        <v>1</v>
      </c>
      <c r="Q691" t="s">
        <v>42</v>
      </c>
      <c r="R691" s="8">
        <f t="shared" si="100"/>
        <v>83.023989898989896</v>
      </c>
      <c r="S691" t="str">
        <f t="shared" si="95"/>
        <v>film &amp; video</v>
      </c>
      <c r="T691" t="str">
        <f t="shared" si="96"/>
        <v>documentary</v>
      </c>
      <c r="U691" s="11" t="str">
        <f t="shared" si="98"/>
        <v>2013</v>
      </c>
      <c r="V691" s="11" t="str">
        <f t="shared" si="99"/>
        <v>Nov</v>
      </c>
      <c r="W691" s="11" t="str">
        <f t="shared" si="97"/>
        <v>Dec</v>
      </c>
    </row>
    <row r="692" spans="1:23" ht="30">
      <c r="A692">
        <v>583</v>
      </c>
      <c r="B692" s="4" t="s">
        <v>1209</v>
      </c>
      <c r="C692" s="3" t="s">
        <v>1210</v>
      </c>
      <c r="D692">
        <v>18900</v>
      </c>
      <c r="E692">
        <v>60934</v>
      </c>
      <c r="F692" t="s">
        <v>20</v>
      </c>
      <c r="G692" s="7">
        <f t="shared" si="92"/>
        <v>3.2240211640211642</v>
      </c>
      <c r="H692">
        <v>909</v>
      </c>
      <c r="I692" t="s">
        <v>21</v>
      </c>
      <c r="J692" t="s">
        <v>22</v>
      </c>
      <c r="K692" s="10">
        <f t="shared" si="93"/>
        <v>40959.25</v>
      </c>
      <c r="L692">
        <v>1329717600</v>
      </c>
      <c r="M692">
        <v>1331186400</v>
      </c>
      <c r="N692" s="11">
        <f t="shared" si="94"/>
        <v>40976.25</v>
      </c>
      <c r="O692" t="b">
        <v>0</v>
      </c>
      <c r="P692" t="b">
        <v>0</v>
      </c>
      <c r="Q692" t="s">
        <v>42</v>
      </c>
      <c r="R692" s="8">
        <f t="shared" si="100"/>
        <v>67.034103410341032</v>
      </c>
      <c r="S692" t="str">
        <f t="shared" si="95"/>
        <v>film &amp; video</v>
      </c>
      <c r="T692" t="str">
        <f t="shared" si="96"/>
        <v>documentary</v>
      </c>
      <c r="U692" s="11" t="str">
        <f t="shared" si="98"/>
        <v>2012</v>
      </c>
      <c r="V692" s="11" t="str">
        <f t="shared" si="99"/>
        <v>Feb</v>
      </c>
      <c r="W692" s="11" t="str">
        <f t="shared" si="97"/>
        <v>Mar</v>
      </c>
    </row>
    <row r="693" spans="1:23" ht="15.75" customHeight="1">
      <c r="A693">
        <v>900</v>
      </c>
      <c r="B693" s="4" t="s">
        <v>1832</v>
      </c>
      <c r="C693" s="3" t="s">
        <v>1833</v>
      </c>
      <c r="D693">
        <v>100</v>
      </c>
      <c r="E693">
        <v>2</v>
      </c>
      <c r="F693" t="s">
        <v>14</v>
      </c>
      <c r="G693" s="7">
        <f t="shared" si="92"/>
        <v>0.02</v>
      </c>
      <c r="H693">
        <v>1</v>
      </c>
      <c r="I693" t="s">
        <v>21</v>
      </c>
      <c r="J693" t="s">
        <v>22</v>
      </c>
      <c r="K693" s="10">
        <f t="shared" si="93"/>
        <v>41901.208333333336</v>
      </c>
      <c r="L693">
        <v>1411102800</v>
      </c>
      <c r="M693">
        <v>1411189200</v>
      </c>
      <c r="N693" s="11">
        <f t="shared" si="94"/>
        <v>41902.208333333336</v>
      </c>
      <c r="O693" t="b">
        <v>0</v>
      </c>
      <c r="P693" t="b">
        <v>1</v>
      </c>
      <c r="Q693" t="s">
        <v>28</v>
      </c>
      <c r="R693" s="8">
        <f t="shared" si="100"/>
        <v>2</v>
      </c>
      <c r="S693" t="str">
        <f t="shared" si="95"/>
        <v>technology</v>
      </c>
      <c r="T693" t="str">
        <f t="shared" si="96"/>
        <v>web</v>
      </c>
      <c r="U693" s="11" t="str">
        <f t="shared" si="98"/>
        <v>2014</v>
      </c>
      <c r="V693" s="11" t="str">
        <f t="shared" si="99"/>
        <v>Sep</v>
      </c>
      <c r="W693" s="11" t="str">
        <f t="shared" si="97"/>
        <v>Sep</v>
      </c>
    </row>
    <row r="694" spans="1:23" ht="15.75">
      <c r="A694">
        <v>125</v>
      </c>
      <c r="B694" s="4" t="s">
        <v>301</v>
      </c>
      <c r="C694" s="3" t="s">
        <v>302</v>
      </c>
      <c r="D694">
        <v>5300</v>
      </c>
      <c r="E694">
        <v>8475</v>
      </c>
      <c r="F694" t="s">
        <v>20</v>
      </c>
      <c r="G694" s="7">
        <f t="shared" si="92"/>
        <v>1.5990566037735849</v>
      </c>
      <c r="H694">
        <v>180</v>
      </c>
      <c r="I694" t="s">
        <v>21</v>
      </c>
      <c r="J694" t="s">
        <v>22</v>
      </c>
      <c r="K694" s="10">
        <f t="shared" si="93"/>
        <v>43362.208333333328</v>
      </c>
      <c r="L694">
        <v>1537333200</v>
      </c>
      <c r="M694">
        <v>1537678800</v>
      </c>
      <c r="N694" s="11">
        <f t="shared" si="94"/>
        <v>43366.208333333328</v>
      </c>
      <c r="O694" t="b">
        <v>0</v>
      </c>
      <c r="P694" t="b">
        <v>0</v>
      </c>
      <c r="Q694" t="s">
        <v>33</v>
      </c>
      <c r="R694" s="8">
        <f t="shared" si="100"/>
        <v>47.083333333333336</v>
      </c>
      <c r="S694" t="str">
        <f t="shared" si="95"/>
        <v>theater</v>
      </c>
      <c r="T694" t="str">
        <f t="shared" si="96"/>
        <v>plays</v>
      </c>
      <c r="U694" s="11" t="str">
        <f t="shared" si="98"/>
        <v>2018</v>
      </c>
      <c r="V694" s="11" t="str">
        <f t="shared" si="99"/>
        <v>Sep</v>
      </c>
      <c r="W694" s="11" t="str">
        <f t="shared" si="97"/>
        <v>Sep</v>
      </c>
    </row>
    <row r="695" spans="1:23" ht="15.75" customHeight="1">
      <c r="A695">
        <v>448</v>
      </c>
      <c r="B695" s="4" t="s">
        <v>944</v>
      </c>
      <c r="C695" s="3" t="s">
        <v>945</v>
      </c>
      <c r="D695">
        <v>89900</v>
      </c>
      <c r="E695">
        <v>45384</v>
      </c>
      <c r="F695" t="s">
        <v>14</v>
      </c>
      <c r="G695" s="7">
        <f t="shared" si="92"/>
        <v>0.50482758620689661</v>
      </c>
      <c r="H695">
        <v>605</v>
      </c>
      <c r="I695" t="s">
        <v>21</v>
      </c>
      <c r="J695" t="s">
        <v>22</v>
      </c>
      <c r="K695" s="10">
        <f t="shared" si="93"/>
        <v>41378.208333333336</v>
      </c>
      <c r="L695">
        <v>1365915600</v>
      </c>
      <c r="M695">
        <v>1366088400</v>
      </c>
      <c r="N695" s="11">
        <f t="shared" si="94"/>
        <v>41380.208333333336</v>
      </c>
      <c r="O695" t="b">
        <v>0</v>
      </c>
      <c r="P695" t="b">
        <v>1</v>
      </c>
      <c r="Q695" t="s">
        <v>89</v>
      </c>
      <c r="R695" s="8">
        <f t="shared" si="100"/>
        <v>75.014876033057845</v>
      </c>
      <c r="S695" t="str">
        <f t="shared" si="95"/>
        <v>games</v>
      </c>
      <c r="T695" t="str">
        <f t="shared" si="96"/>
        <v>video games</v>
      </c>
      <c r="U695" s="11" t="str">
        <f t="shared" si="98"/>
        <v>2013</v>
      </c>
      <c r="V695" s="11" t="str">
        <f t="shared" si="99"/>
        <v>Apr</v>
      </c>
      <c r="W695" s="11" t="str">
        <f t="shared" si="97"/>
        <v>Apr</v>
      </c>
    </row>
    <row r="696" spans="1:23" ht="15.75">
      <c r="A696">
        <v>218</v>
      </c>
      <c r="B696" s="4" t="s">
        <v>489</v>
      </c>
      <c r="C696" s="3" t="s">
        <v>490</v>
      </c>
      <c r="D696">
        <v>5700</v>
      </c>
      <c r="E696">
        <v>12309</v>
      </c>
      <c r="F696" t="s">
        <v>20</v>
      </c>
      <c r="G696" s="7">
        <f t="shared" si="92"/>
        <v>2.1594736842105262</v>
      </c>
      <c r="H696">
        <v>397</v>
      </c>
      <c r="I696" t="s">
        <v>40</v>
      </c>
      <c r="J696" t="s">
        <v>41</v>
      </c>
      <c r="K696" s="10">
        <f t="shared" si="93"/>
        <v>40858.25</v>
      </c>
      <c r="L696">
        <v>1320991200</v>
      </c>
      <c r="M696">
        <v>1323928800</v>
      </c>
      <c r="N696" s="11">
        <f t="shared" si="94"/>
        <v>40892.25</v>
      </c>
      <c r="O696" t="b">
        <v>0</v>
      </c>
      <c r="P696" t="b">
        <v>1</v>
      </c>
      <c r="Q696" t="s">
        <v>100</v>
      </c>
      <c r="R696" s="8">
        <f t="shared" si="100"/>
        <v>31.005037783375315</v>
      </c>
      <c r="S696" t="str">
        <f t="shared" si="95"/>
        <v>film &amp; video</v>
      </c>
      <c r="T696" t="str">
        <f t="shared" si="96"/>
        <v>shorts</v>
      </c>
      <c r="U696" s="11" t="str">
        <f t="shared" si="98"/>
        <v>2011</v>
      </c>
      <c r="V696" s="11" t="str">
        <f t="shared" si="99"/>
        <v>Nov</v>
      </c>
      <c r="W696" s="11" t="str">
        <f t="shared" si="97"/>
        <v>Dec</v>
      </c>
    </row>
    <row r="697" spans="1:23" ht="15.75">
      <c r="A697">
        <v>585</v>
      </c>
      <c r="B697" s="4" t="s">
        <v>1212</v>
      </c>
      <c r="C697" s="3" t="s">
        <v>1213</v>
      </c>
      <c r="D697">
        <v>8900</v>
      </c>
      <c r="E697">
        <v>13065</v>
      </c>
      <c r="F697" t="s">
        <v>20</v>
      </c>
      <c r="G697" s="7">
        <f t="shared" si="92"/>
        <v>1.4679775280898877</v>
      </c>
      <c r="H697">
        <v>136</v>
      </c>
      <c r="I697" t="s">
        <v>21</v>
      </c>
      <c r="J697" t="s">
        <v>22</v>
      </c>
      <c r="K697" s="10">
        <f t="shared" si="93"/>
        <v>40255.208333333336</v>
      </c>
      <c r="L697">
        <v>1268888400</v>
      </c>
      <c r="M697">
        <v>1269752400</v>
      </c>
      <c r="N697" s="11">
        <f t="shared" si="94"/>
        <v>40265.208333333336</v>
      </c>
      <c r="O697" t="b">
        <v>0</v>
      </c>
      <c r="P697" t="b">
        <v>0</v>
      </c>
      <c r="Q697" t="s">
        <v>206</v>
      </c>
      <c r="R697" s="8">
        <f t="shared" si="100"/>
        <v>96.066176470588232</v>
      </c>
      <c r="S697" t="str">
        <f t="shared" si="95"/>
        <v>publishing</v>
      </c>
      <c r="T697" t="str">
        <f t="shared" si="96"/>
        <v>translations</v>
      </c>
      <c r="U697" s="11" t="str">
        <f t="shared" si="98"/>
        <v>2010</v>
      </c>
      <c r="V697" s="11" t="str">
        <f t="shared" si="99"/>
        <v>Mar</v>
      </c>
      <c r="W697" s="11" t="str">
        <f t="shared" si="97"/>
        <v>Mar</v>
      </c>
    </row>
    <row r="698" spans="1:23" ht="15.75">
      <c r="A698">
        <v>727</v>
      </c>
      <c r="B698" s="4" t="s">
        <v>1492</v>
      </c>
      <c r="C698" s="3" t="s">
        <v>1493</v>
      </c>
      <c r="D698">
        <v>8900</v>
      </c>
      <c r="E698">
        <v>14685</v>
      </c>
      <c r="F698" t="s">
        <v>20</v>
      </c>
      <c r="G698" s="7">
        <f t="shared" si="92"/>
        <v>1.65</v>
      </c>
      <c r="H698">
        <v>181</v>
      </c>
      <c r="I698" t="s">
        <v>21</v>
      </c>
      <c r="J698" t="s">
        <v>22</v>
      </c>
      <c r="K698" s="10">
        <f t="shared" si="93"/>
        <v>43485.25</v>
      </c>
      <c r="L698">
        <v>1547964000</v>
      </c>
      <c r="M698">
        <v>1552971600</v>
      </c>
      <c r="N698" s="11">
        <f t="shared" si="94"/>
        <v>43543.208333333328</v>
      </c>
      <c r="O698" t="b">
        <v>0</v>
      </c>
      <c r="P698" t="b">
        <v>0</v>
      </c>
      <c r="Q698" t="s">
        <v>28</v>
      </c>
      <c r="R698" s="8">
        <f t="shared" si="100"/>
        <v>81.132596685082873</v>
      </c>
      <c r="S698" t="str">
        <f t="shared" si="95"/>
        <v>technology</v>
      </c>
      <c r="T698" t="str">
        <f t="shared" si="96"/>
        <v>web</v>
      </c>
      <c r="U698" s="11" t="str">
        <f t="shared" si="98"/>
        <v>2019</v>
      </c>
      <c r="V698" s="11" t="str">
        <f t="shared" si="99"/>
        <v>Jan</v>
      </c>
      <c r="W698" s="11" t="str">
        <f t="shared" si="97"/>
        <v>Mar</v>
      </c>
    </row>
    <row r="699" spans="1:23" ht="30" customHeight="1">
      <c r="A699">
        <v>518</v>
      </c>
      <c r="B699" s="4" t="s">
        <v>1082</v>
      </c>
      <c r="C699" s="3" t="s">
        <v>1083</v>
      </c>
      <c r="D699">
        <v>8800</v>
      </c>
      <c r="E699">
        <v>622</v>
      </c>
      <c r="F699" t="s">
        <v>14</v>
      </c>
      <c r="G699" s="7">
        <f t="shared" si="92"/>
        <v>7.0681818181818179E-2</v>
      </c>
      <c r="H699">
        <v>10</v>
      </c>
      <c r="I699" t="s">
        <v>21</v>
      </c>
      <c r="J699" t="s">
        <v>22</v>
      </c>
      <c r="K699" s="10">
        <f t="shared" si="93"/>
        <v>43154.25</v>
      </c>
      <c r="L699">
        <v>1519365600</v>
      </c>
      <c r="M699">
        <v>1519538400</v>
      </c>
      <c r="N699" s="11">
        <f t="shared" si="94"/>
        <v>43156.25</v>
      </c>
      <c r="O699" t="b">
        <v>0</v>
      </c>
      <c r="P699" t="b">
        <v>1</v>
      </c>
      <c r="Q699" t="s">
        <v>71</v>
      </c>
      <c r="R699" s="8">
        <f t="shared" si="100"/>
        <v>62.2</v>
      </c>
      <c r="S699" t="str">
        <f t="shared" si="95"/>
        <v>film &amp; video</v>
      </c>
      <c r="T699" t="str">
        <f t="shared" si="96"/>
        <v>animation</v>
      </c>
      <c r="U699" s="11" t="str">
        <f t="shared" si="98"/>
        <v>2018</v>
      </c>
      <c r="V699" s="11" t="str">
        <f t="shared" si="99"/>
        <v>Feb</v>
      </c>
      <c r="W699" s="11" t="str">
        <f t="shared" si="97"/>
        <v>Feb</v>
      </c>
    </row>
    <row r="700" spans="1:23" ht="15.75">
      <c r="A700">
        <v>517</v>
      </c>
      <c r="B700" s="4" t="s">
        <v>1080</v>
      </c>
      <c r="C700" s="3" t="s">
        <v>1081</v>
      </c>
      <c r="D700">
        <v>5900</v>
      </c>
      <c r="E700">
        <v>6608</v>
      </c>
      <c r="F700" t="s">
        <v>20</v>
      </c>
      <c r="G700" s="7">
        <f t="shared" si="92"/>
        <v>1.1200000000000001</v>
      </c>
      <c r="H700">
        <v>78</v>
      </c>
      <c r="I700" t="s">
        <v>21</v>
      </c>
      <c r="J700" t="s">
        <v>22</v>
      </c>
      <c r="K700" s="10">
        <f t="shared" si="93"/>
        <v>42860.208333333328</v>
      </c>
      <c r="L700">
        <v>1493960400</v>
      </c>
      <c r="M700">
        <v>1494392400</v>
      </c>
      <c r="N700" s="11">
        <f t="shared" si="94"/>
        <v>42865.208333333328</v>
      </c>
      <c r="O700" t="b">
        <v>0</v>
      </c>
      <c r="P700" t="b">
        <v>0</v>
      </c>
      <c r="Q700" t="s">
        <v>17</v>
      </c>
      <c r="R700" s="8">
        <f t="shared" si="100"/>
        <v>84.717948717948715</v>
      </c>
      <c r="S700" t="str">
        <f t="shared" si="95"/>
        <v>food</v>
      </c>
      <c r="T700" t="str">
        <f t="shared" si="96"/>
        <v>food trucks</v>
      </c>
      <c r="U700" s="11" t="str">
        <f t="shared" si="98"/>
        <v>2017</v>
      </c>
      <c r="V700" s="11" t="str">
        <f t="shared" si="99"/>
        <v>May</v>
      </c>
      <c r="W700" s="11" t="str">
        <f t="shared" si="97"/>
        <v>May</v>
      </c>
    </row>
    <row r="701" spans="1:23" ht="15.75">
      <c r="A701">
        <v>991</v>
      </c>
      <c r="B701" s="4" t="s">
        <v>1080</v>
      </c>
      <c r="C701" s="3" t="s">
        <v>2010</v>
      </c>
      <c r="D701">
        <v>9800</v>
      </c>
      <c r="E701">
        <v>11091</v>
      </c>
      <c r="F701" t="s">
        <v>20</v>
      </c>
      <c r="G701" s="7">
        <f t="shared" si="92"/>
        <v>1.131734693877551</v>
      </c>
      <c r="H701">
        <v>241</v>
      </c>
      <c r="I701" t="s">
        <v>21</v>
      </c>
      <c r="J701" t="s">
        <v>22</v>
      </c>
      <c r="K701" s="10">
        <f t="shared" si="93"/>
        <v>41907.208333333336</v>
      </c>
      <c r="L701">
        <v>1411621200</v>
      </c>
      <c r="M701">
        <v>1411966800</v>
      </c>
      <c r="N701" s="11">
        <f t="shared" si="94"/>
        <v>41911.208333333336</v>
      </c>
      <c r="O701" t="b">
        <v>0</v>
      </c>
      <c r="P701" t="b">
        <v>1</v>
      </c>
      <c r="Q701" t="s">
        <v>23</v>
      </c>
      <c r="R701" s="8">
        <f t="shared" si="100"/>
        <v>46.020746887966808</v>
      </c>
      <c r="S701" t="str">
        <f t="shared" si="95"/>
        <v>music</v>
      </c>
      <c r="T701" t="str">
        <f t="shared" si="96"/>
        <v>rock</v>
      </c>
      <c r="U701" s="11" t="str">
        <f t="shared" si="98"/>
        <v>2014</v>
      </c>
      <c r="V701" s="11" t="str">
        <f t="shared" si="99"/>
        <v>Sep</v>
      </c>
      <c r="W701" s="11" t="str">
        <f t="shared" si="97"/>
        <v>Sep</v>
      </c>
    </row>
    <row r="702" spans="1:23" ht="15.75" customHeight="1">
      <c r="A702">
        <v>914</v>
      </c>
      <c r="B702" s="4" t="s">
        <v>1860</v>
      </c>
      <c r="C702" s="3" t="s">
        <v>1861</v>
      </c>
      <c r="D702">
        <v>6400</v>
      </c>
      <c r="E702">
        <v>3676</v>
      </c>
      <c r="F702" t="s">
        <v>14</v>
      </c>
      <c r="G702" s="7">
        <f t="shared" ref="G702:G765" si="101">(E702/D702*100) %</f>
        <v>0.57437499999999997</v>
      </c>
      <c r="H702">
        <v>141</v>
      </c>
      <c r="I702" t="s">
        <v>40</v>
      </c>
      <c r="J702" t="s">
        <v>41</v>
      </c>
      <c r="K702" s="10">
        <f t="shared" si="93"/>
        <v>41490.208333333336</v>
      </c>
      <c r="L702">
        <v>1375592400</v>
      </c>
      <c r="M702">
        <v>1376629200</v>
      </c>
      <c r="N702" s="11">
        <f t="shared" si="94"/>
        <v>41502.208333333336</v>
      </c>
      <c r="O702" t="b">
        <v>0</v>
      </c>
      <c r="P702" t="b">
        <v>0</v>
      </c>
      <c r="Q702" t="s">
        <v>33</v>
      </c>
      <c r="R702" s="8">
        <f t="shared" si="100"/>
        <v>26.070921985815602</v>
      </c>
      <c r="S702" t="str">
        <f t="shared" si="95"/>
        <v>theater</v>
      </c>
      <c r="T702" t="str">
        <f t="shared" si="96"/>
        <v>plays</v>
      </c>
      <c r="U702" s="11" t="str">
        <f t="shared" si="98"/>
        <v>2013</v>
      </c>
      <c r="V702" s="11" t="str">
        <f t="shared" si="99"/>
        <v>Aug</v>
      </c>
      <c r="W702" s="11" t="str">
        <f t="shared" si="97"/>
        <v>Aug</v>
      </c>
    </row>
    <row r="703" spans="1:23" ht="15.75">
      <c r="A703">
        <v>768</v>
      </c>
      <c r="B703" s="4" t="s">
        <v>1571</v>
      </c>
      <c r="C703" s="3" t="s">
        <v>1572</v>
      </c>
      <c r="D703">
        <v>4800</v>
      </c>
      <c r="E703">
        <v>11088</v>
      </c>
      <c r="F703" t="s">
        <v>20</v>
      </c>
      <c r="G703" s="7">
        <f t="shared" si="101"/>
        <v>2.31</v>
      </c>
      <c r="H703">
        <v>150</v>
      </c>
      <c r="I703" t="s">
        <v>21</v>
      </c>
      <c r="J703" t="s">
        <v>22</v>
      </c>
      <c r="K703" s="10">
        <f t="shared" si="93"/>
        <v>41619.25</v>
      </c>
      <c r="L703">
        <v>1386741600</v>
      </c>
      <c r="M703">
        <v>1388037600</v>
      </c>
      <c r="N703" s="11">
        <f t="shared" si="94"/>
        <v>41634.25</v>
      </c>
      <c r="O703" t="b">
        <v>0</v>
      </c>
      <c r="P703" t="b">
        <v>0</v>
      </c>
      <c r="Q703" t="s">
        <v>33</v>
      </c>
      <c r="R703" s="8">
        <f t="shared" si="100"/>
        <v>73.92</v>
      </c>
      <c r="S703" t="str">
        <f t="shared" si="95"/>
        <v>theater</v>
      </c>
      <c r="T703" t="str">
        <f t="shared" si="96"/>
        <v>plays</v>
      </c>
      <c r="U703" s="11" t="str">
        <f t="shared" si="98"/>
        <v>2013</v>
      </c>
      <c r="V703" s="11" t="str">
        <f t="shared" si="99"/>
        <v>Dec</v>
      </c>
      <c r="W703" s="11" t="str">
        <f t="shared" si="97"/>
        <v>Dec</v>
      </c>
    </row>
    <row r="704" spans="1:23" ht="15.75">
      <c r="A704">
        <v>364</v>
      </c>
      <c r="B704" s="4" t="s">
        <v>780</v>
      </c>
      <c r="C704" s="3" t="s">
        <v>781</v>
      </c>
      <c r="D704">
        <v>900</v>
      </c>
      <c r="E704">
        <v>14547</v>
      </c>
      <c r="F704" t="s">
        <v>20</v>
      </c>
      <c r="G704" s="7">
        <f t="shared" si="101"/>
        <v>16.163333333333334</v>
      </c>
      <c r="H704">
        <v>186</v>
      </c>
      <c r="I704" t="s">
        <v>21</v>
      </c>
      <c r="J704" t="s">
        <v>22</v>
      </c>
      <c r="K704" s="10">
        <f t="shared" si="93"/>
        <v>43164.25</v>
      </c>
      <c r="L704">
        <v>1520229600</v>
      </c>
      <c r="M704">
        <v>1522818000</v>
      </c>
      <c r="N704" s="11">
        <f t="shared" si="94"/>
        <v>43194.208333333328</v>
      </c>
      <c r="O704" t="b">
        <v>0</v>
      </c>
      <c r="P704" t="b">
        <v>0</v>
      </c>
      <c r="Q704" t="s">
        <v>60</v>
      </c>
      <c r="R704" s="8">
        <f t="shared" si="100"/>
        <v>78.209677419354833</v>
      </c>
      <c r="S704" t="str">
        <f t="shared" si="95"/>
        <v>music</v>
      </c>
      <c r="T704" t="str">
        <f t="shared" si="96"/>
        <v>indie rock</v>
      </c>
      <c r="U704" s="11" t="str">
        <f t="shared" si="98"/>
        <v>2018</v>
      </c>
      <c r="V704" s="11" t="str">
        <f t="shared" si="99"/>
        <v>Mar</v>
      </c>
      <c r="W704" s="11" t="str">
        <f t="shared" si="97"/>
        <v>Apr</v>
      </c>
    </row>
    <row r="705" spans="1:23" ht="15.75" customHeight="1">
      <c r="A705">
        <v>750</v>
      </c>
      <c r="B705" s="4" t="s">
        <v>1536</v>
      </c>
      <c r="C705" s="3" t="s">
        <v>1537</v>
      </c>
      <c r="D705">
        <v>100</v>
      </c>
      <c r="E705">
        <v>1</v>
      </c>
      <c r="F705" t="s">
        <v>14</v>
      </c>
      <c r="G705" s="7">
        <f t="shared" si="101"/>
        <v>0.01</v>
      </c>
      <c r="H705">
        <v>1</v>
      </c>
      <c r="I705" t="s">
        <v>40</v>
      </c>
      <c r="J705" t="s">
        <v>41</v>
      </c>
      <c r="K705" s="10">
        <f t="shared" si="93"/>
        <v>40360.208333333336</v>
      </c>
      <c r="L705">
        <v>1277960400</v>
      </c>
      <c r="M705">
        <v>1280120400</v>
      </c>
      <c r="N705" s="11">
        <f t="shared" si="94"/>
        <v>40385.208333333336</v>
      </c>
      <c r="O705" t="b">
        <v>0</v>
      </c>
      <c r="P705" t="b">
        <v>0</v>
      </c>
      <c r="Q705" t="s">
        <v>50</v>
      </c>
      <c r="R705" s="8">
        <f t="shared" si="100"/>
        <v>1</v>
      </c>
      <c r="S705" t="str">
        <f t="shared" si="95"/>
        <v>music</v>
      </c>
      <c r="T705" t="str">
        <f t="shared" si="96"/>
        <v>electric music</v>
      </c>
      <c r="U705" s="11" t="str">
        <f t="shared" si="98"/>
        <v>2010</v>
      </c>
      <c r="V705" s="11" t="str">
        <f t="shared" si="99"/>
        <v>Jul</v>
      </c>
      <c r="W705" s="11" t="str">
        <f t="shared" si="97"/>
        <v>Jul</v>
      </c>
    </row>
    <row r="706" spans="1:23" ht="15.75">
      <c r="A706">
        <v>642</v>
      </c>
      <c r="B706" s="4" t="s">
        <v>1326</v>
      </c>
      <c r="C706" s="3" t="s">
        <v>1327</v>
      </c>
      <c r="D706">
        <v>9200</v>
      </c>
      <c r="E706">
        <v>13382</v>
      </c>
      <c r="F706" t="s">
        <v>20</v>
      </c>
      <c r="G706" s="7">
        <f t="shared" si="101"/>
        <v>1.4545652173913044</v>
      </c>
      <c r="H706">
        <v>129</v>
      </c>
      <c r="I706" t="s">
        <v>15</v>
      </c>
      <c r="J706" t="s">
        <v>16</v>
      </c>
      <c r="K706" s="10">
        <f t="shared" ref="K706:K769" si="102">(((L706/60)/60)/24)+DATE(1970,1,1)</f>
        <v>43451.25</v>
      </c>
      <c r="L706">
        <v>1545026400</v>
      </c>
      <c r="M706">
        <v>1545804000</v>
      </c>
      <c r="N706" s="11">
        <f t="shared" ref="N706:N769" si="103">(((M706/60)/60)/24)+DATE(1970,1,1)</f>
        <v>43460.25</v>
      </c>
      <c r="O706" t="b">
        <v>0</v>
      </c>
      <c r="P706" t="b">
        <v>0</v>
      </c>
      <c r="Q706" t="s">
        <v>65</v>
      </c>
      <c r="R706" s="8">
        <f t="shared" si="100"/>
        <v>103.73643410852713</v>
      </c>
      <c r="S706" t="str">
        <f t="shared" ref="S706:S769" si="104">LEFT(Q706,FIND("/",Q706)-1)</f>
        <v>technology</v>
      </c>
      <c r="T706" t="str">
        <f t="shared" ref="T706:T769" si="105">RIGHT(Q706,(LEN(Q706)-FIND("/",Q706)))</f>
        <v>wearables</v>
      </c>
      <c r="U706" s="11" t="str">
        <f t="shared" si="98"/>
        <v>2018</v>
      </c>
      <c r="V706" s="11" t="str">
        <f t="shared" si="99"/>
        <v>Dec</v>
      </c>
      <c r="W706" s="11" t="str">
        <f t="shared" ref="W706:W769" si="106">TEXT(N706,"mmm")</f>
        <v>Dec</v>
      </c>
    </row>
    <row r="707" spans="1:23" ht="30">
      <c r="A707">
        <v>277</v>
      </c>
      <c r="B707" s="4" t="s">
        <v>606</v>
      </c>
      <c r="C707" s="3" t="s">
        <v>607</v>
      </c>
      <c r="D707">
        <v>700</v>
      </c>
      <c r="E707">
        <v>7465</v>
      </c>
      <c r="F707" t="s">
        <v>20</v>
      </c>
      <c r="G707" s="7">
        <f t="shared" si="101"/>
        <v>10.664285714285716</v>
      </c>
      <c r="H707">
        <v>83</v>
      </c>
      <c r="I707" t="s">
        <v>21</v>
      </c>
      <c r="J707" t="s">
        <v>22</v>
      </c>
      <c r="K707" s="10">
        <f t="shared" si="102"/>
        <v>40378.208333333336</v>
      </c>
      <c r="L707">
        <v>1279515600</v>
      </c>
      <c r="M707">
        <v>1279688400</v>
      </c>
      <c r="N707" s="11">
        <f t="shared" si="103"/>
        <v>40380.208333333336</v>
      </c>
      <c r="O707" t="b">
        <v>0</v>
      </c>
      <c r="P707" t="b">
        <v>0</v>
      </c>
      <c r="Q707" t="s">
        <v>33</v>
      </c>
      <c r="R707" s="8">
        <f t="shared" si="100"/>
        <v>89.939759036144579</v>
      </c>
      <c r="S707" t="str">
        <f t="shared" si="104"/>
        <v>theater</v>
      </c>
      <c r="T707" t="str">
        <f t="shared" si="105"/>
        <v>plays</v>
      </c>
      <c r="U707" s="11" t="str">
        <f t="shared" ref="U707:U770" si="107">TEXT(N707,"yyyy")</f>
        <v>2010</v>
      </c>
      <c r="V707" s="11" t="str">
        <f t="shared" ref="V707:V770" si="108">TEXT(K707,"mmm")</f>
        <v>Jul</v>
      </c>
      <c r="W707" s="11" t="str">
        <f t="shared" si="106"/>
        <v>Jul</v>
      </c>
    </row>
    <row r="708" spans="1:23" ht="30" customHeight="1">
      <c r="A708">
        <v>299</v>
      </c>
      <c r="B708" s="4" t="s">
        <v>650</v>
      </c>
      <c r="C708" s="3" t="s">
        <v>651</v>
      </c>
      <c r="D708">
        <v>3800</v>
      </c>
      <c r="E708">
        <v>1954</v>
      </c>
      <c r="F708" t="s">
        <v>14</v>
      </c>
      <c r="G708" s="7">
        <f t="shared" si="101"/>
        <v>0.51421052631578945</v>
      </c>
      <c r="H708">
        <v>49</v>
      </c>
      <c r="I708" t="s">
        <v>21</v>
      </c>
      <c r="J708" t="s">
        <v>22</v>
      </c>
      <c r="K708" s="10">
        <f t="shared" si="102"/>
        <v>42432.25</v>
      </c>
      <c r="L708">
        <v>1456984800</v>
      </c>
      <c r="M708">
        <v>1461819600</v>
      </c>
      <c r="N708" s="11">
        <f t="shared" si="103"/>
        <v>42488.208333333328</v>
      </c>
      <c r="O708" t="b">
        <v>0</v>
      </c>
      <c r="P708" t="b">
        <v>0</v>
      </c>
      <c r="Q708" t="s">
        <v>17</v>
      </c>
      <c r="R708" s="8">
        <f t="shared" si="100"/>
        <v>39.877551020408163</v>
      </c>
      <c r="S708" t="str">
        <f t="shared" si="104"/>
        <v>food</v>
      </c>
      <c r="T708" t="str">
        <f t="shared" si="105"/>
        <v>food trucks</v>
      </c>
      <c r="U708" s="11" t="str">
        <f t="shared" si="107"/>
        <v>2016</v>
      </c>
      <c r="V708" s="11" t="str">
        <f t="shared" si="108"/>
        <v>Mar</v>
      </c>
      <c r="W708" s="11" t="str">
        <f t="shared" si="106"/>
        <v>Apr</v>
      </c>
    </row>
    <row r="709" spans="1:23" ht="15.75" customHeight="1">
      <c r="A709">
        <v>9</v>
      </c>
      <c r="B709" s="4" t="s">
        <v>48</v>
      </c>
      <c r="C709" s="3" t="s">
        <v>49</v>
      </c>
      <c r="D709">
        <v>6200</v>
      </c>
      <c r="E709">
        <v>3208</v>
      </c>
      <c r="F709" t="s">
        <v>14</v>
      </c>
      <c r="G709" s="7">
        <f t="shared" si="101"/>
        <v>0.51741935483870971</v>
      </c>
      <c r="H709">
        <v>44</v>
      </c>
      <c r="I709" t="s">
        <v>21</v>
      </c>
      <c r="J709" t="s">
        <v>22</v>
      </c>
      <c r="K709" s="10">
        <f t="shared" si="102"/>
        <v>41536.208333333336</v>
      </c>
      <c r="L709">
        <v>1379566800</v>
      </c>
      <c r="M709">
        <v>1383804000</v>
      </c>
      <c r="N709" s="11">
        <f t="shared" si="103"/>
        <v>41585.25</v>
      </c>
      <c r="O709" t="b">
        <v>0</v>
      </c>
      <c r="P709" t="b">
        <v>0</v>
      </c>
      <c r="Q709" t="s">
        <v>50</v>
      </c>
      <c r="R709" s="8">
        <f t="shared" si="100"/>
        <v>72.909090909090907</v>
      </c>
      <c r="S709" t="str">
        <f t="shared" si="104"/>
        <v>music</v>
      </c>
      <c r="T709" t="str">
        <f t="shared" si="105"/>
        <v>electric music</v>
      </c>
      <c r="U709" s="11" t="str">
        <f t="shared" si="107"/>
        <v>2013</v>
      </c>
      <c r="V709" s="11" t="str">
        <f t="shared" si="108"/>
        <v>Sep</v>
      </c>
      <c r="W709" s="11" t="str">
        <f t="shared" si="106"/>
        <v>Nov</v>
      </c>
    </row>
    <row r="710" spans="1:23" ht="15.75">
      <c r="A710">
        <v>691</v>
      </c>
      <c r="B710" s="4" t="s">
        <v>1421</v>
      </c>
      <c r="C710" s="3" t="s">
        <v>1422</v>
      </c>
      <c r="D710">
        <v>5000</v>
      </c>
      <c r="E710">
        <v>7119</v>
      </c>
      <c r="F710" t="s">
        <v>20</v>
      </c>
      <c r="G710" s="7">
        <f t="shared" si="101"/>
        <v>1.4238</v>
      </c>
      <c r="H710">
        <v>237</v>
      </c>
      <c r="I710" t="s">
        <v>21</v>
      </c>
      <c r="J710" t="s">
        <v>22</v>
      </c>
      <c r="K710" s="10">
        <f t="shared" si="102"/>
        <v>41185.208333333336</v>
      </c>
      <c r="L710">
        <v>1349240400</v>
      </c>
      <c r="M710">
        <v>1350709200</v>
      </c>
      <c r="N710" s="11">
        <f t="shared" si="103"/>
        <v>41202.208333333336</v>
      </c>
      <c r="O710" t="b">
        <v>1</v>
      </c>
      <c r="P710" t="b">
        <v>1</v>
      </c>
      <c r="Q710" t="s">
        <v>42</v>
      </c>
      <c r="R710" s="8">
        <f t="shared" si="100"/>
        <v>30.037974683544302</v>
      </c>
      <c r="S710" t="str">
        <f t="shared" si="104"/>
        <v>film &amp; video</v>
      </c>
      <c r="T710" t="str">
        <f t="shared" si="105"/>
        <v>documentary</v>
      </c>
      <c r="U710" s="11" t="str">
        <f t="shared" si="107"/>
        <v>2012</v>
      </c>
      <c r="V710" s="11" t="str">
        <f t="shared" si="108"/>
        <v>Oct</v>
      </c>
      <c r="W710" s="11" t="str">
        <f t="shared" si="106"/>
        <v>Oct</v>
      </c>
    </row>
    <row r="711" spans="1:23" ht="15.75">
      <c r="A711">
        <v>20</v>
      </c>
      <c r="B711" s="4" t="s">
        <v>77</v>
      </c>
      <c r="C711" s="3" t="s">
        <v>78</v>
      </c>
      <c r="D711">
        <v>131800</v>
      </c>
      <c r="E711">
        <v>147936</v>
      </c>
      <c r="F711" t="s">
        <v>20</v>
      </c>
      <c r="G711" s="7">
        <f t="shared" si="101"/>
        <v>1.1224279210925645</v>
      </c>
      <c r="H711">
        <v>1396</v>
      </c>
      <c r="I711" t="s">
        <v>21</v>
      </c>
      <c r="J711" t="s">
        <v>22</v>
      </c>
      <c r="K711" s="10">
        <f t="shared" si="102"/>
        <v>41848.208333333336</v>
      </c>
      <c r="L711">
        <v>1406523600</v>
      </c>
      <c r="M711">
        <v>1406523600</v>
      </c>
      <c r="N711" s="11">
        <f t="shared" si="103"/>
        <v>41848.208333333336</v>
      </c>
      <c r="O711" t="b">
        <v>0</v>
      </c>
      <c r="P711" t="b">
        <v>0</v>
      </c>
      <c r="Q711" t="s">
        <v>53</v>
      </c>
      <c r="R711" s="8">
        <f t="shared" si="100"/>
        <v>105.97134670487107</v>
      </c>
      <c r="S711" t="str">
        <f t="shared" si="104"/>
        <v>film &amp; video</v>
      </c>
      <c r="T711" t="str">
        <f t="shared" si="105"/>
        <v>drama</v>
      </c>
      <c r="U711" s="11" t="str">
        <f t="shared" si="107"/>
        <v>2014</v>
      </c>
      <c r="V711" s="11" t="str">
        <f t="shared" si="108"/>
        <v>Jul</v>
      </c>
      <c r="W711" s="11" t="str">
        <f t="shared" si="106"/>
        <v>Jul</v>
      </c>
    </row>
    <row r="712" spans="1:23" ht="15.75">
      <c r="A712">
        <v>233</v>
      </c>
      <c r="B712" s="4" t="s">
        <v>518</v>
      </c>
      <c r="C712" s="3" t="s">
        <v>519</v>
      </c>
      <c r="D712">
        <v>3800</v>
      </c>
      <c r="E712">
        <v>6000</v>
      </c>
      <c r="F712" t="s">
        <v>20</v>
      </c>
      <c r="G712" s="7">
        <f t="shared" si="101"/>
        <v>1.5789473684210527</v>
      </c>
      <c r="H712">
        <v>62</v>
      </c>
      <c r="I712" t="s">
        <v>21</v>
      </c>
      <c r="J712" t="s">
        <v>22</v>
      </c>
      <c r="K712" s="10">
        <f t="shared" si="102"/>
        <v>40706.208333333336</v>
      </c>
      <c r="L712">
        <v>1307854800</v>
      </c>
      <c r="M712">
        <v>1309237200</v>
      </c>
      <c r="N712" s="11">
        <f t="shared" si="103"/>
        <v>40722.208333333336</v>
      </c>
      <c r="O712" t="b">
        <v>0</v>
      </c>
      <c r="P712" t="b">
        <v>0</v>
      </c>
      <c r="Q712" t="s">
        <v>71</v>
      </c>
      <c r="R712" s="8">
        <f t="shared" si="100"/>
        <v>96.774193548387103</v>
      </c>
      <c r="S712" t="str">
        <f t="shared" si="104"/>
        <v>film &amp; video</v>
      </c>
      <c r="T712" t="str">
        <f t="shared" si="105"/>
        <v>animation</v>
      </c>
      <c r="U712" s="11" t="str">
        <f t="shared" si="107"/>
        <v>2011</v>
      </c>
      <c r="V712" s="11" t="str">
        <f t="shared" si="108"/>
        <v>Jun</v>
      </c>
      <c r="W712" s="11" t="str">
        <f t="shared" si="106"/>
        <v>Jun</v>
      </c>
    </row>
    <row r="713" spans="1:23" ht="15.75" customHeight="1">
      <c r="A713">
        <v>799</v>
      </c>
      <c r="B713" s="4" t="s">
        <v>1633</v>
      </c>
      <c r="C713" s="3" t="s">
        <v>1634</v>
      </c>
      <c r="D713">
        <v>84500</v>
      </c>
      <c r="E713">
        <v>73522</v>
      </c>
      <c r="F713" t="s">
        <v>14</v>
      </c>
      <c r="G713" s="7">
        <f t="shared" si="101"/>
        <v>0.87008284023668636</v>
      </c>
      <c r="H713">
        <v>1225</v>
      </c>
      <c r="I713" t="s">
        <v>40</v>
      </c>
      <c r="J713" t="s">
        <v>41</v>
      </c>
      <c r="K713" s="10">
        <f t="shared" si="102"/>
        <v>42399.25</v>
      </c>
      <c r="L713">
        <v>1454133600</v>
      </c>
      <c r="M713">
        <v>1454479200</v>
      </c>
      <c r="N713" s="11">
        <f t="shared" si="103"/>
        <v>42403.25</v>
      </c>
      <c r="O713" t="b">
        <v>0</v>
      </c>
      <c r="P713" t="b">
        <v>0</v>
      </c>
      <c r="Q713" t="s">
        <v>33</v>
      </c>
      <c r="R713" s="8">
        <f t="shared" si="100"/>
        <v>60.017959183673469</v>
      </c>
      <c r="S713" t="str">
        <f t="shared" si="104"/>
        <v>theater</v>
      </c>
      <c r="T713" t="str">
        <f t="shared" si="105"/>
        <v>plays</v>
      </c>
      <c r="U713" s="11" t="str">
        <f t="shared" si="107"/>
        <v>2016</v>
      </c>
      <c r="V713" s="11" t="str">
        <f t="shared" si="108"/>
        <v>Jan</v>
      </c>
      <c r="W713" s="11" t="str">
        <f t="shared" si="106"/>
        <v>Feb</v>
      </c>
    </row>
    <row r="714" spans="1:23" ht="15.75">
      <c r="A714">
        <v>44</v>
      </c>
      <c r="B714" s="4" t="s">
        <v>134</v>
      </c>
      <c r="C714" s="3" t="s">
        <v>135</v>
      </c>
      <c r="D714">
        <v>1600</v>
      </c>
      <c r="E714">
        <v>10541</v>
      </c>
      <c r="F714" t="s">
        <v>20</v>
      </c>
      <c r="G714" s="7">
        <f t="shared" si="101"/>
        <v>6.5881249999999998</v>
      </c>
      <c r="H714">
        <v>98</v>
      </c>
      <c r="I714" t="s">
        <v>36</v>
      </c>
      <c r="J714" t="s">
        <v>37</v>
      </c>
      <c r="K714" s="10">
        <f t="shared" si="102"/>
        <v>43541.208333333328</v>
      </c>
      <c r="L714">
        <v>1552798800</v>
      </c>
      <c r="M714">
        <v>1552885200</v>
      </c>
      <c r="N714" s="11">
        <f t="shared" si="103"/>
        <v>43542.208333333328</v>
      </c>
      <c r="O714" t="b">
        <v>0</v>
      </c>
      <c r="P714" t="b">
        <v>0</v>
      </c>
      <c r="Q714" t="s">
        <v>119</v>
      </c>
      <c r="R714" s="8">
        <f t="shared" si="100"/>
        <v>107.56122448979592</v>
      </c>
      <c r="S714" t="str">
        <f t="shared" si="104"/>
        <v>publishing</v>
      </c>
      <c r="T714" t="str">
        <f t="shared" si="105"/>
        <v>fiction</v>
      </c>
      <c r="U714" s="11" t="str">
        <f t="shared" si="107"/>
        <v>2019</v>
      </c>
      <c r="V714" s="11" t="str">
        <f t="shared" si="108"/>
        <v>Mar</v>
      </c>
      <c r="W714" s="11" t="str">
        <f t="shared" si="106"/>
        <v>Mar</v>
      </c>
    </row>
    <row r="715" spans="1:23" ht="15.75" customHeight="1">
      <c r="A715">
        <v>379</v>
      </c>
      <c r="B715" s="4" t="s">
        <v>810</v>
      </c>
      <c r="C715" s="3" t="s">
        <v>811</v>
      </c>
      <c r="D715">
        <v>7200</v>
      </c>
      <c r="E715">
        <v>2912</v>
      </c>
      <c r="F715" t="s">
        <v>14</v>
      </c>
      <c r="G715" s="7">
        <f t="shared" si="101"/>
        <v>0.40444444444444444</v>
      </c>
      <c r="H715">
        <v>44</v>
      </c>
      <c r="I715" t="s">
        <v>40</v>
      </c>
      <c r="J715" t="s">
        <v>41</v>
      </c>
      <c r="K715" s="10">
        <f t="shared" si="102"/>
        <v>40843.208333333336</v>
      </c>
      <c r="L715">
        <v>1319691600</v>
      </c>
      <c r="M715">
        <v>1320904800</v>
      </c>
      <c r="N715" s="11">
        <f t="shared" si="103"/>
        <v>40857.25</v>
      </c>
      <c r="O715" t="b">
        <v>0</v>
      </c>
      <c r="P715" t="b">
        <v>0</v>
      </c>
      <c r="Q715" t="s">
        <v>33</v>
      </c>
      <c r="R715" s="8">
        <f t="shared" si="100"/>
        <v>66.181818181818187</v>
      </c>
      <c r="S715" t="str">
        <f t="shared" si="104"/>
        <v>theater</v>
      </c>
      <c r="T715" t="str">
        <f t="shared" si="105"/>
        <v>plays</v>
      </c>
      <c r="U715" s="11" t="str">
        <f t="shared" si="107"/>
        <v>2011</v>
      </c>
      <c r="V715" s="11" t="str">
        <f t="shared" si="108"/>
        <v>Oct</v>
      </c>
      <c r="W715" s="11" t="str">
        <f t="shared" si="106"/>
        <v>Nov</v>
      </c>
    </row>
    <row r="716" spans="1:23" ht="15.75">
      <c r="A716">
        <v>718</v>
      </c>
      <c r="B716" s="4" t="s">
        <v>1474</v>
      </c>
      <c r="C716" s="3" t="s">
        <v>1475</v>
      </c>
      <c r="D716">
        <v>8300</v>
      </c>
      <c r="E716">
        <v>8317</v>
      </c>
      <c r="F716" t="s">
        <v>20</v>
      </c>
      <c r="G716" s="7">
        <f t="shared" si="101"/>
        <v>1.0020481927710843</v>
      </c>
      <c r="H716">
        <v>297</v>
      </c>
      <c r="I716" t="s">
        <v>21</v>
      </c>
      <c r="J716" t="s">
        <v>22</v>
      </c>
      <c r="K716" s="10">
        <f t="shared" si="102"/>
        <v>41442.208333333336</v>
      </c>
      <c r="L716">
        <v>1371445200</v>
      </c>
      <c r="M716">
        <v>1373691600</v>
      </c>
      <c r="N716" s="11">
        <f t="shared" si="103"/>
        <v>41468.208333333336</v>
      </c>
      <c r="O716" t="b">
        <v>0</v>
      </c>
      <c r="P716" t="b">
        <v>0</v>
      </c>
      <c r="Q716" t="s">
        <v>65</v>
      </c>
      <c r="R716" s="8">
        <f t="shared" si="100"/>
        <v>28.003367003367003</v>
      </c>
      <c r="S716" t="str">
        <f t="shared" si="104"/>
        <v>technology</v>
      </c>
      <c r="T716" t="str">
        <f t="shared" si="105"/>
        <v>wearables</v>
      </c>
      <c r="U716" s="11" t="str">
        <f t="shared" si="107"/>
        <v>2013</v>
      </c>
      <c r="V716" s="11" t="str">
        <f t="shared" si="108"/>
        <v>Jun</v>
      </c>
      <c r="W716" s="11" t="str">
        <f t="shared" si="106"/>
        <v>Jul</v>
      </c>
    </row>
    <row r="717" spans="1:23" ht="15.75" customHeight="1">
      <c r="A717">
        <v>483</v>
      </c>
      <c r="B717" s="4" t="s">
        <v>1013</v>
      </c>
      <c r="C717" s="3" t="s">
        <v>1014</v>
      </c>
      <c r="D717">
        <v>91400</v>
      </c>
      <c r="E717">
        <v>48236</v>
      </c>
      <c r="F717" t="s">
        <v>14</v>
      </c>
      <c r="G717" s="7">
        <f t="shared" si="101"/>
        <v>0.52774617067833696</v>
      </c>
      <c r="H717">
        <v>554</v>
      </c>
      <c r="I717" t="s">
        <v>21</v>
      </c>
      <c r="J717" t="s">
        <v>22</v>
      </c>
      <c r="K717" s="10">
        <f t="shared" si="102"/>
        <v>43811.25</v>
      </c>
      <c r="L717">
        <v>1576130400</v>
      </c>
      <c r="M717">
        <v>1576735200</v>
      </c>
      <c r="N717" s="11">
        <f t="shared" si="103"/>
        <v>43818.25</v>
      </c>
      <c r="O717" t="b">
        <v>0</v>
      </c>
      <c r="P717" t="b">
        <v>0</v>
      </c>
      <c r="Q717" t="s">
        <v>33</v>
      </c>
      <c r="R717" s="8">
        <f t="shared" si="100"/>
        <v>87.068592057761734</v>
      </c>
      <c r="S717" t="str">
        <f t="shared" si="104"/>
        <v>theater</v>
      </c>
      <c r="T717" t="str">
        <f t="shared" si="105"/>
        <v>plays</v>
      </c>
      <c r="U717" s="11" t="str">
        <f t="shared" si="107"/>
        <v>2019</v>
      </c>
      <c r="V717" s="11" t="str">
        <f t="shared" si="108"/>
        <v>Dec</v>
      </c>
      <c r="W717" s="11" t="str">
        <f t="shared" si="106"/>
        <v>Dec</v>
      </c>
    </row>
    <row r="718" spans="1:23" ht="15.75">
      <c r="A718">
        <v>460</v>
      </c>
      <c r="B718" s="4" t="s">
        <v>968</v>
      </c>
      <c r="C718" s="3" t="s">
        <v>969</v>
      </c>
      <c r="D718">
        <v>2400</v>
      </c>
      <c r="E718">
        <v>4119</v>
      </c>
      <c r="F718" t="s">
        <v>20</v>
      </c>
      <c r="G718" s="7">
        <f t="shared" si="101"/>
        <v>1.7162500000000001</v>
      </c>
      <c r="H718">
        <v>50</v>
      </c>
      <c r="I718" t="s">
        <v>21</v>
      </c>
      <c r="J718" t="s">
        <v>22</v>
      </c>
      <c r="K718" s="10">
        <f t="shared" si="102"/>
        <v>40399.208333333336</v>
      </c>
      <c r="L718">
        <v>1281330000</v>
      </c>
      <c r="M718">
        <v>1281589200</v>
      </c>
      <c r="N718" s="11">
        <f t="shared" si="103"/>
        <v>40402.208333333336</v>
      </c>
      <c r="O718" t="b">
        <v>0</v>
      </c>
      <c r="P718" t="b">
        <v>0</v>
      </c>
      <c r="Q718" t="s">
        <v>33</v>
      </c>
      <c r="R718" s="8">
        <f t="shared" si="100"/>
        <v>82.38</v>
      </c>
      <c r="S718" t="str">
        <f t="shared" si="104"/>
        <v>theater</v>
      </c>
      <c r="T718" t="str">
        <f t="shared" si="105"/>
        <v>plays</v>
      </c>
      <c r="U718" s="11" t="str">
        <f t="shared" si="107"/>
        <v>2010</v>
      </c>
      <c r="V718" s="11" t="str">
        <f t="shared" si="108"/>
        <v>Aug</v>
      </c>
      <c r="W718" s="11" t="str">
        <f t="shared" si="106"/>
        <v>Aug</v>
      </c>
    </row>
    <row r="719" spans="1:23" ht="30">
      <c r="A719">
        <v>935</v>
      </c>
      <c r="B719" s="4" t="s">
        <v>1902</v>
      </c>
      <c r="C719" s="3" t="s">
        <v>1903</v>
      </c>
      <c r="D719">
        <v>6100</v>
      </c>
      <c r="E719">
        <v>10012</v>
      </c>
      <c r="F719" t="s">
        <v>20</v>
      </c>
      <c r="G719" s="7">
        <f t="shared" si="101"/>
        <v>1.6413114754098361</v>
      </c>
      <c r="H719">
        <v>132</v>
      </c>
      <c r="I719" t="s">
        <v>21</v>
      </c>
      <c r="J719" t="s">
        <v>22</v>
      </c>
      <c r="K719" s="10">
        <f t="shared" si="102"/>
        <v>42209.208333333328</v>
      </c>
      <c r="L719">
        <v>1437714000</v>
      </c>
      <c r="M719">
        <v>1438318800</v>
      </c>
      <c r="N719" s="11">
        <f t="shared" si="103"/>
        <v>42216.208333333328</v>
      </c>
      <c r="O719" t="b">
        <v>0</v>
      </c>
      <c r="P719" t="b">
        <v>0</v>
      </c>
      <c r="Q719" t="s">
        <v>33</v>
      </c>
      <c r="R719" s="8">
        <f t="shared" si="100"/>
        <v>75.848484848484844</v>
      </c>
      <c r="S719" t="str">
        <f t="shared" si="104"/>
        <v>theater</v>
      </c>
      <c r="T719" t="str">
        <f t="shared" si="105"/>
        <v>plays</v>
      </c>
      <c r="U719" s="11" t="str">
        <f t="shared" si="107"/>
        <v>2015</v>
      </c>
      <c r="V719" s="11" t="str">
        <f t="shared" si="108"/>
        <v>Jul</v>
      </c>
      <c r="W719" s="11" t="str">
        <f t="shared" si="106"/>
        <v>Jul</v>
      </c>
    </row>
    <row r="720" spans="1:23" ht="30" customHeight="1">
      <c r="A720">
        <v>485</v>
      </c>
      <c r="B720" s="4" t="s">
        <v>1017</v>
      </c>
      <c r="C720" s="3" t="s">
        <v>1018</v>
      </c>
      <c r="D720">
        <v>90600</v>
      </c>
      <c r="E720">
        <v>27844</v>
      </c>
      <c r="F720" t="s">
        <v>14</v>
      </c>
      <c r="G720" s="7">
        <f t="shared" si="101"/>
        <v>0.30732891832229581</v>
      </c>
      <c r="H720">
        <v>648</v>
      </c>
      <c r="I720" t="s">
        <v>40</v>
      </c>
      <c r="J720" t="s">
        <v>41</v>
      </c>
      <c r="K720" s="10">
        <f t="shared" si="102"/>
        <v>43626.208333333328</v>
      </c>
      <c r="L720">
        <v>1560142800</v>
      </c>
      <c r="M720">
        <v>1563685200</v>
      </c>
      <c r="N720" s="11">
        <f t="shared" si="103"/>
        <v>43667.208333333328</v>
      </c>
      <c r="O720" t="b">
        <v>0</v>
      </c>
      <c r="P720" t="b">
        <v>0</v>
      </c>
      <c r="Q720" t="s">
        <v>33</v>
      </c>
      <c r="R720" s="8">
        <f t="shared" si="100"/>
        <v>42.969135802469133</v>
      </c>
      <c r="S720" t="str">
        <f t="shared" si="104"/>
        <v>theater</v>
      </c>
      <c r="T720" t="str">
        <f t="shared" si="105"/>
        <v>plays</v>
      </c>
      <c r="U720" s="11" t="str">
        <f t="shared" si="107"/>
        <v>2019</v>
      </c>
      <c r="V720" s="11" t="str">
        <f t="shared" si="108"/>
        <v>Jun</v>
      </c>
      <c r="W720" s="11" t="str">
        <f t="shared" si="106"/>
        <v>Jul</v>
      </c>
    </row>
    <row r="721" spans="1:23" ht="15.75">
      <c r="A721">
        <v>473</v>
      </c>
      <c r="B721" s="4" t="s">
        <v>993</v>
      </c>
      <c r="C721" s="3" t="s">
        <v>994</v>
      </c>
      <c r="D721">
        <v>5000</v>
      </c>
      <c r="E721">
        <v>8907</v>
      </c>
      <c r="F721" t="s">
        <v>20</v>
      </c>
      <c r="G721" s="7">
        <f t="shared" si="101"/>
        <v>1.7814000000000001</v>
      </c>
      <c r="H721">
        <v>106</v>
      </c>
      <c r="I721" t="s">
        <v>21</v>
      </c>
      <c r="J721" t="s">
        <v>22</v>
      </c>
      <c r="K721" s="10">
        <f t="shared" si="102"/>
        <v>43277.208333333328</v>
      </c>
      <c r="L721">
        <v>1529989200</v>
      </c>
      <c r="M721">
        <v>1530075600</v>
      </c>
      <c r="N721" s="11">
        <f t="shared" si="103"/>
        <v>43278.208333333328</v>
      </c>
      <c r="O721" t="b">
        <v>0</v>
      </c>
      <c r="P721" t="b">
        <v>0</v>
      </c>
      <c r="Q721" t="s">
        <v>50</v>
      </c>
      <c r="R721" s="8">
        <f t="shared" si="100"/>
        <v>84.028301886792448</v>
      </c>
      <c r="S721" t="str">
        <f t="shared" si="104"/>
        <v>music</v>
      </c>
      <c r="T721" t="str">
        <f t="shared" si="105"/>
        <v>electric music</v>
      </c>
      <c r="U721" s="11" t="str">
        <f t="shared" si="107"/>
        <v>2018</v>
      </c>
      <c r="V721" s="11" t="str">
        <f t="shared" si="108"/>
        <v>Jun</v>
      </c>
      <c r="W721" s="11" t="str">
        <f t="shared" si="106"/>
        <v>Jun</v>
      </c>
    </row>
    <row r="722" spans="1:23" ht="15.75" customHeight="1">
      <c r="A722">
        <v>640</v>
      </c>
      <c r="B722" s="4" t="s">
        <v>1322</v>
      </c>
      <c r="C722" s="3" t="s">
        <v>1323</v>
      </c>
      <c r="D722">
        <v>119800</v>
      </c>
      <c r="E722">
        <v>19769</v>
      </c>
      <c r="F722" t="s">
        <v>14</v>
      </c>
      <c r="G722" s="7">
        <f t="shared" si="101"/>
        <v>0.16501669449081802</v>
      </c>
      <c r="H722">
        <v>257</v>
      </c>
      <c r="I722" t="s">
        <v>21</v>
      </c>
      <c r="J722" t="s">
        <v>22</v>
      </c>
      <c r="K722" s="10">
        <f t="shared" si="102"/>
        <v>42387.25</v>
      </c>
      <c r="L722">
        <v>1453096800</v>
      </c>
      <c r="M722">
        <v>1453356000</v>
      </c>
      <c r="N722" s="11">
        <f t="shared" si="103"/>
        <v>42390.25</v>
      </c>
      <c r="O722" t="b">
        <v>0</v>
      </c>
      <c r="P722" t="b">
        <v>0</v>
      </c>
      <c r="Q722" t="s">
        <v>33</v>
      </c>
      <c r="R722" s="8">
        <f t="shared" si="100"/>
        <v>76.922178988326849</v>
      </c>
      <c r="S722" t="str">
        <f t="shared" si="104"/>
        <v>theater</v>
      </c>
      <c r="T722" t="str">
        <f t="shared" si="105"/>
        <v>plays</v>
      </c>
      <c r="U722" s="11" t="str">
        <f t="shared" si="107"/>
        <v>2016</v>
      </c>
      <c r="V722" s="11" t="str">
        <f t="shared" si="108"/>
        <v>Jan</v>
      </c>
      <c r="W722" s="11" t="str">
        <f t="shared" si="106"/>
        <v>Jan</v>
      </c>
    </row>
    <row r="723" spans="1:23" ht="15.75">
      <c r="A723">
        <v>915</v>
      </c>
      <c r="B723" s="4" t="s">
        <v>1862</v>
      </c>
      <c r="C723" s="3" t="s">
        <v>1863</v>
      </c>
      <c r="D723">
        <v>125900</v>
      </c>
      <c r="E723">
        <v>195936</v>
      </c>
      <c r="F723" t="s">
        <v>20</v>
      </c>
      <c r="G723" s="7">
        <f t="shared" si="101"/>
        <v>1.5562827640984909</v>
      </c>
      <c r="H723">
        <v>1866</v>
      </c>
      <c r="I723" t="s">
        <v>40</v>
      </c>
      <c r="J723" t="s">
        <v>41</v>
      </c>
      <c r="K723" s="10">
        <f t="shared" si="102"/>
        <v>42976.208333333328</v>
      </c>
      <c r="L723">
        <v>1503982800</v>
      </c>
      <c r="M723">
        <v>1504760400</v>
      </c>
      <c r="N723" s="11">
        <f t="shared" si="103"/>
        <v>42985.208333333328</v>
      </c>
      <c r="O723" t="b">
        <v>0</v>
      </c>
      <c r="P723" t="b">
        <v>0</v>
      </c>
      <c r="Q723" t="s">
        <v>269</v>
      </c>
      <c r="R723" s="8">
        <f t="shared" si="100"/>
        <v>105.0032154340836</v>
      </c>
      <c r="S723" t="str">
        <f t="shared" si="104"/>
        <v>film &amp; video</v>
      </c>
      <c r="T723" t="str">
        <f t="shared" si="105"/>
        <v>television</v>
      </c>
      <c r="U723" s="11" t="str">
        <f t="shared" si="107"/>
        <v>2017</v>
      </c>
      <c r="V723" s="11" t="str">
        <f t="shared" si="108"/>
        <v>Aug</v>
      </c>
      <c r="W723" s="11" t="str">
        <f t="shared" si="106"/>
        <v>Sep</v>
      </c>
    </row>
    <row r="724" spans="1:23" ht="15.75">
      <c r="A724">
        <v>957</v>
      </c>
      <c r="B724" s="4" t="s">
        <v>1944</v>
      </c>
      <c r="C724" s="3" t="s">
        <v>1945</v>
      </c>
      <c r="D724">
        <v>9800</v>
      </c>
      <c r="E724">
        <v>12434</v>
      </c>
      <c r="F724" t="s">
        <v>20</v>
      </c>
      <c r="G724" s="7">
        <f t="shared" si="101"/>
        <v>1.2687755102040816</v>
      </c>
      <c r="H724">
        <v>131</v>
      </c>
      <c r="I724" t="s">
        <v>21</v>
      </c>
      <c r="J724" t="s">
        <v>22</v>
      </c>
      <c r="K724" s="10">
        <f t="shared" si="102"/>
        <v>40955.25</v>
      </c>
      <c r="L724">
        <v>1329372000</v>
      </c>
      <c r="M724">
        <v>1329631200</v>
      </c>
      <c r="N724" s="11">
        <f t="shared" si="103"/>
        <v>40958.25</v>
      </c>
      <c r="O724" t="b">
        <v>0</v>
      </c>
      <c r="P724" t="b">
        <v>0</v>
      </c>
      <c r="Q724" t="s">
        <v>33</v>
      </c>
      <c r="R724" s="8">
        <f t="shared" si="100"/>
        <v>94.916030534351151</v>
      </c>
      <c r="S724" t="str">
        <f t="shared" si="104"/>
        <v>theater</v>
      </c>
      <c r="T724" t="str">
        <f t="shared" si="105"/>
        <v>plays</v>
      </c>
      <c r="U724" s="11" t="str">
        <f t="shared" si="107"/>
        <v>2012</v>
      </c>
      <c r="V724" s="11" t="str">
        <f t="shared" si="108"/>
        <v>Feb</v>
      </c>
      <c r="W724" s="11" t="str">
        <f t="shared" si="106"/>
        <v>Feb</v>
      </c>
    </row>
    <row r="725" spans="1:23" ht="30">
      <c r="A725">
        <v>554</v>
      </c>
      <c r="B725" s="4" t="s">
        <v>1153</v>
      </c>
      <c r="C725" s="3" t="s">
        <v>1154</v>
      </c>
      <c r="D725">
        <v>9500</v>
      </c>
      <c r="E725">
        <v>14408</v>
      </c>
      <c r="F725" t="s">
        <v>20</v>
      </c>
      <c r="G725" s="7">
        <f t="shared" si="101"/>
        <v>1.5166315789473683</v>
      </c>
      <c r="H725">
        <v>554</v>
      </c>
      <c r="I725" t="s">
        <v>15</v>
      </c>
      <c r="J725" t="s">
        <v>16</v>
      </c>
      <c r="K725" s="10">
        <f t="shared" si="102"/>
        <v>42723.25</v>
      </c>
      <c r="L725">
        <v>1482127200</v>
      </c>
      <c r="M725">
        <v>1482645600</v>
      </c>
      <c r="N725" s="11">
        <f t="shared" si="103"/>
        <v>42729.25</v>
      </c>
      <c r="O725" t="b">
        <v>0</v>
      </c>
      <c r="P725" t="b">
        <v>0</v>
      </c>
      <c r="Q725" t="s">
        <v>60</v>
      </c>
      <c r="R725" s="8">
        <f t="shared" si="100"/>
        <v>26.007220216606498</v>
      </c>
      <c r="S725" t="str">
        <f t="shared" si="104"/>
        <v>music</v>
      </c>
      <c r="T725" t="str">
        <f t="shared" si="105"/>
        <v>indie rock</v>
      </c>
      <c r="U725" s="11" t="str">
        <f t="shared" si="107"/>
        <v>2016</v>
      </c>
      <c r="V725" s="11" t="str">
        <f t="shared" si="108"/>
        <v>Dec</v>
      </c>
      <c r="W725" s="11" t="str">
        <f t="shared" si="106"/>
        <v>Dec</v>
      </c>
    </row>
    <row r="726" spans="1:23" ht="15.75" customHeight="1">
      <c r="A726">
        <v>913</v>
      </c>
      <c r="B726" s="4" t="s">
        <v>1858</v>
      </c>
      <c r="C726" s="3" t="s">
        <v>1859</v>
      </c>
      <c r="D726">
        <v>70200</v>
      </c>
      <c r="E726">
        <v>35536</v>
      </c>
      <c r="F726" t="s">
        <v>14</v>
      </c>
      <c r="G726" s="7">
        <f t="shared" si="101"/>
        <v>0.50621082621082625</v>
      </c>
      <c r="H726">
        <v>523</v>
      </c>
      <c r="I726" t="s">
        <v>26</v>
      </c>
      <c r="J726" t="s">
        <v>27</v>
      </c>
      <c r="K726" s="10">
        <f t="shared" si="102"/>
        <v>43597.208333333328</v>
      </c>
      <c r="L726">
        <v>1557637200</v>
      </c>
      <c r="M726">
        <v>1558760400</v>
      </c>
      <c r="N726" s="11">
        <f t="shared" si="103"/>
        <v>43610.208333333328</v>
      </c>
      <c r="O726" t="b">
        <v>0</v>
      </c>
      <c r="P726" t="b">
        <v>0</v>
      </c>
      <c r="Q726" t="s">
        <v>53</v>
      </c>
      <c r="R726" s="8">
        <f t="shared" si="100"/>
        <v>67.946462715105156</v>
      </c>
      <c r="S726" t="str">
        <f t="shared" si="104"/>
        <v>film &amp; video</v>
      </c>
      <c r="T726" t="str">
        <f t="shared" si="105"/>
        <v>drama</v>
      </c>
      <c r="U726" s="11" t="str">
        <f t="shared" si="107"/>
        <v>2019</v>
      </c>
      <c r="V726" s="11" t="str">
        <f t="shared" si="108"/>
        <v>May</v>
      </c>
      <c r="W726" s="11" t="str">
        <f t="shared" si="106"/>
        <v>May</v>
      </c>
    </row>
    <row r="727" spans="1:23" ht="15.75" customHeight="1">
      <c r="A727">
        <v>250</v>
      </c>
      <c r="B727" s="4" t="s">
        <v>552</v>
      </c>
      <c r="C727" s="3" t="s">
        <v>553</v>
      </c>
      <c r="D727">
        <v>100</v>
      </c>
      <c r="E727">
        <v>3</v>
      </c>
      <c r="F727" t="s">
        <v>14</v>
      </c>
      <c r="G727" s="7">
        <f t="shared" si="101"/>
        <v>0.03</v>
      </c>
      <c r="H727">
        <v>1</v>
      </c>
      <c r="I727" t="s">
        <v>21</v>
      </c>
      <c r="J727" t="s">
        <v>22</v>
      </c>
      <c r="K727" s="10">
        <f t="shared" si="102"/>
        <v>40203.25</v>
      </c>
      <c r="L727">
        <v>1264399200</v>
      </c>
      <c r="M727">
        <v>1267423200</v>
      </c>
      <c r="N727" s="11">
        <f t="shared" si="103"/>
        <v>40238.25</v>
      </c>
      <c r="O727" t="b">
        <v>0</v>
      </c>
      <c r="P727" t="b">
        <v>0</v>
      </c>
      <c r="Q727" t="s">
        <v>23</v>
      </c>
      <c r="R727" s="8">
        <f t="shared" si="100"/>
        <v>3</v>
      </c>
      <c r="S727" t="str">
        <f t="shared" si="104"/>
        <v>music</v>
      </c>
      <c r="T727" t="str">
        <f t="shared" si="105"/>
        <v>rock</v>
      </c>
      <c r="U727" s="11" t="str">
        <f t="shared" si="107"/>
        <v>2010</v>
      </c>
      <c r="V727" s="11" t="str">
        <f t="shared" si="108"/>
        <v>Jan</v>
      </c>
      <c r="W727" s="11" t="str">
        <f t="shared" si="106"/>
        <v>Mar</v>
      </c>
    </row>
    <row r="728" spans="1:23" ht="15.75" customHeight="1">
      <c r="A728">
        <v>960</v>
      </c>
      <c r="B728" s="4" t="s">
        <v>1950</v>
      </c>
      <c r="C728" s="3" t="s">
        <v>1951</v>
      </c>
      <c r="D728">
        <v>5500</v>
      </c>
      <c r="E728">
        <v>4678</v>
      </c>
      <c r="F728" t="s">
        <v>14</v>
      </c>
      <c r="G728" s="7">
        <f t="shared" si="101"/>
        <v>0.85054545454545449</v>
      </c>
      <c r="H728">
        <v>55</v>
      </c>
      <c r="I728" t="s">
        <v>21</v>
      </c>
      <c r="J728" t="s">
        <v>22</v>
      </c>
      <c r="K728" s="10">
        <f t="shared" si="102"/>
        <v>42408.25</v>
      </c>
      <c r="L728">
        <v>1454911200</v>
      </c>
      <c r="M728">
        <v>1458104400</v>
      </c>
      <c r="N728" s="11">
        <f t="shared" si="103"/>
        <v>42445.208333333328</v>
      </c>
      <c r="O728" t="b">
        <v>0</v>
      </c>
      <c r="P728" t="b">
        <v>0</v>
      </c>
      <c r="Q728" t="s">
        <v>28</v>
      </c>
      <c r="R728" s="8">
        <f t="shared" si="100"/>
        <v>85.054545454545448</v>
      </c>
      <c r="S728" t="str">
        <f t="shared" si="104"/>
        <v>technology</v>
      </c>
      <c r="T728" t="str">
        <f t="shared" si="105"/>
        <v>web</v>
      </c>
      <c r="U728" s="11" t="str">
        <f t="shared" si="107"/>
        <v>2016</v>
      </c>
      <c r="V728" s="11" t="str">
        <f t="shared" si="108"/>
        <v>Feb</v>
      </c>
      <c r="W728" s="11" t="str">
        <f t="shared" si="106"/>
        <v>Mar</v>
      </c>
    </row>
    <row r="729" spans="1:23" ht="15.75">
      <c r="A729">
        <v>248</v>
      </c>
      <c r="B729" s="4" t="s">
        <v>548</v>
      </c>
      <c r="C729" s="3" t="s">
        <v>549</v>
      </c>
      <c r="D729">
        <v>6200</v>
      </c>
      <c r="E729">
        <v>13103</v>
      </c>
      <c r="F729" t="s">
        <v>20</v>
      </c>
      <c r="G729" s="7">
        <f t="shared" si="101"/>
        <v>2.1133870967741935</v>
      </c>
      <c r="H729">
        <v>218</v>
      </c>
      <c r="I729" t="s">
        <v>26</v>
      </c>
      <c r="J729" t="s">
        <v>27</v>
      </c>
      <c r="K729" s="10">
        <f t="shared" si="102"/>
        <v>42004.25</v>
      </c>
      <c r="L729">
        <v>1420005600</v>
      </c>
      <c r="M729">
        <v>1420437600</v>
      </c>
      <c r="N729" s="11">
        <f t="shared" si="103"/>
        <v>42009.25</v>
      </c>
      <c r="O729" t="b">
        <v>0</v>
      </c>
      <c r="P729" t="b">
        <v>0</v>
      </c>
      <c r="Q729" t="s">
        <v>292</v>
      </c>
      <c r="R729" s="8">
        <f t="shared" si="100"/>
        <v>60.105504587155963</v>
      </c>
      <c r="S729" t="str">
        <f t="shared" si="104"/>
        <v>games</v>
      </c>
      <c r="T729" t="str">
        <f t="shared" si="105"/>
        <v>mobile games</v>
      </c>
      <c r="U729" s="11" t="str">
        <f t="shared" si="107"/>
        <v>2015</v>
      </c>
      <c r="V729" s="11" t="str">
        <f t="shared" si="108"/>
        <v>Dec</v>
      </c>
      <c r="W729" s="11" t="str">
        <f t="shared" si="106"/>
        <v>Jan</v>
      </c>
    </row>
    <row r="730" spans="1:23" ht="15.75">
      <c r="A730">
        <v>508</v>
      </c>
      <c r="B730" s="4" t="s">
        <v>1063</v>
      </c>
      <c r="C730" s="3" t="s">
        <v>1064</v>
      </c>
      <c r="D730">
        <v>172700</v>
      </c>
      <c r="E730">
        <v>193820</v>
      </c>
      <c r="F730" t="s">
        <v>20</v>
      </c>
      <c r="G730" s="7">
        <f t="shared" si="101"/>
        <v>1.1222929936305732</v>
      </c>
      <c r="H730">
        <v>3657</v>
      </c>
      <c r="I730" t="s">
        <v>21</v>
      </c>
      <c r="J730" t="s">
        <v>22</v>
      </c>
      <c r="K730" s="10">
        <f t="shared" si="102"/>
        <v>43310.208333333328</v>
      </c>
      <c r="L730">
        <v>1532840400</v>
      </c>
      <c r="M730">
        <v>1534654800</v>
      </c>
      <c r="N730" s="11">
        <f t="shared" si="103"/>
        <v>43331.208333333328</v>
      </c>
      <c r="O730" t="b">
        <v>0</v>
      </c>
      <c r="P730" t="b">
        <v>0</v>
      </c>
      <c r="Q730" t="s">
        <v>33</v>
      </c>
      <c r="R730" s="8">
        <f t="shared" si="100"/>
        <v>52.999726551818434</v>
      </c>
      <c r="S730" t="str">
        <f t="shared" si="104"/>
        <v>theater</v>
      </c>
      <c r="T730" t="str">
        <f t="shared" si="105"/>
        <v>plays</v>
      </c>
      <c r="U730" s="11" t="str">
        <f t="shared" si="107"/>
        <v>2018</v>
      </c>
      <c r="V730" s="11" t="str">
        <f t="shared" si="108"/>
        <v>Jul</v>
      </c>
      <c r="W730" s="11" t="str">
        <f t="shared" si="106"/>
        <v>Aug</v>
      </c>
    </row>
    <row r="731" spans="1:23" ht="15.75">
      <c r="A731">
        <v>654</v>
      </c>
      <c r="B731" s="4" t="s">
        <v>1350</v>
      </c>
      <c r="C731" s="3" t="s">
        <v>1351</v>
      </c>
      <c r="D731">
        <v>35000</v>
      </c>
      <c r="E731">
        <v>177936</v>
      </c>
      <c r="F731" t="s">
        <v>20</v>
      </c>
      <c r="G731" s="7">
        <f t="shared" si="101"/>
        <v>5.0838857142857146</v>
      </c>
      <c r="H731">
        <v>3016</v>
      </c>
      <c r="I731" t="s">
        <v>21</v>
      </c>
      <c r="J731" t="s">
        <v>22</v>
      </c>
      <c r="K731" s="10">
        <f t="shared" si="102"/>
        <v>42240.208333333328</v>
      </c>
      <c r="L731">
        <v>1440392400</v>
      </c>
      <c r="M731">
        <v>1440824400</v>
      </c>
      <c r="N731" s="11">
        <f t="shared" si="103"/>
        <v>42245.208333333328</v>
      </c>
      <c r="O731" t="b">
        <v>0</v>
      </c>
      <c r="P731" t="b">
        <v>0</v>
      </c>
      <c r="Q731" t="s">
        <v>148</v>
      </c>
      <c r="R731" s="8">
        <f t="shared" si="100"/>
        <v>58.9973474801061</v>
      </c>
      <c r="S731" t="str">
        <f t="shared" si="104"/>
        <v>music</v>
      </c>
      <c r="T731" t="str">
        <f t="shared" si="105"/>
        <v>metal</v>
      </c>
      <c r="U731" s="11" t="str">
        <f t="shared" si="107"/>
        <v>2015</v>
      </c>
      <c r="V731" s="11" t="str">
        <f t="shared" si="108"/>
        <v>Aug</v>
      </c>
      <c r="W731" s="11" t="str">
        <f t="shared" si="106"/>
        <v>Aug</v>
      </c>
    </row>
    <row r="732" spans="1:23" ht="15.75" customHeight="1">
      <c r="A732">
        <v>646</v>
      </c>
      <c r="B732" s="4" t="s">
        <v>1334</v>
      </c>
      <c r="C732" s="3" t="s">
        <v>1335</v>
      </c>
      <c r="D732">
        <v>98700</v>
      </c>
      <c r="E732">
        <v>87448</v>
      </c>
      <c r="F732" t="s">
        <v>14</v>
      </c>
      <c r="G732" s="7">
        <f t="shared" si="101"/>
        <v>0.88599797365754829</v>
      </c>
      <c r="H732">
        <v>2915</v>
      </c>
      <c r="I732" t="s">
        <v>21</v>
      </c>
      <c r="J732" t="s">
        <v>22</v>
      </c>
      <c r="K732" s="10">
        <f t="shared" si="102"/>
        <v>41346.208333333336</v>
      </c>
      <c r="L732">
        <v>1363150800</v>
      </c>
      <c r="M732">
        <v>1364101200</v>
      </c>
      <c r="N732" s="11">
        <f t="shared" si="103"/>
        <v>41357.208333333336</v>
      </c>
      <c r="O732" t="b">
        <v>0</v>
      </c>
      <c r="P732" t="b">
        <v>0</v>
      </c>
      <c r="Q732" t="s">
        <v>89</v>
      </c>
      <c r="R732" s="8">
        <f t="shared" si="100"/>
        <v>29.999313893653515</v>
      </c>
      <c r="S732" t="str">
        <f t="shared" si="104"/>
        <v>games</v>
      </c>
      <c r="T732" t="str">
        <f t="shared" si="105"/>
        <v>video games</v>
      </c>
      <c r="U732" s="11" t="str">
        <f t="shared" si="107"/>
        <v>2013</v>
      </c>
      <c r="V732" s="11" t="str">
        <f t="shared" si="108"/>
        <v>Mar</v>
      </c>
      <c r="W732" s="11" t="str">
        <f t="shared" si="106"/>
        <v>Mar</v>
      </c>
    </row>
    <row r="733" spans="1:23" ht="30">
      <c r="A733">
        <v>670</v>
      </c>
      <c r="B733" s="4" t="s">
        <v>1334</v>
      </c>
      <c r="C733" s="3" t="s">
        <v>1381</v>
      </c>
      <c r="D733">
        <v>16200</v>
      </c>
      <c r="E733">
        <v>75955</v>
      </c>
      <c r="F733" t="s">
        <v>20</v>
      </c>
      <c r="G733" s="7">
        <f t="shared" si="101"/>
        <v>4.6885802469135802</v>
      </c>
      <c r="H733">
        <v>1101</v>
      </c>
      <c r="I733" t="s">
        <v>21</v>
      </c>
      <c r="J733" t="s">
        <v>22</v>
      </c>
      <c r="K733" s="10">
        <f t="shared" si="102"/>
        <v>42425.25</v>
      </c>
      <c r="L733">
        <v>1456380000</v>
      </c>
      <c r="M733">
        <v>1457416800</v>
      </c>
      <c r="N733" s="11">
        <f t="shared" si="103"/>
        <v>42437.25</v>
      </c>
      <c r="O733" t="b">
        <v>0</v>
      </c>
      <c r="P733" t="b">
        <v>0</v>
      </c>
      <c r="Q733" t="s">
        <v>60</v>
      </c>
      <c r="R733" s="8">
        <f t="shared" si="100"/>
        <v>68.987284287011803</v>
      </c>
      <c r="S733" t="str">
        <f t="shared" si="104"/>
        <v>music</v>
      </c>
      <c r="T733" t="str">
        <f t="shared" si="105"/>
        <v>indie rock</v>
      </c>
      <c r="U733" s="11" t="str">
        <f t="shared" si="107"/>
        <v>2016</v>
      </c>
      <c r="V733" s="11" t="str">
        <f t="shared" si="108"/>
        <v>Feb</v>
      </c>
      <c r="W733" s="11" t="str">
        <f t="shared" si="106"/>
        <v>Mar</v>
      </c>
    </row>
    <row r="734" spans="1:23" ht="15.75">
      <c r="A734">
        <v>118</v>
      </c>
      <c r="B734" s="4" t="s">
        <v>286</v>
      </c>
      <c r="C734" s="3" t="s">
        <v>287</v>
      </c>
      <c r="D734">
        <v>5400</v>
      </c>
      <c r="E734">
        <v>6351</v>
      </c>
      <c r="F734" t="s">
        <v>20</v>
      </c>
      <c r="G734" s="7">
        <f t="shared" si="101"/>
        <v>1.1761111111111111</v>
      </c>
      <c r="H734">
        <v>67</v>
      </c>
      <c r="I734" t="s">
        <v>21</v>
      </c>
      <c r="J734" t="s">
        <v>22</v>
      </c>
      <c r="K734" s="10">
        <f t="shared" si="102"/>
        <v>41665.25</v>
      </c>
      <c r="L734">
        <v>1390716000</v>
      </c>
      <c r="M734">
        <v>1391234400</v>
      </c>
      <c r="N734" s="11">
        <f t="shared" si="103"/>
        <v>41671.25</v>
      </c>
      <c r="O734" t="b">
        <v>0</v>
      </c>
      <c r="P734" t="b">
        <v>0</v>
      </c>
      <c r="Q734" t="s">
        <v>122</v>
      </c>
      <c r="R734" s="8">
        <f t="shared" si="100"/>
        <v>94.791044776119406</v>
      </c>
      <c r="S734" t="str">
        <f t="shared" si="104"/>
        <v>photography</v>
      </c>
      <c r="T734" t="str">
        <f t="shared" si="105"/>
        <v>photography books</v>
      </c>
      <c r="U734" s="11" t="str">
        <f t="shared" si="107"/>
        <v>2014</v>
      </c>
      <c r="V734" s="11" t="str">
        <f t="shared" si="108"/>
        <v>Jan</v>
      </c>
      <c r="W734" s="11" t="str">
        <f t="shared" si="106"/>
        <v>Feb</v>
      </c>
    </row>
    <row r="735" spans="1:23" ht="30">
      <c r="A735">
        <v>671</v>
      </c>
      <c r="B735" s="4" t="s">
        <v>1382</v>
      </c>
      <c r="C735" s="3" t="s">
        <v>1383</v>
      </c>
      <c r="D735">
        <v>97600</v>
      </c>
      <c r="E735">
        <v>119127</v>
      </c>
      <c r="F735" t="s">
        <v>20</v>
      </c>
      <c r="G735" s="7">
        <f t="shared" si="101"/>
        <v>1.220563524590164</v>
      </c>
      <c r="H735">
        <v>1073</v>
      </c>
      <c r="I735" t="s">
        <v>21</v>
      </c>
      <c r="J735" t="s">
        <v>22</v>
      </c>
      <c r="K735" s="10">
        <f t="shared" si="102"/>
        <v>40390.208333333336</v>
      </c>
      <c r="L735">
        <v>1280552400</v>
      </c>
      <c r="M735">
        <v>1280898000</v>
      </c>
      <c r="N735" s="11">
        <f t="shared" si="103"/>
        <v>40394.208333333336</v>
      </c>
      <c r="O735" t="b">
        <v>0</v>
      </c>
      <c r="P735" t="b">
        <v>1</v>
      </c>
      <c r="Q735" t="s">
        <v>33</v>
      </c>
      <c r="R735" s="8">
        <f t="shared" si="100"/>
        <v>111.02236719478098</v>
      </c>
      <c r="S735" t="str">
        <f t="shared" si="104"/>
        <v>theater</v>
      </c>
      <c r="T735" t="str">
        <f t="shared" si="105"/>
        <v>plays</v>
      </c>
      <c r="U735" s="11" t="str">
        <f t="shared" si="107"/>
        <v>2010</v>
      </c>
      <c r="V735" s="11" t="str">
        <f t="shared" si="108"/>
        <v>Jul</v>
      </c>
      <c r="W735" s="11" t="str">
        <f t="shared" si="106"/>
        <v>Aug</v>
      </c>
    </row>
    <row r="736" spans="1:23" ht="15.75" customHeight="1">
      <c r="A736">
        <v>429</v>
      </c>
      <c r="B736" s="4" t="s">
        <v>907</v>
      </c>
      <c r="C736" s="3" t="s">
        <v>908</v>
      </c>
      <c r="D736">
        <v>191000</v>
      </c>
      <c r="E736">
        <v>173191</v>
      </c>
      <c r="F736" t="s">
        <v>74</v>
      </c>
      <c r="G736" s="7">
        <f t="shared" si="101"/>
        <v>0.90675916230366493</v>
      </c>
      <c r="H736">
        <v>2138</v>
      </c>
      <c r="I736" t="s">
        <v>21</v>
      </c>
      <c r="J736" t="s">
        <v>22</v>
      </c>
      <c r="K736" s="10">
        <f t="shared" si="102"/>
        <v>41680.25</v>
      </c>
      <c r="L736">
        <v>1392012000</v>
      </c>
      <c r="M736">
        <v>1394427600</v>
      </c>
      <c r="N736" s="11">
        <f t="shared" si="103"/>
        <v>41708.208333333336</v>
      </c>
      <c r="O736" t="b">
        <v>0</v>
      </c>
      <c r="P736" t="b">
        <v>1</v>
      </c>
      <c r="Q736" t="s">
        <v>122</v>
      </c>
      <c r="R736" s="8">
        <f t="shared" si="100"/>
        <v>81.006080449017773</v>
      </c>
      <c r="S736" t="str">
        <f t="shared" si="104"/>
        <v>photography</v>
      </c>
      <c r="T736" t="str">
        <f t="shared" si="105"/>
        <v>photography books</v>
      </c>
      <c r="U736" s="11" t="str">
        <f t="shared" si="107"/>
        <v>2014</v>
      </c>
      <c r="V736" s="11" t="str">
        <f t="shared" si="108"/>
        <v>Feb</v>
      </c>
      <c r="W736" s="11" t="str">
        <f t="shared" si="106"/>
        <v>Mar</v>
      </c>
    </row>
    <row r="737" spans="1:23" ht="15.75">
      <c r="A737">
        <v>506</v>
      </c>
      <c r="B737" s="4" t="s">
        <v>1059</v>
      </c>
      <c r="C737" s="3" t="s">
        <v>1060</v>
      </c>
      <c r="D737">
        <v>18000</v>
      </c>
      <c r="E737">
        <v>166874</v>
      </c>
      <c r="F737" t="s">
        <v>20</v>
      </c>
      <c r="G737" s="7">
        <f t="shared" si="101"/>
        <v>9.2707777777777771</v>
      </c>
      <c r="H737">
        <v>2528</v>
      </c>
      <c r="I737" t="s">
        <v>21</v>
      </c>
      <c r="J737" t="s">
        <v>22</v>
      </c>
      <c r="K737" s="10">
        <f t="shared" si="102"/>
        <v>43062.25</v>
      </c>
      <c r="L737">
        <v>1511416800</v>
      </c>
      <c r="M737">
        <v>1512885600</v>
      </c>
      <c r="N737" s="11">
        <f t="shared" si="103"/>
        <v>43079.25</v>
      </c>
      <c r="O737" t="b">
        <v>0</v>
      </c>
      <c r="P737" t="b">
        <v>1</v>
      </c>
      <c r="Q737" t="s">
        <v>33</v>
      </c>
      <c r="R737" s="8">
        <f t="shared" si="100"/>
        <v>66.010284810126578</v>
      </c>
      <c r="S737" t="str">
        <f t="shared" si="104"/>
        <v>theater</v>
      </c>
      <c r="T737" t="str">
        <f t="shared" si="105"/>
        <v>plays</v>
      </c>
      <c r="U737" s="11" t="str">
        <f t="shared" si="107"/>
        <v>2017</v>
      </c>
      <c r="V737" s="11" t="str">
        <f t="shared" si="108"/>
        <v>Nov</v>
      </c>
      <c r="W737" s="11" t="str">
        <f t="shared" si="106"/>
        <v>Dec</v>
      </c>
    </row>
    <row r="738" spans="1:23" ht="15.75">
      <c r="A738">
        <v>480</v>
      </c>
      <c r="B738" s="4" t="s">
        <v>1007</v>
      </c>
      <c r="C738" s="3" t="s">
        <v>1008</v>
      </c>
      <c r="D738">
        <v>8600</v>
      </c>
      <c r="E738">
        <v>8656</v>
      </c>
      <c r="F738" t="s">
        <v>20</v>
      </c>
      <c r="G738" s="7">
        <f t="shared" si="101"/>
        <v>1.0065116279069768</v>
      </c>
      <c r="H738">
        <v>87</v>
      </c>
      <c r="I738" t="s">
        <v>21</v>
      </c>
      <c r="J738" t="s">
        <v>22</v>
      </c>
      <c r="K738" s="10">
        <f t="shared" si="102"/>
        <v>40248.25</v>
      </c>
      <c r="L738">
        <v>1268287200</v>
      </c>
      <c r="M738">
        <v>1269061200</v>
      </c>
      <c r="N738" s="11">
        <f t="shared" si="103"/>
        <v>40257.208333333336</v>
      </c>
      <c r="O738" t="b">
        <v>0</v>
      </c>
      <c r="P738" t="b">
        <v>1</v>
      </c>
      <c r="Q738" t="s">
        <v>122</v>
      </c>
      <c r="R738" s="8">
        <f t="shared" si="100"/>
        <v>99.494252873563212</v>
      </c>
      <c r="S738" t="str">
        <f t="shared" si="104"/>
        <v>photography</v>
      </c>
      <c r="T738" t="str">
        <f t="shared" si="105"/>
        <v>photography books</v>
      </c>
      <c r="U738" s="11" t="str">
        <f t="shared" si="107"/>
        <v>2010</v>
      </c>
      <c r="V738" s="11" t="str">
        <f t="shared" si="108"/>
        <v>Mar</v>
      </c>
      <c r="W738" s="11" t="str">
        <f t="shared" si="106"/>
        <v>Mar</v>
      </c>
    </row>
    <row r="739" spans="1:23" ht="30" customHeight="1">
      <c r="A739">
        <v>759</v>
      </c>
      <c r="B739" s="4" t="s">
        <v>1554</v>
      </c>
      <c r="C739" s="3" t="s">
        <v>1555</v>
      </c>
      <c r="D739">
        <v>167500</v>
      </c>
      <c r="E739">
        <v>114615</v>
      </c>
      <c r="F739" t="s">
        <v>14</v>
      </c>
      <c r="G739" s="7">
        <f t="shared" si="101"/>
        <v>0.6842686567164179</v>
      </c>
      <c r="H739">
        <v>1274</v>
      </c>
      <c r="I739" t="s">
        <v>21</v>
      </c>
      <c r="J739" t="s">
        <v>22</v>
      </c>
      <c r="K739" s="10">
        <f t="shared" si="102"/>
        <v>43136.25</v>
      </c>
      <c r="L739">
        <v>1517810400</v>
      </c>
      <c r="M739">
        <v>1520402400</v>
      </c>
      <c r="N739" s="11">
        <f t="shared" si="103"/>
        <v>43166.25</v>
      </c>
      <c r="O739" t="b">
        <v>0</v>
      </c>
      <c r="P739" t="b">
        <v>0</v>
      </c>
      <c r="Q739" t="s">
        <v>50</v>
      </c>
      <c r="R739" s="8">
        <f t="shared" si="100"/>
        <v>89.964678178963894</v>
      </c>
      <c r="S739" t="str">
        <f t="shared" si="104"/>
        <v>music</v>
      </c>
      <c r="T739" t="str">
        <f t="shared" si="105"/>
        <v>electric music</v>
      </c>
      <c r="U739" s="11" t="str">
        <f t="shared" si="107"/>
        <v>2018</v>
      </c>
      <c r="V739" s="11" t="str">
        <f t="shared" si="108"/>
        <v>Feb</v>
      </c>
      <c r="W739" s="11" t="str">
        <f t="shared" si="106"/>
        <v>Mar</v>
      </c>
    </row>
    <row r="740" spans="1:23" ht="30">
      <c r="A740">
        <v>802</v>
      </c>
      <c r="B740" s="4" t="s">
        <v>1639</v>
      </c>
      <c r="C740" s="3" t="s">
        <v>1640</v>
      </c>
      <c r="D740">
        <v>6200</v>
      </c>
      <c r="E740">
        <v>12216</v>
      </c>
      <c r="F740" t="s">
        <v>20</v>
      </c>
      <c r="G740" s="7">
        <f t="shared" si="101"/>
        <v>1.9703225806451612</v>
      </c>
      <c r="H740">
        <v>142</v>
      </c>
      <c r="I740" t="s">
        <v>21</v>
      </c>
      <c r="J740" t="s">
        <v>22</v>
      </c>
      <c r="K740" s="10">
        <f t="shared" si="102"/>
        <v>43650.208333333328</v>
      </c>
      <c r="L740">
        <v>1562216400</v>
      </c>
      <c r="M740">
        <v>1562389200</v>
      </c>
      <c r="N740" s="11">
        <f t="shared" si="103"/>
        <v>43652.208333333328</v>
      </c>
      <c r="O740" t="b">
        <v>0</v>
      </c>
      <c r="P740" t="b">
        <v>0</v>
      </c>
      <c r="Q740" t="s">
        <v>122</v>
      </c>
      <c r="R740" s="8">
        <f t="shared" si="100"/>
        <v>86.028169014084511</v>
      </c>
      <c r="S740" t="str">
        <f t="shared" si="104"/>
        <v>photography</v>
      </c>
      <c r="T740" t="str">
        <f t="shared" si="105"/>
        <v>photography books</v>
      </c>
      <c r="U740" s="11" t="str">
        <f t="shared" si="107"/>
        <v>2019</v>
      </c>
      <c r="V740" s="11" t="str">
        <f t="shared" si="108"/>
        <v>Jul</v>
      </c>
      <c r="W740" s="11" t="str">
        <f t="shared" si="106"/>
        <v>Jul</v>
      </c>
    </row>
    <row r="741" spans="1:23" ht="15.75">
      <c r="A741">
        <v>793</v>
      </c>
      <c r="B741" s="4" t="s">
        <v>1621</v>
      </c>
      <c r="C741" s="3" t="s">
        <v>1622</v>
      </c>
      <c r="D741">
        <v>1100</v>
      </c>
      <c r="E741">
        <v>13045</v>
      </c>
      <c r="F741" t="s">
        <v>20</v>
      </c>
      <c r="G741" s="7">
        <f t="shared" si="101"/>
        <v>11.859090909090909</v>
      </c>
      <c r="H741">
        <v>181</v>
      </c>
      <c r="I741" t="s">
        <v>98</v>
      </c>
      <c r="J741" t="s">
        <v>99</v>
      </c>
      <c r="K741" s="10">
        <f t="shared" si="102"/>
        <v>41450.208333333336</v>
      </c>
      <c r="L741">
        <v>1372136400</v>
      </c>
      <c r="M741">
        <v>1372482000</v>
      </c>
      <c r="N741" s="11">
        <f t="shared" si="103"/>
        <v>41454.208333333336</v>
      </c>
      <c r="O741" t="b">
        <v>0</v>
      </c>
      <c r="P741" t="b">
        <v>0</v>
      </c>
      <c r="Q741" t="s">
        <v>68</v>
      </c>
      <c r="R741" s="8">
        <f t="shared" si="100"/>
        <v>72.071823204419886</v>
      </c>
      <c r="S741" t="str">
        <f t="shared" si="104"/>
        <v>publishing</v>
      </c>
      <c r="T741" t="str">
        <f t="shared" si="105"/>
        <v>nonfiction</v>
      </c>
      <c r="U741" s="11" t="str">
        <f t="shared" si="107"/>
        <v>2013</v>
      </c>
      <c r="V741" s="11" t="str">
        <f t="shared" si="108"/>
        <v>Jun</v>
      </c>
      <c r="W741" s="11" t="str">
        <f t="shared" si="106"/>
        <v>Jun</v>
      </c>
    </row>
    <row r="742" spans="1:23" ht="15.75" customHeight="1">
      <c r="A742">
        <v>904</v>
      </c>
      <c r="B742" s="4" t="s">
        <v>1840</v>
      </c>
      <c r="C742" s="3" t="s">
        <v>1841</v>
      </c>
      <c r="D742">
        <v>6500</v>
      </c>
      <c r="E742">
        <v>795</v>
      </c>
      <c r="F742" t="s">
        <v>14</v>
      </c>
      <c r="G742" s="7">
        <f t="shared" si="101"/>
        <v>0.12230769230769231</v>
      </c>
      <c r="H742">
        <v>16</v>
      </c>
      <c r="I742" t="s">
        <v>21</v>
      </c>
      <c r="J742" t="s">
        <v>22</v>
      </c>
      <c r="K742" s="10">
        <f t="shared" si="102"/>
        <v>41186.208333333336</v>
      </c>
      <c r="L742">
        <v>1349326800</v>
      </c>
      <c r="M742">
        <v>1349672400</v>
      </c>
      <c r="N742" s="11">
        <f t="shared" si="103"/>
        <v>41190.208333333336</v>
      </c>
      <c r="O742" t="b">
        <v>0</v>
      </c>
      <c r="P742" t="b">
        <v>0</v>
      </c>
      <c r="Q742" t="s">
        <v>133</v>
      </c>
      <c r="R742" s="8">
        <f t="shared" si="100"/>
        <v>49.6875</v>
      </c>
      <c r="S742" t="str">
        <f t="shared" si="104"/>
        <v>publishing</v>
      </c>
      <c r="T742" t="str">
        <f t="shared" si="105"/>
        <v>radio &amp; podcasts</v>
      </c>
      <c r="U742" s="11" t="str">
        <f t="shared" si="107"/>
        <v>2012</v>
      </c>
      <c r="V742" s="11" t="str">
        <f t="shared" si="108"/>
        <v>Oct</v>
      </c>
      <c r="W742" s="11" t="str">
        <f t="shared" si="106"/>
        <v>Oct</v>
      </c>
    </row>
    <row r="743" spans="1:23" ht="15.75" customHeight="1">
      <c r="A743">
        <v>14</v>
      </c>
      <c r="B743" s="4" t="s">
        <v>61</v>
      </c>
      <c r="C743" s="3" t="s">
        <v>62</v>
      </c>
      <c r="D743">
        <v>28200</v>
      </c>
      <c r="E743">
        <v>18829</v>
      </c>
      <c r="F743" t="s">
        <v>14</v>
      </c>
      <c r="G743" s="7">
        <f t="shared" si="101"/>
        <v>0.66769503546099296</v>
      </c>
      <c r="H743">
        <v>200</v>
      </c>
      <c r="I743" t="s">
        <v>21</v>
      </c>
      <c r="J743" t="s">
        <v>22</v>
      </c>
      <c r="K743" s="10">
        <f t="shared" si="102"/>
        <v>40974.25</v>
      </c>
      <c r="L743">
        <v>1331013600</v>
      </c>
      <c r="M743">
        <v>1333342800</v>
      </c>
      <c r="N743" s="11">
        <f t="shared" si="103"/>
        <v>41001.208333333336</v>
      </c>
      <c r="O743" t="b">
        <v>0</v>
      </c>
      <c r="P743" t="b">
        <v>0</v>
      </c>
      <c r="Q743" t="s">
        <v>60</v>
      </c>
      <c r="R743" s="8">
        <f t="shared" si="100"/>
        <v>94.144999999999996</v>
      </c>
      <c r="S743" t="str">
        <f t="shared" si="104"/>
        <v>music</v>
      </c>
      <c r="T743" t="str">
        <f t="shared" si="105"/>
        <v>indie rock</v>
      </c>
      <c r="U743" s="11" t="str">
        <f t="shared" si="107"/>
        <v>2012</v>
      </c>
      <c r="V743" s="11" t="str">
        <f t="shared" si="108"/>
        <v>Mar</v>
      </c>
      <c r="W743" s="11" t="str">
        <f t="shared" si="106"/>
        <v>Apr</v>
      </c>
    </row>
    <row r="744" spans="1:23" ht="15.75" customHeight="1">
      <c r="A744">
        <v>154</v>
      </c>
      <c r="B744" s="4" t="s">
        <v>360</v>
      </c>
      <c r="C744" s="3" t="s">
        <v>361</v>
      </c>
      <c r="D744">
        <v>171300</v>
      </c>
      <c r="E744">
        <v>100650</v>
      </c>
      <c r="F744" t="s">
        <v>14</v>
      </c>
      <c r="G744" s="7">
        <f t="shared" si="101"/>
        <v>0.58756567425569173</v>
      </c>
      <c r="H744">
        <v>1059</v>
      </c>
      <c r="I744" t="s">
        <v>21</v>
      </c>
      <c r="J744" t="s">
        <v>22</v>
      </c>
      <c r="K744" s="10">
        <f t="shared" si="102"/>
        <v>42502.208333333328</v>
      </c>
      <c r="L744">
        <v>1463029200</v>
      </c>
      <c r="M744">
        <v>1465016400</v>
      </c>
      <c r="N744" s="11">
        <f t="shared" si="103"/>
        <v>42525.208333333328</v>
      </c>
      <c r="O744" t="b">
        <v>0</v>
      </c>
      <c r="P744" t="b">
        <v>1</v>
      </c>
      <c r="Q744" t="s">
        <v>60</v>
      </c>
      <c r="R744" s="8">
        <f t="shared" si="100"/>
        <v>95.042492917847028</v>
      </c>
      <c r="S744" t="str">
        <f t="shared" si="104"/>
        <v>music</v>
      </c>
      <c r="T744" t="str">
        <f t="shared" si="105"/>
        <v>indie rock</v>
      </c>
      <c r="U744" s="11" t="str">
        <f t="shared" si="107"/>
        <v>2016</v>
      </c>
      <c r="V744" s="11" t="str">
        <f t="shared" si="108"/>
        <v>May</v>
      </c>
      <c r="W744" s="11" t="str">
        <f t="shared" si="106"/>
        <v>Jun</v>
      </c>
    </row>
    <row r="745" spans="1:23" ht="15.75" customHeight="1">
      <c r="A745">
        <v>844</v>
      </c>
      <c r="B745" s="4" t="s">
        <v>1721</v>
      </c>
      <c r="C745" s="3" t="s">
        <v>1722</v>
      </c>
      <c r="D745">
        <v>8800</v>
      </c>
      <c r="E745">
        <v>8747</v>
      </c>
      <c r="F745" t="s">
        <v>74</v>
      </c>
      <c r="G745" s="7">
        <f t="shared" si="101"/>
        <v>0.99397727272727276</v>
      </c>
      <c r="H745">
        <v>94</v>
      </c>
      <c r="I745" t="s">
        <v>21</v>
      </c>
      <c r="J745" t="s">
        <v>22</v>
      </c>
      <c r="K745" s="10">
        <f t="shared" si="102"/>
        <v>40930.25</v>
      </c>
      <c r="L745">
        <v>1327212000</v>
      </c>
      <c r="M745">
        <v>1327471200</v>
      </c>
      <c r="N745" s="11">
        <f t="shared" si="103"/>
        <v>40933.25</v>
      </c>
      <c r="O745" t="b">
        <v>0</v>
      </c>
      <c r="P745" t="b">
        <v>0</v>
      </c>
      <c r="Q745" t="s">
        <v>42</v>
      </c>
      <c r="R745" s="8">
        <f t="shared" si="100"/>
        <v>93.053191489361708</v>
      </c>
      <c r="S745" t="str">
        <f t="shared" si="104"/>
        <v>film &amp; video</v>
      </c>
      <c r="T745" t="str">
        <f t="shared" si="105"/>
        <v>documentary</v>
      </c>
      <c r="U745" s="11" t="str">
        <f t="shared" si="107"/>
        <v>2012</v>
      </c>
      <c r="V745" s="11" t="str">
        <f t="shared" si="108"/>
        <v>Jan</v>
      </c>
      <c r="W745" s="11" t="str">
        <f t="shared" si="106"/>
        <v>Jan</v>
      </c>
    </row>
    <row r="746" spans="1:23" ht="15.75" customHeight="1">
      <c r="A746">
        <v>678</v>
      </c>
      <c r="B746" s="4" t="s">
        <v>1396</v>
      </c>
      <c r="C746" s="3" t="s">
        <v>1397</v>
      </c>
      <c r="D746">
        <v>99500</v>
      </c>
      <c r="E746">
        <v>17879</v>
      </c>
      <c r="F746" t="s">
        <v>74</v>
      </c>
      <c r="G746" s="7">
        <f t="shared" si="101"/>
        <v>0.17968844221105529</v>
      </c>
      <c r="H746">
        <v>215</v>
      </c>
      <c r="I746" t="s">
        <v>21</v>
      </c>
      <c r="J746" t="s">
        <v>22</v>
      </c>
      <c r="K746" s="10">
        <f t="shared" si="102"/>
        <v>43484.25</v>
      </c>
      <c r="L746">
        <v>1547877600</v>
      </c>
      <c r="M746">
        <v>1548050400</v>
      </c>
      <c r="N746" s="11">
        <f t="shared" si="103"/>
        <v>43486.25</v>
      </c>
      <c r="O746" t="b">
        <v>0</v>
      </c>
      <c r="P746" t="b">
        <v>0</v>
      </c>
      <c r="Q746" t="s">
        <v>53</v>
      </c>
      <c r="R746" s="8">
        <f t="shared" si="100"/>
        <v>83.158139534883716</v>
      </c>
      <c r="S746" t="str">
        <f t="shared" si="104"/>
        <v>film &amp; video</v>
      </c>
      <c r="T746" t="str">
        <f t="shared" si="105"/>
        <v>drama</v>
      </c>
      <c r="U746" s="11" t="str">
        <f t="shared" si="107"/>
        <v>2019</v>
      </c>
      <c r="V746" s="11" t="str">
        <f t="shared" si="108"/>
        <v>Jan</v>
      </c>
      <c r="W746" s="11" t="str">
        <f t="shared" si="106"/>
        <v>Jan</v>
      </c>
    </row>
    <row r="747" spans="1:23" ht="15.75" customHeight="1">
      <c r="A747">
        <v>963</v>
      </c>
      <c r="B747" s="4" t="s">
        <v>1956</v>
      </c>
      <c r="C747" s="3" t="s">
        <v>1957</v>
      </c>
      <c r="D747">
        <v>5900</v>
      </c>
      <c r="E747">
        <v>4997</v>
      </c>
      <c r="F747" t="s">
        <v>14</v>
      </c>
      <c r="G747" s="7">
        <f t="shared" si="101"/>
        <v>0.84694915254237291</v>
      </c>
      <c r="H747">
        <v>114</v>
      </c>
      <c r="I747" t="s">
        <v>107</v>
      </c>
      <c r="J747" t="s">
        <v>108</v>
      </c>
      <c r="K747" s="10">
        <f t="shared" si="102"/>
        <v>40607.25</v>
      </c>
      <c r="L747">
        <v>1299304800</v>
      </c>
      <c r="M747">
        <v>1299823200</v>
      </c>
      <c r="N747" s="11">
        <f t="shared" si="103"/>
        <v>40613.25</v>
      </c>
      <c r="O747" t="b">
        <v>0</v>
      </c>
      <c r="P747" t="b">
        <v>1</v>
      </c>
      <c r="Q747" t="s">
        <v>122</v>
      </c>
      <c r="R747" s="8">
        <f t="shared" ref="R747:R810" si="109">(E747/H747)</f>
        <v>43.833333333333336</v>
      </c>
      <c r="S747" t="str">
        <f t="shared" si="104"/>
        <v>photography</v>
      </c>
      <c r="T747" t="str">
        <f t="shared" si="105"/>
        <v>photography books</v>
      </c>
      <c r="U747" s="11" t="str">
        <f t="shared" si="107"/>
        <v>2011</v>
      </c>
      <c r="V747" s="11" t="str">
        <f t="shared" si="108"/>
        <v>Mar</v>
      </c>
      <c r="W747" s="11" t="str">
        <f t="shared" si="106"/>
        <v>Mar</v>
      </c>
    </row>
    <row r="748" spans="1:23" ht="15.75">
      <c r="A748">
        <v>412</v>
      </c>
      <c r="B748" s="4" t="s">
        <v>874</v>
      </c>
      <c r="C748" s="3" t="s">
        <v>875</v>
      </c>
      <c r="D748">
        <v>2100</v>
      </c>
      <c r="E748">
        <v>14046</v>
      </c>
      <c r="F748" t="s">
        <v>20</v>
      </c>
      <c r="G748" s="7">
        <f t="shared" si="101"/>
        <v>6.6885714285714286</v>
      </c>
      <c r="H748">
        <v>134</v>
      </c>
      <c r="I748" t="s">
        <v>21</v>
      </c>
      <c r="J748" t="s">
        <v>22</v>
      </c>
      <c r="K748" s="10">
        <f t="shared" si="102"/>
        <v>41642.25</v>
      </c>
      <c r="L748">
        <v>1388728800</v>
      </c>
      <c r="M748">
        <v>1389592800</v>
      </c>
      <c r="N748" s="11">
        <f t="shared" si="103"/>
        <v>41652.25</v>
      </c>
      <c r="O748" t="b">
        <v>0</v>
      </c>
      <c r="P748" t="b">
        <v>0</v>
      </c>
      <c r="Q748" t="s">
        <v>119</v>
      </c>
      <c r="R748" s="8">
        <f t="shared" si="109"/>
        <v>104.82089552238806</v>
      </c>
      <c r="S748" t="str">
        <f t="shared" si="104"/>
        <v>publishing</v>
      </c>
      <c r="T748" t="str">
        <f t="shared" si="105"/>
        <v>fiction</v>
      </c>
      <c r="U748" s="11" t="str">
        <f t="shared" si="107"/>
        <v>2014</v>
      </c>
      <c r="V748" s="11" t="str">
        <f t="shared" si="108"/>
        <v>Jan</v>
      </c>
      <c r="W748" s="11" t="str">
        <f t="shared" si="106"/>
        <v>Jan</v>
      </c>
    </row>
    <row r="749" spans="1:23" ht="15.75" customHeight="1">
      <c r="A749">
        <v>441</v>
      </c>
      <c r="B749" s="4" t="s">
        <v>931</v>
      </c>
      <c r="C749" s="3" t="s">
        <v>932</v>
      </c>
      <c r="D749">
        <v>7000</v>
      </c>
      <c r="E749">
        <v>1744</v>
      </c>
      <c r="F749" t="s">
        <v>14</v>
      </c>
      <c r="G749" s="7">
        <f t="shared" si="101"/>
        <v>0.24914285714285714</v>
      </c>
      <c r="H749">
        <v>32</v>
      </c>
      <c r="I749" t="s">
        <v>21</v>
      </c>
      <c r="J749" t="s">
        <v>22</v>
      </c>
      <c r="K749" s="10">
        <f t="shared" si="102"/>
        <v>41025.208333333336</v>
      </c>
      <c r="L749">
        <v>1335416400</v>
      </c>
      <c r="M749">
        <v>1337835600</v>
      </c>
      <c r="N749" s="11">
        <f t="shared" si="103"/>
        <v>41053.208333333336</v>
      </c>
      <c r="O749" t="b">
        <v>0</v>
      </c>
      <c r="P749" t="b">
        <v>0</v>
      </c>
      <c r="Q749" t="s">
        <v>65</v>
      </c>
      <c r="R749" s="8">
        <f t="shared" si="109"/>
        <v>54.5</v>
      </c>
      <c r="S749" t="str">
        <f t="shared" si="104"/>
        <v>technology</v>
      </c>
      <c r="T749" t="str">
        <f t="shared" si="105"/>
        <v>wearables</v>
      </c>
      <c r="U749" s="11" t="str">
        <f t="shared" si="107"/>
        <v>2012</v>
      </c>
      <c r="V749" s="11" t="str">
        <f t="shared" si="108"/>
        <v>Apr</v>
      </c>
      <c r="W749" s="11" t="str">
        <f t="shared" si="106"/>
        <v>May</v>
      </c>
    </row>
    <row r="750" spans="1:23" ht="30" customHeight="1">
      <c r="A750">
        <v>183</v>
      </c>
      <c r="B750" s="4" t="s">
        <v>418</v>
      </c>
      <c r="C750" s="3" t="s">
        <v>419</v>
      </c>
      <c r="D750">
        <v>5100</v>
      </c>
      <c r="E750">
        <v>3525</v>
      </c>
      <c r="F750" t="s">
        <v>14</v>
      </c>
      <c r="G750" s="7">
        <f t="shared" si="101"/>
        <v>0.69117647058823517</v>
      </c>
      <c r="H750">
        <v>86</v>
      </c>
      <c r="I750" t="s">
        <v>15</v>
      </c>
      <c r="J750" t="s">
        <v>16</v>
      </c>
      <c r="K750" s="10">
        <f t="shared" si="102"/>
        <v>40430.208333333336</v>
      </c>
      <c r="L750">
        <v>1284008400</v>
      </c>
      <c r="M750">
        <v>1285131600</v>
      </c>
      <c r="N750" s="11">
        <f t="shared" si="103"/>
        <v>40443.208333333336</v>
      </c>
      <c r="O750" t="b">
        <v>0</v>
      </c>
      <c r="P750" t="b">
        <v>0</v>
      </c>
      <c r="Q750" t="s">
        <v>23</v>
      </c>
      <c r="R750" s="8">
        <f t="shared" si="109"/>
        <v>40.988372093023258</v>
      </c>
      <c r="S750" t="str">
        <f t="shared" si="104"/>
        <v>music</v>
      </c>
      <c r="T750" t="str">
        <f t="shared" si="105"/>
        <v>rock</v>
      </c>
      <c r="U750" s="11" t="str">
        <f t="shared" si="107"/>
        <v>2010</v>
      </c>
      <c r="V750" s="11" t="str">
        <f t="shared" si="108"/>
        <v>Sep</v>
      </c>
      <c r="W750" s="11" t="str">
        <f t="shared" si="106"/>
        <v>Sep</v>
      </c>
    </row>
    <row r="751" spans="1:23" ht="15.75" customHeight="1">
      <c r="A751">
        <v>253</v>
      </c>
      <c r="B751" s="4" t="s">
        <v>558</v>
      </c>
      <c r="C751" s="3" t="s">
        <v>559</v>
      </c>
      <c r="D751">
        <v>121500</v>
      </c>
      <c r="E751">
        <v>108161</v>
      </c>
      <c r="F751" t="s">
        <v>14</v>
      </c>
      <c r="G751" s="7">
        <f t="shared" si="101"/>
        <v>0.8902139917695473</v>
      </c>
      <c r="H751">
        <v>1335</v>
      </c>
      <c r="I751" t="s">
        <v>15</v>
      </c>
      <c r="J751" t="s">
        <v>16</v>
      </c>
      <c r="K751" s="10">
        <f t="shared" si="102"/>
        <v>40641.208333333336</v>
      </c>
      <c r="L751">
        <v>1302238800</v>
      </c>
      <c r="M751">
        <v>1303275600</v>
      </c>
      <c r="N751" s="11">
        <f t="shared" si="103"/>
        <v>40653.208333333336</v>
      </c>
      <c r="O751" t="b">
        <v>0</v>
      </c>
      <c r="P751" t="b">
        <v>0</v>
      </c>
      <c r="Q751" t="s">
        <v>53</v>
      </c>
      <c r="R751" s="8">
        <f t="shared" si="109"/>
        <v>81.019475655430711</v>
      </c>
      <c r="S751" t="str">
        <f t="shared" si="104"/>
        <v>film &amp; video</v>
      </c>
      <c r="T751" t="str">
        <f t="shared" si="105"/>
        <v>drama</v>
      </c>
      <c r="U751" s="11" t="str">
        <f t="shared" si="107"/>
        <v>2011</v>
      </c>
      <c r="V751" s="11" t="str">
        <f t="shared" si="108"/>
        <v>Apr</v>
      </c>
      <c r="W751" s="11" t="str">
        <f t="shared" si="106"/>
        <v>Apr</v>
      </c>
    </row>
    <row r="752" spans="1:23" ht="15.75" customHeight="1">
      <c r="A752">
        <v>109</v>
      </c>
      <c r="B752" s="4" t="s">
        <v>267</v>
      </c>
      <c r="C752" s="3" t="s">
        <v>268</v>
      </c>
      <c r="D752">
        <v>5200</v>
      </c>
      <c r="E752">
        <v>3079</v>
      </c>
      <c r="F752" t="s">
        <v>14</v>
      </c>
      <c r="G752" s="7">
        <f t="shared" si="101"/>
        <v>0.5921153846153846</v>
      </c>
      <c r="H752">
        <v>60</v>
      </c>
      <c r="I752" t="s">
        <v>21</v>
      </c>
      <c r="J752" t="s">
        <v>22</v>
      </c>
      <c r="K752" s="10">
        <f t="shared" si="102"/>
        <v>41651.25</v>
      </c>
      <c r="L752">
        <v>1389506400</v>
      </c>
      <c r="M752">
        <v>1389679200</v>
      </c>
      <c r="N752" s="11">
        <f t="shared" si="103"/>
        <v>41653.25</v>
      </c>
      <c r="O752" t="b">
        <v>0</v>
      </c>
      <c r="P752" t="b">
        <v>0</v>
      </c>
      <c r="Q752" t="s">
        <v>269</v>
      </c>
      <c r="R752" s="8">
        <f t="shared" si="109"/>
        <v>51.31666666666667</v>
      </c>
      <c r="S752" t="str">
        <f t="shared" si="104"/>
        <v>film &amp; video</v>
      </c>
      <c r="T752" t="str">
        <f t="shared" si="105"/>
        <v>television</v>
      </c>
      <c r="U752" s="11" t="str">
        <f t="shared" si="107"/>
        <v>2014</v>
      </c>
      <c r="V752" s="11" t="str">
        <f t="shared" si="108"/>
        <v>Jan</v>
      </c>
      <c r="W752" s="11" t="str">
        <f t="shared" si="106"/>
        <v>Jan</v>
      </c>
    </row>
    <row r="753" spans="1:23" ht="30" customHeight="1">
      <c r="A753">
        <v>61</v>
      </c>
      <c r="B753" s="4" t="s">
        <v>170</v>
      </c>
      <c r="C753" s="3" t="s">
        <v>171</v>
      </c>
      <c r="D753">
        <v>199200</v>
      </c>
      <c r="E753">
        <v>184750</v>
      </c>
      <c r="F753" t="s">
        <v>14</v>
      </c>
      <c r="G753" s="7">
        <f t="shared" si="101"/>
        <v>0.92745983935742971</v>
      </c>
      <c r="H753">
        <v>2253</v>
      </c>
      <c r="I753" t="s">
        <v>15</v>
      </c>
      <c r="J753" t="s">
        <v>16</v>
      </c>
      <c r="K753" s="10">
        <f t="shared" si="102"/>
        <v>40595.25</v>
      </c>
      <c r="L753">
        <v>1298268000</v>
      </c>
      <c r="M753">
        <v>1301720400</v>
      </c>
      <c r="N753" s="11">
        <f t="shared" si="103"/>
        <v>40635.208333333336</v>
      </c>
      <c r="O753" t="b">
        <v>0</v>
      </c>
      <c r="P753" t="b">
        <v>0</v>
      </c>
      <c r="Q753" t="s">
        <v>33</v>
      </c>
      <c r="R753" s="8">
        <f t="shared" si="109"/>
        <v>82.001775410563695</v>
      </c>
      <c r="S753" t="str">
        <f t="shared" si="104"/>
        <v>theater</v>
      </c>
      <c r="T753" t="str">
        <f t="shared" si="105"/>
        <v>plays</v>
      </c>
      <c r="U753" s="11" t="str">
        <f t="shared" si="107"/>
        <v>2011</v>
      </c>
      <c r="V753" s="11" t="str">
        <f t="shared" si="108"/>
        <v>Feb</v>
      </c>
      <c r="W753" s="11" t="str">
        <f t="shared" si="106"/>
        <v>Apr</v>
      </c>
    </row>
    <row r="754" spans="1:23" ht="15.75">
      <c r="A754">
        <v>431</v>
      </c>
      <c r="B754" s="4" t="s">
        <v>911</v>
      </c>
      <c r="C754" s="3" t="s">
        <v>912</v>
      </c>
      <c r="D754">
        <v>5100</v>
      </c>
      <c r="E754">
        <v>9817</v>
      </c>
      <c r="F754" t="s">
        <v>20</v>
      </c>
      <c r="G754" s="7">
        <f t="shared" si="101"/>
        <v>1.9249019607843136</v>
      </c>
      <c r="H754">
        <v>94</v>
      </c>
      <c r="I754" t="s">
        <v>21</v>
      </c>
      <c r="J754" t="s">
        <v>22</v>
      </c>
      <c r="K754" s="10">
        <f t="shared" si="102"/>
        <v>43273.208333333328</v>
      </c>
      <c r="L754">
        <v>1529643600</v>
      </c>
      <c r="M754">
        <v>1531112400</v>
      </c>
      <c r="N754" s="11">
        <f t="shared" si="103"/>
        <v>43290.208333333328</v>
      </c>
      <c r="O754" t="b">
        <v>1</v>
      </c>
      <c r="P754" t="b">
        <v>0</v>
      </c>
      <c r="Q754" t="s">
        <v>33</v>
      </c>
      <c r="R754" s="8">
        <f t="shared" si="109"/>
        <v>104.43617021276596</v>
      </c>
      <c r="S754" t="str">
        <f t="shared" si="104"/>
        <v>theater</v>
      </c>
      <c r="T754" t="str">
        <f t="shared" si="105"/>
        <v>plays</v>
      </c>
      <c r="U754" s="11" t="str">
        <f t="shared" si="107"/>
        <v>2018</v>
      </c>
      <c r="V754" s="11" t="str">
        <f t="shared" si="108"/>
        <v>Jun</v>
      </c>
      <c r="W754" s="11" t="str">
        <f t="shared" si="106"/>
        <v>Jul</v>
      </c>
    </row>
    <row r="755" spans="1:23" ht="30">
      <c r="A755">
        <v>255</v>
      </c>
      <c r="B755" s="4" t="s">
        <v>562</v>
      </c>
      <c r="C755" s="3" t="s">
        <v>563</v>
      </c>
      <c r="D755">
        <v>80500</v>
      </c>
      <c r="E755">
        <v>96735</v>
      </c>
      <c r="F755" t="s">
        <v>20</v>
      </c>
      <c r="G755" s="7">
        <f t="shared" si="101"/>
        <v>1.2016770186335404</v>
      </c>
      <c r="H755">
        <v>1697</v>
      </c>
      <c r="I755" t="s">
        <v>21</v>
      </c>
      <c r="J755" t="s">
        <v>22</v>
      </c>
      <c r="K755" s="10">
        <f t="shared" si="102"/>
        <v>40590.25</v>
      </c>
      <c r="L755">
        <v>1297836000</v>
      </c>
      <c r="M755">
        <v>1298268000</v>
      </c>
      <c r="N755" s="11">
        <f t="shared" si="103"/>
        <v>40595.25</v>
      </c>
      <c r="O755" t="b">
        <v>0</v>
      </c>
      <c r="P755" t="b">
        <v>1</v>
      </c>
      <c r="Q755" t="s">
        <v>23</v>
      </c>
      <c r="R755" s="8">
        <f t="shared" si="109"/>
        <v>57.003535651149086</v>
      </c>
      <c r="S755" t="str">
        <f t="shared" si="104"/>
        <v>music</v>
      </c>
      <c r="T755" t="str">
        <f t="shared" si="105"/>
        <v>rock</v>
      </c>
      <c r="U755" s="11" t="str">
        <f t="shared" si="107"/>
        <v>2011</v>
      </c>
      <c r="V755" s="11" t="str">
        <f t="shared" si="108"/>
        <v>Feb</v>
      </c>
      <c r="W755" s="11" t="str">
        <f t="shared" si="106"/>
        <v>Feb</v>
      </c>
    </row>
    <row r="756" spans="1:23" ht="15.75" customHeight="1">
      <c r="A756">
        <v>527</v>
      </c>
      <c r="B756" s="4" t="s">
        <v>1099</v>
      </c>
      <c r="C756" s="3" t="s">
        <v>1100</v>
      </c>
      <c r="D756">
        <v>189200</v>
      </c>
      <c r="E756">
        <v>188480</v>
      </c>
      <c r="F756" t="s">
        <v>14</v>
      </c>
      <c r="G756" s="7">
        <f t="shared" si="101"/>
        <v>0.99619450317124736</v>
      </c>
      <c r="H756">
        <v>6080</v>
      </c>
      <c r="I756" t="s">
        <v>15</v>
      </c>
      <c r="J756" t="s">
        <v>16</v>
      </c>
      <c r="K756" s="10">
        <f t="shared" si="102"/>
        <v>42405.25</v>
      </c>
      <c r="L756">
        <v>1454652000</v>
      </c>
      <c r="M756">
        <v>1457762400</v>
      </c>
      <c r="N756" s="11">
        <f t="shared" si="103"/>
        <v>42441.25</v>
      </c>
      <c r="O756" t="b">
        <v>0</v>
      </c>
      <c r="P756" t="b">
        <v>0</v>
      </c>
      <c r="Q756" t="s">
        <v>71</v>
      </c>
      <c r="R756" s="8">
        <f t="shared" si="109"/>
        <v>31</v>
      </c>
      <c r="S756" t="str">
        <f t="shared" si="104"/>
        <v>film &amp; video</v>
      </c>
      <c r="T756" t="str">
        <f t="shared" si="105"/>
        <v>animation</v>
      </c>
      <c r="U756" s="11" t="str">
        <f t="shared" si="107"/>
        <v>2016</v>
      </c>
      <c r="V756" s="11" t="str">
        <f t="shared" si="108"/>
        <v>Feb</v>
      </c>
      <c r="W756" s="11" t="str">
        <f t="shared" si="106"/>
        <v>Mar</v>
      </c>
    </row>
    <row r="757" spans="1:23" ht="15.75">
      <c r="A757">
        <v>609</v>
      </c>
      <c r="B757" s="4" t="s">
        <v>1260</v>
      </c>
      <c r="C757" s="3" t="s">
        <v>1261</v>
      </c>
      <c r="D757">
        <v>10000</v>
      </c>
      <c r="E757">
        <v>12042</v>
      </c>
      <c r="F757" t="s">
        <v>20</v>
      </c>
      <c r="G757" s="7">
        <f t="shared" si="101"/>
        <v>1.2041999999999999</v>
      </c>
      <c r="H757">
        <v>117</v>
      </c>
      <c r="I757" t="s">
        <v>21</v>
      </c>
      <c r="J757" t="s">
        <v>22</v>
      </c>
      <c r="K757" s="10">
        <f t="shared" si="102"/>
        <v>43481.25</v>
      </c>
      <c r="L757">
        <v>1547618400</v>
      </c>
      <c r="M757">
        <v>1549087200</v>
      </c>
      <c r="N757" s="11">
        <f t="shared" si="103"/>
        <v>43498.25</v>
      </c>
      <c r="O757" t="b">
        <v>0</v>
      </c>
      <c r="P757" t="b">
        <v>0</v>
      </c>
      <c r="Q757" t="s">
        <v>474</v>
      </c>
      <c r="R757" s="8">
        <f t="shared" si="109"/>
        <v>102.92307692307692</v>
      </c>
      <c r="S757" t="str">
        <f t="shared" si="104"/>
        <v>film &amp; video</v>
      </c>
      <c r="T757" t="str">
        <f t="shared" si="105"/>
        <v>science fiction</v>
      </c>
      <c r="U757" s="11" t="str">
        <f t="shared" si="107"/>
        <v>2019</v>
      </c>
      <c r="V757" s="11" t="str">
        <f t="shared" si="108"/>
        <v>Jan</v>
      </c>
      <c r="W757" s="11" t="str">
        <f t="shared" si="106"/>
        <v>Feb</v>
      </c>
    </row>
    <row r="758" spans="1:23" ht="15.75">
      <c r="A758">
        <v>331</v>
      </c>
      <c r="B758" s="4" t="s">
        <v>714</v>
      </c>
      <c r="C758" s="3" t="s">
        <v>715</v>
      </c>
      <c r="D758">
        <v>3300</v>
      </c>
      <c r="E758">
        <v>14643</v>
      </c>
      <c r="F758" t="s">
        <v>20</v>
      </c>
      <c r="G758" s="7">
        <f t="shared" si="101"/>
        <v>4.4372727272727275</v>
      </c>
      <c r="H758">
        <v>190</v>
      </c>
      <c r="I758" t="s">
        <v>21</v>
      </c>
      <c r="J758" t="s">
        <v>22</v>
      </c>
      <c r="K758" s="10">
        <f t="shared" si="102"/>
        <v>40896.25</v>
      </c>
      <c r="L758">
        <v>1324274400</v>
      </c>
      <c r="M758">
        <v>1324360800</v>
      </c>
      <c r="N758" s="11">
        <f t="shared" si="103"/>
        <v>40897.25</v>
      </c>
      <c r="O758" t="b">
        <v>0</v>
      </c>
      <c r="P758" t="b">
        <v>0</v>
      </c>
      <c r="Q758" t="s">
        <v>17</v>
      </c>
      <c r="R758" s="8">
        <f t="shared" si="109"/>
        <v>77.068421052631578</v>
      </c>
      <c r="S758" t="str">
        <f t="shared" si="104"/>
        <v>food</v>
      </c>
      <c r="T758" t="str">
        <f t="shared" si="105"/>
        <v>food trucks</v>
      </c>
      <c r="U758" s="11" t="str">
        <f t="shared" si="107"/>
        <v>2011</v>
      </c>
      <c r="V758" s="11" t="str">
        <f t="shared" si="108"/>
        <v>Dec</v>
      </c>
      <c r="W758" s="11" t="str">
        <f t="shared" si="106"/>
        <v>Dec</v>
      </c>
    </row>
    <row r="759" spans="1:23" ht="15.75" customHeight="1">
      <c r="A759">
        <v>293</v>
      </c>
      <c r="B759" s="4" t="s">
        <v>638</v>
      </c>
      <c r="C759" s="3" t="s">
        <v>639</v>
      </c>
      <c r="D759">
        <v>6500</v>
      </c>
      <c r="E759">
        <v>1065</v>
      </c>
      <c r="F759" t="s">
        <v>74</v>
      </c>
      <c r="G759" s="7">
        <f t="shared" si="101"/>
        <v>0.16384615384615384</v>
      </c>
      <c r="H759">
        <v>32</v>
      </c>
      <c r="I759" t="s">
        <v>107</v>
      </c>
      <c r="J759" t="s">
        <v>108</v>
      </c>
      <c r="K759" s="10">
        <f t="shared" si="102"/>
        <v>40456.208333333336</v>
      </c>
      <c r="L759">
        <v>1286254800</v>
      </c>
      <c r="M759">
        <v>1287032400</v>
      </c>
      <c r="N759" s="11">
        <f t="shared" si="103"/>
        <v>40465.208333333336</v>
      </c>
      <c r="O759" t="b">
        <v>0</v>
      </c>
      <c r="P759" t="b">
        <v>0</v>
      </c>
      <c r="Q759" t="s">
        <v>33</v>
      </c>
      <c r="R759" s="8">
        <f t="shared" si="109"/>
        <v>33.28125</v>
      </c>
      <c r="S759" t="str">
        <f t="shared" si="104"/>
        <v>theater</v>
      </c>
      <c r="T759" t="str">
        <f t="shared" si="105"/>
        <v>plays</v>
      </c>
      <c r="U759" s="11" t="str">
        <f t="shared" si="107"/>
        <v>2010</v>
      </c>
      <c r="V759" s="11" t="str">
        <f t="shared" si="108"/>
        <v>Oct</v>
      </c>
      <c r="W759" s="11" t="str">
        <f t="shared" si="106"/>
        <v>Oct</v>
      </c>
    </row>
    <row r="760" spans="1:23" ht="15.75">
      <c r="A760">
        <v>282</v>
      </c>
      <c r="B760" s="4" t="s">
        <v>616</v>
      </c>
      <c r="C760" s="3" t="s">
        <v>617</v>
      </c>
      <c r="D760">
        <v>8400</v>
      </c>
      <c r="E760">
        <v>9076</v>
      </c>
      <c r="F760" t="s">
        <v>20</v>
      </c>
      <c r="G760" s="7">
        <f t="shared" si="101"/>
        <v>1.0804761904761904</v>
      </c>
      <c r="H760">
        <v>133</v>
      </c>
      <c r="I760" t="s">
        <v>21</v>
      </c>
      <c r="J760" t="s">
        <v>22</v>
      </c>
      <c r="K760" s="10">
        <f t="shared" si="102"/>
        <v>42701.25</v>
      </c>
      <c r="L760">
        <v>1480226400</v>
      </c>
      <c r="M760">
        <v>1480744800</v>
      </c>
      <c r="N760" s="11">
        <f t="shared" si="103"/>
        <v>42707.25</v>
      </c>
      <c r="O760" t="b">
        <v>0</v>
      </c>
      <c r="P760" t="b">
        <v>1</v>
      </c>
      <c r="Q760" t="s">
        <v>269</v>
      </c>
      <c r="R760" s="8">
        <f t="shared" si="109"/>
        <v>68.240601503759393</v>
      </c>
      <c r="S760" t="str">
        <f t="shared" si="104"/>
        <v>film &amp; video</v>
      </c>
      <c r="T760" t="str">
        <f t="shared" si="105"/>
        <v>television</v>
      </c>
      <c r="U760" s="11" t="str">
        <f t="shared" si="107"/>
        <v>2016</v>
      </c>
      <c r="V760" s="11" t="str">
        <f t="shared" si="108"/>
        <v>Nov</v>
      </c>
      <c r="W760" s="11" t="str">
        <f t="shared" si="106"/>
        <v>Dec</v>
      </c>
    </row>
    <row r="761" spans="1:23" ht="15.75">
      <c r="A761">
        <v>586</v>
      </c>
      <c r="B761" s="4" t="s">
        <v>1214</v>
      </c>
      <c r="C761" s="3" t="s">
        <v>1215</v>
      </c>
      <c r="D761">
        <v>700</v>
      </c>
      <c r="E761">
        <v>6654</v>
      </c>
      <c r="F761" t="s">
        <v>20</v>
      </c>
      <c r="G761" s="7">
        <f t="shared" si="101"/>
        <v>9.5057142857142853</v>
      </c>
      <c r="H761">
        <v>130</v>
      </c>
      <c r="I761" t="s">
        <v>21</v>
      </c>
      <c r="J761" t="s">
        <v>22</v>
      </c>
      <c r="K761" s="10">
        <f t="shared" si="102"/>
        <v>40499.25</v>
      </c>
      <c r="L761">
        <v>1289973600</v>
      </c>
      <c r="M761">
        <v>1291615200</v>
      </c>
      <c r="N761" s="11">
        <f t="shared" si="103"/>
        <v>40518.25</v>
      </c>
      <c r="O761" t="b">
        <v>0</v>
      </c>
      <c r="P761" t="b">
        <v>0</v>
      </c>
      <c r="Q761" t="s">
        <v>23</v>
      </c>
      <c r="R761" s="8">
        <f t="shared" si="109"/>
        <v>51.184615384615384</v>
      </c>
      <c r="S761" t="str">
        <f t="shared" si="104"/>
        <v>music</v>
      </c>
      <c r="T761" t="str">
        <f t="shared" si="105"/>
        <v>rock</v>
      </c>
      <c r="U761" s="11" t="str">
        <f t="shared" si="107"/>
        <v>2010</v>
      </c>
      <c r="V761" s="11" t="str">
        <f t="shared" si="108"/>
        <v>Nov</v>
      </c>
      <c r="W761" s="11" t="str">
        <f t="shared" si="106"/>
        <v>Dec</v>
      </c>
    </row>
    <row r="762" spans="1:23" ht="15.75">
      <c r="A762">
        <v>763</v>
      </c>
      <c r="B762" s="4" t="s">
        <v>1561</v>
      </c>
      <c r="C762" s="3" t="s">
        <v>1562</v>
      </c>
      <c r="D762">
        <v>5600</v>
      </c>
      <c r="E762">
        <v>6338</v>
      </c>
      <c r="F762" t="s">
        <v>20</v>
      </c>
      <c r="G762" s="7">
        <f t="shared" si="101"/>
        <v>1.1317857142857144</v>
      </c>
      <c r="H762">
        <v>235</v>
      </c>
      <c r="I762" t="s">
        <v>21</v>
      </c>
      <c r="J762" t="s">
        <v>22</v>
      </c>
      <c r="K762" s="10">
        <f t="shared" si="102"/>
        <v>41037.208333333336</v>
      </c>
      <c r="L762">
        <v>1336453200</v>
      </c>
      <c r="M762">
        <v>1339477200</v>
      </c>
      <c r="N762" s="11">
        <f t="shared" si="103"/>
        <v>41072.208333333336</v>
      </c>
      <c r="O762" t="b">
        <v>0</v>
      </c>
      <c r="P762" t="b">
        <v>1</v>
      </c>
      <c r="Q762" t="s">
        <v>33</v>
      </c>
      <c r="R762" s="8">
        <f t="shared" si="109"/>
        <v>26.970212765957445</v>
      </c>
      <c r="S762" t="str">
        <f t="shared" si="104"/>
        <v>theater</v>
      </c>
      <c r="T762" t="str">
        <f t="shared" si="105"/>
        <v>plays</v>
      </c>
      <c r="U762" s="11" t="str">
        <f t="shared" si="107"/>
        <v>2012</v>
      </c>
      <c r="V762" s="11" t="str">
        <f t="shared" si="108"/>
        <v>May</v>
      </c>
      <c r="W762" s="11" t="str">
        <f t="shared" si="106"/>
        <v>Jun</v>
      </c>
    </row>
    <row r="763" spans="1:23" ht="30" customHeight="1">
      <c r="A763">
        <v>54</v>
      </c>
      <c r="B763" s="4" t="s">
        <v>155</v>
      </c>
      <c r="C763" s="3" t="s">
        <v>156</v>
      </c>
      <c r="D763">
        <v>6000</v>
      </c>
      <c r="E763">
        <v>5392</v>
      </c>
      <c r="F763" t="s">
        <v>14</v>
      </c>
      <c r="G763" s="7">
        <f t="shared" si="101"/>
        <v>0.89866666666666661</v>
      </c>
      <c r="H763">
        <v>120</v>
      </c>
      <c r="I763" t="s">
        <v>21</v>
      </c>
      <c r="J763" t="s">
        <v>22</v>
      </c>
      <c r="K763" s="10">
        <f t="shared" si="102"/>
        <v>43170.25</v>
      </c>
      <c r="L763">
        <v>1520748000</v>
      </c>
      <c r="M763">
        <v>1521262800</v>
      </c>
      <c r="N763" s="11">
        <f t="shared" si="103"/>
        <v>43176.208333333328</v>
      </c>
      <c r="O763" t="b">
        <v>0</v>
      </c>
      <c r="P763" t="b">
        <v>0</v>
      </c>
      <c r="Q763" t="s">
        <v>65</v>
      </c>
      <c r="R763" s="8">
        <f t="shared" si="109"/>
        <v>44.93333333333333</v>
      </c>
      <c r="S763" t="str">
        <f t="shared" si="104"/>
        <v>technology</v>
      </c>
      <c r="T763" t="str">
        <f t="shared" si="105"/>
        <v>wearables</v>
      </c>
      <c r="U763" s="11" t="str">
        <f t="shared" si="107"/>
        <v>2018</v>
      </c>
      <c r="V763" s="11" t="str">
        <f t="shared" si="108"/>
        <v>Mar</v>
      </c>
      <c r="W763" s="11" t="str">
        <f t="shared" si="106"/>
        <v>Mar</v>
      </c>
    </row>
    <row r="764" spans="1:23" ht="15.75" customHeight="1">
      <c r="A764">
        <v>402</v>
      </c>
      <c r="B764" s="4" t="s">
        <v>855</v>
      </c>
      <c r="C764" s="3" t="s">
        <v>856</v>
      </c>
      <c r="D764">
        <v>7300</v>
      </c>
      <c r="E764">
        <v>2946</v>
      </c>
      <c r="F764" t="s">
        <v>14</v>
      </c>
      <c r="G764" s="7">
        <f t="shared" si="101"/>
        <v>0.40356164383561643</v>
      </c>
      <c r="H764">
        <v>40</v>
      </c>
      <c r="I764" t="s">
        <v>21</v>
      </c>
      <c r="J764" t="s">
        <v>22</v>
      </c>
      <c r="K764" s="10">
        <f t="shared" si="102"/>
        <v>40914.25</v>
      </c>
      <c r="L764">
        <v>1325829600</v>
      </c>
      <c r="M764">
        <v>1329890400</v>
      </c>
      <c r="N764" s="11">
        <f t="shared" si="103"/>
        <v>40961.25</v>
      </c>
      <c r="O764" t="b">
        <v>0</v>
      </c>
      <c r="P764" t="b">
        <v>1</v>
      </c>
      <c r="Q764" t="s">
        <v>100</v>
      </c>
      <c r="R764" s="8">
        <f t="shared" si="109"/>
        <v>73.650000000000006</v>
      </c>
      <c r="S764" t="str">
        <f t="shared" si="104"/>
        <v>film &amp; video</v>
      </c>
      <c r="T764" t="str">
        <f t="shared" si="105"/>
        <v>shorts</v>
      </c>
      <c r="U764" s="11" t="str">
        <f t="shared" si="107"/>
        <v>2012</v>
      </c>
      <c r="V764" s="11" t="str">
        <f t="shared" si="108"/>
        <v>Jan</v>
      </c>
      <c r="W764" s="11" t="str">
        <f t="shared" si="106"/>
        <v>Feb</v>
      </c>
    </row>
    <row r="765" spans="1:23" ht="30" customHeight="1">
      <c r="A765">
        <v>306</v>
      </c>
      <c r="B765" s="4" t="s">
        <v>664</v>
      </c>
      <c r="C765" s="3" t="s">
        <v>665</v>
      </c>
      <c r="D765">
        <v>6500</v>
      </c>
      <c r="E765">
        <v>514</v>
      </c>
      <c r="F765" t="s">
        <v>14</v>
      </c>
      <c r="G765" s="7">
        <f t="shared" si="101"/>
        <v>7.9076923076923072E-2</v>
      </c>
      <c r="H765">
        <v>7</v>
      </c>
      <c r="I765" t="s">
        <v>21</v>
      </c>
      <c r="J765" t="s">
        <v>22</v>
      </c>
      <c r="K765" s="10">
        <f t="shared" si="102"/>
        <v>42930.208333333328</v>
      </c>
      <c r="L765">
        <v>1500008400</v>
      </c>
      <c r="M765">
        <v>1500267600</v>
      </c>
      <c r="N765" s="11">
        <f t="shared" si="103"/>
        <v>42933.208333333328</v>
      </c>
      <c r="O765" t="b">
        <v>0</v>
      </c>
      <c r="P765" t="b">
        <v>1</v>
      </c>
      <c r="Q765" t="s">
        <v>33</v>
      </c>
      <c r="R765" s="8">
        <f t="shared" si="109"/>
        <v>73.428571428571431</v>
      </c>
      <c r="S765" t="str">
        <f t="shared" si="104"/>
        <v>theater</v>
      </c>
      <c r="T765" t="str">
        <f t="shared" si="105"/>
        <v>plays</v>
      </c>
      <c r="U765" s="11" t="str">
        <f t="shared" si="107"/>
        <v>2017</v>
      </c>
      <c r="V765" s="11" t="str">
        <f t="shared" si="108"/>
        <v>Jul</v>
      </c>
      <c r="W765" s="11" t="str">
        <f t="shared" si="106"/>
        <v>Jul</v>
      </c>
    </row>
    <row r="766" spans="1:23" ht="15.75" customHeight="1">
      <c r="A766">
        <v>413</v>
      </c>
      <c r="B766" s="4" t="s">
        <v>876</v>
      </c>
      <c r="C766" s="3" t="s">
        <v>877</v>
      </c>
      <c r="D766">
        <v>189500</v>
      </c>
      <c r="E766">
        <v>117628</v>
      </c>
      <c r="F766" t="s">
        <v>47</v>
      </c>
      <c r="G766" s="7">
        <f t="shared" ref="G766:G829" si="110">(E766/D766*100) %</f>
        <v>0.62072823218997364</v>
      </c>
      <c r="H766">
        <v>1089</v>
      </c>
      <c r="I766" t="s">
        <v>21</v>
      </c>
      <c r="J766" t="s">
        <v>22</v>
      </c>
      <c r="K766" s="10">
        <f t="shared" si="102"/>
        <v>43431.25</v>
      </c>
      <c r="L766">
        <v>1543298400</v>
      </c>
      <c r="M766">
        <v>1545631200</v>
      </c>
      <c r="N766" s="11">
        <f t="shared" si="103"/>
        <v>43458.25</v>
      </c>
      <c r="O766" t="b">
        <v>0</v>
      </c>
      <c r="P766" t="b">
        <v>0</v>
      </c>
      <c r="Q766" t="s">
        <v>71</v>
      </c>
      <c r="R766" s="8">
        <f t="shared" si="109"/>
        <v>108.01469237832875</v>
      </c>
      <c r="S766" t="str">
        <f t="shared" si="104"/>
        <v>film &amp; video</v>
      </c>
      <c r="T766" t="str">
        <f t="shared" si="105"/>
        <v>animation</v>
      </c>
      <c r="U766" s="11" t="str">
        <f t="shared" si="107"/>
        <v>2018</v>
      </c>
      <c r="V766" s="11" t="str">
        <f t="shared" si="108"/>
        <v>Nov</v>
      </c>
      <c r="W766" s="11" t="str">
        <f t="shared" si="106"/>
        <v>Dec</v>
      </c>
    </row>
    <row r="767" spans="1:23" ht="15.75">
      <c r="A767">
        <v>245</v>
      </c>
      <c r="B767" s="4" t="s">
        <v>542</v>
      </c>
      <c r="C767" s="3" t="s">
        <v>543</v>
      </c>
      <c r="D767">
        <v>2900</v>
      </c>
      <c r="E767">
        <v>14771</v>
      </c>
      <c r="F767" t="s">
        <v>20</v>
      </c>
      <c r="G767" s="7">
        <f t="shared" si="110"/>
        <v>5.0934482758620687</v>
      </c>
      <c r="H767">
        <v>214</v>
      </c>
      <c r="I767" t="s">
        <v>21</v>
      </c>
      <c r="J767" t="s">
        <v>22</v>
      </c>
      <c r="K767" s="10">
        <f t="shared" si="102"/>
        <v>41736.208333333336</v>
      </c>
      <c r="L767">
        <v>1396846800</v>
      </c>
      <c r="M767">
        <v>1396933200</v>
      </c>
      <c r="N767" s="11">
        <f t="shared" si="103"/>
        <v>41737.208333333336</v>
      </c>
      <c r="O767" t="b">
        <v>0</v>
      </c>
      <c r="P767" t="b">
        <v>0</v>
      </c>
      <c r="Q767" t="s">
        <v>33</v>
      </c>
      <c r="R767" s="8">
        <f t="shared" si="109"/>
        <v>69.023364485981304</v>
      </c>
      <c r="S767" t="str">
        <f t="shared" si="104"/>
        <v>theater</v>
      </c>
      <c r="T767" t="str">
        <f t="shared" si="105"/>
        <v>plays</v>
      </c>
      <c r="U767" s="11" t="str">
        <f t="shared" si="107"/>
        <v>2014</v>
      </c>
      <c r="V767" s="11" t="str">
        <f t="shared" si="108"/>
        <v>Apr</v>
      </c>
      <c r="W767" s="11" t="str">
        <f t="shared" si="106"/>
        <v>Apr</v>
      </c>
    </row>
    <row r="768" spans="1:23" ht="15.75" customHeight="1">
      <c r="A768">
        <v>657</v>
      </c>
      <c r="B768" s="4" t="s">
        <v>1356</v>
      </c>
      <c r="C768" s="3" t="s">
        <v>1357</v>
      </c>
      <c r="D768">
        <v>10000</v>
      </c>
      <c r="E768">
        <v>824</v>
      </c>
      <c r="F768" t="s">
        <v>14</v>
      </c>
      <c r="G768" s="7">
        <f t="shared" si="110"/>
        <v>8.2400000000000001E-2</v>
      </c>
      <c r="H768">
        <v>14</v>
      </c>
      <c r="I768" t="s">
        <v>21</v>
      </c>
      <c r="J768" t="s">
        <v>22</v>
      </c>
      <c r="K768" s="10">
        <f t="shared" si="102"/>
        <v>43096.25</v>
      </c>
      <c r="L768">
        <v>1514354400</v>
      </c>
      <c r="M768">
        <v>1515736800</v>
      </c>
      <c r="N768" s="11">
        <f t="shared" si="103"/>
        <v>43112.25</v>
      </c>
      <c r="O768" t="b">
        <v>0</v>
      </c>
      <c r="P768" t="b">
        <v>0</v>
      </c>
      <c r="Q768" t="s">
        <v>474</v>
      </c>
      <c r="R768" s="8">
        <f t="shared" si="109"/>
        <v>58.857142857142854</v>
      </c>
      <c r="S768" t="str">
        <f t="shared" si="104"/>
        <v>film &amp; video</v>
      </c>
      <c r="T768" t="str">
        <f t="shared" si="105"/>
        <v>science fiction</v>
      </c>
      <c r="U768" s="11" t="str">
        <f t="shared" si="107"/>
        <v>2018</v>
      </c>
      <c r="V768" s="11" t="str">
        <f t="shared" si="108"/>
        <v>Dec</v>
      </c>
      <c r="W768" s="11" t="str">
        <f t="shared" si="106"/>
        <v>Jan</v>
      </c>
    </row>
    <row r="769" spans="1:23" ht="15.75">
      <c r="A769">
        <v>307</v>
      </c>
      <c r="B769" s="4" t="s">
        <v>666</v>
      </c>
      <c r="C769" s="3" t="s">
        <v>667</v>
      </c>
      <c r="D769">
        <v>32900</v>
      </c>
      <c r="E769">
        <v>43473</v>
      </c>
      <c r="F769" t="s">
        <v>20</v>
      </c>
      <c r="G769" s="7">
        <f t="shared" si="110"/>
        <v>1.3213677811550153</v>
      </c>
      <c r="H769">
        <v>659</v>
      </c>
      <c r="I769" t="s">
        <v>36</v>
      </c>
      <c r="J769" t="s">
        <v>37</v>
      </c>
      <c r="K769" s="10">
        <f t="shared" si="102"/>
        <v>41066.208333333336</v>
      </c>
      <c r="L769">
        <v>1338958800</v>
      </c>
      <c r="M769">
        <v>1340686800</v>
      </c>
      <c r="N769" s="11">
        <f t="shared" si="103"/>
        <v>41086.208333333336</v>
      </c>
      <c r="O769" t="b">
        <v>0</v>
      </c>
      <c r="P769" t="b">
        <v>1</v>
      </c>
      <c r="Q769" t="s">
        <v>119</v>
      </c>
      <c r="R769" s="8">
        <f t="shared" si="109"/>
        <v>65.968133535660087</v>
      </c>
      <c r="S769" t="str">
        <f t="shared" si="104"/>
        <v>publishing</v>
      </c>
      <c r="T769" t="str">
        <f t="shared" si="105"/>
        <v>fiction</v>
      </c>
      <c r="U769" s="11" t="str">
        <f t="shared" si="107"/>
        <v>2012</v>
      </c>
      <c r="V769" s="11" t="str">
        <f t="shared" si="108"/>
        <v>Jun</v>
      </c>
      <c r="W769" s="11" t="str">
        <f t="shared" si="106"/>
        <v>Jun</v>
      </c>
    </row>
    <row r="770" spans="1:23" ht="15.75">
      <c r="A770">
        <v>359</v>
      </c>
      <c r="B770" s="4" t="s">
        <v>770</v>
      </c>
      <c r="C770" s="3" t="s">
        <v>771</v>
      </c>
      <c r="D770">
        <v>4000</v>
      </c>
      <c r="E770">
        <v>11948</v>
      </c>
      <c r="F770" t="s">
        <v>20</v>
      </c>
      <c r="G770" s="7">
        <f t="shared" si="110"/>
        <v>2.9870000000000001</v>
      </c>
      <c r="H770">
        <v>187</v>
      </c>
      <c r="I770" t="s">
        <v>21</v>
      </c>
      <c r="J770" t="s">
        <v>22</v>
      </c>
      <c r="K770" s="10">
        <f t="shared" ref="K770:K833" si="111">(((L770/60)/60)/24)+DATE(1970,1,1)</f>
        <v>40782.208333333336</v>
      </c>
      <c r="L770">
        <v>1314421200</v>
      </c>
      <c r="M770">
        <v>1315026000</v>
      </c>
      <c r="N770" s="11">
        <f t="shared" ref="N770:N833" si="112">(((M770/60)/60)/24)+DATE(1970,1,1)</f>
        <v>40789.208333333336</v>
      </c>
      <c r="O770" t="b">
        <v>0</v>
      </c>
      <c r="P770" t="b">
        <v>0</v>
      </c>
      <c r="Q770" t="s">
        <v>71</v>
      </c>
      <c r="R770" s="8">
        <f t="shared" si="109"/>
        <v>63.893048128342244</v>
      </c>
      <c r="S770" t="str">
        <f t="shared" ref="S770:S833" si="113">LEFT(Q770,FIND("/",Q770)-1)</f>
        <v>film &amp; video</v>
      </c>
      <c r="T770" t="str">
        <f t="shared" ref="T770:T833" si="114">RIGHT(Q770,(LEN(Q770)-FIND("/",Q770)))</f>
        <v>animation</v>
      </c>
      <c r="U770" s="11" t="str">
        <f t="shared" si="107"/>
        <v>2011</v>
      </c>
      <c r="V770" s="11" t="str">
        <f t="shared" si="108"/>
        <v>Aug</v>
      </c>
      <c r="W770" s="11" t="str">
        <f t="shared" ref="W770:W833" si="115">TEXT(N770,"mmm")</f>
        <v>Sep</v>
      </c>
    </row>
    <row r="771" spans="1:23" ht="30">
      <c r="A771">
        <v>95</v>
      </c>
      <c r="B771" s="4" t="s">
        <v>239</v>
      </c>
      <c r="C771" s="3" t="s">
        <v>240</v>
      </c>
      <c r="D771">
        <v>900</v>
      </c>
      <c r="E771">
        <v>1017</v>
      </c>
      <c r="F771" t="s">
        <v>20</v>
      </c>
      <c r="G771" s="7">
        <f t="shared" si="110"/>
        <v>1.1299999999999999</v>
      </c>
      <c r="H771">
        <v>27</v>
      </c>
      <c r="I771" t="s">
        <v>21</v>
      </c>
      <c r="J771" t="s">
        <v>22</v>
      </c>
      <c r="K771" s="10">
        <f t="shared" si="111"/>
        <v>43752.208333333328</v>
      </c>
      <c r="L771">
        <v>1571029200</v>
      </c>
      <c r="M771">
        <v>1571634000</v>
      </c>
      <c r="N771" s="11">
        <f t="shared" si="112"/>
        <v>43759.208333333328</v>
      </c>
      <c r="O771" t="b">
        <v>0</v>
      </c>
      <c r="P771" t="b">
        <v>0</v>
      </c>
      <c r="Q771" t="s">
        <v>42</v>
      </c>
      <c r="R771" s="8">
        <f t="shared" si="109"/>
        <v>37.666666666666664</v>
      </c>
      <c r="S771" t="str">
        <f t="shared" si="113"/>
        <v>film &amp; video</v>
      </c>
      <c r="T771" t="str">
        <f t="shared" si="114"/>
        <v>documentary</v>
      </c>
      <c r="U771" s="11" t="str">
        <f t="shared" ref="U771:U834" si="116">TEXT(N771,"yyyy")</f>
        <v>2019</v>
      </c>
      <c r="V771" s="11" t="str">
        <f t="shared" ref="V771:V834" si="117">TEXT(K771,"mmm")</f>
        <v>Oct</v>
      </c>
      <c r="W771" s="11" t="str">
        <f t="shared" si="115"/>
        <v>Oct</v>
      </c>
    </row>
    <row r="772" spans="1:23" ht="15.75" customHeight="1">
      <c r="A772">
        <v>674</v>
      </c>
      <c r="B772" s="4" t="s">
        <v>1388</v>
      </c>
      <c r="C772" s="3" t="s">
        <v>1389</v>
      </c>
      <c r="D772">
        <v>170700</v>
      </c>
      <c r="E772">
        <v>57250</v>
      </c>
      <c r="F772" t="s">
        <v>74</v>
      </c>
      <c r="G772" s="7">
        <f t="shared" si="110"/>
        <v>0.33538371411833628</v>
      </c>
      <c r="H772">
        <v>1218</v>
      </c>
      <c r="I772" t="s">
        <v>21</v>
      </c>
      <c r="J772" t="s">
        <v>22</v>
      </c>
      <c r="K772" s="10">
        <f t="shared" si="111"/>
        <v>40774.208333333336</v>
      </c>
      <c r="L772">
        <v>1313730000</v>
      </c>
      <c r="M772">
        <v>1317790800</v>
      </c>
      <c r="N772" s="11">
        <f t="shared" si="112"/>
        <v>40821.208333333336</v>
      </c>
      <c r="O772" t="b">
        <v>0</v>
      </c>
      <c r="P772" t="b">
        <v>0</v>
      </c>
      <c r="Q772" t="s">
        <v>122</v>
      </c>
      <c r="R772" s="8">
        <f t="shared" si="109"/>
        <v>47.003284072249592</v>
      </c>
      <c r="S772" t="str">
        <f t="shared" si="113"/>
        <v>photography</v>
      </c>
      <c r="T772" t="str">
        <f t="shared" si="114"/>
        <v>photography books</v>
      </c>
      <c r="U772" s="11" t="str">
        <f t="shared" si="116"/>
        <v>2011</v>
      </c>
      <c r="V772" s="11" t="str">
        <f t="shared" si="117"/>
        <v>Aug</v>
      </c>
      <c r="W772" s="11" t="str">
        <f t="shared" si="115"/>
        <v>Oct</v>
      </c>
    </row>
    <row r="773" spans="1:23" ht="15.75" customHeight="1">
      <c r="A773">
        <v>514</v>
      </c>
      <c r="B773" s="4" t="s">
        <v>1074</v>
      </c>
      <c r="C773" s="3" t="s">
        <v>1075</v>
      </c>
      <c r="D773">
        <v>138700</v>
      </c>
      <c r="E773">
        <v>31123</v>
      </c>
      <c r="F773" t="s">
        <v>74</v>
      </c>
      <c r="G773" s="7">
        <f t="shared" si="110"/>
        <v>0.22439077144917088</v>
      </c>
      <c r="H773">
        <v>528</v>
      </c>
      <c r="I773" t="s">
        <v>98</v>
      </c>
      <c r="J773" t="s">
        <v>99</v>
      </c>
      <c r="K773" s="10">
        <f t="shared" si="111"/>
        <v>41614.25</v>
      </c>
      <c r="L773">
        <v>1386309600</v>
      </c>
      <c r="M773">
        <v>1386741600</v>
      </c>
      <c r="N773" s="11">
        <f t="shared" si="112"/>
        <v>41619.25</v>
      </c>
      <c r="O773" t="b">
        <v>0</v>
      </c>
      <c r="P773" t="b">
        <v>1</v>
      </c>
      <c r="Q773" t="s">
        <v>23</v>
      </c>
      <c r="R773" s="8">
        <f t="shared" si="109"/>
        <v>58.945075757575758</v>
      </c>
      <c r="S773" t="str">
        <f t="shared" si="113"/>
        <v>music</v>
      </c>
      <c r="T773" t="str">
        <f t="shared" si="114"/>
        <v>rock</v>
      </c>
      <c r="U773" s="11" t="str">
        <f t="shared" si="116"/>
        <v>2013</v>
      </c>
      <c r="V773" s="11" t="str">
        <f t="shared" si="117"/>
        <v>Dec</v>
      </c>
      <c r="W773" s="11" t="str">
        <f t="shared" si="115"/>
        <v>Dec</v>
      </c>
    </row>
    <row r="774" spans="1:23" ht="15.75" customHeight="1">
      <c r="A774">
        <v>581</v>
      </c>
      <c r="B774" s="4" t="s">
        <v>1205</v>
      </c>
      <c r="C774" s="3" t="s">
        <v>1206</v>
      </c>
      <c r="D774">
        <v>6000</v>
      </c>
      <c r="E774">
        <v>3841</v>
      </c>
      <c r="F774" t="s">
        <v>14</v>
      </c>
      <c r="G774" s="7">
        <f t="shared" si="110"/>
        <v>0.64016666666666666</v>
      </c>
      <c r="H774">
        <v>71</v>
      </c>
      <c r="I774" t="s">
        <v>21</v>
      </c>
      <c r="J774" t="s">
        <v>22</v>
      </c>
      <c r="K774" s="10">
        <f t="shared" si="111"/>
        <v>40662.208333333336</v>
      </c>
      <c r="L774">
        <v>1304053200</v>
      </c>
      <c r="M774">
        <v>1305349200</v>
      </c>
      <c r="N774" s="11">
        <f t="shared" si="112"/>
        <v>40677.208333333336</v>
      </c>
      <c r="O774" t="b">
        <v>0</v>
      </c>
      <c r="P774" t="b">
        <v>0</v>
      </c>
      <c r="Q774" t="s">
        <v>28</v>
      </c>
      <c r="R774" s="8">
        <f t="shared" si="109"/>
        <v>54.098591549295776</v>
      </c>
      <c r="S774" t="str">
        <f t="shared" si="113"/>
        <v>technology</v>
      </c>
      <c r="T774" t="str">
        <f t="shared" si="114"/>
        <v>web</v>
      </c>
      <c r="U774" s="11" t="str">
        <f t="shared" si="116"/>
        <v>2011</v>
      </c>
      <c r="V774" s="11" t="str">
        <f t="shared" si="117"/>
        <v>Apr</v>
      </c>
      <c r="W774" s="11" t="str">
        <f t="shared" si="115"/>
        <v>May</v>
      </c>
    </row>
    <row r="775" spans="1:23" ht="15.75">
      <c r="A775">
        <v>314</v>
      </c>
      <c r="B775" s="4" t="s">
        <v>680</v>
      </c>
      <c r="C775" s="3" t="s">
        <v>681</v>
      </c>
      <c r="D775">
        <v>1400</v>
      </c>
      <c r="E775">
        <v>4126</v>
      </c>
      <c r="F775" t="s">
        <v>20</v>
      </c>
      <c r="G775" s="7">
        <f t="shared" si="110"/>
        <v>2.9471428571428571</v>
      </c>
      <c r="H775">
        <v>133</v>
      </c>
      <c r="I775" t="s">
        <v>21</v>
      </c>
      <c r="J775" t="s">
        <v>22</v>
      </c>
      <c r="K775" s="10">
        <f t="shared" si="111"/>
        <v>43536.208333333328</v>
      </c>
      <c r="L775">
        <v>1552366800</v>
      </c>
      <c r="M775">
        <v>1552798800</v>
      </c>
      <c r="N775" s="11">
        <f t="shared" si="112"/>
        <v>43541.208333333328</v>
      </c>
      <c r="O775" t="b">
        <v>0</v>
      </c>
      <c r="P775" t="b">
        <v>1</v>
      </c>
      <c r="Q775" t="s">
        <v>42</v>
      </c>
      <c r="R775" s="8">
        <f t="shared" si="109"/>
        <v>31.022556390977442</v>
      </c>
      <c r="S775" t="str">
        <f t="shared" si="113"/>
        <v>film &amp; video</v>
      </c>
      <c r="T775" t="str">
        <f t="shared" si="114"/>
        <v>documentary</v>
      </c>
      <c r="U775" s="11" t="str">
        <f t="shared" si="116"/>
        <v>2019</v>
      </c>
      <c r="V775" s="11" t="str">
        <f t="shared" si="117"/>
        <v>Mar</v>
      </c>
      <c r="W775" s="11" t="str">
        <f t="shared" si="115"/>
        <v>Mar</v>
      </c>
    </row>
    <row r="776" spans="1:23" ht="15.75">
      <c r="A776">
        <v>912</v>
      </c>
      <c r="B776" s="4" t="s">
        <v>1856</v>
      </c>
      <c r="C776" s="3" t="s">
        <v>1857</v>
      </c>
      <c r="D776">
        <v>1800</v>
      </c>
      <c r="E776">
        <v>14310</v>
      </c>
      <c r="F776" t="s">
        <v>20</v>
      </c>
      <c r="G776" s="7">
        <f t="shared" si="110"/>
        <v>7.95</v>
      </c>
      <c r="H776">
        <v>179</v>
      </c>
      <c r="I776" t="s">
        <v>21</v>
      </c>
      <c r="J776" t="s">
        <v>22</v>
      </c>
      <c r="K776" s="10">
        <f t="shared" si="111"/>
        <v>41157.208333333336</v>
      </c>
      <c r="L776">
        <v>1346821200</v>
      </c>
      <c r="M776">
        <v>1347944400</v>
      </c>
      <c r="N776" s="11">
        <f t="shared" si="112"/>
        <v>41170.208333333336</v>
      </c>
      <c r="O776" t="b">
        <v>1</v>
      </c>
      <c r="P776" t="b">
        <v>0</v>
      </c>
      <c r="Q776" t="s">
        <v>53</v>
      </c>
      <c r="R776" s="8">
        <f t="shared" si="109"/>
        <v>79.944134078212286</v>
      </c>
      <c r="S776" t="str">
        <f t="shared" si="113"/>
        <v>film &amp; video</v>
      </c>
      <c r="T776" t="str">
        <f t="shared" si="114"/>
        <v>drama</v>
      </c>
      <c r="U776" s="11" t="str">
        <f t="shared" si="116"/>
        <v>2012</v>
      </c>
      <c r="V776" s="11" t="str">
        <f t="shared" si="117"/>
        <v>Sep</v>
      </c>
      <c r="W776" s="11" t="str">
        <f t="shared" si="115"/>
        <v>Sep</v>
      </c>
    </row>
    <row r="777" spans="1:23" ht="15.75" customHeight="1">
      <c r="A777">
        <v>886</v>
      </c>
      <c r="B777" s="4" t="s">
        <v>1804</v>
      </c>
      <c r="C777" s="3" t="s">
        <v>1805</v>
      </c>
      <c r="D777">
        <v>150600</v>
      </c>
      <c r="E777">
        <v>127745</v>
      </c>
      <c r="F777" t="s">
        <v>14</v>
      </c>
      <c r="G777" s="7">
        <f t="shared" si="110"/>
        <v>0.84824037184594958</v>
      </c>
      <c r="H777">
        <v>1825</v>
      </c>
      <c r="I777" t="s">
        <v>21</v>
      </c>
      <c r="J777" t="s">
        <v>22</v>
      </c>
      <c r="K777" s="10">
        <f t="shared" si="111"/>
        <v>40416.208333333336</v>
      </c>
      <c r="L777">
        <v>1282798800</v>
      </c>
      <c r="M777">
        <v>1284354000</v>
      </c>
      <c r="N777" s="11">
        <f t="shared" si="112"/>
        <v>40434.208333333336</v>
      </c>
      <c r="O777" t="b">
        <v>0</v>
      </c>
      <c r="P777" t="b">
        <v>0</v>
      </c>
      <c r="Q777" t="s">
        <v>60</v>
      </c>
      <c r="R777" s="8">
        <f t="shared" si="109"/>
        <v>69.9972602739726</v>
      </c>
      <c r="S777" t="str">
        <f t="shared" si="113"/>
        <v>music</v>
      </c>
      <c r="T777" t="str">
        <f t="shared" si="114"/>
        <v>indie rock</v>
      </c>
      <c r="U777" s="11" t="str">
        <f t="shared" si="116"/>
        <v>2010</v>
      </c>
      <c r="V777" s="11" t="str">
        <f t="shared" si="117"/>
        <v>Aug</v>
      </c>
      <c r="W777" s="11" t="str">
        <f t="shared" si="115"/>
        <v>Sep</v>
      </c>
    </row>
    <row r="778" spans="1:23" ht="15.75" customHeight="1">
      <c r="A778">
        <v>945</v>
      </c>
      <c r="B778" s="4" t="s">
        <v>1920</v>
      </c>
      <c r="C778" s="3" t="s">
        <v>1921</v>
      </c>
      <c r="D778">
        <v>172000</v>
      </c>
      <c r="E778">
        <v>55805</v>
      </c>
      <c r="F778" t="s">
        <v>14</v>
      </c>
      <c r="G778" s="7">
        <f t="shared" si="110"/>
        <v>0.32444767441860461</v>
      </c>
      <c r="H778">
        <v>1691</v>
      </c>
      <c r="I778" t="s">
        <v>21</v>
      </c>
      <c r="J778" t="s">
        <v>22</v>
      </c>
      <c r="K778" s="10">
        <f t="shared" si="111"/>
        <v>41004.208333333336</v>
      </c>
      <c r="L778">
        <v>1333602000</v>
      </c>
      <c r="M778">
        <v>1334898000</v>
      </c>
      <c r="N778" s="11">
        <f t="shared" si="112"/>
        <v>41019.208333333336</v>
      </c>
      <c r="O778" t="b">
        <v>1</v>
      </c>
      <c r="P778" t="b">
        <v>0</v>
      </c>
      <c r="Q778" t="s">
        <v>122</v>
      </c>
      <c r="R778" s="8">
        <f t="shared" si="109"/>
        <v>33.001182732111175</v>
      </c>
      <c r="S778" t="str">
        <f t="shared" si="113"/>
        <v>photography</v>
      </c>
      <c r="T778" t="str">
        <f t="shared" si="114"/>
        <v>photography books</v>
      </c>
      <c r="U778" s="11" t="str">
        <f t="shared" si="116"/>
        <v>2012</v>
      </c>
      <c r="V778" s="11" t="str">
        <f t="shared" si="117"/>
        <v>Apr</v>
      </c>
      <c r="W778" s="11" t="str">
        <f t="shared" si="115"/>
        <v>Apr</v>
      </c>
    </row>
    <row r="779" spans="1:23" ht="15.75" customHeight="1">
      <c r="A779">
        <v>66</v>
      </c>
      <c r="B779" s="4" t="s">
        <v>180</v>
      </c>
      <c r="C779" s="3" t="s">
        <v>181</v>
      </c>
      <c r="D779">
        <v>2900</v>
      </c>
      <c r="E779">
        <v>1307</v>
      </c>
      <c r="F779" t="s">
        <v>14</v>
      </c>
      <c r="G779" s="7">
        <f t="shared" si="110"/>
        <v>0.45068965517241383</v>
      </c>
      <c r="H779">
        <v>12</v>
      </c>
      <c r="I779" t="s">
        <v>21</v>
      </c>
      <c r="J779" t="s">
        <v>22</v>
      </c>
      <c r="K779" s="10">
        <f t="shared" si="111"/>
        <v>42102.208333333328</v>
      </c>
      <c r="L779">
        <v>1428469200</v>
      </c>
      <c r="M779">
        <v>1428901200</v>
      </c>
      <c r="N779" s="11">
        <f t="shared" si="112"/>
        <v>42107.208333333328</v>
      </c>
      <c r="O779" t="b">
        <v>0</v>
      </c>
      <c r="P779" t="b">
        <v>1</v>
      </c>
      <c r="Q779" t="s">
        <v>33</v>
      </c>
      <c r="R779" s="8">
        <f t="shared" si="109"/>
        <v>108.91666666666667</v>
      </c>
      <c r="S779" t="str">
        <f t="shared" si="113"/>
        <v>theater</v>
      </c>
      <c r="T779" t="str">
        <f t="shared" si="114"/>
        <v>plays</v>
      </c>
      <c r="U779" s="11" t="str">
        <f t="shared" si="116"/>
        <v>2015</v>
      </c>
      <c r="V779" s="11" t="str">
        <f t="shared" si="117"/>
        <v>Apr</v>
      </c>
      <c r="W779" s="11" t="str">
        <f t="shared" si="115"/>
        <v>Apr</v>
      </c>
    </row>
    <row r="780" spans="1:23" ht="15.75">
      <c r="A780">
        <v>194</v>
      </c>
      <c r="B780" s="4" t="s">
        <v>440</v>
      </c>
      <c r="C780" s="3" t="s">
        <v>441</v>
      </c>
      <c r="D780">
        <v>7100</v>
      </c>
      <c r="E780">
        <v>8716</v>
      </c>
      <c r="F780" t="s">
        <v>20</v>
      </c>
      <c r="G780" s="7">
        <f t="shared" si="110"/>
        <v>1.227605633802817</v>
      </c>
      <c r="H780">
        <v>126</v>
      </c>
      <c r="I780" t="s">
        <v>21</v>
      </c>
      <c r="J780" t="s">
        <v>22</v>
      </c>
      <c r="K780" s="10">
        <f t="shared" si="111"/>
        <v>42261.208333333328</v>
      </c>
      <c r="L780">
        <v>1442206800</v>
      </c>
      <c r="M780">
        <v>1443589200</v>
      </c>
      <c r="N780" s="11">
        <f t="shared" si="112"/>
        <v>42277.208333333328</v>
      </c>
      <c r="O780" t="b">
        <v>0</v>
      </c>
      <c r="P780" t="b">
        <v>0</v>
      </c>
      <c r="Q780" t="s">
        <v>148</v>
      </c>
      <c r="R780" s="8">
        <f t="shared" si="109"/>
        <v>69.174603174603178</v>
      </c>
      <c r="S780" t="str">
        <f t="shared" si="113"/>
        <v>music</v>
      </c>
      <c r="T780" t="str">
        <f t="shared" si="114"/>
        <v>metal</v>
      </c>
      <c r="U780" s="11" t="str">
        <f t="shared" si="116"/>
        <v>2015</v>
      </c>
      <c r="V780" s="11" t="str">
        <f t="shared" si="117"/>
        <v>Sep</v>
      </c>
      <c r="W780" s="11" t="str">
        <f t="shared" si="115"/>
        <v>Sep</v>
      </c>
    </row>
    <row r="781" spans="1:23" ht="15.75" customHeight="1">
      <c r="A781">
        <v>320</v>
      </c>
      <c r="B781" s="4" t="s">
        <v>692</v>
      </c>
      <c r="C781" s="3" t="s">
        <v>693</v>
      </c>
      <c r="D781">
        <v>84400</v>
      </c>
      <c r="E781">
        <v>8092</v>
      </c>
      <c r="F781" t="s">
        <v>14</v>
      </c>
      <c r="G781" s="7">
        <f t="shared" si="110"/>
        <v>9.5876777251184833E-2</v>
      </c>
      <c r="H781">
        <v>80</v>
      </c>
      <c r="I781" t="s">
        <v>21</v>
      </c>
      <c r="J781" t="s">
        <v>22</v>
      </c>
      <c r="K781" s="10">
        <f t="shared" si="111"/>
        <v>40673.208333333336</v>
      </c>
      <c r="L781">
        <v>1305003600</v>
      </c>
      <c r="M781">
        <v>1305781200</v>
      </c>
      <c r="N781" s="11">
        <f t="shared" si="112"/>
        <v>40682.208333333336</v>
      </c>
      <c r="O781" t="b">
        <v>0</v>
      </c>
      <c r="P781" t="b">
        <v>0</v>
      </c>
      <c r="Q781" t="s">
        <v>119</v>
      </c>
      <c r="R781" s="8">
        <f t="shared" si="109"/>
        <v>101.15</v>
      </c>
      <c r="S781" t="str">
        <f t="shared" si="113"/>
        <v>publishing</v>
      </c>
      <c r="T781" t="str">
        <f t="shared" si="114"/>
        <v>fiction</v>
      </c>
      <c r="U781" s="11" t="str">
        <f t="shared" si="116"/>
        <v>2011</v>
      </c>
      <c r="V781" s="11" t="str">
        <f t="shared" si="117"/>
        <v>May</v>
      </c>
      <c r="W781" s="11" t="str">
        <f t="shared" si="115"/>
        <v>May</v>
      </c>
    </row>
    <row r="782" spans="1:23" ht="30">
      <c r="A782">
        <v>871</v>
      </c>
      <c r="B782" s="4" t="s">
        <v>1774</v>
      </c>
      <c r="C782" s="3" t="s">
        <v>1775</v>
      </c>
      <c r="D782">
        <v>71500</v>
      </c>
      <c r="E782">
        <v>194912</v>
      </c>
      <c r="F782" t="s">
        <v>20</v>
      </c>
      <c r="G782" s="7">
        <f t="shared" si="110"/>
        <v>2.7260419580419581</v>
      </c>
      <c r="H782">
        <v>2320</v>
      </c>
      <c r="I782" t="s">
        <v>21</v>
      </c>
      <c r="J782" t="s">
        <v>22</v>
      </c>
      <c r="K782" s="10">
        <f t="shared" si="111"/>
        <v>43040.208333333328</v>
      </c>
      <c r="L782">
        <v>1509512400</v>
      </c>
      <c r="M782">
        <v>1511071200</v>
      </c>
      <c r="N782" s="11">
        <f t="shared" si="112"/>
        <v>43058.25</v>
      </c>
      <c r="O782" t="b">
        <v>0</v>
      </c>
      <c r="P782" t="b">
        <v>1</v>
      </c>
      <c r="Q782" t="s">
        <v>33</v>
      </c>
      <c r="R782" s="8">
        <f t="shared" si="109"/>
        <v>84.013793103448279</v>
      </c>
      <c r="S782" t="str">
        <f t="shared" si="113"/>
        <v>theater</v>
      </c>
      <c r="T782" t="str">
        <f t="shared" si="114"/>
        <v>plays</v>
      </c>
      <c r="U782" s="11" t="str">
        <f t="shared" si="116"/>
        <v>2017</v>
      </c>
      <c r="V782" s="11" t="str">
        <f t="shared" si="117"/>
        <v>Nov</v>
      </c>
      <c r="W782" s="11" t="str">
        <f t="shared" si="115"/>
        <v>Nov</v>
      </c>
    </row>
    <row r="783" spans="1:23" ht="15.75">
      <c r="A783">
        <v>889</v>
      </c>
      <c r="B783" s="4" t="s">
        <v>1810</v>
      </c>
      <c r="C783" s="3" t="s">
        <v>1811</v>
      </c>
      <c r="D783">
        <v>5600</v>
      </c>
      <c r="E783">
        <v>9508</v>
      </c>
      <c r="F783" t="s">
        <v>20</v>
      </c>
      <c r="G783" s="7">
        <f t="shared" si="110"/>
        <v>1.697857142857143</v>
      </c>
      <c r="H783">
        <v>122</v>
      </c>
      <c r="I783" t="s">
        <v>21</v>
      </c>
      <c r="J783" t="s">
        <v>22</v>
      </c>
      <c r="K783" s="10">
        <f t="shared" si="111"/>
        <v>41710.208333333336</v>
      </c>
      <c r="L783">
        <v>1394600400</v>
      </c>
      <c r="M783">
        <v>1395205200</v>
      </c>
      <c r="N783" s="11">
        <f t="shared" si="112"/>
        <v>41717.208333333336</v>
      </c>
      <c r="O783" t="b">
        <v>0</v>
      </c>
      <c r="P783" t="b">
        <v>1</v>
      </c>
      <c r="Q783" t="s">
        <v>50</v>
      </c>
      <c r="R783" s="8">
        <f t="shared" si="109"/>
        <v>77.93442622950819</v>
      </c>
      <c r="S783" t="str">
        <f t="shared" si="113"/>
        <v>music</v>
      </c>
      <c r="T783" t="str">
        <f t="shared" si="114"/>
        <v>electric music</v>
      </c>
      <c r="U783" s="11" t="str">
        <f t="shared" si="116"/>
        <v>2014</v>
      </c>
      <c r="V783" s="11" t="str">
        <f t="shared" si="117"/>
        <v>Mar</v>
      </c>
      <c r="W783" s="11" t="str">
        <f t="shared" si="115"/>
        <v>Mar</v>
      </c>
    </row>
    <row r="784" spans="1:23" ht="30">
      <c r="A784">
        <v>92</v>
      </c>
      <c r="B784" s="4" t="s">
        <v>233</v>
      </c>
      <c r="C784" s="3" t="s">
        <v>234</v>
      </c>
      <c r="D784">
        <v>20000</v>
      </c>
      <c r="E784">
        <v>51775</v>
      </c>
      <c r="F784" t="s">
        <v>20</v>
      </c>
      <c r="G784" s="7">
        <f t="shared" si="110"/>
        <v>2.5887500000000001</v>
      </c>
      <c r="H784">
        <v>498</v>
      </c>
      <c r="I784" t="s">
        <v>98</v>
      </c>
      <c r="J784" t="s">
        <v>99</v>
      </c>
      <c r="K784" s="10">
        <f t="shared" si="111"/>
        <v>40352.208333333336</v>
      </c>
      <c r="L784">
        <v>1277269200</v>
      </c>
      <c r="M784">
        <v>1277355600</v>
      </c>
      <c r="N784" s="11">
        <f t="shared" si="112"/>
        <v>40353.208333333336</v>
      </c>
      <c r="O784" t="b">
        <v>0</v>
      </c>
      <c r="P784" t="b">
        <v>1</v>
      </c>
      <c r="Q784" t="s">
        <v>89</v>
      </c>
      <c r="R784" s="8">
        <f t="shared" si="109"/>
        <v>103.96586345381526</v>
      </c>
      <c r="S784" t="str">
        <f t="shared" si="113"/>
        <v>games</v>
      </c>
      <c r="T784" t="str">
        <f t="shared" si="114"/>
        <v>video games</v>
      </c>
      <c r="U784" s="11" t="str">
        <f t="shared" si="116"/>
        <v>2010</v>
      </c>
      <c r="V784" s="11" t="str">
        <f t="shared" si="117"/>
        <v>Jun</v>
      </c>
      <c r="W784" s="11" t="str">
        <f t="shared" si="115"/>
        <v>Jun</v>
      </c>
    </row>
    <row r="785" spans="1:23" ht="15.75">
      <c r="A785">
        <v>174</v>
      </c>
      <c r="B785" s="4" t="s">
        <v>400</v>
      </c>
      <c r="C785" s="3" t="s">
        <v>401</v>
      </c>
      <c r="D785">
        <v>600</v>
      </c>
      <c r="E785">
        <v>5368</v>
      </c>
      <c r="F785" t="s">
        <v>20</v>
      </c>
      <c r="G785" s="7">
        <f t="shared" si="110"/>
        <v>8.9466666666666672</v>
      </c>
      <c r="H785">
        <v>48</v>
      </c>
      <c r="I785" t="s">
        <v>21</v>
      </c>
      <c r="J785" t="s">
        <v>22</v>
      </c>
      <c r="K785" s="10">
        <f t="shared" si="111"/>
        <v>42282.208333333328</v>
      </c>
      <c r="L785">
        <v>1444021200</v>
      </c>
      <c r="M785">
        <v>1444107600</v>
      </c>
      <c r="N785" s="11">
        <f t="shared" si="112"/>
        <v>42283.208333333328</v>
      </c>
      <c r="O785" t="b">
        <v>0</v>
      </c>
      <c r="P785" t="b">
        <v>1</v>
      </c>
      <c r="Q785" t="s">
        <v>65</v>
      </c>
      <c r="R785" s="8">
        <f t="shared" si="109"/>
        <v>111.83333333333333</v>
      </c>
      <c r="S785" t="str">
        <f t="shared" si="113"/>
        <v>technology</v>
      </c>
      <c r="T785" t="str">
        <f t="shared" si="114"/>
        <v>wearables</v>
      </c>
      <c r="U785" s="11" t="str">
        <f t="shared" si="116"/>
        <v>2015</v>
      </c>
      <c r="V785" s="11" t="str">
        <f t="shared" si="117"/>
        <v>Oct</v>
      </c>
      <c r="W785" s="11" t="str">
        <f t="shared" si="115"/>
        <v>Oct</v>
      </c>
    </row>
    <row r="786" spans="1:23" ht="15.75">
      <c r="A786">
        <v>613</v>
      </c>
      <c r="B786" s="4" t="s">
        <v>1268</v>
      </c>
      <c r="C786" s="3" t="s">
        <v>1269</v>
      </c>
      <c r="D786">
        <v>1100</v>
      </c>
      <c r="E786">
        <v>1914</v>
      </c>
      <c r="F786" t="s">
        <v>20</v>
      </c>
      <c r="G786" s="7">
        <f t="shared" si="110"/>
        <v>1.74</v>
      </c>
      <c r="H786">
        <v>26</v>
      </c>
      <c r="I786" t="s">
        <v>15</v>
      </c>
      <c r="J786" t="s">
        <v>16</v>
      </c>
      <c r="K786" s="10">
        <f t="shared" si="111"/>
        <v>42973.208333333328</v>
      </c>
      <c r="L786">
        <v>1503723600</v>
      </c>
      <c r="M786">
        <v>1504501200</v>
      </c>
      <c r="N786" s="11">
        <f t="shared" si="112"/>
        <v>42982.208333333328</v>
      </c>
      <c r="O786" t="b">
        <v>0</v>
      </c>
      <c r="P786" t="b">
        <v>0</v>
      </c>
      <c r="Q786" t="s">
        <v>33</v>
      </c>
      <c r="R786" s="8">
        <f t="shared" si="109"/>
        <v>73.615384615384613</v>
      </c>
      <c r="S786" t="str">
        <f t="shared" si="113"/>
        <v>theater</v>
      </c>
      <c r="T786" t="str">
        <f t="shared" si="114"/>
        <v>plays</v>
      </c>
      <c r="U786" s="11" t="str">
        <f t="shared" si="116"/>
        <v>2017</v>
      </c>
      <c r="V786" s="11" t="str">
        <f t="shared" si="117"/>
        <v>Aug</v>
      </c>
      <c r="W786" s="11" t="str">
        <f t="shared" si="115"/>
        <v>Sep</v>
      </c>
    </row>
    <row r="787" spans="1:23" ht="15.75">
      <c r="A787">
        <v>474</v>
      </c>
      <c r="B787" s="4" t="s">
        <v>995</v>
      </c>
      <c r="C787" s="3" t="s">
        <v>996</v>
      </c>
      <c r="D787">
        <v>4000</v>
      </c>
      <c r="E787">
        <v>14606</v>
      </c>
      <c r="F787" t="s">
        <v>20</v>
      </c>
      <c r="G787" s="7">
        <f t="shared" si="110"/>
        <v>3.6515</v>
      </c>
      <c r="H787">
        <v>142</v>
      </c>
      <c r="I787" t="s">
        <v>21</v>
      </c>
      <c r="J787" t="s">
        <v>22</v>
      </c>
      <c r="K787" s="10">
        <f t="shared" si="111"/>
        <v>41989.25</v>
      </c>
      <c r="L787">
        <v>1418709600</v>
      </c>
      <c r="M787">
        <v>1418796000</v>
      </c>
      <c r="N787" s="11">
        <f t="shared" si="112"/>
        <v>41990.25</v>
      </c>
      <c r="O787" t="b">
        <v>0</v>
      </c>
      <c r="P787" t="b">
        <v>0</v>
      </c>
      <c r="Q787" t="s">
        <v>269</v>
      </c>
      <c r="R787" s="8">
        <f t="shared" si="109"/>
        <v>102.85915492957747</v>
      </c>
      <c r="S787" t="str">
        <f t="shared" si="113"/>
        <v>film &amp; video</v>
      </c>
      <c r="T787" t="str">
        <f t="shared" si="114"/>
        <v>television</v>
      </c>
      <c r="U787" s="11" t="str">
        <f t="shared" si="116"/>
        <v>2014</v>
      </c>
      <c r="V787" s="11" t="str">
        <f t="shared" si="117"/>
        <v>Dec</v>
      </c>
      <c r="W787" s="11" t="str">
        <f t="shared" si="115"/>
        <v>Dec</v>
      </c>
    </row>
    <row r="788" spans="1:23" ht="30" customHeight="1">
      <c r="A788">
        <v>325</v>
      </c>
      <c r="B788" s="4" t="s">
        <v>702</v>
      </c>
      <c r="C788" s="3" t="s">
        <v>703</v>
      </c>
      <c r="D788">
        <v>6500</v>
      </c>
      <c r="E788">
        <v>5897</v>
      </c>
      <c r="F788" t="s">
        <v>14</v>
      </c>
      <c r="G788" s="7">
        <f t="shared" si="110"/>
        <v>0.90723076923076929</v>
      </c>
      <c r="H788">
        <v>73</v>
      </c>
      <c r="I788" t="s">
        <v>21</v>
      </c>
      <c r="J788" t="s">
        <v>22</v>
      </c>
      <c r="K788" s="10">
        <f t="shared" si="111"/>
        <v>43267.208333333328</v>
      </c>
      <c r="L788">
        <v>1529125200</v>
      </c>
      <c r="M788">
        <v>1531112400</v>
      </c>
      <c r="N788" s="11">
        <f t="shared" si="112"/>
        <v>43290.208333333328</v>
      </c>
      <c r="O788" t="b">
        <v>0</v>
      </c>
      <c r="P788" t="b">
        <v>1</v>
      </c>
      <c r="Q788" t="s">
        <v>33</v>
      </c>
      <c r="R788" s="8">
        <f t="shared" si="109"/>
        <v>80.780821917808225</v>
      </c>
      <c r="S788" t="str">
        <f t="shared" si="113"/>
        <v>theater</v>
      </c>
      <c r="T788" t="str">
        <f t="shared" si="114"/>
        <v>plays</v>
      </c>
      <c r="U788" s="11" t="str">
        <f t="shared" si="116"/>
        <v>2018</v>
      </c>
      <c r="V788" s="11" t="str">
        <f t="shared" si="117"/>
        <v>Jun</v>
      </c>
      <c r="W788" s="11" t="str">
        <f t="shared" si="115"/>
        <v>Jul</v>
      </c>
    </row>
    <row r="789" spans="1:23" ht="30" customHeight="1">
      <c r="A789">
        <v>453</v>
      </c>
      <c r="B789" s="4" t="s">
        <v>954</v>
      </c>
      <c r="C789" s="3" t="s">
        <v>955</v>
      </c>
      <c r="D789">
        <v>182400</v>
      </c>
      <c r="E789">
        <v>102749</v>
      </c>
      <c r="F789" t="s">
        <v>14</v>
      </c>
      <c r="G789" s="7">
        <f t="shared" si="110"/>
        <v>0.56331688596491225</v>
      </c>
      <c r="H789">
        <v>1181</v>
      </c>
      <c r="I789" t="s">
        <v>21</v>
      </c>
      <c r="J789" t="s">
        <v>22</v>
      </c>
      <c r="K789" s="10">
        <f t="shared" si="111"/>
        <v>42705.25</v>
      </c>
      <c r="L789">
        <v>1480572000</v>
      </c>
      <c r="M789">
        <v>1484114400</v>
      </c>
      <c r="N789" s="11">
        <f t="shared" si="112"/>
        <v>42746.25</v>
      </c>
      <c r="O789" t="b">
        <v>0</v>
      </c>
      <c r="P789" t="b">
        <v>0</v>
      </c>
      <c r="Q789" t="s">
        <v>474</v>
      </c>
      <c r="R789" s="8">
        <f t="shared" si="109"/>
        <v>87.001693480101608</v>
      </c>
      <c r="S789" t="str">
        <f t="shared" si="113"/>
        <v>film &amp; video</v>
      </c>
      <c r="T789" t="str">
        <f t="shared" si="114"/>
        <v>science fiction</v>
      </c>
      <c r="U789" s="11" t="str">
        <f t="shared" si="116"/>
        <v>2017</v>
      </c>
      <c r="V789" s="11" t="str">
        <f t="shared" si="117"/>
        <v>Dec</v>
      </c>
      <c r="W789" s="11" t="str">
        <f t="shared" si="115"/>
        <v>Jan</v>
      </c>
    </row>
    <row r="790" spans="1:23" ht="15.75" customHeight="1">
      <c r="A790">
        <v>270</v>
      </c>
      <c r="B790" s="4" t="s">
        <v>592</v>
      </c>
      <c r="C790" s="3" t="s">
        <v>593</v>
      </c>
      <c r="D790">
        <v>173900</v>
      </c>
      <c r="E790">
        <v>47260</v>
      </c>
      <c r="F790" t="s">
        <v>74</v>
      </c>
      <c r="G790" s="7">
        <f t="shared" si="110"/>
        <v>0.27176538240368026</v>
      </c>
      <c r="H790">
        <v>1890</v>
      </c>
      <c r="I790" t="s">
        <v>21</v>
      </c>
      <c r="J790" t="s">
        <v>22</v>
      </c>
      <c r="K790" s="10">
        <f t="shared" si="111"/>
        <v>40514.25</v>
      </c>
      <c r="L790">
        <v>1291269600</v>
      </c>
      <c r="M790">
        <v>1291442400</v>
      </c>
      <c r="N790" s="11">
        <f t="shared" si="112"/>
        <v>40516.25</v>
      </c>
      <c r="O790" t="b">
        <v>0</v>
      </c>
      <c r="P790" t="b">
        <v>0</v>
      </c>
      <c r="Q790" t="s">
        <v>89</v>
      </c>
      <c r="R790" s="8">
        <f t="shared" si="109"/>
        <v>25.005291005291006</v>
      </c>
      <c r="S790" t="str">
        <f t="shared" si="113"/>
        <v>games</v>
      </c>
      <c r="T790" t="str">
        <f t="shared" si="114"/>
        <v>video games</v>
      </c>
      <c r="U790" s="11" t="str">
        <f t="shared" si="116"/>
        <v>2010</v>
      </c>
      <c r="V790" s="11" t="str">
        <f t="shared" si="117"/>
        <v>Dec</v>
      </c>
      <c r="W790" s="11" t="str">
        <f t="shared" si="115"/>
        <v>Dec</v>
      </c>
    </row>
    <row r="791" spans="1:23" ht="15.75" customHeight="1">
      <c r="A791">
        <v>424</v>
      </c>
      <c r="B791" s="4" t="s">
        <v>897</v>
      </c>
      <c r="C791" s="3" t="s">
        <v>898</v>
      </c>
      <c r="D791">
        <v>5100</v>
      </c>
      <c r="E791">
        <v>2064</v>
      </c>
      <c r="F791" t="s">
        <v>14</v>
      </c>
      <c r="G791" s="7">
        <f t="shared" si="110"/>
        <v>0.40470588235294114</v>
      </c>
      <c r="H791">
        <v>83</v>
      </c>
      <c r="I791" t="s">
        <v>21</v>
      </c>
      <c r="J791" t="s">
        <v>22</v>
      </c>
      <c r="K791" s="10">
        <f t="shared" si="111"/>
        <v>43208.208333333328</v>
      </c>
      <c r="L791">
        <v>1524027600</v>
      </c>
      <c r="M791">
        <v>1524546000</v>
      </c>
      <c r="N791" s="11">
        <f t="shared" si="112"/>
        <v>43214.208333333328</v>
      </c>
      <c r="O791" t="b">
        <v>0</v>
      </c>
      <c r="P791" t="b">
        <v>0</v>
      </c>
      <c r="Q791" t="s">
        <v>60</v>
      </c>
      <c r="R791" s="8">
        <f t="shared" si="109"/>
        <v>24.867469879518072</v>
      </c>
      <c r="S791" t="str">
        <f t="shared" si="113"/>
        <v>music</v>
      </c>
      <c r="T791" t="str">
        <f t="shared" si="114"/>
        <v>indie rock</v>
      </c>
      <c r="U791" s="11" t="str">
        <f t="shared" si="116"/>
        <v>2018</v>
      </c>
      <c r="V791" s="11" t="str">
        <f t="shared" si="117"/>
        <v>Apr</v>
      </c>
      <c r="W791" s="11" t="str">
        <f t="shared" si="115"/>
        <v>Apr</v>
      </c>
    </row>
    <row r="792" spans="1:23" ht="15.75">
      <c r="A792">
        <v>43</v>
      </c>
      <c r="B792" s="4" t="s">
        <v>131</v>
      </c>
      <c r="C792" s="3" t="s">
        <v>132</v>
      </c>
      <c r="D792">
        <v>90200</v>
      </c>
      <c r="E792">
        <v>167717</v>
      </c>
      <c r="F792" t="s">
        <v>20</v>
      </c>
      <c r="G792" s="7">
        <f t="shared" si="110"/>
        <v>1.859390243902439</v>
      </c>
      <c r="H792">
        <v>6212</v>
      </c>
      <c r="I792" t="s">
        <v>21</v>
      </c>
      <c r="J792" t="s">
        <v>22</v>
      </c>
      <c r="K792" s="10">
        <f t="shared" si="111"/>
        <v>41844.208333333336</v>
      </c>
      <c r="L792">
        <v>1406178000</v>
      </c>
      <c r="M792">
        <v>1407560400</v>
      </c>
      <c r="N792" s="11">
        <f t="shared" si="112"/>
        <v>41860.208333333336</v>
      </c>
      <c r="O792" t="b">
        <v>0</v>
      </c>
      <c r="P792" t="b">
        <v>0</v>
      </c>
      <c r="Q792" t="s">
        <v>133</v>
      </c>
      <c r="R792" s="8">
        <f t="shared" si="109"/>
        <v>26.998873148744366</v>
      </c>
      <c r="S792" t="str">
        <f t="shared" si="113"/>
        <v>publishing</v>
      </c>
      <c r="T792" t="str">
        <f t="shared" si="114"/>
        <v>radio &amp; podcasts</v>
      </c>
      <c r="U792" s="11" t="str">
        <f t="shared" si="116"/>
        <v>2014</v>
      </c>
      <c r="V792" s="11" t="str">
        <f t="shared" si="117"/>
        <v>Jul</v>
      </c>
      <c r="W792" s="11" t="str">
        <f t="shared" si="115"/>
        <v>Aug</v>
      </c>
    </row>
    <row r="793" spans="1:23" ht="15.75">
      <c r="A793">
        <v>31</v>
      </c>
      <c r="B793" s="4" t="s">
        <v>103</v>
      </c>
      <c r="C793" s="3" t="s">
        <v>104</v>
      </c>
      <c r="D793">
        <v>3500</v>
      </c>
      <c r="E793">
        <v>10850</v>
      </c>
      <c r="F793" t="s">
        <v>20</v>
      </c>
      <c r="G793" s="7">
        <f t="shared" si="110"/>
        <v>3.1</v>
      </c>
      <c r="H793">
        <v>226</v>
      </c>
      <c r="I793" t="s">
        <v>40</v>
      </c>
      <c r="J793" t="s">
        <v>41</v>
      </c>
      <c r="K793" s="10">
        <f t="shared" si="111"/>
        <v>42374.25</v>
      </c>
      <c r="L793">
        <v>1451973600</v>
      </c>
      <c r="M793">
        <v>1454392800</v>
      </c>
      <c r="N793" s="11">
        <f t="shared" si="112"/>
        <v>42402.25</v>
      </c>
      <c r="O793" t="b">
        <v>0</v>
      </c>
      <c r="P793" t="b">
        <v>0</v>
      </c>
      <c r="Q793" t="s">
        <v>89</v>
      </c>
      <c r="R793" s="8">
        <f t="shared" si="109"/>
        <v>48.008849557522126</v>
      </c>
      <c r="S793" t="str">
        <f t="shared" si="113"/>
        <v>games</v>
      </c>
      <c r="T793" t="str">
        <f t="shared" si="114"/>
        <v>video games</v>
      </c>
      <c r="U793" s="11" t="str">
        <f t="shared" si="116"/>
        <v>2016</v>
      </c>
      <c r="V793" s="11" t="str">
        <f t="shared" si="117"/>
        <v>Jan</v>
      </c>
      <c r="W793" s="11" t="str">
        <f t="shared" si="115"/>
        <v>Feb</v>
      </c>
    </row>
    <row r="794" spans="1:23" ht="15.75" customHeight="1">
      <c r="A794">
        <v>210</v>
      </c>
      <c r="B794" s="4" t="s">
        <v>472</v>
      </c>
      <c r="C794" s="3" t="s">
        <v>473</v>
      </c>
      <c r="D794">
        <v>9400</v>
      </c>
      <c r="E794">
        <v>6338</v>
      </c>
      <c r="F794" t="s">
        <v>14</v>
      </c>
      <c r="G794" s="7">
        <f t="shared" si="110"/>
        <v>0.67425531914893622</v>
      </c>
      <c r="H794">
        <v>226</v>
      </c>
      <c r="I794" t="s">
        <v>36</v>
      </c>
      <c r="J794" t="s">
        <v>37</v>
      </c>
      <c r="K794" s="10">
        <f t="shared" si="111"/>
        <v>42797.25</v>
      </c>
      <c r="L794">
        <v>1488520800</v>
      </c>
      <c r="M794">
        <v>1490850000</v>
      </c>
      <c r="N794" s="11">
        <f t="shared" si="112"/>
        <v>42824.208333333328</v>
      </c>
      <c r="O794" t="b">
        <v>0</v>
      </c>
      <c r="P794" t="b">
        <v>0</v>
      </c>
      <c r="Q794" t="s">
        <v>474</v>
      </c>
      <c r="R794" s="8">
        <f t="shared" si="109"/>
        <v>28.044247787610619</v>
      </c>
      <c r="S794" t="str">
        <f t="shared" si="113"/>
        <v>film &amp; video</v>
      </c>
      <c r="T794" t="str">
        <f t="shared" si="114"/>
        <v>science fiction</v>
      </c>
      <c r="U794" s="11" t="str">
        <f t="shared" si="116"/>
        <v>2017</v>
      </c>
      <c r="V794" s="11" t="str">
        <f t="shared" si="117"/>
        <v>Mar</v>
      </c>
      <c r="W794" s="11" t="str">
        <f t="shared" si="115"/>
        <v>Mar</v>
      </c>
    </row>
    <row r="795" spans="1:23" ht="15.75">
      <c r="A795">
        <v>24</v>
      </c>
      <c r="B795" s="4" t="s">
        <v>85</v>
      </c>
      <c r="C795" s="3" t="s">
        <v>86</v>
      </c>
      <c r="D795">
        <v>92400</v>
      </c>
      <c r="E795">
        <v>104257</v>
      </c>
      <c r="F795" t="s">
        <v>20</v>
      </c>
      <c r="G795" s="7">
        <f t="shared" si="110"/>
        <v>1.1283225108225108</v>
      </c>
      <c r="H795">
        <v>2673</v>
      </c>
      <c r="I795" t="s">
        <v>21</v>
      </c>
      <c r="J795" t="s">
        <v>22</v>
      </c>
      <c r="K795" s="10">
        <f t="shared" si="111"/>
        <v>41811.208333333336</v>
      </c>
      <c r="L795">
        <v>1403326800</v>
      </c>
      <c r="M795">
        <v>1403499600</v>
      </c>
      <c r="N795" s="11">
        <f t="shared" si="112"/>
        <v>41813.208333333336</v>
      </c>
      <c r="O795" t="b">
        <v>0</v>
      </c>
      <c r="P795" t="b">
        <v>0</v>
      </c>
      <c r="Q795" t="s">
        <v>65</v>
      </c>
      <c r="R795" s="8">
        <f t="shared" si="109"/>
        <v>39.003741114852225</v>
      </c>
      <c r="S795" t="str">
        <f t="shared" si="113"/>
        <v>technology</v>
      </c>
      <c r="T795" t="str">
        <f t="shared" si="114"/>
        <v>wearables</v>
      </c>
      <c r="U795" s="11" t="str">
        <f t="shared" si="116"/>
        <v>2014</v>
      </c>
      <c r="V795" s="11" t="str">
        <f t="shared" si="117"/>
        <v>Jun</v>
      </c>
      <c r="W795" s="11" t="str">
        <f t="shared" si="115"/>
        <v>Jun</v>
      </c>
    </row>
    <row r="796" spans="1:23" ht="30">
      <c r="A796">
        <v>972</v>
      </c>
      <c r="B796" s="4" t="s">
        <v>1973</v>
      </c>
      <c r="C796" s="3" t="s">
        <v>1974</v>
      </c>
      <c r="D796">
        <v>42700</v>
      </c>
      <c r="E796">
        <v>97524</v>
      </c>
      <c r="F796" t="s">
        <v>20</v>
      </c>
      <c r="G796" s="7">
        <f t="shared" si="110"/>
        <v>2.283934426229508</v>
      </c>
      <c r="H796">
        <v>1681</v>
      </c>
      <c r="I796" t="s">
        <v>21</v>
      </c>
      <c r="J796" t="s">
        <v>22</v>
      </c>
      <c r="K796" s="10">
        <f t="shared" si="111"/>
        <v>41792.208333333336</v>
      </c>
      <c r="L796">
        <v>1401685200</v>
      </c>
      <c r="M796">
        <v>1402462800</v>
      </c>
      <c r="N796" s="11">
        <f t="shared" si="112"/>
        <v>41801.208333333336</v>
      </c>
      <c r="O796" t="b">
        <v>0</v>
      </c>
      <c r="P796" t="b">
        <v>1</v>
      </c>
      <c r="Q796" t="s">
        <v>28</v>
      </c>
      <c r="R796" s="8">
        <f t="shared" si="109"/>
        <v>58.015466983938133</v>
      </c>
      <c r="S796" t="str">
        <f t="shared" si="113"/>
        <v>technology</v>
      </c>
      <c r="T796" t="str">
        <f t="shared" si="114"/>
        <v>web</v>
      </c>
      <c r="U796" s="11" t="str">
        <f t="shared" si="116"/>
        <v>2014</v>
      </c>
      <c r="V796" s="11" t="str">
        <f t="shared" si="117"/>
        <v>Jun</v>
      </c>
      <c r="W796" s="11" t="str">
        <f t="shared" si="115"/>
        <v>Jun</v>
      </c>
    </row>
    <row r="797" spans="1:23" ht="15.75">
      <c r="A797">
        <v>756</v>
      </c>
      <c r="B797" s="4" t="s">
        <v>1548</v>
      </c>
      <c r="C797" s="3" t="s">
        <v>1549</v>
      </c>
      <c r="D797">
        <v>1300</v>
      </c>
      <c r="E797">
        <v>10037</v>
      </c>
      <c r="F797" t="s">
        <v>20</v>
      </c>
      <c r="G797" s="7">
        <f t="shared" si="110"/>
        <v>7.7207692307692311</v>
      </c>
      <c r="H797">
        <v>148</v>
      </c>
      <c r="I797" t="s">
        <v>21</v>
      </c>
      <c r="J797" t="s">
        <v>22</v>
      </c>
      <c r="K797" s="10">
        <f t="shared" si="111"/>
        <v>42024.25</v>
      </c>
      <c r="L797">
        <v>1421733600</v>
      </c>
      <c r="M797">
        <v>1422252000</v>
      </c>
      <c r="N797" s="11">
        <f t="shared" si="112"/>
        <v>42030.25</v>
      </c>
      <c r="O797" t="b">
        <v>0</v>
      </c>
      <c r="P797" t="b">
        <v>0</v>
      </c>
      <c r="Q797" t="s">
        <v>33</v>
      </c>
      <c r="R797" s="8">
        <f t="shared" si="109"/>
        <v>67.817567567567565</v>
      </c>
      <c r="S797" t="str">
        <f t="shared" si="113"/>
        <v>theater</v>
      </c>
      <c r="T797" t="str">
        <f t="shared" si="114"/>
        <v>plays</v>
      </c>
      <c r="U797" s="11" t="str">
        <f t="shared" si="116"/>
        <v>2015</v>
      </c>
      <c r="V797" s="11" t="str">
        <f t="shared" si="117"/>
        <v>Jan</v>
      </c>
      <c r="W797" s="11" t="str">
        <f t="shared" si="115"/>
        <v>Jan</v>
      </c>
    </row>
    <row r="798" spans="1:23" ht="30">
      <c r="A798">
        <v>764</v>
      </c>
      <c r="B798" s="4" t="s">
        <v>1563</v>
      </c>
      <c r="C798" s="3" t="s">
        <v>1564</v>
      </c>
      <c r="D798">
        <v>1100</v>
      </c>
      <c r="E798">
        <v>8010</v>
      </c>
      <c r="F798" t="s">
        <v>20</v>
      </c>
      <c r="G798" s="7">
        <f t="shared" si="110"/>
        <v>7.2818181818181822</v>
      </c>
      <c r="H798">
        <v>148</v>
      </c>
      <c r="I798" t="s">
        <v>21</v>
      </c>
      <c r="J798" t="s">
        <v>22</v>
      </c>
      <c r="K798" s="10">
        <f t="shared" si="111"/>
        <v>40676.208333333336</v>
      </c>
      <c r="L798">
        <v>1305262800</v>
      </c>
      <c r="M798">
        <v>1305954000</v>
      </c>
      <c r="N798" s="11">
        <f t="shared" si="112"/>
        <v>40684.208333333336</v>
      </c>
      <c r="O798" t="b">
        <v>0</v>
      </c>
      <c r="P798" t="b">
        <v>0</v>
      </c>
      <c r="Q798" t="s">
        <v>23</v>
      </c>
      <c r="R798" s="8">
        <f t="shared" si="109"/>
        <v>54.121621621621621</v>
      </c>
      <c r="S798" t="str">
        <f t="shared" si="113"/>
        <v>music</v>
      </c>
      <c r="T798" t="str">
        <f t="shared" si="114"/>
        <v>rock</v>
      </c>
      <c r="U798" s="11" t="str">
        <f t="shared" si="116"/>
        <v>2011</v>
      </c>
      <c r="V798" s="11" t="str">
        <f t="shared" si="117"/>
        <v>May</v>
      </c>
      <c r="W798" s="11" t="str">
        <f t="shared" si="115"/>
        <v>May</v>
      </c>
    </row>
    <row r="799" spans="1:23" ht="15.75" customHeight="1">
      <c r="A799">
        <v>350</v>
      </c>
      <c r="B799" s="4" t="s">
        <v>752</v>
      </c>
      <c r="C799" s="3" t="s">
        <v>753</v>
      </c>
      <c r="D799">
        <v>100</v>
      </c>
      <c r="E799">
        <v>5</v>
      </c>
      <c r="F799" t="s">
        <v>14</v>
      </c>
      <c r="G799" s="7">
        <f t="shared" si="110"/>
        <v>0.05</v>
      </c>
      <c r="H799">
        <v>1</v>
      </c>
      <c r="I799" t="s">
        <v>21</v>
      </c>
      <c r="J799" t="s">
        <v>22</v>
      </c>
      <c r="K799" s="10">
        <f t="shared" si="111"/>
        <v>42144.208333333328</v>
      </c>
      <c r="L799">
        <v>1432098000</v>
      </c>
      <c r="M799">
        <v>1433653200</v>
      </c>
      <c r="N799" s="11">
        <f t="shared" si="112"/>
        <v>42162.208333333328</v>
      </c>
      <c r="O799" t="b">
        <v>0</v>
      </c>
      <c r="P799" t="b">
        <v>1</v>
      </c>
      <c r="Q799" t="s">
        <v>159</v>
      </c>
      <c r="R799" s="8">
        <f t="shared" si="109"/>
        <v>5</v>
      </c>
      <c r="S799" t="str">
        <f t="shared" si="113"/>
        <v>music</v>
      </c>
      <c r="T799" t="str">
        <f t="shared" si="114"/>
        <v>jazz</v>
      </c>
      <c r="U799" s="11" t="str">
        <f t="shared" si="116"/>
        <v>2015</v>
      </c>
      <c r="V799" s="11" t="str">
        <f t="shared" si="117"/>
        <v>May</v>
      </c>
      <c r="W799" s="11" t="str">
        <f t="shared" si="115"/>
        <v>Jun</v>
      </c>
    </row>
    <row r="800" spans="1:23" ht="15.75">
      <c r="A800">
        <v>536</v>
      </c>
      <c r="B800" s="4" t="s">
        <v>1117</v>
      </c>
      <c r="C800" s="3" t="s">
        <v>1118</v>
      </c>
      <c r="D800">
        <v>9800</v>
      </c>
      <c r="E800">
        <v>14697</v>
      </c>
      <c r="F800" t="s">
        <v>20</v>
      </c>
      <c r="G800" s="7">
        <f t="shared" si="110"/>
        <v>1.4996938775510205</v>
      </c>
      <c r="H800">
        <v>140</v>
      </c>
      <c r="I800" t="s">
        <v>107</v>
      </c>
      <c r="J800" t="s">
        <v>108</v>
      </c>
      <c r="K800" s="10">
        <f t="shared" si="111"/>
        <v>40414.208333333336</v>
      </c>
      <c r="L800">
        <v>1282626000</v>
      </c>
      <c r="M800">
        <v>1284872400</v>
      </c>
      <c r="N800" s="11">
        <f t="shared" si="112"/>
        <v>40440.208333333336</v>
      </c>
      <c r="O800" t="b">
        <v>0</v>
      </c>
      <c r="P800" t="b">
        <v>0</v>
      </c>
      <c r="Q800" t="s">
        <v>119</v>
      </c>
      <c r="R800" s="8">
        <f t="shared" si="109"/>
        <v>104.97857142857143</v>
      </c>
      <c r="S800" t="str">
        <f t="shared" si="113"/>
        <v>publishing</v>
      </c>
      <c r="T800" t="str">
        <f t="shared" si="114"/>
        <v>fiction</v>
      </c>
      <c r="U800" s="11" t="str">
        <f t="shared" si="116"/>
        <v>2010</v>
      </c>
      <c r="V800" s="11" t="str">
        <f t="shared" si="117"/>
        <v>Aug</v>
      </c>
      <c r="W800" s="11" t="str">
        <f t="shared" si="115"/>
        <v>Sep</v>
      </c>
    </row>
    <row r="801" spans="1:23" ht="30">
      <c r="A801">
        <v>467</v>
      </c>
      <c r="B801" s="4" t="s">
        <v>982</v>
      </c>
      <c r="C801" s="3" t="s">
        <v>983</v>
      </c>
      <c r="D801">
        <v>1400</v>
      </c>
      <c r="E801">
        <v>8053</v>
      </c>
      <c r="F801" t="s">
        <v>20</v>
      </c>
      <c r="G801" s="7">
        <f t="shared" si="110"/>
        <v>5.7521428571428581</v>
      </c>
      <c r="H801">
        <v>139</v>
      </c>
      <c r="I801" t="s">
        <v>15</v>
      </c>
      <c r="J801" t="s">
        <v>16</v>
      </c>
      <c r="K801" s="10">
        <f t="shared" si="111"/>
        <v>42331.25</v>
      </c>
      <c r="L801">
        <v>1448258400</v>
      </c>
      <c r="M801">
        <v>1448863200</v>
      </c>
      <c r="N801" s="11">
        <f t="shared" si="112"/>
        <v>42338.25</v>
      </c>
      <c r="O801" t="b">
        <v>0</v>
      </c>
      <c r="P801" t="b">
        <v>1</v>
      </c>
      <c r="Q801" t="s">
        <v>28</v>
      </c>
      <c r="R801" s="8">
        <f t="shared" si="109"/>
        <v>57.935251798561154</v>
      </c>
      <c r="S801" t="str">
        <f t="shared" si="113"/>
        <v>technology</v>
      </c>
      <c r="T801" t="str">
        <f t="shared" si="114"/>
        <v>web</v>
      </c>
      <c r="U801" s="11" t="str">
        <f t="shared" si="116"/>
        <v>2015</v>
      </c>
      <c r="V801" s="11" t="str">
        <f t="shared" si="117"/>
        <v>Nov</v>
      </c>
      <c r="W801" s="11" t="str">
        <f t="shared" si="115"/>
        <v>Nov</v>
      </c>
    </row>
    <row r="802" spans="1:23" ht="15.75" customHeight="1">
      <c r="A802">
        <v>457</v>
      </c>
      <c r="B802" s="4" t="s">
        <v>962</v>
      </c>
      <c r="C802" s="3" t="s">
        <v>963</v>
      </c>
      <c r="D802">
        <v>5000</v>
      </c>
      <c r="E802">
        <v>1332</v>
      </c>
      <c r="F802" t="s">
        <v>14</v>
      </c>
      <c r="G802" s="7">
        <f t="shared" si="110"/>
        <v>0.26640000000000003</v>
      </c>
      <c r="H802">
        <v>46</v>
      </c>
      <c r="I802" t="s">
        <v>21</v>
      </c>
      <c r="J802" t="s">
        <v>22</v>
      </c>
      <c r="K802" s="10">
        <f t="shared" si="111"/>
        <v>42657.208333333328</v>
      </c>
      <c r="L802">
        <v>1476421200</v>
      </c>
      <c r="M802">
        <v>1476594000</v>
      </c>
      <c r="N802" s="11">
        <f t="shared" si="112"/>
        <v>42659.208333333328</v>
      </c>
      <c r="O802" t="b">
        <v>0</v>
      </c>
      <c r="P802" t="b">
        <v>0</v>
      </c>
      <c r="Q802" t="s">
        <v>33</v>
      </c>
      <c r="R802" s="8">
        <f t="shared" si="109"/>
        <v>28.956521739130434</v>
      </c>
      <c r="S802" t="str">
        <f t="shared" si="113"/>
        <v>theater</v>
      </c>
      <c r="T802" t="str">
        <f t="shared" si="114"/>
        <v>plays</v>
      </c>
      <c r="U802" s="11" t="str">
        <f t="shared" si="116"/>
        <v>2016</v>
      </c>
      <c r="V802" s="11" t="str">
        <f t="shared" si="117"/>
        <v>Oct</v>
      </c>
      <c r="W802" s="11" t="str">
        <f t="shared" si="115"/>
        <v>Oct</v>
      </c>
    </row>
    <row r="803" spans="1:23" ht="15.75">
      <c r="A803">
        <v>709</v>
      </c>
      <c r="B803" s="4" t="s">
        <v>1456</v>
      </c>
      <c r="C803" s="3" t="s">
        <v>1457</v>
      </c>
      <c r="D803">
        <v>9800</v>
      </c>
      <c r="E803">
        <v>13954</v>
      </c>
      <c r="F803" t="s">
        <v>20</v>
      </c>
      <c r="G803" s="7">
        <f t="shared" si="110"/>
        <v>1.423877551020408</v>
      </c>
      <c r="H803">
        <v>186</v>
      </c>
      <c r="I803" t="s">
        <v>107</v>
      </c>
      <c r="J803" t="s">
        <v>108</v>
      </c>
      <c r="K803" s="10">
        <f t="shared" si="111"/>
        <v>41018.208333333336</v>
      </c>
      <c r="L803">
        <v>1334811600</v>
      </c>
      <c r="M803">
        <v>1335416400</v>
      </c>
      <c r="N803" s="11">
        <f t="shared" si="112"/>
        <v>41025.208333333336</v>
      </c>
      <c r="O803" t="b">
        <v>0</v>
      </c>
      <c r="P803" t="b">
        <v>0</v>
      </c>
      <c r="Q803" t="s">
        <v>33</v>
      </c>
      <c r="R803" s="8">
        <f t="shared" si="109"/>
        <v>75.021505376344081</v>
      </c>
      <c r="S803" t="str">
        <f t="shared" si="113"/>
        <v>theater</v>
      </c>
      <c r="T803" t="str">
        <f t="shared" si="114"/>
        <v>plays</v>
      </c>
      <c r="U803" s="11" t="str">
        <f t="shared" si="116"/>
        <v>2012</v>
      </c>
      <c r="V803" s="11" t="str">
        <f t="shared" si="117"/>
        <v>Apr</v>
      </c>
      <c r="W803" s="11" t="str">
        <f t="shared" si="115"/>
        <v>Apr</v>
      </c>
    </row>
    <row r="804" spans="1:23" ht="15.75" customHeight="1">
      <c r="A804">
        <v>736</v>
      </c>
      <c r="B804" s="4" t="s">
        <v>1510</v>
      </c>
      <c r="C804" s="3" t="s">
        <v>1511</v>
      </c>
      <c r="D804">
        <v>7700</v>
      </c>
      <c r="E804">
        <v>2533</v>
      </c>
      <c r="F804" t="s">
        <v>74</v>
      </c>
      <c r="G804" s="7">
        <f t="shared" si="110"/>
        <v>0.32896103896103895</v>
      </c>
      <c r="H804">
        <v>29</v>
      </c>
      <c r="I804" t="s">
        <v>21</v>
      </c>
      <c r="J804" t="s">
        <v>22</v>
      </c>
      <c r="K804" s="10">
        <f t="shared" si="111"/>
        <v>42055.25</v>
      </c>
      <c r="L804">
        <v>1424412000</v>
      </c>
      <c r="M804">
        <v>1424757600</v>
      </c>
      <c r="N804" s="11">
        <f t="shared" si="112"/>
        <v>42059.25</v>
      </c>
      <c r="O804" t="b">
        <v>0</v>
      </c>
      <c r="P804" t="b">
        <v>0</v>
      </c>
      <c r="Q804" t="s">
        <v>68</v>
      </c>
      <c r="R804" s="8">
        <f t="shared" si="109"/>
        <v>87.34482758620689</v>
      </c>
      <c r="S804" t="str">
        <f t="shared" si="113"/>
        <v>publishing</v>
      </c>
      <c r="T804" t="str">
        <f t="shared" si="114"/>
        <v>nonfiction</v>
      </c>
      <c r="U804" s="11" t="str">
        <f t="shared" si="116"/>
        <v>2015</v>
      </c>
      <c r="V804" s="11" t="str">
        <f t="shared" si="117"/>
        <v>Feb</v>
      </c>
      <c r="W804" s="11" t="str">
        <f t="shared" si="115"/>
        <v>Feb</v>
      </c>
    </row>
    <row r="805" spans="1:23" ht="15.75" customHeight="1">
      <c r="A805">
        <v>21</v>
      </c>
      <c r="B805" s="4" t="s">
        <v>79</v>
      </c>
      <c r="C805" s="3" t="s">
        <v>80</v>
      </c>
      <c r="D805">
        <v>94000</v>
      </c>
      <c r="E805">
        <v>38533</v>
      </c>
      <c r="F805" t="s">
        <v>14</v>
      </c>
      <c r="G805" s="7">
        <f t="shared" si="110"/>
        <v>0.40992553191489361</v>
      </c>
      <c r="H805">
        <v>558</v>
      </c>
      <c r="I805" t="s">
        <v>21</v>
      </c>
      <c r="J805" t="s">
        <v>22</v>
      </c>
      <c r="K805" s="10">
        <f t="shared" si="111"/>
        <v>40770.208333333336</v>
      </c>
      <c r="L805">
        <v>1313384400</v>
      </c>
      <c r="M805">
        <v>1316322000</v>
      </c>
      <c r="N805" s="11">
        <f t="shared" si="112"/>
        <v>40804.208333333336</v>
      </c>
      <c r="O805" t="b">
        <v>0</v>
      </c>
      <c r="P805" t="b">
        <v>0</v>
      </c>
      <c r="Q805" t="s">
        <v>33</v>
      </c>
      <c r="R805" s="8">
        <f t="shared" si="109"/>
        <v>69.055555555555557</v>
      </c>
      <c r="S805" t="str">
        <f t="shared" si="113"/>
        <v>theater</v>
      </c>
      <c r="T805" t="str">
        <f t="shared" si="114"/>
        <v>plays</v>
      </c>
      <c r="U805" s="11" t="str">
        <f t="shared" si="116"/>
        <v>2011</v>
      </c>
      <c r="V805" s="11" t="str">
        <f t="shared" si="117"/>
        <v>Aug</v>
      </c>
      <c r="W805" s="11" t="str">
        <f t="shared" si="115"/>
        <v>Sep</v>
      </c>
    </row>
    <row r="806" spans="1:23" ht="30">
      <c r="A806">
        <v>883</v>
      </c>
      <c r="B806" s="4" t="s">
        <v>1798</v>
      </c>
      <c r="C806" s="3" t="s">
        <v>1799</v>
      </c>
      <c r="D806">
        <v>3400</v>
      </c>
      <c r="E806">
        <v>8089</v>
      </c>
      <c r="F806" t="s">
        <v>20</v>
      </c>
      <c r="G806" s="7">
        <f t="shared" si="110"/>
        <v>2.3791176470588233</v>
      </c>
      <c r="H806">
        <v>193</v>
      </c>
      <c r="I806" t="s">
        <v>21</v>
      </c>
      <c r="J806" t="s">
        <v>22</v>
      </c>
      <c r="K806" s="10">
        <f t="shared" si="111"/>
        <v>40323.208333333336</v>
      </c>
      <c r="L806">
        <v>1274763600</v>
      </c>
      <c r="M806">
        <v>1277874000</v>
      </c>
      <c r="N806" s="11">
        <f t="shared" si="112"/>
        <v>40359.208333333336</v>
      </c>
      <c r="O806" t="b">
        <v>0</v>
      </c>
      <c r="P806" t="b">
        <v>0</v>
      </c>
      <c r="Q806" t="s">
        <v>100</v>
      </c>
      <c r="R806" s="8">
        <f t="shared" si="109"/>
        <v>41.911917098445599</v>
      </c>
      <c r="S806" t="str">
        <f t="shared" si="113"/>
        <v>film &amp; video</v>
      </c>
      <c r="T806" t="str">
        <f t="shared" si="114"/>
        <v>shorts</v>
      </c>
      <c r="U806" s="11" t="str">
        <f t="shared" si="116"/>
        <v>2010</v>
      </c>
      <c r="V806" s="11" t="str">
        <f t="shared" si="117"/>
        <v>May</v>
      </c>
      <c r="W806" s="11" t="str">
        <f t="shared" si="115"/>
        <v>Jun</v>
      </c>
    </row>
    <row r="807" spans="1:23" ht="30" customHeight="1">
      <c r="A807">
        <v>702</v>
      </c>
      <c r="B807" s="4" t="s">
        <v>1442</v>
      </c>
      <c r="C807" s="3" t="s">
        <v>1443</v>
      </c>
      <c r="D807">
        <v>8700</v>
      </c>
      <c r="E807">
        <v>4710</v>
      </c>
      <c r="F807" t="s">
        <v>14</v>
      </c>
      <c r="G807" s="7">
        <f t="shared" si="110"/>
        <v>0.54137931034482756</v>
      </c>
      <c r="H807">
        <v>83</v>
      </c>
      <c r="I807" t="s">
        <v>21</v>
      </c>
      <c r="J807" t="s">
        <v>22</v>
      </c>
      <c r="K807" s="10">
        <f t="shared" si="111"/>
        <v>41477.208333333336</v>
      </c>
      <c r="L807">
        <v>1374469200</v>
      </c>
      <c r="M807">
        <v>1374901200</v>
      </c>
      <c r="N807" s="11">
        <f t="shared" si="112"/>
        <v>41482.208333333336</v>
      </c>
      <c r="O807" t="b">
        <v>0</v>
      </c>
      <c r="P807" t="b">
        <v>0</v>
      </c>
      <c r="Q807" t="s">
        <v>65</v>
      </c>
      <c r="R807" s="8">
        <f t="shared" si="109"/>
        <v>56.746987951807228</v>
      </c>
      <c r="S807" t="str">
        <f t="shared" si="113"/>
        <v>technology</v>
      </c>
      <c r="T807" t="str">
        <f t="shared" si="114"/>
        <v>wearables</v>
      </c>
      <c r="U807" s="11" t="str">
        <f t="shared" si="116"/>
        <v>2013</v>
      </c>
      <c r="V807" s="11" t="str">
        <f t="shared" si="117"/>
        <v>Jul</v>
      </c>
      <c r="W807" s="11" t="str">
        <f t="shared" si="115"/>
        <v>Jul</v>
      </c>
    </row>
    <row r="808" spans="1:23" ht="15.75" customHeight="1">
      <c r="A808">
        <v>251</v>
      </c>
      <c r="B808" s="4" t="s">
        <v>554</v>
      </c>
      <c r="C808" s="3" t="s">
        <v>555</v>
      </c>
      <c r="D808">
        <v>7100</v>
      </c>
      <c r="E808">
        <v>3840</v>
      </c>
      <c r="F808" t="s">
        <v>14</v>
      </c>
      <c r="G808" s="7">
        <f t="shared" si="110"/>
        <v>0.54084507042253516</v>
      </c>
      <c r="H808">
        <v>101</v>
      </c>
      <c r="I808" t="s">
        <v>21</v>
      </c>
      <c r="J808" t="s">
        <v>22</v>
      </c>
      <c r="K808" s="10">
        <f t="shared" si="111"/>
        <v>41252.25</v>
      </c>
      <c r="L808">
        <v>1355032800</v>
      </c>
      <c r="M808">
        <v>1355205600</v>
      </c>
      <c r="N808" s="11">
        <f t="shared" si="112"/>
        <v>41254.25</v>
      </c>
      <c r="O808" t="b">
        <v>0</v>
      </c>
      <c r="P808" t="b">
        <v>0</v>
      </c>
      <c r="Q808" t="s">
        <v>33</v>
      </c>
      <c r="R808" s="8">
        <f t="shared" si="109"/>
        <v>38.019801980198018</v>
      </c>
      <c r="S808" t="str">
        <f t="shared" si="113"/>
        <v>theater</v>
      </c>
      <c r="T808" t="str">
        <f t="shared" si="114"/>
        <v>plays</v>
      </c>
      <c r="U808" s="11" t="str">
        <f t="shared" si="116"/>
        <v>2012</v>
      </c>
      <c r="V808" s="11" t="str">
        <f t="shared" si="117"/>
        <v>Dec</v>
      </c>
      <c r="W808" s="11" t="str">
        <f t="shared" si="115"/>
        <v>Dec</v>
      </c>
    </row>
    <row r="809" spans="1:23" ht="15.75">
      <c r="A809">
        <v>370</v>
      </c>
      <c r="B809" s="4" t="s">
        <v>792</v>
      </c>
      <c r="C809" s="3" t="s">
        <v>793</v>
      </c>
      <c r="D809">
        <v>112300</v>
      </c>
      <c r="E809">
        <v>178965</v>
      </c>
      <c r="F809" t="s">
        <v>20</v>
      </c>
      <c r="G809" s="7">
        <f t="shared" si="110"/>
        <v>1.5936331255565448</v>
      </c>
      <c r="H809">
        <v>5966</v>
      </c>
      <c r="I809" t="s">
        <v>21</v>
      </c>
      <c r="J809" t="s">
        <v>22</v>
      </c>
      <c r="K809" s="10">
        <f t="shared" si="111"/>
        <v>43570.208333333328</v>
      </c>
      <c r="L809">
        <v>1555304400</v>
      </c>
      <c r="M809">
        <v>1555822800</v>
      </c>
      <c r="N809" s="11">
        <f t="shared" si="112"/>
        <v>43576.208333333328</v>
      </c>
      <c r="O809" t="b">
        <v>0</v>
      </c>
      <c r="P809" t="b">
        <v>0</v>
      </c>
      <c r="Q809" t="s">
        <v>33</v>
      </c>
      <c r="R809" s="8">
        <f t="shared" si="109"/>
        <v>29.997485752598056</v>
      </c>
      <c r="S809" t="str">
        <f t="shared" si="113"/>
        <v>theater</v>
      </c>
      <c r="T809" t="str">
        <f t="shared" si="114"/>
        <v>plays</v>
      </c>
      <c r="U809" s="11" t="str">
        <f t="shared" si="116"/>
        <v>2019</v>
      </c>
      <c r="V809" s="11" t="str">
        <f t="shared" si="117"/>
        <v>Apr</v>
      </c>
      <c r="W809" s="11" t="str">
        <f t="shared" si="115"/>
        <v>Apr</v>
      </c>
    </row>
    <row r="810" spans="1:23" ht="15.75">
      <c r="A810">
        <v>798</v>
      </c>
      <c r="B810" s="4" t="s">
        <v>1631</v>
      </c>
      <c r="C810" s="3" t="s">
        <v>1632</v>
      </c>
      <c r="D810">
        <v>3400</v>
      </c>
      <c r="E810">
        <v>6408</v>
      </c>
      <c r="F810" t="s">
        <v>20</v>
      </c>
      <c r="G810" s="7">
        <f t="shared" si="110"/>
        <v>1.8847058823529412</v>
      </c>
      <c r="H810">
        <v>121</v>
      </c>
      <c r="I810" t="s">
        <v>21</v>
      </c>
      <c r="J810" t="s">
        <v>22</v>
      </c>
      <c r="K810" s="10">
        <f t="shared" si="111"/>
        <v>41060.208333333336</v>
      </c>
      <c r="L810">
        <v>1338440400</v>
      </c>
      <c r="M810">
        <v>1340859600</v>
      </c>
      <c r="N810" s="11">
        <f t="shared" si="112"/>
        <v>41088.208333333336</v>
      </c>
      <c r="O810" t="b">
        <v>0</v>
      </c>
      <c r="P810" t="b">
        <v>1</v>
      </c>
      <c r="Q810" t="s">
        <v>33</v>
      </c>
      <c r="R810" s="8">
        <f t="shared" si="109"/>
        <v>52.958677685950413</v>
      </c>
      <c r="S810" t="str">
        <f t="shared" si="113"/>
        <v>theater</v>
      </c>
      <c r="T810" t="str">
        <f t="shared" si="114"/>
        <v>plays</v>
      </c>
      <c r="U810" s="11" t="str">
        <f t="shared" si="116"/>
        <v>2012</v>
      </c>
      <c r="V810" s="11" t="str">
        <f t="shared" si="117"/>
        <v>May</v>
      </c>
      <c r="W810" s="11" t="str">
        <f t="shared" si="115"/>
        <v>Jun</v>
      </c>
    </row>
    <row r="811" spans="1:23" ht="15.75">
      <c r="A811">
        <v>195</v>
      </c>
      <c r="B811" s="4" t="s">
        <v>442</v>
      </c>
      <c r="C811" s="3" t="s">
        <v>443</v>
      </c>
      <c r="D811">
        <v>15800</v>
      </c>
      <c r="E811">
        <v>57157</v>
      </c>
      <c r="F811" t="s">
        <v>20</v>
      </c>
      <c r="G811" s="7">
        <f t="shared" si="110"/>
        <v>3.61753164556962</v>
      </c>
      <c r="H811">
        <v>524</v>
      </c>
      <c r="I811" t="s">
        <v>21</v>
      </c>
      <c r="J811" t="s">
        <v>22</v>
      </c>
      <c r="K811" s="10">
        <f t="shared" si="111"/>
        <v>43310.208333333328</v>
      </c>
      <c r="L811">
        <v>1532840400</v>
      </c>
      <c r="M811">
        <v>1533445200</v>
      </c>
      <c r="N811" s="11">
        <f t="shared" si="112"/>
        <v>43317.208333333328</v>
      </c>
      <c r="O811" t="b">
        <v>0</v>
      </c>
      <c r="P811" t="b">
        <v>0</v>
      </c>
      <c r="Q811" t="s">
        <v>50</v>
      </c>
      <c r="R811" s="8">
        <f t="shared" ref="R811:R874" si="118">(E811/H811)</f>
        <v>109.07824427480917</v>
      </c>
      <c r="S811" t="str">
        <f t="shared" si="113"/>
        <v>music</v>
      </c>
      <c r="T811" t="str">
        <f t="shared" si="114"/>
        <v>electric music</v>
      </c>
      <c r="U811" s="11" t="str">
        <f t="shared" si="116"/>
        <v>2018</v>
      </c>
      <c r="V811" s="11" t="str">
        <f t="shared" si="117"/>
        <v>Jul</v>
      </c>
      <c r="W811" s="11" t="str">
        <f t="shared" si="115"/>
        <v>Aug</v>
      </c>
    </row>
    <row r="812" spans="1:23" ht="15.75">
      <c r="A812">
        <v>556</v>
      </c>
      <c r="B812" s="4" t="s">
        <v>442</v>
      </c>
      <c r="C812" s="3" t="s">
        <v>1157</v>
      </c>
      <c r="D812">
        <v>5200</v>
      </c>
      <c r="E812">
        <v>12467</v>
      </c>
      <c r="F812" t="s">
        <v>20</v>
      </c>
      <c r="G812" s="7">
        <f t="shared" si="110"/>
        <v>2.3975</v>
      </c>
      <c r="H812">
        <v>122</v>
      </c>
      <c r="I812" t="s">
        <v>21</v>
      </c>
      <c r="J812" t="s">
        <v>22</v>
      </c>
      <c r="K812" s="10">
        <f t="shared" si="111"/>
        <v>40792.208333333336</v>
      </c>
      <c r="L812">
        <v>1315285200</v>
      </c>
      <c r="M812">
        <v>1315890000</v>
      </c>
      <c r="N812" s="11">
        <f t="shared" si="112"/>
        <v>40799.208333333336</v>
      </c>
      <c r="O812" t="b">
        <v>0</v>
      </c>
      <c r="P812" t="b">
        <v>1</v>
      </c>
      <c r="Q812" t="s">
        <v>206</v>
      </c>
      <c r="R812" s="8">
        <f t="shared" si="118"/>
        <v>102.18852459016394</v>
      </c>
      <c r="S812" t="str">
        <f t="shared" si="113"/>
        <v>publishing</v>
      </c>
      <c r="T812" t="str">
        <f t="shared" si="114"/>
        <v>translations</v>
      </c>
      <c r="U812" s="11" t="str">
        <f t="shared" si="116"/>
        <v>2011</v>
      </c>
      <c r="V812" s="11" t="str">
        <f t="shared" si="117"/>
        <v>Sep</v>
      </c>
      <c r="W812" s="11" t="str">
        <f t="shared" si="115"/>
        <v>Sep</v>
      </c>
    </row>
    <row r="813" spans="1:23" ht="15.75" customHeight="1">
      <c r="A813">
        <v>661</v>
      </c>
      <c r="B813" s="4" t="s">
        <v>1364</v>
      </c>
      <c r="C813" s="3" t="s">
        <v>1365</v>
      </c>
      <c r="D813">
        <v>106800</v>
      </c>
      <c r="E813">
        <v>57872</v>
      </c>
      <c r="F813" t="s">
        <v>14</v>
      </c>
      <c r="G813" s="7">
        <f t="shared" si="110"/>
        <v>0.54187265917603</v>
      </c>
      <c r="H813">
        <v>752</v>
      </c>
      <c r="I813" t="s">
        <v>36</v>
      </c>
      <c r="J813" t="s">
        <v>37</v>
      </c>
      <c r="K813" s="10">
        <f t="shared" si="111"/>
        <v>40996.208333333336</v>
      </c>
      <c r="L813">
        <v>1332910800</v>
      </c>
      <c r="M813">
        <v>1335502800</v>
      </c>
      <c r="N813" s="11">
        <f t="shared" si="112"/>
        <v>41026.208333333336</v>
      </c>
      <c r="O813" t="b">
        <v>0</v>
      </c>
      <c r="P813" t="b">
        <v>0</v>
      </c>
      <c r="Q813" t="s">
        <v>159</v>
      </c>
      <c r="R813" s="8">
        <f t="shared" si="118"/>
        <v>76.957446808510639</v>
      </c>
      <c r="S813" t="str">
        <f t="shared" si="113"/>
        <v>music</v>
      </c>
      <c r="T813" t="str">
        <f t="shared" si="114"/>
        <v>jazz</v>
      </c>
      <c r="U813" s="11" t="str">
        <f t="shared" si="116"/>
        <v>2012</v>
      </c>
      <c r="V813" s="11" t="str">
        <f t="shared" si="117"/>
        <v>Mar</v>
      </c>
      <c r="W813" s="11" t="str">
        <f t="shared" si="115"/>
        <v>Apr</v>
      </c>
    </row>
    <row r="814" spans="1:23" ht="15.75" customHeight="1">
      <c r="A814">
        <v>498</v>
      </c>
      <c r="B814" s="4" t="s">
        <v>1044</v>
      </c>
      <c r="C814" s="3" t="s">
        <v>1045</v>
      </c>
      <c r="D814">
        <v>193400</v>
      </c>
      <c r="E814">
        <v>46317</v>
      </c>
      <c r="F814" t="s">
        <v>14</v>
      </c>
      <c r="G814" s="7">
        <f t="shared" si="110"/>
        <v>0.23948810754912098</v>
      </c>
      <c r="H814">
        <v>579</v>
      </c>
      <c r="I814" t="s">
        <v>36</v>
      </c>
      <c r="J814" t="s">
        <v>37</v>
      </c>
      <c r="K814" s="10">
        <f t="shared" si="111"/>
        <v>42005.25</v>
      </c>
      <c r="L814">
        <v>1420092000</v>
      </c>
      <c r="M814">
        <v>1420264800</v>
      </c>
      <c r="N814" s="11">
        <f t="shared" si="112"/>
        <v>42007.25</v>
      </c>
      <c r="O814" t="b">
        <v>0</v>
      </c>
      <c r="P814" t="b">
        <v>0</v>
      </c>
      <c r="Q814" t="s">
        <v>28</v>
      </c>
      <c r="R814" s="8">
        <f t="shared" si="118"/>
        <v>79.994818652849744</v>
      </c>
      <c r="S814" t="str">
        <f t="shared" si="113"/>
        <v>technology</v>
      </c>
      <c r="T814" t="str">
        <f t="shared" si="114"/>
        <v>web</v>
      </c>
      <c r="U814" s="11" t="str">
        <f t="shared" si="116"/>
        <v>2015</v>
      </c>
      <c r="V814" s="11" t="str">
        <f t="shared" si="117"/>
        <v>Jan</v>
      </c>
      <c r="W814" s="11" t="str">
        <f t="shared" si="115"/>
        <v>Jan</v>
      </c>
    </row>
    <row r="815" spans="1:23" ht="30" customHeight="1">
      <c r="A815">
        <v>295</v>
      </c>
      <c r="B815" s="4" t="s">
        <v>642</v>
      </c>
      <c r="C815" s="3" t="s">
        <v>643</v>
      </c>
      <c r="D815">
        <v>192900</v>
      </c>
      <c r="E815">
        <v>68769</v>
      </c>
      <c r="F815" t="s">
        <v>14</v>
      </c>
      <c r="G815" s="7">
        <f t="shared" si="110"/>
        <v>0.35650077760497667</v>
      </c>
      <c r="H815">
        <v>1910</v>
      </c>
      <c r="I815" t="s">
        <v>98</v>
      </c>
      <c r="J815" t="s">
        <v>99</v>
      </c>
      <c r="K815" s="10">
        <f t="shared" si="111"/>
        <v>41562.208333333336</v>
      </c>
      <c r="L815">
        <v>1381813200</v>
      </c>
      <c r="M815">
        <v>1383976800</v>
      </c>
      <c r="N815" s="11">
        <f t="shared" si="112"/>
        <v>41587.25</v>
      </c>
      <c r="O815" t="b">
        <v>0</v>
      </c>
      <c r="P815" t="b">
        <v>0</v>
      </c>
      <c r="Q815" t="s">
        <v>33</v>
      </c>
      <c r="R815" s="8">
        <f t="shared" si="118"/>
        <v>36.004712041884815</v>
      </c>
      <c r="S815" t="str">
        <f t="shared" si="113"/>
        <v>theater</v>
      </c>
      <c r="T815" t="str">
        <f t="shared" si="114"/>
        <v>plays</v>
      </c>
      <c r="U815" s="11" t="str">
        <f t="shared" si="116"/>
        <v>2013</v>
      </c>
      <c r="V815" s="11" t="str">
        <f t="shared" si="117"/>
        <v>Oct</v>
      </c>
      <c r="W815" s="11" t="str">
        <f t="shared" si="115"/>
        <v>Nov</v>
      </c>
    </row>
    <row r="816" spans="1:23" ht="15.75">
      <c r="A816">
        <v>289</v>
      </c>
      <c r="B816" s="4" t="s">
        <v>630</v>
      </c>
      <c r="C816" s="3" t="s">
        <v>631</v>
      </c>
      <c r="D816">
        <v>800</v>
      </c>
      <c r="E816">
        <v>13474</v>
      </c>
      <c r="F816" t="s">
        <v>20</v>
      </c>
      <c r="G816" s="7">
        <f t="shared" si="110"/>
        <v>16.842500000000001</v>
      </c>
      <c r="H816">
        <v>337</v>
      </c>
      <c r="I816" t="s">
        <v>15</v>
      </c>
      <c r="J816" t="s">
        <v>16</v>
      </c>
      <c r="K816" s="10">
        <f t="shared" si="111"/>
        <v>42219.208333333328</v>
      </c>
      <c r="L816">
        <v>1438578000</v>
      </c>
      <c r="M816">
        <v>1438837200</v>
      </c>
      <c r="N816" s="11">
        <f t="shared" si="112"/>
        <v>42222.208333333328</v>
      </c>
      <c r="O816" t="b">
        <v>0</v>
      </c>
      <c r="P816" t="b">
        <v>0</v>
      </c>
      <c r="Q816" t="s">
        <v>33</v>
      </c>
      <c r="R816" s="8">
        <f t="shared" si="118"/>
        <v>39.982195845697326</v>
      </c>
      <c r="S816" t="str">
        <f t="shared" si="113"/>
        <v>theater</v>
      </c>
      <c r="T816" t="str">
        <f t="shared" si="114"/>
        <v>plays</v>
      </c>
      <c r="U816" s="11" t="str">
        <f t="shared" si="116"/>
        <v>2015</v>
      </c>
      <c r="V816" s="11" t="str">
        <f t="shared" si="117"/>
        <v>Aug</v>
      </c>
      <c r="W816" s="11" t="str">
        <f t="shared" si="115"/>
        <v>Aug</v>
      </c>
    </row>
    <row r="817" spans="1:23" ht="15.75" customHeight="1">
      <c r="A817">
        <v>771</v>
      </c>
      <c r="B817" s="4" t="s">
        <v>1577</v>
      </c>
      <c r="C817" s="3" t="s">
        <v>1578</v>
      </c>
      <c r="D817">
        <v>5600</v>
      </c>
      <c r="E817">
        <v>2769</v>
      </c>
      <c r="F817" t="s">
        <v>74</v>
      </c>
      <c r="G817" s="7">
        <f t="shared" si="110"/>
        <v>0.49446428571428569</v>
      </c>
      <c r="H817">
        <v>26</v>
      </c>
      <c r="I817" t="s">
        <v>21</v>
      </c>
      <c r="J817" t="s">
        <v>22</v>
      </c>
      <c r="K817" s="10">
        <f t="shared" si="111"/>
        <v>43491.25</v>
      </c>
      <c r="L817">
        <v>1548482400</v>
      </c>
      <c r="M817">
        <v>1550815200</v>
      </c>
      <c r="N817" s="11">
        <f t="shared" si="112"/>
        <v>43518.25</v>
      </c>
      <c r="O817" t="b">
        <v>0</v>
      </c>
      <c r="P817" t="b">
        <v>0</v>
      </c>
      <c r="Q817" t="s">
        <v>33</v>
      </c>
      <c r="R817" s="8">
        <f t="shared" si="118"/>
        <v>106.5</v>
      </c>
      <c r="S817" t="str">
        <f t="shared" si="113"/>
        <v>theater</v>
      </c>
      <c r="T817" t="str">
        <f t="shared" si="114"/>
        <v>plays</v>
      </c>
      <c r="U817" s="11" t="str">
        <f t="shared" si="116"/>
        <v>2019</v>
      </c>
      <c r="V817" s="11" t="str">
        <f t="shared" si="117"/>
        <v>Jan</v>
      </c>
      <c r="W817" s="11" t="str">
        <f t="shared" si="115"/>
        <v>Feb</v>
      </c>
    </row>
    <row r="818" spans="1:23" ht="15.75">
      <c r="A818">
        <v>623</v>
      </c>
      <c r="B818" s="4" t="s">
        <v>1288</v>
      </c>
      <c r="C818" s="3" t="s">
        <v>1289</v>
      </c>
      <c r="D818">
        <v>94300</v>
      </c>
      <c r="E818">
        <v>150806</v>
      </c>
      <c r="F818" t="s">
        <v>20</v>
      </c>
      <c r="G818" s="7">
        <f t="shared" si="110"/>
        <v>1.599215270413574</v>
      </c>
      <c r="H818">
        <v>2693</v>
      </c>
      <c r="I818" t="s">
        <v>40</v>
      </c>
      <c r="J818" t="s">
        <v>41</v>
      </c>
      <c r="K818" s="10">
        <f t="shared" si="111"/>
        <v>42201.208333333328</v>
      </c>
      <c r="L818">
        <v>1437022800</v>
      </c>
      <c r="M818">
        <v>1437454800</v>
      </c>
      <c r="N818" s="11">
        <f t="shared" si="112"/>
        <v>42206.208333333328</v>
      </c>
      <c r="O818" t="b">
        <v>0</v>
      </c>
      <c r="P818" t="b">
        <v>0</v>
      </c>
      <c r="Q818" t="s">
        <v>33</v>
      </c>
      <c r="R818" s="8">
        <f t="shared" si="118"/>
        <v>55.999257333828446</v>
      </c>
      <c r="S818" t="str">
        <f t="shared" si="113"/>
        <v>theater</v>
      </c>
      <c r="T818" t="str">
        <f t="shared" si="114"/>
        <v>plays</v>
      </c>
      <c r="U818" s="11" t="str">
        <f t="shared" si="116"/>
        <v>2015</v>
      </c>
      <c r="V818" s="11" t="str">
        <f t="shared" si="117"/>
        <v>Jul</v>
      </c>
      <c r="W818" s="11" t="str">
        <f t="shared" si="115"/>
        <v>Jul</v>
      </c>
    </row>
    <row r="819" spans="1:23" ht="15.75">
      <c r="A819">
        <v>104</v>
      </c>
      <c r="B819" s="4" t="s">
        <v>257</v>
      </c>
      <c r="C819" s="3" t="s">
        <v>258</v>
      </c>
      <c r="D819">
        <v>119200</v>
      </c>
      <c r="E819">
        <v>170623</v>
      </c>
      <c r="F819" t="s">
        <v>20</v>
      </c>
      <c r="G819" s="7">
        <f t="shared" si="110"/>
        <v>1.4314010067114094</v>
      </c>
      <c r="H819">
        <v>1917</v>
      </c>
      <c r="I819" t="s">
        <v>21</v>
      </c>
      <c r="J819" t="s">
        <v>22</v>
      </c>
      <c r="K819" s="10">
        <f t="shared" si="111"/>
        <v>42878.208333333328</v>
      </c>
      <c r="L819">
        <v>1495515600</v>
      </c>
      <c r="M819">
        <v>1495602000</v>
      </c>
      <c r="N819" s="11">
        <f t="shared" si="112"/>
        <v>42879.208333333328</v>
      </c>
      <c r="O819" t="b">
        <v>0</v>
      </c>
      <c r="P819" t="b">
        <v>0</v>
      </c>
      <c r="Q819" t="s">
        <v>60</v>
      </c>
      <c r="R819" s="8">
        <f t="shared" si="118"/>
        <v>89.005216484089729</v>
      </c>
      <c r="S819" t="str">
        <f t="shared" si="113"/>
        <v>music</v>
      </c>
      <c r="T819" t="str">
        <f t="shared" si="114"/>
        <v>indie rock</v>
      </c>
      <c r="U819" s="11" t="str">
        <f t="shared" si="116"/>
        <v>2017</v>
      </c>
      <c r="V819" s="11" t="str">
        <f t="shared" si="117"/>
        <v>May</v>
      </c>
      <c r="W819" s="11" t="str">
        <f t="shared" si="115"/>
        <v>May</v>
      </c>
    </row>
    <row r="820" spans="1:23" ht="15.75">
      <c r="A820">
        <v>786</v>
      </c>
      <c r="B820" s="4" t="s">
        <v>1607</v>
      </c>
      <c r="C820" s="3" t="s">
        <v>1608</v>
      </c>
      <c r="D820">
        <v>1500</v>
      </c>
      <c r="E820">
        <v>10946</v>
      </c>
      <c r="F820" t="s">
        <v>20</v>
      </c>
      <c r="G820" s="7">
        <f t="shared" si="110"/>
        <v>7.2973333333333334</v>
      </c>
      <c r="H820">
        <v>207</v>
      </c>
      <c r="I820" t="s">
        <v>107</v>
      </c>
      <c r="J820" t="s">
        <v>108</v>
      </c>
      <c r="K820" s="10">
        <f t="shared" si="111"/>
        <v>43186.208333333328</v>
      </c>
      <c r="L820">
        <v>1522126800</v>
      </c>
      <c r="M820">
        <v>1522731600</v>
      </c>
      <c r="N820" s="11">
        <f t="shared" si="112"/>
        <v>43193.208333333328</v>
      </c>
      <c r="O820" t="b">
        <v>0</v>
      </c>
      <c r="P820" t="b">
        <v>1</v>
      </c>
      <c r="Q820" t="s">
        <v>159</v>
      </c>
      <c r="R820" s="8">
        <f t="shared" si="118"/>
        <v>52.879227053140099</v>
      </c>
      <c r="S820" t="str">
        <f t="shared" si="113"/>
        <v>music</v>
      </c>
      <c r="T820" t="str">
        <f t="shared" si="114"/>
        <v>jazz</v>
      </c>
      <c r="U820" s="11" t="str">
        <f t="shared" si="116"/>
        <v>2018</v>
      </c>
      <c r="V820" s="11" t="str">
        <f t="shared" si="117"/>
        <v>Mar</v>
      </c>
      <c r="W820" s="11" t="str">
        <f t="shared" si="115"/>
        <v>Apr</v>
      </c>
    </row>
    <row r="821" spans="1:23" ht="15.75">
      <c r="A821">
        <v>369</v>
      </c>
      <c r="B821" s="4" t="s">
        <v>790</v>
      </c>
      <c r="C821" s="3" t="s">
        <v>791</v>
      </c>
      <c r="D821">
        <v>5400</v>
      </c>
      <c r="E821">
        <v>14743</v>
      </c>
      <c r="F821" t="s">
        <v>20</v>
      </c>
      <c r="G821" s="7">
        <f t="shared" si="110"/>
        <v>2.7301851851851846</v>
      </c>
      <c r="H821">
        <v>154</v>
      </c>
      <c r="I821" t="s">
        <v>21</v>
      </c>
      <c r="J821" t="s">
        <v>22</v>
      </c>
      <c r="K821" s="10">
        <f t="shared" si="111"/>
        <v>41308.25</v>
      </c>
      <c r="L821">
        <v>1359871200</v>
      </c>
      <c r="M821">
        <v>1363237200</v>
      </c>
      <c r="N821" s="11">
        <f t="shared" si="112"/>
        <v>41347.208333333336</v>
      </c>
      <c r="O821" t="b">
        <v>0</v>
      </c>
      <c r="P821" t="b">
        <v>1</v>
      </c>
      <c r="Q821" t="s">
        <v>269</v>
      </c>
      <c r="R821" s="8">
        <f t="shared" si="118"/>
        <v>95.733766233766232</v>
      </c>
      <c r="S821" t="str">
        <f t="shared" si="113"/>
        <v>film &amp; video</v>
      </c>
      <c r="T821" t="str">
        <f t="shared" si="114"/>
        <v>television</v>
      </c>
      <c r="U821" s="11" t="str">
        <f t="shared" si="116"/>
        <v>2013</v>
      </c>
      <c r="V821" s="11" t="str">
        <f t="shared" si="117"/>
        <v>Feb</v>
      </c>
      <c r="W821" s="11" t="str">
        <f t="shared" si="115"/>
        <v>Mar</v>
      </c>
    </row>
    <row r="822" spans="1:23" ht="30" customHeight="1">
      <c r="A822">
        <v>296</v>
      </c>
      <c r="B822" s="4" t="s">
        <v>644</v>
      </c>
      <c r="C822" s="3" t="s">
        <v>645</v>
      </c>
      <c r="D822">
        <v>6100</v>
      </c>
      <c r="E822">
        <v>3352</v>
      </c>
      <c r="F822" t="s">
        <v>14</v>
      </c>
      <c r="G822" s="7">
        <f t="shared" si="110"/>
        <v>0.54950819672131146</v>
      </c>
      <c r="H822">
        <v>38</v>
      </c>
      <c r="I822" t="s">
        <v>26</v>
      </c>
      <c r="J822" t="s">
        <v>27</v>
      </c>
      <c r="K822" s="10">
        <f t="shared" si="111"/>
        <v>43493.25</v>
      </c>
      <c r="L822">
        <v>1548655200</v>
      </c>
      <c r="M822">
        <v>1550556000</v>
      </c>
      <c r="N822" s="11">
        <f t="shared" si="112"/>
        <v>43515.25</v>
      </c>
      <c r="O822" t="b">
        <v>0</v>
      </c>
      <c r="P822" t="b">
        <v>0</v>
      </c>
      <c r="Q822" t="s">
        <v>33</v>
      </c>
      <c r="R822" s="8">
        <f t="shared" si="118"/>
        <v>88.21052631578948</v>
      </c>
      <c r="S822" t="str">
        <f t="shared" si="113"/>
        <v>theater</v>
      </c>
      <c r="T822" t="str">
        <f t="shared" si="114"/>
        <v>plays</v>
      </c>
      <c r="U822" s="11" t="str">
        <f t="shared" si="116"/>
        <v>2019</v>
      </c>
      <c r="V822" s="11" t="str">
        <f t="shared" si="117"/>
        <v>Jan</v>
      </c>
      <c r="W822" s="11" t="str">
        <f t="shared" si="115"/>
        <v>Feb</v>
      </c>
    </row>
    <row r="823" spans="1:23" ht="15.75" customHeight="1">
      <c r="A823">
        <v>948</v>
      </c>
      <c r="B823" s="4" t="s">
        <v>1926</v>
      </c>
      <c r="C823" s="3" t="s">
        <v>1927</v>
      </c>
      <c r="D823">
        <v>9400</v>
      </c>
      <c r="E823">
        <v>5918</v>
      </c>
      <c r="F823" t="s">
        <v>74</v>
      </c>
      <c r="G823" s="7">
        <f t="shared" si="110"/>
        <v>0.62957446808510642</v>
      </c>
      <c r="H823">
        <v>160</v>
      </c>
      <c r="I823" t="s">
        <v>21</v>
      </c>
      <c r="J823" t="s">
        <v>22</v>
      </c>
      <c r="K823" s="10">
        <f t="shared" si="111"/>
        <v>41985.25</v>
      </c>
      <c r="L823">
        <v>1418364000</v>
      </c>
      <c r="M823">
        <v>1419228000</v>
      </c>
      <c r="N823" s="11">
        <f t="shared" si="112"/>
        <v>41995.25</v>
      </c>
      <c r="O823" t="b">
        <v>1</v>
      </c>
      <c r="P823" t="b">
        <v>1</v>
      </c>
      <c r="Q823" t="s">
        <v>42</v>
      </c>
      <c r="R823" s="8">
        <f t="shared" si="118"/>
        <v>36.987499999999997</v>
      </c>
      <c r="S823" t="str">
        <f t="shared" si="113"/>
        <v>film &amp; video</v>
      </c>
      <c r="T823" t="str">
        <f t="shared" si="114"/>
        <v>documentary</v>
      </c>
      <c r="U823" s="11" t="str">
        <f t="shared" si="116"/>
        <v>2014</v>
      </c>
      <c r="V823" s="11" t="str">
        <f t="shared" si="117"/>
        <v>Dec</v>
      </c>
      <c r="W823" s="11" t="str">
        <f t="shared" si="115"/>
        <v>Dec</v>
      </c>
    </row>
    <row r="824" spans="1:23" ht="15.75">
      <c r="A824">
        <v>279</v>
      </c>
      <c r="B824" s="4" t="s">
        <v>610</v>
      </c>
      <c r="C824" s="3" t="s">
        <v>611</v>
      </c>
      <c r="D824">
        <v>8000</v>
      </c>
      <c r="E824">
        <v>13656</v>
      </c>
      <c r="F824" t="s">
        <v>20</v>
      </c>
      <c r="G824" s="7">
        <f t="shared" si="110"/>
        <v>1.7070000000000001</v>
      </c>
      <c r="H824">
        <v>546</v>
      </c>
      <c r="I824" t="s">
        <v>21</v>
      </c>
      <c r="J824" t="s">
        <v>22</v>
      </c>
      <c r="K824" s="10">
        <f t="shared" si="111"/>
        <v>43346.208333333328</v>
      </c>
      <c r="L824">
        <v>1535950800</v>
      </c>
      <c r="M824">
        <v>1536210000</v>
      </c>
      <c r="N824" s="11">
        <f t="shared" si="112"/>
        <v>43349.208333333328</v>
      </c>
      <c r="O824" t="b">
        <v>0</v>
      </c>
      <c r="P824" t="b">
        <v>0</v>
      </c>
      <c r="Q824" t="s">
        <v>33</v>
      </c>
      <c r="R824" s="8">
        <f t="shared" si="118"/>
        <v>25.010989010989011</v>
      </c>
      <c r="S824" t="str">
        <f t="shared" si="113"/>
        <v>theater</v>
      </c>
      <c r="T824" t="str">
        <f t="shared" si="114"/>
        <v>plays</v>
      </c>
      <c r="U824" s="11" t="str">
        <f t="shared" si="116"/>
        <v>2018</v>
      </c>
      <c r="V824" s="11" t="str">
        <f t="shared" si="117"/>
        <v>Sep</v>
      </c>
      <c r="W824" s="11" t="str">
        <f t="shared" si="115"/>
        <v>Sep</v>
      </c>
    </row>
    <row r="825" spans="1:23" ht="15.75">
      <c r="A825">
        <v>53</v>
      </c>
      <c r="B825" s="4" t="s">
        <v>153</v>
      </c>
      <c r="C825" s="3" t="s">
        <v>154</v>
      </c>
      <c r="D825">
        <v>8800</v>
      </c>
      <c r="E825">
        <v>12356</v>
      </c>
      <c r="F825" t="s">
        <v>20</v>
      </c>
      <c r="G825" s="7">
        <f t="shared" si="110"/>
        <v>1.4040909090909091</v>
      </c>
      <c r="H825">
        <v>209</v>
      </c>
      <c r="I825" t="s">
        <v>21</v>
      </c>
      <c r="J825" t="s">
        <v>22</v>
      </c>
      <c r="K825" s="10">
        <f t="shared" si="111"/>
        <v>41779.208333333336</v>
      </c>
      <c r="L825">
        <v>1400562000</v>
      </c>
      <c r="M825">
        <v>1403931600</v>
      </c>
      <c r="N825" s="11">
        <f t="shared" si="112"/>
        <v>41818.208333333336</v>
      </c>
      <c r="O825" t="b">
        <v>0</v>
      </c>
      <c r="P825" t="b">
        <v>0</v>
      </c>
      <c r="Q825" t="s">
        <v>53</v>
      </c>
      <c r="R825" s="8">
        <f t="shared" si="118"/>
        <v>59.119617224880386</v>
      </c>
      <c r="S825" t="str">
        <f t="shared" si="113"/>
        <v>film &amp; video</v>
      </c>
      <c r="T825" t="str">
        <f t="shared" si="114"/>
        <v>drama</v>
      </c>
      <c r="U825" s="11" t="str">
        <f t="shared" si="116"/>
        <v>2014</v>
      </c>
      <c r="V825" s="11" t="str">
        <f t="shared" si="117"/>
        <v>May</v>
      </c>
      <c r="W825" s="11" t="str">
        <f t="shared" si="115"/>
        <v>Jun</v>
      </c>
    </row>
    <row r="826" spans="1:23" ht="15.75" customHeight="1">
      <c r="A826">
        <v>760</v>
      </c>
      <c r="B826" s="4" t="s">
        <v>1556</v>
      </c>
      <c r="C826" s="3" t="s">
        <v>1557</v>
      </c>
      <c r="D826">
        <v>48300</v>
      </c>
      <c r="E826">
        <v>16592</v>
      </c>
      <c r="F826" t="s">
        <v>14</v>
      </c>
      <c r="G826" s="7">
        <f t="shared" si="110"/>
        <v>0.34351966873706002</v>
      </c>
      <c r="H826">
        <v>210</v>
      </c>
      <c r="I826" t="s">
        <v>107</v>
      </c>
      <c r="J826" t="s">
        <v>108</v>
      </c>
      <c r="K826" s="10">
        <f t="shared" si="111"/>
        <v>43678.208333333328</v>
      </c>
      <c r="L826">
        <v>1564635600</v>
      </c>
      <c r="M826">
        <v>1567141200</v>
      </c>
      <c r="N826" s="11">
        <f t="shared" si="112"/>
        <v>43707.208333333328</v>
      </c>
      <c r="O826" t="b">
        <v>0</v>
      </c>
      <c r="P826" t="b">
        <v>1</v>
      </c>
      <c r="Q826" t="s">
        <v>89</v>
      </c>
      <c r="R826" s="8">
        <f t="shared" si="118"/>
        <v>79.009523809523813</v>
      </c>
      <c r="S826" t="str">
        <f t="shared" si="113"/>
        <v>games</v>
      </c>
      <c r="T826" t="str">
        <f t="shared" si="114"/>
        <v>video games</v>
      </c>
      <c r="U826" s="11" t="str">
        <f t="shared" si="116"/>
        <v>2019</v>
      </c>
      <c r="V826" s="11" t="str">
        <f t="shared" si="117"/>
        <v>Aug</v>
      </c>
      <c r="W826" s="11" t="str">
        <f t="shared" si="115"/>
        <v>Aug</v>
      </c>
    </row>
    <row r="827" spans="1:23" ht="15.75" customHeight="1">
      <c r="A827">
        <v>504</v>
      </c>
      <c r="B827" s="4" t="s">
        <v>1055</v>
      </c>
      <c r="C827" s="3" t="s">
        <v>1056</v>
      </c>
      <c r="D827">
        <v>7500</v>
      </c>
      <c r="E827">
        <v>6924</v>
      </c>
      <c r="F827" t="s">
        <v>14</v>
      </c>
      <c r="G827" s="7">
        <f t="shared" si="110"/>
        <v>0.92320000000000002</v>
      </c>
      <c r="H827">
        <v>62</v>
      </c>
      <c r="I827" t="s">
        <v>107</v>
      </c>
      <c r="J827" t="s">
        <v>108</v>
      </c>
      <c r="K827" s="10">
        <f t="shared" si="111"/>
        <v>42142.208333333328</v>
      </c>
      <c r="L827">
        <v>1431925200</v>
      </c>
      <c r="M827">
        <v>1432011600</v>
      </c>
      <c r="N827" s="11">
        <f t="shared" si="112"/>
        <v>42143.208333333328</v>
      </c>
      <c r="O827" t="b">
        <v>0</v>
      </c>
      <c r="P827" t="b">
        <v>0</v>
      </c>
      <c r="Q827" t="s">
        <v>23</v>
      </c>
      <c r="R827" s="8">
        <f t="shared" si="118"/>
        <v>111.6774193548387</v>
      </c>
      <c r="S827" t="str">
        <f t="shared" si="113"/>
        <v>music</v>
      </c>
      <c r="T827" t="str">
        <f t="shared" si="114"/>
        <v>rock</v>
      </c>
      <c r="U827" s="11" t="str">
        <f t="shared" si="116"/>
        <v>2015</v>
      </c>
      <c r="V827" s="11" t="str">
        <f t="shared" si="117"/>
        <v>May</v>
      </c>
      <c r="W827" s="11" t="str">
        <f t="shared" si="115"/>
        <v>May</v>
      </c>
    </row>
    <row r="828" spans="1:23" ht="15.75" customHeight="1">
      <c r="A828">
        <v>511</v>
      </c>
      <c r="B828" s="4" t="s">
        <v>1068</v>
      </c>
      <c r="C828" s="3" t="s">
        <v>1069</v>
      </c>
      <c r="D828">
        <v>147800</v>
      </c>
      <c r="E828">
        <v>35498</v>
      </c>
      <c r="F828" t="s">
        <v>14</v>
      </c>
      <c r="G828" s="7">
        <f t="shared" si="110"/>
        <v>0.24017591339648173</v>
      </c>
      <c r="H828">
        <v>362</v>
      </c>
      <c r="I828" t="s">
        <v>21</v>
      </c>
      <c r="J828" t="s">
        <v>22</v>
      </c>
      <c r="K828" s="10">
        <f t="shared" si="111"/>
        <v>43671.208333333328</v>
      </c>
      <c r="L828">
        <v>1564030800</v>
      </c>
      <c r="M828">
        <v>1564894800</v>
      </c>
      <c r="N828" s="11">
        <f t="shared" si="112"/>
        <v>43681.208333333328</v>
      </c>
      <c r="O828" t="b">
        <v>0</v>
      </c>
      <c r="P828" t="b">
        <v>0</v>
      </c>
      <c r="Q828" t="s">
        <v>33</v>
      </c>
      <c r="R828" s="8">
        <f t="shared" si="118"/>
        <v>98.060773480662988</v>
      </c>
      <c r="S828" t="str">
        <f t="shared" si="113"/>
        <v>theater</v>
      </c>
      <c r="T828" t="str">
        <f t="shared" si="114"/>
        <v>plays</v>
      </c>
      <c r="U828" s="11" t="str">
        <f t="shared" si="116"/>
        <v>2019</v>
      </c>
      <c r="V828" s="11" t="str">
        <f t="shared" si="117"/>
        <v>Jul</v>
      </c>
      <c r="W828" s="11" t="str">
        <f t="shared" si="115"/>
        <v>Aug</v>
      </c>
    </row>
    <row r="829" spans="1:23" ht="30" customHeight="1">
      <c r="A829">
        <v>805</v>
      </c>
      <c r="B829" s="4" t="s">
        <v>1645</v>
      </c>
      <c r="C829" s="3" t="s">
        <v>1646</v>
      </c>
      <c r="D829">
        <v>9700</v>
      </c>
      <c r="E829">
        <v>4932</v>
      </c>
      <c r="F829" t="s">
        <v>14</v>
      </c>
      <c r="G829" s="7">
        <f t="shared" si="110"/>
        <v>0.50845360824742269</v>
      </c>
      <c r="H829">
        <v>67</v>
      </c>
      <c r="I829" t="s">
        <v>26</v>
      </c>
      <c r="J829" t="s">
        <v>27</v>
      </c>
      <c r="K829" s="10">
        <f t="shared" si="111"/>
        <v>41958.25</v>
      </c>
      <c r="L829">
        <v>1416031200</v>
      </c>
      <c r="M829">
        <v>1420437600</v>
      </c>
      <c r="N829" s="11">
        <f t="shared" si="112"/>
        <v>42009.25</v>
      </c>
      <c r="O829" t="b">
        <v>0</v>
      </c>
      <c r="P829" t="b">
        <v>0</v>
      </c>
      <c r="Q829" t="s">
        <v>42</v>
      </c>
      <c r="R829" s="8">
        <f t="shared" si="118"/>
        <v>73.611940298507463</v>
      </c>
      <c r="S829" t="str">
        <f t="shared" si="113"/>
        <v>film &amp; video</v>
      </c>
      <c r="T829" t="str">
        <f t="shared" si="114"/>
        <v>documentary</v>
      </c>
      <c r="U829" s="11" t="str">
        <f t="shared" si="116"/>
        <v>2015</v>
      </c>
      <c r="V829" s="11" t="str">
        <f t="shared" si="117"/>
        <v>Nov</v>
      </c>
      <c r="W829" s="11" t="str">
        <f t="shared" si="115"/>
        <v>Jan</v>
      </c>
    </row>
    <row r="830" spans="1:23" ht="15.75" customHeight="1">
      <c r="A830">
        <v>947</v>
      </c>
      <c r="B830" s="4" t="s">
        <v>1924</v>
      </c>
      <c r="C830" s="3" t="s">
        <v>1925</v>
      </c>
      <c r="D830">
        <v>3600</v>
      </c>
      <c r="E830">
        <v>961</v>
      </c>
      <c r="F830" t="s">
        <v>14</v>
      </c>
      <c r="G830" s="7">
        <f t="shared" ref="G830:G893" si="119">(E830/D830*100) %</f>
        <v>0.26694444444444443</v>
      </c>
      <c r="H830">
        <v>13</v>
      </c>
      <c r="I830" t="s">
        <v>21</v>
      </c>
      <c r="J830" t="s">
        <v>22</v>
      </c>
      <c r="K830" s="10">
        <f t="shared" si="111"/>
        <v>41908.208333333336</v>
      </c>
      <c r="L830">
        <v>1411707600</v>
      </c>
      <c r="M830">
        <v>1412312400</v>
      </c>
      <c r="N830" s="11">
        <f t="shared" si="112"/>
        <v>41915.208333333336</v>
      </c>
      <c r="O830" t="b">
        <v>0</v>
      </c>
      <c r="P830" t="b">
        <v>0</v>
      </c>
      <c r="Q830" t="s">
        <v>33</v>
      </c>
      <c r="R830" s="8">
        <f t="shared" si="118"/>
        <v>73.92307692307692</v>
      </c>
      <c r="S830" t="str">
        <f t="shared" si="113"/>
        <v>theater</v>
      </c>
      <c r="T830" t="str">
        <f t="shared" si="114"/>
        <v>plays</v>
      </c>
      <c r="U830" s="11" t="str">
        <f t="shared" si="116"/>
        <v>2014</v>
      </c>
      <c r="V830" s="11" t="str">
        <f t="shared" si="117"/>
        <v>Sep</v>
      </c>
      <c r="W830" s="11" t="str">
        <f t="shared" si="115"/>
        <v>Oct</v>
      </c>
    </row>
    <row r="831" spans="1:23" ht="30" customHeight="1">
      <c r="A831">
        <v>599</v>
      </c>
      <c r="B831" s="4" t="s">
        <v>1240</v>
      </c>
      <c r="C831" s="3" t="s">
        <v>1241</v>
      </c>
      <c r="D831">
        <v>140300</v>
      </c>
      <c r="E831">
        <v>5112</v>
      </c>
      <c r="F831" t="s">
        <v>14</v>
      </c>
      <c r="G831" s="7">
        <f t="shared" si="119"/>
        <v>3.6436208125445471E-2</v>
      </c>
      <c r="H831">
        <v>82</v>
      </c>
      <c r="I831" t="s">
        <v>36</v>
      </c>
      <c r="J831" t="s">
        <v>37</v>
      </c>
      <c r="K831" s="10">
        <f t="shared" si="111"/>
        <v>42047.25</v>
      </c>
      <c r="L831">
        <v>1423720800</v>
      </c>
      <c r="M831">
        <v>1424412000</v>
      </c>
      <c r="N831" s="11">
        <f t="shared" si="112"/>
        <v>42055.25</v>
      </c>
      <c r="O831" t="b">
        <v>0</v>
      </c>
      <c r="P831" t="b">
        <v>0</v>
      </c>
      <c r="Q831" t="s">
        <v>42</v>
      </c>
      <c r="R831" s="8">
        <f t="shared" si="118"/>
        <v>62.341463414634148</v>
      </c>
      <c r="S831" t="str">
        <f t="shared" si="113"/>
        <v>film &amp; video</v>
      </c>
      <c r="T831" t="str">
        <f t="shared" si="114"/>
        <v>documentary</v>
      </c>
      <c r="U831" s="11" t="str">
        <f t="shared" si="116"/>
        <v>2015</v>
      </c>
      <c r="V831" s="11" t="str">
        <f t="shared" si="117"/>
        <v>Feb</v>
      </c>
      <c r="W831" s="11" t="str">
        <f t="shared" si="115"/>
        <v>Feb</v>
      </c>
    </row>
    <row r="832" spans="1:23" ht="15.75" customHeight="1">
      <c r="A832">
        <v>256</v>
      </c>
      <c r="B832" s="4" t="s">
        <v>564</v>
      </c>
      <c r="C832" s="3" t="s">
        <v>565</v>
      </c>
      <c r="D832">
        <v>4100</v>
      </c>
      <c r="E832">
        <v>959</v>
      </c>
      <c r="F832" t="s">
        <v>14</v>
      </c>
      <c r="G832" s="7">
        <f t="shared" si="119"/>
        <v>0.23390243902439026</v>
      </c>
      <c r="H832">
        <v>15</v>
      </c>
      <c r="I832" t="s">
        <v>40</v>
      </c>
      <c r="J832" t="s">
        <v>41</v>
      </c>
      <c r="K832" s="10">
        <f t="shared" si="111"/>
        <v>42393.25</v>
      </c>
      <c r="L832">
        <v>1453615200</v>
      </c>
      <c r="M832">
        <v>1456812000</v>
      </c>
      <c r="N832" s="11">
        <f t="shared" si="112"/>
        <v>42430.25</v>
      </c>
      <c r="O832" t="b">
        <v>0</v>
      </c>
      <c r="P832" t="b">
        <v>0</v>
      </c>
      <c r="Q832" t="s">
        <v>23</v>
      </c>
      <c r="R832" s="8">
        <f t="shared" si="118"/>
        <v>63.93333333333333</v>
      </c>
      <c r="S832" t="str">
        <f t="shared" si="113"/>
        <v>music</v>
      </c>
      <c r="T832" t="str">
        <f t="shared" si="114"/>
        <v>rock</v>
      </c>
      <c r="U832" s="11" t="str">
        <f t="shared" si="116"/>
        <v>2016</v>
      </c>
      <c r="V832" s="11" t="str">
        <f t="shared" si="117"/>
        <v>Jan</v>
      </c>
      <c r="W832" s="11" t="str">
        <f t="shared" si="115"/>
        <v>Mar</v>
      </c>
    </row>
    <row r="833" spans="1:23" ht="15.75">
      <c r="A833">
        <v>401</v>
      </c>
      <c r="B833" s="4" t="s">
        <v>853</v>
      </c>
      <c r="C833" s="3" t="s">
        <v>854</v>
      </c>
      <c r="D833">
        <v>900</v>
      </c>
      <c r="E833">
        <v>13772</v>
      </c>
      <c r="F833" t="s">
        <v>20</v>
      </c>
      <c r="G833" s="7">
        <f t="shared" si="119"/>
        <v>15.302222222222222</v>
      </c>
      <c r="H833">
        <v>299</v>
      </c>
      <c r="I833" t="s">
        <v>21</v>
      </c>
      <c r="J833" t="s">
        <v>22</v>
      </c>
      <c r="K833" s="10">
        <f t="shared" si="111"/>
        <v>43765.208333333328</v>
      </c>
      <c r="L833">
        <v>1572152400</v>
      </c>
      <c r="M833">
        <v>1572152400</v>
      </c>
      <c r="N833" s="11">
        <f t="shared" si="112"/>
        <v>43765.208333333328</v>
      </c>
      <c r="O833" t="b">
        <v>0</v>
      </c>
      <c r="P833" t="b">
        <v>0</v>
      </c>
      <c r="Q833" t="s">
        <v>33</v>
      </c>
      <c r="R833" s="8">
        <f t="shared" si="118"/>
        <v>46.060200668896321</v>
      </c>
      <c r="S833" t="str">
        <f t="shared" si="113"/>
        <v>theater</v>
      </c>
      <c r="T833" t="str">
        <f t="shared" si="114"/>
        <v>plays</v>
      </c>
      <c r="U833" s="11" t="str">
        <f t="shared" si="116"/>
        <v>2019</v>
      </c>
      <c r="V833" s="11" t="str">
        <f t="shared" si="117"/>
        <v>Oct</v>
      </c>
      <c r="W833" s="11" t="str">
        <f t="shared" si="115"/>
        <v>Oct</v>
      </c>
    </row>
    <row r="834" spans="1:23" ht="15.75" customHeight="1">
      <c r="A834">
        <v>622</v>
      </c>
      <c r="B834" s="4" t="s">
        <v>1286</v>
      </c>
      <c r="C834" s="3" t="s">
        <v>1287</v>
      </c>
      <c r="D834">
        <v>189000</v>
      </c>
      <c r="E834">
        <v>5916</v>
      </c>
      <c r="F834" t="s">
        <v>14</v>
      </c>
      <c r="G834" s="7">
        <f t="shared" si="119"/>
        <v>3.1301587301587303E-2</v>
      </c>
      <c r="H834">
        <v>64</v>
      </c>
      <c r="I834" t="s">
        <v>21</v>
      </c>
      <c r="J834" t="s">
        <v>22</v>
      </c>
      <c r="K834" s="10">
        <f t="shared" ref="K834:K897" si="120">(((L834/60)/60)/24)+DATE(1970,1,1)</f>
        <v>43205.208333333328</v>
      </c>
      <c r="L834">
        <v>1523768400</v>
      </c>
      <c r="M834">
        <v>1526014800</v>
      </c>
      <c r="N834" s="11">
        <f t="shared" ref="N834:N897" si="121">(((M834/60)/60)/24)+DATE(1970,1,1)</f>
        <v>43231.208333333328</v>
      </c>
      <c r="O834" t="b">
        <v>0</v>
      </c>
      <c r="P834" t="b">
        <v>0</v>
      </c>
      <c r="Q834" t="s">
        <v>60</v>
      </c>
      <c r="R834" s="8">
        <f t="shared" si="118"/>
        <v>92.4375</v>
      </c>
      <c r="S834" t="str">
        <f t="shared" ref="S834:S897" si="122">LEFT(Q834,FIND("/",Q834)-1)</f>
        <v>music</v>
      </c>
      <c r="T834" t="str">
        <f t="shared" ref="T834:T897" si="123">RIGHT(Q834,(LEN(Q834)-FIND("/",Q834)))</f>
        <v>indie rock</v>
      </c>
      <c r="U834" s="11" t="str">
        <f t="shared" si="116"/>
        <v>2018</v>
      </c>
      <c r="V834" s="11" t="str">
        <f t="shared" si="117"/>
        <v>Apr</v>
      </c>
      <c r="W834" s="11" t="str">
        <f t="shared" ref="W834:W897" si="124">TEXT(N834,"mmm")</f>
        <v>May</v>
      </c>
    </row>
    <row r="835" spans="1:23" ht="30">
      <c r="A835">
        <v>526</v>
      </c>
      <c r="B835" s="4" t="s">
        <v>1097</v>
      </c>
      <c r="C835" s="3" t="s">
        <v>1098</v>
      </c>
      <c r="D835">
        <v>8300</v>
      </c>
      <c r="E835">
        <v>12944</v>
      </c>
      <c r="F835" t="s">
        <v>20</v>
      </c>
      <c r="G835" s="7">
        <f t="shared" si="119"/>
        <v>1.5595180722891566</v>
      </c>
      <c r="H835">
        <v>147</v>
      </c>
      <c r="I835" t="s">
        <v>21</v>
      </c>
      <c r="J835" t="s">
        <v>22</v>
      </c>
      <c r="K835" s="10">
        <f t="shared" si="120"/>
        <v>42364.25</v>
      </c>
      <c r="L835">
        <v>1451109600</v>
      </c>
      <c r="M835">
        <v>1454306400</v>
      </c>
      <c r="N835" s="11">
        <f t="shared" si="121"/>
        <v>42401.25</v>
      </c>
      <c r="O835" t="b">
        <v>0</v>
      </c>
      <c r="P835" t="b">
        <v>1</v>
      </c>
      <c r="Q835" t="s">
        <v>33</v>
      </c>
      <c r="R835" s="8">
        <f t="shared" si="118"/>
        <v>88.054421768707485</v>
      </c>
      <c r="S835" t="str">
        <f t="shared" si="122"/>
        <v>theater</v>
      </c>
      <c r="T835" t="str">
        <f t="shared" si="123"/>
        <v>plays</v>
      </c>
      <c r="U835" s="11" t="str">
        <f t="shared" ref="U835:U898" si="125">TEXT(N835,"yyyy")</f>
        <v>2016</v>
      </c>
      <c r="V835" s="11" t="str">
        <f t="shared" ref="V835:V898" si="126">TEXT(K835,"mmm")</f>
        <v>Dec</v>
      </c>
      <c r="W835" s="11" t="str">
        <f t="shared" si="124"/>
        <v>Feb</v>
      </c>
    </row>
    <row r="836" spans="1:23" ht="15.75">
      <c r="A836">
        <v>487</v>
      </c>
      <c r="B836" s="4" t="s">
        <v>1021</v>
      </c>
      <c r="C836" s="3" t="s">
        <v>1022</v>
      </c>
      <c r="D836">
        <v>110300</v>
      </c>
      <c r="E836">
        <v>197024</v>
      </c>
      <c r="F836" t="s">
        <v>20</v>
      </c>
      <c r="G836" s="7">
        <f t="shared" si="119"/>
        <v>1.7862556663644604</v>
      </c>
      <c r="H836">
        <v>2346</v>
      </c>
      <c r="I836" t="s">
        <v>21</v>
      </c>
      <c r="J836" t="s">
        <v>22</v>
      </c>
      <c r="K836" s="10">
        <f t="shared" si="120"/>
        <v>42845.208333333328</v>
      </c>
      <c r="L836">
        <v>1492664400</v>
      </c>
      <c r="M836">
        <v>1495515600</v>
      </c>
      <c r="N836" s="11">
        <f t="shared" si="121"/>
        <v>42878.208333333328</v>
      </c>
      <c r="O836" t="b">
        <v>0</v>
      </c>
      <c r="P836" t="b">
        <v>0</v>
      </c>
      <c r="Q836" t="s">
        <v>33</v>
      </c>
      <c r="R836" s="8">
        <f t="shared" si="118"/>
        <v>83.982949701619773</v>
      </c>
      <c r="S836" t="str">
        <f t="shared" si="122"/>
        <v>theater</v>
      </c>
      <c r="T836" t="str">
        <f t="shared" si="123"/>
        <v>plays</v>
      </c>
      <c r="U836" s="11" t="str">
        <f t="shared" si="125"/>
        <v>2017</v>
      </c>
      <c r="V836" s="11" t="str">
        <f t="shared" si="126"/>
        <v>Apr</v>
      </c>
      <c r="W836" s="11" t="str">
        <f t="shared" si="124"/>
        <v>May</v>
      </c>
    </row>
    <row r="837" spans="1:23" ht="15.75">
      <c r="A837">
        <v>825</v>
      </c>
      <c r="B837" s="4" t="s">
        <v>1683</v>
      </c>
      <c r="C837" s="3" t="s">
        <v>1684</v>
      </c>
      <c r="D837">
        <v>3600</v>
      </c>
      <c r="E837">
        <v>13950</v>
      </c>
      <c r="F837" t="s">
        <v>20</v>
      </c>
      <c r="G837" s="7">
        <f t="shared" si="119"/>
        <v>3.875</v>
      </c>
      <c r="H837">
        <v>157</v>
      </c>
      <c r="I837" t="s">
        <v>40</v>
      </c>
      <c r="J837" t="s">
        <v>41</v>
      </c>
      <c r="K837" s="10">
        <f t="shared" si="120"/>
        <v>42941.208333333328</v>
      </c>
      <c r="L837">
        <v>1500958800</v>
      </c>
      <c r="M837">
        <v>1501995600</v>
      </c>
      <c r="N837" s="11">
        <f t="shared" si="121"/>
        <v>42953.208333333328</v>
      </c>
      <c r="O837" t="b">
        <v>0</v>
      </c>
      <c r="P837" t="b">
        <v>0</v>
      </c>
      <c r="Q837" t="s">
        <v>100</v>
      </c>
      <c r="R837" s="8">
        <f t="shared" si="118"/>
        <v>88.853503184713375</v>
      </c>
      <c r="S837" t="str">
        <f t="shared" si="122"/>
        <v>film &amp; video</v>
      </c>
      <c r="T837" t="str">
        <f t="shared" si="123"/>
        <v>shorts</v>
      </c>
      <c r="U837" s="11" t="str">
        <f t="shared" si="125"/>
        <v>2017</v>
      </c>
      <c r="V837" s="11" t="str">
        <f t="shared" si="126"/>
        <v>Jul</v>
      </c>
      <c r="W837" s="11" t="str">
        <f t="shared" si="124"/>
        <v>Aug</v>
      </c>
    </row>
    <row r="838" spans="1:23" ht="15.75" customHeight="1">
      <c r="A838">
        <v>79</v>
      </c>
      <c r="B838" s="4" t="s">
        <v>207</v>
      </c>
      <c r="C838" s="3" t="s">
        <v>208</v>
      </c>
      <c r="D838">
        <v>57800</v>
      </c>
      <c r="E838">
        <v>40228</v>
      </c>
      <c r="F838" t="s">
        <v>14</v>
      </c>
      <c r="G838" s="7">
        <f t="shared" si="119"/>
        <v>0.69598615916955031</v>
      </c>
      <c r="H838">
        <v>838</v>
      </c>
      <c r="I838" t="s">
        <v>21</v>
      </c>
      <c r="J838" t="s">
        <v>22</v>
      </c>
      <c r="K838" s="10">
        <f t="shared" si="120"/>
        <v>43267.208333333328</v>
      </c>
      <c r="L838">
        <v>1529125200</v>
      </c>
      <c r="M838">
        <v>1529557200</v>
      </c>
      <c r="N838" s="11">
        <f t="shared" si="121"/>
        <v>43272.208333333328</v>
      </c>
      <c r="O838" t="b">
        <v>0</v>
      </c>
      <c r="P838" t="b">
        <v>0</v>
      </c>
      <c r="Q838" t="s">
        <v>33</v>
      </c>
      <c r="R838" s="8">
        <f t="shared" si="118"/>
        <v>48.004773269689736</v>
      </c>
      <c r="S838" t="str">
        <f t="shared" si="122"/>
        <v>theater</v>
      </c>
      <c r="T838" t="str">
        <f t="shared" si="123"/>
        <v>plays</v>
      </c>
      <c r="U838" s="11" t="str">
        <f t="shared" si="125"/>
        <v>2018</v>
      </c>
      <c r="V838" s="11" t="str">
        <f t="shared" si="126"/>
        <v>Jun</v>
      </c>
      <c r="W838" s="11" t="str">
        <f t="shared" si="124"/>
        <v>Jun</v>
      </c>
    </row>
    <row r="839" spans="1:23" ht="15.75">
      <c r="A839">
        <v>922</v>
      </c>
      <c r="B839" s="4" t="s">
        <v>1876</v>
      </c>
      <c r="C839" s="3" t="s">
        <v>1877</v>
      </c>
      <c r="D839">
        <v>51400</v>
      </c>
      <c r="E839">
        <v>90440</v>
      </c>
      <c r="F839" t="s">
        <v>20</v>
      </c>
      <c r="G839" s="7">
        <f t="shared" si="119"/>
        <v>1.7595330739299611</v>
      </c>
      <c r="H839">
        <v>2261</v>
      </c>
      <c r="I839" t="s">
        <v>21</v>
      </c>
      <c r="J839" t="s">
        <v>22</v>
      </c>
      <c r="K839" s="10">
        <f t="shared" si="120"/>
        <v>43443.25</v>
      </c>
      <c r="L839">
        <v>1544335200</v>
      </c>
      <c r="M839">
        <v>1545112800</v>
      </c>
      <c r="N839" s="11">
        <f t="shared" si="121"/>
        <v>43452.25</v>
      </c>
      <c r="O839" t="b">
        <v>0</v>
      </c>
      <c r="P839" t="b">
        <v>1</v>
      </c>
      <c r="Q839" t="s">
        <v>319</v>
      </c>
      <c r="R839" s="8">
        <f t="shared" si="118"/>
        <v>40</v>
      </c>
      <c r="S839" t="str">
        <f t="shared" si="122"/>
        <v>music</v>
      </c>
      <c r="T839" t="str">
        <f t="shared" si="123"/>
        <v>world music</v>
      </c>
      <c r="U839" s="11" t="str">
        <f t="shared" si="125"/>
        <v>2018</v>
      </c>
      <c r="V839" s="11" t="str">
        <f t="shared" si="126"/>
        <v>Dec</v>
      </c>
      <c r="W839" s="11" t="str">
        <f t="shared" si="124"/>
        <v>Dec</v>
      </c>
    </row>
    <row r="840" spans="1:23" ht="15.75">
      <c r="A840">
        <v>62</v>
      </c>
      <c r="B840" s="4" t="s">
        <v>172</v>
      </c>
      <c r="C840" s="3" t="s">
        <v>173</v>
      </c>
      <c r="D840">
        <v>2000</v>
      </c>
      <c r="E840">
        <v>14452</v>
      </c>
      <c r="F840" t="s">
        <v>20</v>
      </c>
      <c r="G840" s="7">
        <f t="shared" si="119"/>
        <v>7.226</v>
      </c>
      <c r="H840">
        <v>249</v>
      </c>
      <c r="I840" t="s">
        <v>21</v>
      </c>
      <c r="J840" t="s">
        <v>22</v>
      </c>
      <c r="K840" s="10">
        <f t="shared" si="120"/>
        <v>42160.208333333328</v>
      </c>
      <c r="L840">
        <v>1433480400</v>
      </c>
      <c r="M840">
        <v>1433566800</v>
      </c>
      <c r="N840" s="11">
        <f t="shared" si="121"/>
        <v>42161.208333333328</v>
      </c>
      <c r="O840" t="b">
        <v>0</v>
      </c>
      <c r="P840" t="b">
        <v>0</v>
      </c>
      <c r="Q840" t="s">
        <v>28</v>
      </c>
      <c r="R840" s="8">
        <f t="shared" si="118"/>
        <v>58.040160642570278</v>
      </c>
      <c r="S840" t="str">
        <f t="shared" si="122"/>
        <v>technology</v>
      </c>
      <c r="T840" t="str">
        <f t="shared" si="123"/>
        <v>web</v>
      </c>
      <c r="U840" s="11" t="str">
        <f t="shared" si="125"/>
        <v>2015</v>
      </c>
      <c r="V840" s="11" t="str">
        <f t="shared" si="126"/>
        <v>Jun</v>
      </c>
      <c r="W840" s="11" t="str">
        <f t="shared" si="124"/>
        <v>Jun</v>
      </c>
    </row>
    <row r="841" spans="1:23" ht="15.75">
      <c r="A841">
        <v>435</v>
      </c>
      <c r="B841" s="4" t="s">
        <v>919</v>
      </c>
      <c r="C841" s="3" t="s">
        <v>920</v>
      </c>
      <c r="D841">
        <v>152400</v>
      </c>
      <c r="E841">
        <v>178120</v>
      </c>
      <c r="F841" t="s">
        <v>20</v>
      </c>
      <c r="G841" s="7">
        <f t="shared" si="119"/>
        <v>1.168766404199475</v>
      </c>
      <c r="H841">
        <v>1713</v>
      </c>
      <c r="I841" t="s">
        <v>107</v>
      </c>
      <c r="J841" t="s">
        <v>108</v>
      </c>
      <c r="K841" s="10">
        <f t="shared" si="120"/>
        <v>41988.25</v>
      </c>
      <c r="L841">
        <v>1418623200</v>
      </c>
      <c r="M841">
        <v>1419660000</v>
      </c>
      <c r="N841" s="11">
        <f t="shared" si="121"/>
        <v>42000.25</v>
      </c>
      <c r="O841" t="b">
        <v>0</v>
      </c>
      <c r="P841" t="b">
        <v>1</v>
      </c>
      <c r="Q841" t="s">
        <v>33</v>
      </c>
      <c r="R841" s="8">
        <f t="shared" si="118"/>
        <v>103.98131932282546</v>
      </c>
      <c r="S841" t="str">
        <f t="shared" si="122"/>
        <v>theater</v>
      </c>
      <c r="T841" t="str">
        <f t="shared" si="123"/>
        <v>plays</v>
      </c>
      <c r="U841" s="11" t="str">
        <f t="shared" si="125"/>
        <v>2014</v>
      </c>
      <c r="V841" s="11" t="str">
        <f t="shared" si="126"/>
        <v>Dec</v>
      </c>
      <c r="W841" s="11" t="str">
        <f t="shared" si="124"/>
        <v>Dec</v>
      </c>
    </row>
    <row r="842" spans="1:23" ht="15.75" customHeight="1">
      <c r="A842">
        <v>26</v>
      </c>
      <c r="B842" s="4" t="s">
        <v>90</v>
      </c>
      <c r="C842" s="3" t="s">
        <v>91</v>
      </c>
      <c r="D842">
        <v>107500</v>
      </c>
      <c r="E842">
        <v>51814</v>
      </c>
      <c r="F842" t="s">
        <v>74</v>
      </c>
      <c r="G842" s="7">
        <f t="shared" si="119"/>
        <v>0.4819906976744186</v>
      </c>
      <c r="H842">
        <v>1480</v>
      </c>
      <c r="I842" t="s">
        <v>21</v>
      </c>
      <c r="J842" t="s">
        <v>22</v>
      </c>
      <c r="K842" s="10">
        <f t="shared" si="120"/>
        <v>43312.208333333328</v>
      </c>
      <c r="L842">
        <v>1533013200</v>
      </c>
      <c r="M842">
        <v>1535346000</v>
      </c>
      <c r="N842" s="11">
        <f t="shared" si="121"/>
        <v>43339.208333333328</v>
      </c>
      <c r="O842" t="b">
        <v>0</v>
      </c>
      <c r="P842" t="b">
        <v>0</v>
      </c>
      <c r="Q842" t="s">
        <v>33</v>
      </c>
      <c r="R842" s="8">
        <f t="shared" si="118"/>
        <v>35.009459459459457</v>
      </c>
      <c r="S842" t="str">
        <f t="shared" si="122"/>
        <v>theater</v>
      </c>
      <c r="T842" t="str">
        <f t="shared" si="123"/>
        <v>plays</v>
      </c>
      <c r="U842" s="11" t="str">
        <f t="shared" si="125"/>
        <v>2018</v>
      </c>
      <c r="V842" s="11" t="str">
        <f t="shared" si="126"/>
        <v>Jul</v>
      </c>
      <c r="W842" s="11" t="str">
        <f t="shared" si="124"/>
        <v>Aug</v>
      </c>
    </row>
    <row r="843" spans="1:23" ht="15.75" customHeight="1">
      <c r="A843">
        <v>343</v>
      </c>
      <c r="B843" s="4" t="s">
        <v>738</v>
      </c>
      <c r="C843" s="3" t="s">
        <v>739</v>
      </c>
      <c r="D843">
        <v>9000</v>
      </c>
      <c r="E843">
        <v>4853</v>
      </c>
      <c r="F843" t="s">
        <v>14</v>
      </c>
      <c r="G843" s="7">
        <f t="shared" si="119"/>
        <v>0.53922222222222227</v>
      </c>
      <c r="H843">
        <v>147</v>
      </c>
      <c r="I843" t="s">
        <v>21</v>
      </c>
      <c r="J843" t="s">
        <v>22</v>
      </c>
      <c r="K843" s="10">
        <f t="shared" si="120"/>
        <v>41597.25</v>
      </c>
      <c r="L843">
        <v>1384840800</v>
      </c>
      <c r="M843">
        <v>1389420000</v>
      </c>
      <c r="N843" s="11">
        <f t="shared" si="121"/>
        <v>41650.25</v>
      </c>
      <c r="O843" t="b">
        <v>0</v>
      </c>
      <c r="P843" t="b">
        <v>0</v>
      </c>
      <c r="Q843" t="s">
        <v>33</v>
      </c>
      <c r="R843" s="8">
        <f t="shared" si="118"/>
        <v>33.013605442176868</v>
      </c>
      <c r="S843" t="str">
        <f t="shared" si="122"/>
        <v>theater</v>
      </c>
      <c r="T843" t="str">
        <f t="shared" si="123"/>
        <v>plays</v>
      </c>
      <c r="U843" s="11" t="str">
        <f t="shared" si="125"/>
        <v>2014</v>
      </c>
      <c r="V843" s="11" t="str">
        <f t="shared" si="126"/>
        <v>Nov</v>
      </c>
      <c r="W843" s="11" t="str">
        <f t="shared" si="124"/>
        <v>Jan</v>
      </c>
    </row>
    <row r="844" spans="1:23" ht="15.75" customHeight="1">
      <c r="A844">
        <v>791</v>
      </c>
      <c r="B844" s="4" t="s">
        <v>1617</v>
      </c>
      <c r="C844" s="3" t="s">
        <v>1618</v>
      </c>
      <c r="D844">
        <v>2100</v>
      </c>
      <c r="E844">
        <v>540</v>
      </c>
      <c r="F844" t="s">
        <v>14</v>
      </c>
      <c r="G844" s="7">
        <f t="shared" si="119"/>
        <v>0.25714285714285712</v>
      </c>
      <c r="H844">
        <v>6</v>
      </c>
      <c r="I844" t="s">
        <v>21</v>
      </c>
      <c r="J844" t="s">
        <v>22</v>
      </c>
      <c r="K844" s="10">
        <f t="shared" si="120"/>
        <v>42715.25</v>
      </c>
      <c r="L844">
        <v>1481436000</v>
      </c>
      <c r="M844">
        <v>1482818400</v>
      </c>
      <c r="N844" s="11">
        <f t="shared" si="121"/>
        <v>42731.25</v>
      </c>
      <c r="O844" t="b">
        <v>0</v>
      </c>
      <c r="P844" t="b">
        <v>0</v>
      </c>
      <c r="Q844" t="s">
        <v>17</v>
      </c>
      <c r="R844" s="8">
        <f t="shared" si="118"/>
        <v>90</v>
      </c>
      <c r="S844" t="str">
        <f t="shared" si="122"/>
        <v>food</v>
      </c>
      <c r="T844" t="str">
        <f t="shared" si="123"/>
        <v>food trucks</v>
      </c>
      <c r="U844" s="11" t="str">
        <f t="shared" si="125"/>
        <v>2016</v>
      </c>
      <c r="V844" s="11" t="str">
        <f t="shared" si="126"/>
        <v>Dec</v>
      </c>
      <c r="W844" s="11" t="str">
        <f t="shared" si="124"/>
        <v>Dec</v>
      </c>
    </row>
    <row r="845" spans="1:23" ht="15.75">
      <c r="A845">
        <v>124</v>
      </c>
      <c r="B845" s="4" t="s">
        <v>299</v>
      </c>
      <c r="C845" s="3" t="s">
        <v>300</v>
      </c>
      <c r="D845">
        <v>2600</v>
      </c>
      <c r="E845">
        <v>9562</v>
      </c>
      <c r="F845" t="s">
        <v>20</v>
      </c>
      <c r="G845" s="7">
        <f t="shared" si="119"/>
        <v>3.6776923076923076</v>
      </c>
      <c r="H845">
        <v>94</v>
      </c>
      <c r="I845" t="s">
        <v>107</v>
      </c>
      <c r="J845" t="s">
        <v>108</v>
      </c>
      <c r="K845" s="10">
        <f t="shared" si="120"/>
        <v>43598.208333333328</v>
      </c>
      <c r="L845">
        <v>1557723600</v>
      </c>
      <c r="M845">
        <v>1562302800</v>
      </c>
      <c r="N845" s="11">
        <f t="shared" si="121"/>
        <v>43651.208333333328</v>
      </c>
      <c r="O845" t="b">
        <v>0</v>
      </c>
      <c r="P845" t="b">
        <v>0</v>
      </c>
      <c r="Q845" t="s">
        <v>122</v>
      </c>
      <c r="R845" s="8">
        <f t="shared" si="118"/>
        <v>101.72340425531915</v>
      </c>
      <c r="S845" t="str">
        <f t="shared" si="122"/>
        <v>photography</v>
      </c>
      <c r="T845" t="str">
        <f t="shared" si="123"/>
        <v>photography books</v>
      </c>
      <c r="U845" s="11" t="str">
        <f t="shared" si="125"/>
        <v>2019</v>
      </c>
      <c r="V845" s="11" t="str">
        <f t="shared" si="126"/>
        <v>May</v>
      </c>
      <c r="W845" s="11" t="str">
        <f t="shared" si="124"/>
        <v>Jul</v>
      </c>
    </row>
    <row r="846" spans="1:23" ht="15.75" customHeight="1">
      <c r="A846">
        <v>577</v>
      </c>
      <c r="B846" s="4" t="s">
        <v>1198</v>
      </c>
      <c r="C846" s="3" t="s">
        <v>1199</v>
      </c>
      <c r="D846">
        <v>8200</v>
      </c>
      <c r="E846">
        <v>1546</v>
      </c>
      <c r="F846" t="s">
        <v>74</v>
      </c>
      <c r="G846" s="7">
        <f t="shared" si="119"/>
        <v>0.18853658536585369</v>
      </c>
      <c r="H846">
        <v>37</v>
      </c>
      <c r="I846" t="s">
        <v>21</v>
      </c>
      <c r="J846" t="s">
        <v>22</v>
      </c>
      <c r="K846" s="10">
        <f t="shared" si="120"/>
        <v>40613.25</v>
      </c>
      <c r="L846">
        <v>1299823200</v>
      </c>
      <c r="M846">
        <v>1302066000</v>
      </c>
      <c r="N846" s="11">
        <f t="shared" si="121"/>
        <v>40639.208333333336</v>
      </c>
      <c r="O846" t="b">
        <v>0</v>
      </c>
      <c r="P846" t="b">
        <v>0</v>
      </c>
      <c r="Q846" t="s">
        <v>159</v>
      </c>
      <c r="R846" s="8">
        <f t="shared" si="118"/>
        <v>41.783783783783782</v>
      </c>
      <c r="S846" t="str">
        <f t="shared" si="122"/>
        <v>music</v>
      </c>
      <c r="T846" t="str">
        <f t="shared" si="123"/>
        <v>jazz</v>
      </c>
      <c r="U846" s="11" t="str">
        <f t="shared" si="125"/>
        <v>2011</v>
      </c>
      <c r="V846" s="11" t="str">
        <f t="shared" si="126"/>
        <v>Mar</v>
      </c>
      <c r="W846" s="11" t="str">
        <f t="shared" si="124"/>
        <v>Apr</v>
      </c>
    </row>
    <row r="847" spans="1:23" ht="15.75" customHeight="1">
      <c r="A847">
        <v>921</v>
      </c>
      <c r="B847" s="4" t="s">
        <v>1874</v>
      </c>
      <c r="C847" s="3" t="s">
        <v>1875</v>
      </c>
      <c r="D847">
        <v>160400</v>
      </c>
      <c r="E847">
        <v>1210</v>
      </c>
      <c r="F847" t="s">
        <v>14</v>
      </c>
      <c r="G847" s="7">
        <f t="shared" si="119"/>
        <v>7.5436408977556111E-3</v>
      </c>
      <c r="H847">
        <v>38</v>
      </c>
      <c r="I847" t="s">
        <v>21</v>
      </c>
      <c r="J847" t="s">
        <v>22</v>
      </c>
      <c r="K847" s="10">
        <f t="shared" si="120"/>
        <v>40951.25</v>
      </c>
      <c r="L847">
        <v>1329026400</v>
      </c>
      <c r="M847">
        <v>1330236000</v>
      </c>
      <c r="N847" s="11">
        <f t="shared" si="121"/>
        <v>40965.25</v>
      </c>
      <c r="O847" t="b">
        <v>0</v>
      </c>
      <c r="P847" t="b">
        <v>0</v>
      </c>
      <c r="Q847" t="s">
        <v>28</v>
      </c>
      <c r="R847" s="8">
        <f t="shared" si="118"/>
        <v>31.842105263157894</v>
      </c>
      <c r="S847" t="str">
        <f t="shared" si="122"/>
        <v>technology</v>
      </c>
      <c r="T847" t="str">
        <f t="shared" si="123"/>
        <v>web</v>
      </c>
      <c r="U847" s="11" t="str">
        <f t="shared" si="125"/>
        <v>2012</v>
      </c>
      <c r="V847" s="11" t="str">
        <f t="shared" si="126"/>
        <v>Feb</v>
      </c>
      <c r="W847" s="11" t="str">
        <f t="shared" si="124"/>
        <v>Feb</v>
      </c>
    </row>
    <row r="848" spans="1:23" ht="15.75">
      <c r="A848">
        <v>864</v>
      </c>
      <c r="B848" s="4" t="s">
        <v>1760</v>
      </c>
      <c r="C848" s="3" t="s">
        <v>1761</v>
      </c>
      <c r="D848">
        <v>4200</v>
      </c>
      <c r="E848">
        <v>14577</v>
      </c>
      <c r="F848" t="s">
        <v>20</v>
      </c>
      <c r="G848" s="7">
        <f t="shared" si="119"/>
        <v>3.4707142857142856</v>
      </c>
      <c r="H848">
        <v>150</v>
      </c>
      <c r="I848" t="s">
        <v>21</v>
      </c>
      <c r="J848" t="s">
        <v>22</v>
      </c>
      <c r="K848" s="10">
        <f t="shared" si="120"/>
        <v>42601.208333333328</v>
      </c>
      <c r="L848">
        <v>1471582800</v>
      </c>
      <c r="M848">
        <v>1472014800</v>
      </c>
      <c r="N848" s="11">
        <f t="shared" si="121"/>
        <v>42606.208333333328</v>
      </c>
      <c r="O848" t="b">
        <v>0</v>
      </c>
      <c r="P848" t="b">
        <v>0</v>
      </c>
      <c r="Q848" t="s">
        <v>100</v>
      </c>
      <c r="R848" s="8">
        <f t="shared" si="118"/>
        <v>97.18</v>
      </c>
      <c r="S848" t="str">
        <f t="shared" si="122"/>
        <v>film &amp; video</v>
      </c>
      <c r="T848" t="str">
        <f t="shared" si="123"/>
        <v>shorts</v>
      </c>
      <c r="U848" s="11" t="str">
        <f t="shared" si="125"/>
        <v>2016</v>
      </c>
      <c r="V848" s="11" t="str">
        <f t="shared" si="126"/>
        <v>Aug</v>
      </c>
      <c r="W848" s="11" t="str">
        <f t="shared" si="124"/>
        <v>Aug</v>
      </c>
    </row>
    <row r="849" spans="1:23" ht="15.75">
      <c r="A849">
        <v>822</v>
      </c>
      <c r="B849" s="4" t="s">
        <v>1677</v>
      </c>
      <c r="C849" s="3" t="s">
        <v>1678</v>
      </c>
      <c r="D849">
        <v>54000</v>
      </c>
      <c r="E849">
        <v>188982</v>
      </c>
      <c r="F849" t="s">
        <v>20</v>
      </c>
      <c r="G849" s="7">
        <f t="shared" si="119"/>
        <v>3.4996666666666671</v>
      </c>
      <c r="H849">
        <v>2100</v>
      </c>
      <c r="I849" t="s">
        <v>21</v>
      </c>
      <c r="J849" t="s">
        <v>22</v>
      </c>
      <c r="K849" s="10">
        <f t="shared" si="120"/>
        <v>41698.25</v>
      </c>
      <c r="L849">
        <v>1393567200</v>
      </c>
      <c r="M849">
        <v>1395032400</v>
      </c>
      <c r="N849" s="11">
        <f t="shared" si="121"/>
        <v>41715.208333333336</v>
      </c>
      <c r="O849" t="b">
        <v>0</v>
      </c>
      <c r="P849" t="b">
        <v>0</v>
      </c>
      <c r="Q849" t="s">
        <v>23</v>
      </c>
      <c r="R849" s="8">
        <f t="shared" si="118"/>
        <v>89.991428571428571</v>
      </c>
      <c r="S849" t="str">
        <f t="shared" si="122"/>
        <v>music</v>
      </c>
      <c r="T849" t="str">
        <f t="shared" si="123"/>
        <v>rock</v>
      </c>
      <c r="U849" s="11" t="str">
        <f t="shared" si="125"/>
        <v>2014</v>
      </c>
      <c r="V849" s="11" t="str">
        <f t="shared" si="126"/>
        <v>Feb</v>
      </c>
      <c r="W849" s="11" t="str">
        <f t="shared" si="124"/>
        <v>Mar</v>
      </c>
    </row>
    <row r="850" spans="1:23" ht="30" customHeight="1">
      <c r="A850">
        <v>728</v>
      </c>
      <c r="B850" s="4" t="s">
        <v>1494</v>
      </c>
      <c r="C850" s="3" t="s">
        <v>1495</v>
      </c>
      <c r="D850">
        <v>4200</v>
      </c>
      <c r="E850">
        <v>735</v>
      </c>
      <c r="F850" t="s">
        <v>14</v>
      </c>
      <c r="G850" s="7">
        <f t="shared" si="119"/>
        <v>0.17499999999999999</v>
      </c>
      <c r="H850">
        <v>10</v>
      </c>
      <c r="I850" t="s">
        <v>21</v>
      </c>
      <c r="J850" t="s">
        <v>22</v>
      </c>
      <c r="K850" s="10">
        <f t="shared" si="120"/>
        <v>42515.208333333328</v>
      </c>
      <c r="L850">
        <v>1464152400</v>
      </c>
      <c r="M850">
        <v>1465102800</v>
      </c>
      <c r="N850" s="11">
        <f t="shared" si="121"/>
        <v>42526.208333333328</v>
      </c>
      <c r="O850" t="b">
        <v>0</v>
      </c>
      <c r="P850" t="b">
        <v>0</v>
      </c>
      <c r="Q850" t="s">
        <v>33</v>
      </c>
      <c r="R850" s="8">
        <f t="shared" si="118"/>
        <v>73.5</v>
      </c>
      <c r="S850" t="str">
        <f t="shared" si="122"/>
        <v>theater</v>
      </c>
      <c r="T850" t="str">
        <f t="shared" si="123"/>
        <v>plays</v>
      </c>
      <c r="U850" s="11" t="str">
        <f t="shared" si="125"/>
        <v>2016</v>
      </c>
      <c r="V850" s="11" t="str">
        <f t="shared" si="126"/>
        <v>May</v>
      </c>
      <c r="W850" s="11" t="str">
        <f t="shared" si="124"/>
        <v>Jun</v>
      </c>
    </row>
    <row r="851" spans="1:23" ht="15.75">
      <c r="A851">
        <v>97</v>
      </c>
      <c r="B851" s="4" t="s">
        <v>243</v>
      </c>
      <c r="C851" s="3" t="s">
        <v>244</v>
      </c>
      <c r="D851">
        <v>1300</v>
      </c>
      <c r="E851">
        <v>12047</v>
      </c>
      <c r="F851" t="s">
        <v>20</v>
      </c>
      <c r="G851" s="7">
        <f t="shared" si="119"/>
        <v>9.2669230769230762</v>
      </c>
      <c r="H851">
        <v>113</v>
      </c>
      <c r="I851" t="s">
        <v>21</v>
      </c>
      <c r="J851" t="s">
        <v>22</v>
      </c>
      <c r="K851" s="10">
        <f t="shared" si="120"/>
        <v>42180.208333333328</v>
      </c>
      <c r="L851">
        <v>1435208400</v>
      </c>
      <c r="M851">
        <v>1439874000</v>
      </c>
      <c r="N851" s="11">
        <f t="shared" si="121"/>
        <v>42234.208333333328</v>
      </c>
      <c r="O851" t="b">
        <v>0</v>
      </c>
      <c r="P851" t="b">
        <v>0</v>
      </c>
      <c r="Q851" t="s">
        <v>17</v>
      </c>
      <c r="R851" s="8">
        <f t="shared" si="118"/>
        <v>106.61061946902655</v>
      </c>
      <c r="S851" t="str">
        <f t="shared" si="122"/>
        <v>food</v>
      </c>
      <c r="T851" t="str">
        <f t="shared" si="123"/>
        <v>food trucks</v>
      </c>
      <c r="U851" s="11" t="str">
        <f t="shared" si="125"/>
        <v>2015</v>
      </c>
      <c r="V851" s="11" t="str">
        <f t="shared" si="126"/>
        <v>Jun</v>
      </c>
      <c r="W851" s="11" t="str">
        <f t="shared" si="124"/>
        <v>Aug</v>
      </c>
    </row>
    <row r="852" spans="1:23" ht="15.75" customHeight="1">
      <c r="A852">
        <v>409</v>
      </c>
      <c r="B852" s="4" t="s">
        <v>243</v>
      </c>
      <c r="C852" s="3" t="s">
        <v>869</v>
      </c>
      <c r="D852">
        <v>135600</v>
      </c>
      <c r="E852">
        <v>62804</v>
      </c>
      <c r="F852" t="s">
        <v>14</v>
      </c>
      <c r="G852" s="7">
        <f t="shared" si="119"/>
        <v>0.46315634218289081</v>
      </c>
      <c r="H852">
        <v>714</v>
      </c>
      <c r="I852" t="s">
        <v>21</v>
      </c>
      <c r="J852" t="s">
        <v>22</v>
      </c>
      <c r="K852" s="10">
        <f t="shared" si="120"/>
        <v>42843.208333333328</v>
      </c>
      <c r="L852">
        <v>1492491600</v>
      </c>
      <c r="M852">
        <v>1492837200</v>
      </c>
      <c r="N852" s="11">
        <f t="shared" si="121"/>
        <v>42847.208333333328</v>
      </c>
      <c r="O852" t="b">
        <v>0</v>
      </c>
      <c r="P852" t="b">
        <v>0</v>
      </c>
      <c r="Q852" t="s">
        <v>23</v>
      </c>
      <c r="R852" s="8">
        <f t="shared" si="118"/>
        <v>87.960784313725483</v>
      </c>
      <c r="S852" t="str">
        <f t="shared" si="122"/>
        <v>music</v>
      </c>
      <c r="T852" t="str">
        <f t="shared" si="123"/>
        <v>rock</v>
      </c>
      <c r="U852" s="11" t="str">
        <f t="shared" si="125"/>
        <v>2017</v>
      </c>
      <c r="V852" s="11" t="str">
        <f t="shared" si="126"/>
        <v>Apr</v>
      </c>
      <c r="W852" s="11" t="str">
        <f t="shared" si="124"/>
        <v>Apr</v>
      </c>
    </row>
    <row r="853" spans="1:23" ht="30" customHeight="1">
      <c r="A853">
        <v>416</v>
      </c>
      <c r="B853" s="4" t="s">
        <v>882</v>
      </c>
      <c r="C853" s="3" t="s">
        <v>883</v>
      </c>
      <c r="D853">
        <v>134600</v>
      </c>
      <c r="E853">
        <v>59007</v>
      </c>
      <c r="F853" t="s">
        <v>14</v>
      </c>
      <c r="G853" s="7">
        <f t="shared" si="119"/>
        <v>0.43838781575037145</v>
      </c>
      <c r="H853">
        <v>1439</v>
      </c>
      <c r="I853" t="s">
        <v>21</v>
      </c>
      <c r="J853" t="s">
        <v>22</v>
      </c>
      <c r="K853" s="10">
        <f t="shared" si="120"/>
        <v>40560.25</v>
      </c>
      <c r="L853">
        <v>1295244000</v>
      </c>
      <c r="M853">
        <v>1296021600</v>
      </c>
      <c r="N853" s="11">
        <f t="shared" si="121"/>
        <v>40569.25</v>
      </c>
      <c r="O853" t="b">
        <v>0</v>
      </c>
      <c r="P853" t="b">
        <v>1</v>
      </c>
      <c r="Q853" t="s">
        <v>42</v>
      </c>
      <c r="R853" s="8">
        <f t="shared" si="118"/>
        <v>41.005559416261292</v>
      </c>
      <c r="S853" t="str">
        <f t="shared" si="122"/>
        <v>film &amp; video</v>
      </c>
      <c r="T853" t="str">
        <f t="shared" si="123"/>
        <v>documentary</v>
      </c>
      <c r="U853" s="11" t="str">
        <f t="shared" si="125"/>
        <v>2011</v>
      </c>
      <c r="V853" s="11" t="str">
        <f t="shared" si="126"/>
        <v>Jan</v>
      </c>
      <c r="W853" s="11" t="str">
        <f t="shared" si="124"/>
        <v>Jan</v>
      </c>
    </row>
    <row r="854" spans="1:23" ht="15.75">
      <c r="A854">
        <v>734</v>
      </c>
      <c r="B854" s="4" t="s">
        <v>1506</v>
      </c>
      <c r="C854" s="3" t="s">
        <v>1507</v>
      </c>
      <c r="D854">
        <v>4200</v>
      </c>
      <c r="E854">
        <v>13404</v>
      </c>
      <c r="F854" t="s">
        <v>20</v>
      </c>
      <c r="G854" s="7">
        <f t="shared" si="119"/>
        <v>3.1914285714285713</v>
      </c>
      <c r="H854">
        <v>536</v>
      </c>
      <c r="I854" t="s">
        <v>21</v>
      </c>
      <c r="J854" t="s">
        <v>22</v>
      </c>
      <c r="K854" s="10">
        <f t="shared" si="120"/>
        <v>42763.25</v>
      </c>
      <c r="L854">
        <v>1485583200</v>
      </c>
      <c r="M854">
        <v>1486620000</v>
      </c>
      <c r="N854" s="11">
        <f t="shared" si="121"/>
        <v>42775.25</v>
      </c>
      <c r="O854" t="b">
        <v>0</v>
      </c>
      <c r="P854" t="b">
        <v>1</v>
      </c>
      <c r="Q854" t="s">
        <v>33</v>
      </c>
      <c r="R854" s="8">
        <f t="shared" si="118"/>
        <v>25.007462686567163</v>
      </c>
      <c r="S854" t="str">
        <f t="shared" si="122"/>
        <v>theater</v>
      </c>
      <c r="T854" t="str">
        <f t="shared" si="123"/>
        <v>plays</v>
      </c>
      <c r="U854" s="11" t="str">
        <f t="shared" si="125"/>
        <v>2017</v>
      </c>
      <c r="V854" s="11" t="str">
        <f t="shared" si="126"/>
        <v>Jan</v>
      </c>
      <c r="W854" s="11" t="str">
        <f t="shared" si="124"/>
        <v>Feb</v>
      </c>
    </row>
    <row r="855" spans="1:23" ht="30" customHeight="1">
      <c r="A855">
        <v>176</v>
      </c>
      <c r="B855" s="4" t="s">
        <v>404</v>
      </c>
      <c r="C855" s="3" t="s">
        <v>405</v>
      </c>
      <c r="D855">
        <v>115000</v>
      </c>
      <c r="E855">
        <v>86060</v>
      </c>
      <c r="F855" t="s">
        <v>14</v>
      </c>
      <c r="G855" s="7">
        <f t="shared" si="119"/>
        <v>0.74834782608695649</v>
      </c>
      <c r="H855">
        <v>782</v>
      </c>
      <c r="I855" t="s">
        <v>21</v>
      </c>
      <c r="J855" t="s">
        <v>22</v>
      </c>
      <c r="K855" s="10">
        <f t="shared" si="120"/>
        <v>42616.208333333328</v>
      </c>
      <c r="L855">
        <v>1472878800</v>
      </c>
      <c r="M855">
        <v>1473656400</v>
      </c>
      <c r="N855" s="11">
        <f t="shared" si="121"/>
        <v>42625.208333333328</v>
      </c>
      <c r="O855" t="b">
        <v>0</v>
      </c>
      <c r="P855" t="b">
        <v>0</v>
      </c>
      <c r="Q855" t="s">
        <v>33</v>
      </c>
      <c r="R855" s="8">
        <f t="shared" si="118"/>
        <v>110.05115089514067</v>
      </c>
      <c r="S855" t="str">
        <f t="shared" si="122"/>
        <v>theater</v>
      </c>
      <c r="T855" t="str">
        <f t="shared" si="123"/>
        <v>plays</v>
      </c>
      <c r="U855" s="11" t="str">
        <f t="shared" si="125"/>
        <v>2016</v>
      </c>
      <c r="V855" s="11" t="str">
        <f t="shared" si="126"/>
        <v>Sep</v>
      </c>
      <c r="W855" s="11" t="str">
        <f t="shared" si="124"/>
        <v>Sep</v>
      </c>
    </row>
    <row r="856" spans="1:23" ht="15.75" customHeight="1">
      <c r="A856">
        <v>884</v>
      </c>
      <c r="B856" s="4" t="s">
        <v>1800</v>
      </c>
      <c r="C856" s="3" t="s">
        <v>1801</v>
      </c>
      <c r="D856">
        <v>170800</v>
      </c>
      <c r="E856">
        <v>109374</v>
      </c>
      <c r="F856" t="s">
        <v>14</v>
      </c>
      <c r="G856" s="7">
        <f t="shared" si="119"/>
        <v>0.64036299765807958</v>
      </c>
      <c r="H856">
        <v>1886</v>
      </c>
      <c r="I856" t="s">
        <v>21</v>
      </c>
      <c r="J856" t="s">
        <v>22</v>
      </c>
      <c r="K856" s="10">
        <f t="shared" si="120"/>
        <v>41763.208333333336</v>
      </c>
      <c r="L856">
        <v>1399179600</v>
      </c>
      <c r="M856">
        <v>1399352400</v>
      </c>
      <c r="N856" s="11">
        <f t="shared" si="121"/>
        <v>41765.208333333336</v>
      </c>
      <c r="O856" t="b">
        <v>0</v>
      </c>
      <c r="P856" t="b">
        <v>1</v>
      </c>
      <c r="Q856" t="s">
        <v>33</v>
      </c>
      <c r="R856" s="8">
        <f t="shared" si="118"/>
        <v>57.992576882290564</v>
      </c>
      <c r="S856" t="str">
        <f t="shared" si="122"/>
        <v>theater</v>
      </c>
      <c r="T856" t="str">
        <f t="shared" si="123"/>
        <v>plays</v>
      </c>
      <c r="U856" s="11" t="str">
        <f t="shared" si="125"/>
        <v>2014</v>
      </c>
      <c r="V856" s="11" t="str">
        <f t="shared" si="126"/>
        <v>May</v>
      </c>
      <c r="W856" s="11" t="str">
        <f t="shared" si="124"/>
        <v>May</v>
      </c>
    </row>
    <row r="857" spans="1:23" ht="15.75">
      <c r="A857">
        <v>214</v>
      </c>
      <c r="B857" s="4" t="s">
        <v>481</v>
      </c>
      <c r="C857" s="3" t="s">
        <v>482</v>
      </c>
      <c r="D857">
        <v>1400</v>
      </c>
      <c r="E857">
        <v>14324</v>
      </c>
      <c r="F857" t="s">
        <v>20</v>
      </c>
      <c r="G857" s="7">
        <f t="shared" si="119"/>
        <v>10.231428571428571</v>
      </c>
      <c r="H857">
        <v>165</v>
      </c>
      <c r="I857" t="s">
        <v>21</v>
      </c>
      <c r="J857" t="s">
        <v>22</v>
      </c>
      <c r="K857" s="10">
        <f t="shared" si="120"/>
        <v>40409.208333333336</v>
      </c>
      <c r="L857">
        <v>1282194000</v>
      </c>
      <c r="M857">
        <v>1282712400</v>
      </c>
      <c r="N857" s="11">
        <f t="shared" si="121"/>
        <v>40415.208333333336</v>
      </c>
      <c r="O857" t="b">
        <v>0</v>
      </c>
      <c r="P857" t="b">
        <v>0</v>
      </c>
      <c r="Q857" t="s">
        <v>23</v>
      </c>
      <c r="R857" s="8">
        <f t="shared" si="118"/>
        <v>86.812121212121212</v>
      </c>
      <c r="S857" t="str">
        <f t="shared" si="122"/>
        <v>music</v>
      </c>
      <c r="T857" t="str">
        <f t="shared" si="123"/>
        <v>rock</v>
      </c>
      <c r="U857" s="11" t="str">
        <f t="shared" si="125"/>
        <v>2010</v>
      </c>
      <c r="V857" s="11" t="str">
        <f t="shared" si="126"/>
        <v>Aug</v>
      </c>
      <c r="W857" s="11" t="str">
        <f t="shared" si="124"/>
        <v>Aug</v>
      </c>
    </row>
    <row r="858" spans="1:23" ht="15.75">
      <c r="A858">
        <v>425</v>
      </c>
      <c r="B858" s="4" t="s">
        <v>899</v>
      </c>
      <c r="C858" s="3" t="s">
        <v>900</v>
      </c>
      <c r="D858">
        <v>2700</v>
      </c>
      <c r="E858">
        <v>7767</v>
      </c>
      <c r="F858" t="s">
        <v>20</v>
      </c>
      <c r="G858" s="7">
        <f t="shared" si="119"/>
        <v>2.8766666666666665</v>
      </c>
      <c r="H858">
        <v>92</v>
      </c>
      <c r="I858" t="s">
        <v>21</v>
      </c>
      <c r="J858" t="s">
        <v>22</v>
      </c>
      <c r="K858" s="10">
        <f t="shared" si="120"/>
        <v>42213.208333333328</v>
      </c>
      <c r="L858">
        <v>1438059600</v>
      </c>
      <c r="M858">
        <v>1438578000</v>
      </c>
      <c r="N858" s="11">
        <f t="shared" si="121"/>
        <v>42219.208333333328</v>
      </c>
      <c r="O858" t="b">
        <v>0</v>
      </c>
      <c r="P858" t="b">
        <v>0</v>
      </c>
      <c r="Q858" t="s">
        <v>122</v>
      </c>
      <c r="R858" s="8">
        <f t="shared" si="118"/>
        <v>84.423913043478265</v>
      </c>
      <c r="S858" t="str">
        <f t="shared" si="122"/>
        <v>photography</v>
      </c>
      <c r="T858" t="str">
        <f t="shared" si="123"/>
        <v>photography books</v>
      </c>
      <c r="U858" s="11" t="str">
        <f t="shared" si="125"/>
        <v>2015</v>
      </c>
      <c r="V858" s="11" t="str">
        <f t="shared" si="126"/>
        <v>Jul</v>
      </c>
      <c r="W858" s="11" t="str">
        <f t="shared" si="124"/>
        <v>Aug</v>
      </c>
    </row>
    <row r="859" spans="1:23" ht="15.75" customHeight="1">
      <c r="A859">
        <v>317</v>
      </c>
      <c r="B859" s="4" t="s">
        <v>686</v>
      </c>
      <c r="C859" s="3" t="s">
        <v>687</v>
      </c>
      <c r="D859">
        <v>6600</v>
      </c>
      <c r="E859">
        <v>1269</v>
      </c>
      <c r="F859" t="s">
        <v>14</v>
      </c>
      <c r="G859" s="7">
        <f t="shared" si="119"/>
        <v>0.19227272727272726</v>
      </c>
      <c r="H859">
        <v>30</v>
      </c>
      <c r="I859" t="s">
        <v>21</v>
      </c>
      <c r="J859" t="s">
        <v>22</v>
      </c>
      <c r="K859" s="10">
        <f t="shared" si="120"/>
        <v>42869.208333333328</v>
      </c>
      <c r="L859">
        <v>1494738000</v>
      </c>
      <c r="M859">
        <v>1495861200</v>
      </c>
      <c r="N859" s="11">
        <f t="shared" si="121"/>
        <v>42882.208333333328</v>
      </c>
      <c r="O859" t="b">
        <v>0</v>
      </c>
      <c r="P859" t="b">
        <v>0</v>
      </c>
      <c r="Q859" t="s">
        <v>33</v>
      </c>
      <c r="R859" s="8">
        <f t="shared" si="118"/>
        <v>42.3</v>
      </c>
      <c r="S859" t="str">
        <f t="shared" si="122"/>
        <v>theater</v>
      </c>
      <c r="T859" t="str">
        <f t="shared" si="123"/>
        <v>plays</v>
      </c>
      <c r="U859" s="11" t="str">
        <f t="shared" si="125"/>
        <v>2017</v>
      </c>
      <c r="V859" s="11" t="str">
        <f t="shared" si="126"/>
        <v>May</v>
      </c>
      <c r="W859" s="11" t="str">
        <f t="shared" si="124"/>
        <v>May</v>
      </c>
    </row>
    <row r="860" spans="1:23" ht="15.75" customHeight="1">
      <c r="A860">
        <v>170</v>
      </c>
      <c r="B860" s="4" t="s">
        <v>392</v>
      </c>
      <c r="C860" s="3" t="s">
        <v>393</v>
      </c>
      <c r="D860">
        <v>188100</v>
      </c>
      <c r="E860">
        <v>5528</v>
      </c>
      <c r="F860" t="s">
        <v>14</v>
      </c>
      <c r="G860" s="7">
        <f t="shared" si="119"/>
        <v>2.9388623072833599E-2</v>
      </c>
      <c r="H860">
        <v>67</v>
      </c>
      <c r="I860" t="s">
        <v>21</v>
      </c>
      <c r="J860" t="s">
        <v>22</v>
      </c>
      <c r="K860" s="10">
        <f t="shared" si="120"/>
        <v>42950.208333333328</v>
      </c>
      <c r="L860">
        <v>1501736400</v>
      </c>
      <c r="M860">
        <v>1502341200</v>
      </c>
      <c r="N860" s="11">
        <f t="shared" si="121"/>
        <v>42957.208333333328</v>
      </c>
      <c r="O860" t="b">
        <v>0</v>
      </c>
      <c r="P860" t="b">
        <v>0</v>
      </c>
      <c r="Q860" t="s">
        <v>60</v>
      </c>
      <c r="R860" s="8">
        <f t="shared" si="118"/>
        <v>82.507462686567166</v>
      </c>
      <c r="S860" t="str">
        <f t="shared" si="122"/>
        <v>music</v>
      </c>
      <c r="T860" t="str">
        <f t="shared" si="123"/>
        <v>indie rock</v>
      </c>
      <c r="U860" s="11" t="str">
        <f t="shared" si="125"/>
        <v>2017</v>
      </c>
      <c r="V860" s="11" t="str">
        <f t="shared" si="126"/>
        <v>Aug</v>
      </c>
      <c r="W860" s="11" t="str">
        <f t="shared" si="124"/>
        <v>Aug</v>
      </c>
    </row>
    <row r="861" spans="1:23" ht="15.75" customHeight="1">
      <c r="A861">
        <v>191</v>
      </c>
      <c r="B861" s="4" t="s">
        <v>434</v>
      </c>
      <c r="C861" s="3" t="s">
        <v>435</v>
      </c>
      <c r="D861">
        <v>8400</v>
      </c>
      <c r="E861">
        <v>3188</v>
      </c>
      <c r="F861" t="s">
        <v>14</v>
      </c>
      <c r="G861" s="7">
        <f t="shared" si="119"/>
        <v>0.37952380952380954</v>
      </c>
      <c r="H861">
        <v>86</v>
      </c>
      <c r="I861" t="s">
        <v>107</v>
      </c>
      <c r="J861" t="s">
        <v>108</v>
      </c>
      <c r="K861" s="10">
        <f t="shared" si="120"/>
        <v>43536.208333333328</v>
      </c>
      <c r="L861">
        <v>1552366800</v>
      </c>
      <c r="M861">
        <v>1552626000</v>
      </c>
      <c r="N861" s="11">
        <f t="shared" si="121"/>
        <v>43539.208333333328</v>
      </c>
      <c r="O861" t="b">
        <v>0</v>
      </c>
      <c r="P861" t="b">
        <v>0</v>
      </c>
      <c r="Q861" t="s">
        <v>33</v>
      </c>
      <c r="R861" s="8">
        <f t="shared" si="118"/>
        <v>37.069767441860463</v>
      </c>
      <c r="S861" t="str">
        <f t="shared" si="122"/>
        <v>theater</v>
      </c>
      <c r="T861" t="str">
        <f t="shared" si="123"/>
        <v>plays</v>
      </c>
      <c r="U861" s="11" t="str">
        <f t="shared" si="125"/>
        <v>2019</v>
      </c>
      <c r="V861" s="11" t="str">
        <f t="shared" si="126"/>
        <v>Mar</v>
      </c>
      <c r="W861" s="11" t="str">
        <f t="shared" si="124"/>
        <v>Mar</v>
      </c>
    </row>
    <row r="862" spans="1:23" ht="15.75">
      <c r="A862">
        <v>80</v>
      </c>
      <c r="B862" s="4" t="s">
        <v>209</v>
      </c>
      <c r="C862" s="3" t="s">
        <v>210</v>
      </c>
      <c r="D862">
        <v>1100</v>
      </c>
      <c r="E862">
        <v>7012</v>
      </c>
      <c r="F862" t="s">
        <v>20</v>
      </c>
      <c r="G862" s="7">
        <f t="shared" si="119"/>
        <v>6.374545454545455</v>
      </c>
      <c r="H862">
        <v>127</v>
      </c>
      <c r="I862" t="s">
        <v>21</v>
      </c>
      <c r="J862" t="s">
        <v>22</v>
      </c>
      <c r="K862" s="10">
        <f t="shared" si="120"/>
        <v>42976.208333333328</v>
      </c>
      <c r="L862">
        <v>1503982800</v>
      </c>
      <c r="M862">
        <v>1506574800</v>
      </c>
      <c r="N862" s="11">
        <f t="shared" si="121"/>
        <v>43006.208333333328</v>
      </c>
      <c r="O862" t="b">
        <v>0</v>
      </c>
      <c r="P862" t="b">
        <v>0</v>
      </c>
      <c r="Q862" t="s">
        <v>89</v>
      </c>
      <c r="R862" s="8">
        <f t="shared" si="118"/>
        <v>55.212598425196852</v>
      </c>
      <c r="S862" t="str">
        <f t="shared" si="122"/>
        <v>games</v>
      </c>
      <c r="T862" t="str">
        <f t="shared" si="123"/>
        <v>video games</v>
      </c>
      <c r="U862" s="11" t="str">
        <f t="shared" si="125"/>
        <v>2017</v>
      </c>
      <c r="V862" s="11" t="str">
        <f t="shared" si="126"/>
        <v>Aug</v>
      </c>
      <c r="W862" s="11" t="str">
        <f t="shared" si="124"/>
        <v>Sep</v>
      </c>
    </row>
    <row r="863" spans="1:23" ht="15.75">
      <c r="A863">
        <v>620</v>
      </c>
      <c r="B863" s="4" t="s">
        <v>1282</v>
      </c>
      <c r="C863" s="3" t="s">
        <v>1283</v>
      </c>
      <c r="D863">
        <v>4300</v>
      </c>
      <c r="E863">
        <v>11525</v>
      </c>
      <c r="F863" t="s">
        <v>20</v>
      </c>
      <c r="G863" s="7">
        <f t="shared" si="119"/>
        <v>2.6802325581395348</v>
      </c>
      <c r="H863">
        <v>128</v>
      </c>
      <c r="I863" t="s">
        <v>26</v>
      </c>
      <c r="J863" t="s">
        <v>27</v>
      </c>
      <c r="K863" s="10">
        <f t="shared" si="120"/>
        <v>42559.208333333328</v>
      </c>
      <c r="L863">
        <v>1467954000</v>
      </c>
      <c r="M863">
        <v>1468299600</v>
      </c>
      <c r="N863" s="11">
        <f t="shared" si="121"/>
        <v>42563.208333333328</v>
      </c>
      <c r="O863" t="b">
        <v>0</v>
      </c>
      <c r="P863" t="b">
        <v>0</v>
      </c>
      <c r="Q863" t="s">
        <v>122</v>
      </c>
      <c r="R863" s="8">
        <f t="shared" si="118"/>
        <v>90.0390625</v>
      </c>
      <c r="S863" t="str">
        <f t="shared" si="122"/>
        <v>photography</v>
      </c>
      <c r="T863" t="str">
        <f t="shared" si="123"/>
        <v>photography books</v>
      </c>
      <c r="U863" s="11" t="str">
        <f t="shared" si="125"/>
        <v>2016</v>
      </c>
      <c r="V863" s="11" t="str">
        <f t="shared" si="126"/>
        <v>Jul</v>
      </c>
      <c r="W863" s="11" t="str">
        <f t="shared" si="124"/>
        <v>Jul</v>
      </c>
    </row>
    <row r="864" spans="1:23" ht="15.75">
      <c r="A864">
        <v>716</v>
      </c>
      <c r="B864" s="4" t="s">
        <v>1470</v>
      </c>
      <c r="C864" s="3" t="s">
        <v>1471</v>
      </c>
      <c r="D864">
        <v>2000</v>
      </c>
      <c r="E864">
        <v>10353</v>
      </c>
      <c r="F864" t="s">
        <v>20</v>
      </c>
      <c r="G864" s="7">
        <f t="shared" si="119"/>
        <v>5.1764999999999999</v>
      </c>
      <c r="H864">
        <v>157</v>
      </c>
      <c r="I864" t="s">
        <v>21</v>
      </c>
      <c r="J864" t="s">
        <v>22</v>
      </c>
      <c r="K864" s="10">
        <f t="shared" si="120"/>
        <v>41465.208333333336</v>
      </c>
      <c r="L864">
        <v>1373432400</v>
      </c>
      <c r="M864">
        <v>1375851600</v>
      </c>
      <c r="N864" s="11">
        <f t="shared" si="121"/>
        <v>41493.208333333336</v>
      </c>
      <c r="O864" t="b">
        <v>0</v>
      </c>
      <c r="P864" t="b">
        <v>1</v>
      </c>
      <c r="Q864" t="s">
        <v>33</v>
      </c>
      <c r="R864" s="8">
        <f t="shared" si="118"/>
        <v>65.942675159235662</v>
      </c>
      <c r="S864" t="str">
        <f t="shared" si="122"/>
        <v>theater</v>
      </c>
      <c r="T864" t="str">
        <f t="shared" si="123"/>
        <v>plays</v>
      </c>
      <c r="U864" s="11" t="str">
        <f t="shared" si="125"/>
        <v>2013</v>
      </c>
      <c r="V864" s="11" t="str">
        <f t="shared" si="126"/>
        <v>Jul</v>
      </c>
      <c r="W864" s="11" t="str">
        <f t="shared" si="124"/>
        <v>Aug</v>
      </c>
    </row>
    <row r="865" spans="1:23" ht="15.75" customHeight="1">
      <c r="A865">
        <v>937</v>
      </c>
      <c r="B865" s="4" t="s">
        <v>1905</v>
      </c>
      <c r="C865" s="3" t="s">
        <v>1906</v>
      </c>
      <c r="D865">
        <v>171000</v>
      </c>
      <c r="E865">
        <v>84891</v>
      </c>
      <c r="F865" t="s">
        <v>74</v>
      </c>
      <c r="G865" s="7">
        <f t="shared" si="119"/>
        <v>0.49643859649122812</v>
      </c>
      <c r="H865">
        <v>976</v>
      </c>
      <c r="I865" t="s">
        <v>21</v>
      </c>
      <c r="J865" t="s">
        <v>22</v>
      </c>
      <c r="K865" s="10">
        <f t="shared" si="120"/>
        <v>42334.25</v>
      </c>
      <c r="L865">
        <v>1448517600</v>
      </c>
      <c r="M865">
        <v>1449295200</v>
      </c>
      <c r="N865" s="11">
        <f t="shared" si="121"/>
        <v>42343.25</v>
      </c>
      <c r="O865" t="b">
        <v>0</v>
      </c>
      <c r="P865" t="b">
        <v>0</v>
      </c>
      <c r="Q865" t="s">
        <v>42</v>
      </c>
      <c r="R865" s="8">
        <f t="shared" si="118"/>
        <v>86.978483606557376</v>
      </c>
      <c r="S865" t="str">
        <f t="shared" si="122"/>
        <v>film &amp; video</v>
      </c>
      <c r="T865" t="str">
        <f t="shared" si="123"/>
        <v>documentary</v>
      </c>
      <c r="U865" s="11" t="str">
        <f t="shared" si="125"/>
        <v>2015</v>
      </c>
      <c r="V865" s="11" t="str">
        <f t="shared" si="126"/>
        <v>Nov</v>
      </c>
      <c r="W865" s="11" t="str">
        <f t="shared" si="124"/>
        <v>Dec</v>
      </c>
    </row>
    <row r="866" spans="1:23" ht="30">
      <c r="A866">
        <v>71</v>
      </c>
      <c r="B866" s="4" t="s">
        <v>190</v>
      </c>
      <c r="C866" s="3" t="s">
        <v>191</v>
      </c>
      <c r="D866">
        <v>6000</v>
      </c>
      <c r="E866">
        <v>6484</v>
      </c>
      <c r="F866" t="s">
        <v>20</v>
      </c>
      <c r="G866" s="7">
        <f t="shared" si="119"/>
        <v>1.0806666666666667</v>
      </c>
      <c r="H866">
        <v>76</v>
      </c>
      <c r="I866" t="s">
        <v>21</v>
      </c>
      <c r="J866" t="s">
        <v>22</v>
      </c>
      <c r="K866" s="10">
        <f t="shared" si="120"/>
        <v>43799.25</v>
      </c>
      <c r="L866">
        <v>1575093600</v>
      </c>
      <c r="M866">
        <v>1575439200</v>
      </c>
      <c r="N866" s="11">
        <f t="shared" si="121"/>
        <v>43803.25</v>
      </c>
      <c r="O866" t="b">
        <v>0</v>
      </c>
      <c r="P866" t="b">
        <v>0</v>
      </c>
      <c r="Q866" t="s">
        <v>33</v>
      </c>
      <c r="R866" s="8">
        <f t="shared" si="118"/>
        <v>85.315789473684205</v>
      </c>
      <c r="S866" t="str">
        <f t="shared" si="122"/>
        <v>theater</v>
      </c>
      <c r="T866" t="str">
        <f t="shared" si="123"/>
        <v>plays</v>
      </c>
      <c r="U866" s="11" t="str">
        <f t="shared" si="125"/>
        <v>2019</v>
      </c>
      <c r="V866" s="11" t="str">
        <f t="shared" si="126"/>
        <v>Nov</v>
      </c>
      <c r="W866" s="11" t="str">
        <f t="shared" si="124"/>
        <v>Dec</v>
      </c>
    </row>
    <row r="867" spans="1:23" ht="30">
      <c r="A867">
        <v>544</v>
      </c>
      <c r="B867" s="4" t="s">
        <v>1133</v>
      </c>
      <c r="C867" s="3" t="s">
        <v>1134</v>
      </c>
      <c r="D867">
        <v>2800</v>
      </c>
      <c r="E867">
        <v>7742</v>
      </c>
      <c r="F867" t="s">
        <v>20</v>
      </c>
      <c r="G867" s="7">
        <f t="shared" si="119"/>
        <v>2.7650000000000001</v>
      </c>
      <c r="H867">
        <v>84</v>
      </c>
      <c r="I867" t="s">
        <v>21</v>
      </c>
      <c r="J867" t="s">
        <v>22</v>
      </c>
      <c r="K867" s="10">
        <f t="shared" si="120"/>
        <v>42377.25</v>
      </c>
      <c r="L867">
        <v>1452232800</v>
      </c>
      <c r="M867">
        <v>1453356000</v>
      </c>
      <c r="N867" s="11">
        <f t="shared" si="121"/>
        <v>42390.25</v>
      </c>
      <c r="O867" t="b">
        <v>0</v>
      </c>
      <c r="P867" t="b">
        <v>0</v>
      </c>
      <c r="Q867" t="s">
        <v>23</v>
      </c>
      <c r="R867" s="8">
        <f t="shared" si="118"/>
        <v>92.166666666666671</v>
      </c>
      <c r="S867" t="str">
        <f t="shared" si="122"/>
        <v>music</v>
      </c>
      <c r="T867" t="str">
        <f t="shared" si="123"/>
        <v>rock</v>
      </c>
      <c r="U867" s="11" t="str">
        <f t="shared" si="125"/>
        <v>2016</v>
      </c>
      <c r="V867" s="11" t="str">
        <f t="shared" si="126"/>
        <v>Jan</v>
      </c>
      <c r="W867" s="11" t="str">
        <f t="shared" si="124"/>
        <v>Jan</v>
      </c>
    </row>
    <row r="868" spans="1:23" ht="15.75" customHeight="1">
      <c r="A868">
        <v>122</v>
      </c>
      <c r="B868" s="4" t="s">
        <v>295</v>
      </c>
      <c r="C868" s="3" t="s">
        <v>296</v>
      </c>
      <c r="D868">
        <v>136800</v>
      </c>
      <c r="E868">
        <v>88055</v>
      </c>
      <c r="F868" t="s">
        <v>14</v>
      </c>
      <c r="G868" s="7">
        <f t="shared" si="119"/>
        <v>0.64367690058479521</v>
      </c>
      <c r="H868">
        <v>3387</v>
      </c>
      <c r="I868" t="s">
        <v>21</v>
      </c>
      <c r="J868" t="s">
        <v>22</v>
      </c>
      <c r="K868" s="10">
        <f t="shared" si="120"/>
        <v>41970.25</v>
      </c>
      <c r="L868">
        <v>1417068000</v>
      </c>
      <c r="M868">
        <v>1419400800</v>
      </c>
      <c r="N868" s="11">
        <f t="shared" si="121"/>
        <v>41997.25</v>
      </c>
      <c r="O868" t="b">
        <v>0</v>
      </c>
      <c r="P868" t="b">
        <v>0</v>
      </c>
      <c r="Q868" t="s">
        <v>119</v>
      </c>
      <c r="R868" s="8">
        <f t="shared" si="118"/>
        <v>25.997933274284026</v>
      </c>
      <c r="S868" t="str">
        <f t="shared" si="122"/>
        <v>publishing</v>
      </c>
      <c r="T868" t="str">
        <f t="shared" si="123"/>
        <v>fiction</v>
      </c>
      <c r="U868" s="11" t="str">
        <f t="shared" si="125"/>
        <v>2014</v>
      </c>
      <c r="V868" s="11" t="str">
        <f t="shared" si="126"/>
        <v>Nov</v>
      </c>
      <c r="W868" s="11" t="str">
        <f t="shared" si="124"/>
        <v>Dec</v>
      </c>
    </row>
    <row r="869" spans="1:23" ht="30">
      <c r="A869">
        <v>395</v>
      </c>
      <c r="B869" s="4" t="s">
        <v>295</v>
      </c>
      <c r="C869" s="3" t="s">
        <v>842</v>
      </c>
      <c r="D869">
        <v>7100</v>
      </c>
      <c r="E869">
        <v>9238</v>
      </c>
      <c r="F869" t="s">
        <v>20</v>
      </c>
      <c r="G869" s="7">
        <f t="shared" si="119"/>
        <v>1.3011267605633803</v>
      </c>
      <c r="H869">
        <v>220</v>
      </c>
      <c r="I869" t="s">
        <v>21</v>
      </c>
      <c r="J869" t="s">
        <v>22</v>
      </c>
      <c r="K869" s="10">
        <f t="shared" si="120"/>
        <v>40885.25</v>
      </c>
      <c r="L869">
        <v>1323324000</v>
      </c>
      <c r="M869">
        <v>1323410400</v>
      </c>
      <c r="N869" s="11">
        <f t="shared" si="121"/>
        <v>40886.25</v>
      </c>
      <c r="O869" t="b">
        <v>1</v>
      </c>
      <c r="P869" t="b">
        <v>0</v>
      </c>
      <c r="Q869" t="s">
        <v>33</v>
      </c>
      <c r="R869" s="8">
        <f t="shared" si="118"/>
        <v>41.990909090909092</v>
      </c>
      <c r="S869" t="str">
        <f t="shared" si="122"/>
        <v>theater</v>
      </c>
      <c r="T869" t="str">
        <f t="shared" si="123"/>
        <v>plays</v>
      </c>
      <c r="U869" s="11" t="str">
        <f t="shared" si="125"/>
        <v>2011</v>
      </c>
      <c r="V869" s="11" t="str">
        <f t="shared" si="126"/>
        <v>Dec</v>
      </c>
      <c r="W869" s="11" t="str">
        <f t="shared" si="124"/>
        <v>Dec</v>
      </c>
    </row>
    <row r="870" spans="1:23" ht="15.75" customHeight="1">
      <c r="A870">
        <v>345</v>
      </c>
      <c r="B870" s="4" t="s">
        <v>742</v>
      </c>
      <c r="C870" s="3" t="s">
        <v>743</v>
      </c>
      <c r="D870">
        <v>157600</v>
      </c>
      <c r="E870">
        <v>23159</v>
      </c>
      <c r="F870" t="s">
        <v>14</v>
      </c>
      <c r="G870" s="7">
        <f t="shared" si="119"/>
        <v>0.14694796954314721</v>
      </c>
      <c r="H870">
        <v>331</v>
      </c>
      <c r="I870" t="s">
        <v>40</v>
      </c>
      <c r="J870" t="s">
        <v>41</v>
      </c>
      <c r="K870" s="10">
        <f t="shared" si="120"/>
        <v>42194.208333333328</v>
      </c>
      <c r="L870">
        <v>1436418000</v>
      </c>
      <c r="M870">
        <v>1436504400</v>
      </c>
      <c r="N870" s="11">
        <f t="shared" si="121"/>
        <v>42195.208333333328</v>
      </c>
      <c r="O870" t="b">
        <v>0</v>
      </c>
      <c r="P870" t="b">
        <v>0</v>
      </c>
      <c r="Q870" t="s">
        <v>53</v>
      </c>
      <c r="R870" s="8">
        <f t="shared" si="118"/>
        <v>69.966767371601208</v>
      </c>
      <c r="S870" t="str">
        <f t="shared" si="122"/>
        <v>film &amp; video</v>
      </c>
      <c r="T870" t="str">
        <f t="shared" si="123"/>
        <v>drama</v>
      </c>
      <c r="U870" s="11" t="str">
        <f t="shared" si="125"/>
        <v>2015</v>
      </c>
      <c r="V870" s="11" t="str">
        <f t="shared" si="126"/>
        <v>Jul</v>
      </c>
      <c r="W870" s="11" t="str">
        <f t="shared" si="124"/>
        <v>Jul</v>
      </c>
    </row>
    <row r="871" spans="1:23" ht="15.75" customHeight="1">
      <c r="A871">
        <v>634</v>
      </c>
      <c r="B871" s="4" t="s">
        <v>1310</v>
      </c>
      <c r="C871" s="3" t="s">
        <v>1311</v>
      </c>
      <c r="D871">
        <v>118200</v>
      </c>
      <c r="E871">
        <v>92824</v>
      </c>
      <c r="F871" t="s">
        <v>74</v>
      </c>
      <c r="G871" s="7">
        <f t="shared" si="119"/>
        <v>0.78531302876480558</v>
      </c>
      <c r="H871">
        <v>1658</v>
      </c>
      <c r="I871" t="s">
        <v>21</v>
      </c>
      <c r="J871" t="s">
        <v>22</v>
      </c>
      <c r="K871" s="10">
        <f t="shared" si="120"/>
        <v>42819.208333333328</v>
      </c>
      <c r="L871">
        <v>1490418000</v>
      </c>
      <c r="M871">
        <v>1491627600</v>
      </c>
      <c r="N871" s="11">
        <f t="shared" si="121"/>
        <v>42833.208333333328</v>
      </c>
      <c r="O871" t="b">
        <v>0</v>
      </c>
      <c r="P871" t="b">
        <v>0</v>
      </c>
      <c r="Q871" t="s">
        <v>269</v>
      </c>
      <c r="R871" s="8">
        <f t="shared" si="118"/>
        <v>55.985524728588658</v>
      </c>
      <c r="S871" t="str">
        <f t="shared" si="122"/>
        <v>film &amp; video</v>
      </c>
      <c r="T871" t="str">
        <f t="shared" si="123"/>
        <v>television</v>
      </c>
      <c r="U871" s="11" t="str">
        <f t="shared" si="125"/>
        <v>2017</v>
      </c>
      <c r="V871" s="11" t="str">
        <f t="shared" si="126"/>
        <v>Mar</v>
      </c>
      <c r="W871" s="11" t="str">
        <f t="shared" si="124"/>
        <v>Apr</v>
      </c>
    </row>
    <row r="872" spans="1:23" ht="15.75" customHeight="1">
      <c r="A872">
        <v>998</v>
      </c>
      <c r="B872" s="4" t="s">
        <v>2023</v>
      </c>
      <c r="C872" s="3" t="s">
        <v>2024</v>
      </c>
      <c r="D872">
        <v>66600</v>
      </c>
      <c r="E872">
        <v>37823</v>
      </c>
      <c r="F872" t="s">
        <v>14</v>
      </c>
      <c r="G872" s="7">
        <f t="shared" si="119"/>
        <v>0.5679129129129129</v>
      </c>
      <c r="H872">
        <v>374</v>
      </c>
      <c r="I872" t="s">
        <v>21</v>
      </c>
      <c r="J872" t="s">
        <v>22</v>
      </c>
      <c r="K872" s="10">
        <f t="shared" si="120"/>
        <v>40220.25</v>
      </c>
      <c r="L872">
        <v>1265868000</v>
      </c>
      <c r="M872">
        <v>1267077600</v>
      </c>
      <c r="N872" s="11">
        <f t="shared" si="121"/>
        <v>40234.25</v>
      </c>
      <c r="O872" t="b">
        <v>0</v>
      </c>
      <c r="P872" t="b">
        <v>1</v>
      </c>
      <c r="Q872" t="s">
        <v>60</v>
      </c>
      <c r="R872" s="8">
        <f t="shared" si="118"/>
        <v>101.13101604278074</v>
      </c>
      <c r="S872" t="str">
        <f t="shared" si="122"/>
        <v>music</v>
      </c>
      <c r="T872" t="str">
        <f t="shared" si="123"/>
        <v>indie rock</v>
      </c>
      <c r="U872" s="11" t="str">
        <f t="shared" si="125"/>
        <v>2010</v>
      </c>
      <c r="V872" s="11" t="str">
        <f t="shared" si="126"/>
        <v>Feb</v>
      </c>
      <c r="W872" s="11" t="str">
        <f t="shared" si="124"/>
        <v>Feb</v>
      </c>
    </row>
    <row r="873" spans="1:23" ht="15.75">
      <c r="A873">
        <v>698</v>
      </c>
      <c r="B873" s="4" t="s">
        <v>1435</v>
      </c>
      <c r="C873" s="3" t="s">
        <v>1436</v>
      </c>
      <c r="D873">
        <v>42100</v>
      </c>
      <c r="E873">
        <v>188057</v>
      </c>
      <c r="F873" t="s">
        <v>20</v>
      </c>
      <c r="G873" s="7">
        <f t="shared" si="119"/>
        <v>4.466912114014252</v>
      </c>
      <c r="H873">
        <v>2893</v>
      </c>
      <c r="I873" t="s">
        <v>15</v>
      </c>
      <c r="J873" t="s">
        <v>16</v>
      </c>
      <c r="K873" s="10">
        <f t="shared" si="120"/>
        <v>40871.25</v>
      </c>
      <c r="L873">
        <v>1322114400</v>
      </c>
      <c r="M873">
        <v>1323324000</v>
      </c>
      <c r="N873" s="11">
        <f t="shared" si="121"/>
        <v>40885.25</v>
      </c>
      <c r="O873" t="b">
        <v>0</v>
      </c>
      <c r="P873" t="b">
        <v>0</v>
      </c>
      <c r="Q873" t="s">
        <v>65</v>
      </c>
      <c r="R873" s="8">
        <f t="shared" si="118"/>
        <v>65.004147943311438</v>
      </c>
      <c r="S873" t="str">
        <f t="shared" si="122"/>
        <v>technology</v>
      </c>
      <c r="T873" t="str">
        <f t="shared" si="123"/>
        <v>wearables</v>
      </c>
      <c r="U873" s="11" t="str">
        <f t="shared" si="125"/>
        <v>2011</v>
      </c>
      <c r="V873" s="11" t="str">
        <f t="shared" si="126"/>
        <v>Nov</v>
      </c>
      <c r="W873" s="11" t="str">
        <f t="shared" si="124"/>
        <v>Dec</v>
      </c>
    </row>
    <row r="874" spans="1:23" ht="15.75" customHeight="1">
      <c r="A874">
        <v>776</v>
      </c>
      <c r="B874" s="4" t="s">
        <v>1587</v>
      </c>
      <c r="C874" s="3" t="s">
        <v>1588</v>
      </c>
      <c r="D874">
        <v>110800</v>
      </c>
      <c r="E874">
        <v>72623</v>
      </c>
      <c r="F874" t="s">
        <v>14</v>
      </c>
      <c r="G874" s="7">
        <f t="shared" si="119"/>
        <v>0.65544223826714798</v>
      </c>
      <c r="H874">
        <v>2201</v>
      </c>
      <c r="I874" t="s">
        <v>21</v>
      </c>
      <c r="J874" t="s">
        <v>22</v>
      </c>
      <c r="K874" s="10">
        <f t="shared" si="120"/>
        <v>43650.208333333328</v>
      </c>
      <c r="L874">
        <v>1562216400</v>
      </c>
      <c r="M874">
        <v>1563771600</v>
      </c>
      <c r="N874" s="11">
        <f t="shared" si="121"/>
        <v>43668.208333333328</v>
      </c>
      <c r="O874" t="b">
        <v>0</v>
      </c>
      <c r="P874" t="b">
        <v>0</v>
      </c>
      <c r="Q874" t="s">
        <v>33</v>
      </c>
      <c r="R874" s="8">
        <f t="shared" si="118"/>
        <v>32.995456610631528</v>
      </c>
      <c r="S874" t="str">
        <f t="shared" si="122"/>
        <v>theater</v>
      </c>
      <c r="T874" t="str">
        <f t="shared" si="123"/>
        <v>plays</v>
      </c>
      <c r="U874" s="11" t="str">
        <f t="shared" si="125"/>
        <v>2019</v>
      </c>
      <c r="V874" s="11" t="str">
        <f t="shared" si="126"/>
        <v>Jul</v>
      </c>
      <c r="W874" s="11" t="str">
        <f t="shared" si="124"/>
        <v>Jul</v>
      </c>
    </row>
    <row r="875" spans="1:23" ht="15.75">
      <c r="A875">
        <v>461</v>
      </c>
      <c r="B875" s="4" t="s">
        <v>970</v>
      </c>
      <c r="C875" s="3" t="s">
        <v>971</v>
      </c>
      <c r="D875">
        <v>98800</v>
      </c>
      <c r="E875">
        <v>139354</v>
      </c>
      <c r="F875" t="s">
        <v>20</v>
      </c>
      <c r="G875" s="7">
        <f t="shared" si="119"/>
        <v>1.4104655870445344</v>
      </c>
      <c r="H875">
        <v>2080</v>
      </c>
      <c r="I875" t="s">
        <v>21</v>
      </c>
      <c r="J875" t="s">
        <v>22</v>
      </c>
      <c r="K875" s="10">
        <f t="shared" si="120"/>
        <v>41757.208333333336</v>
      </c>
      <c r="L875">
        <v>1398661200</v>
      </c>
      <c r="M875">
        <v>1400389200</v>
      </c>
      <c r="N875" s="11">
        <f t="shared" si="121"/>
        <v>41777.208333333336</v>
      </c>
      <c r="O875" t="b">
        <v>0</v>
      </c>
      <c r="P875" t="b">
        <v>0</v>
      </c>
      <c r="Q875" t="s">
        <v>53</v>
      </c>
      <c r="R875" s="8">
        <f t="shared" ref="R875:R938" si="127">(E875/H875)</f>
        <v>66.997115384615384</v>
      </c>
      <c r="S875" t="str">
        <f t="shared" si="122"/>
        <v>film &amp; video</v>
      </c>
      <c r="T875" t="str">
        <f t="shared" si="123"/>
        <v>drama</v>
      </c>
      <c r="U875" s="11" t="str">
        <f t="shared" si="125"/>
        <v>2014</v>
      </c>
      <c r="V875" s="11" t="str">
        <f t="shared" si="126"/>
        <v>Apr</v>
      </c>
      <c r="W875" s="11" t="str">
        <f t="shared" si="124"/>
        <v>May</v>
      </c>
    </row>
    <row r="876" spans="1:23" ht="15.75">
      <c r="A876">
        <v>273</v>
      </c>
      <c r="B876" s="4" t="s">
        <v>598</v>
      </c>
      <c r="C876" s="3" t="s">
        <v>599</v>
      </c>
      <c r="D876">
        <v>7800</v>
      </c>
      <c r="E876">
        <v>10704</v>
      </c>
      <c r="F876" t="s">
        <v>20</v>
      </c>
      <c r="G876" s="7">
        <f t="shared" si="119"/>
        <v>1.3723076923076922</v>
      </c>
      <c r="H876">
        <v>282</v>
      </c>
      <c r="I876" t="s">
        <v>15</v>
      </c>
      <c r="J876" t="s">
        <v>16</v>
      </c>
      <c r="K876" s="10">
        <f t="shared" si="120"/>
        <v>42995.208333333328</v>
      </c>
      <c r="L876">
        <v>1505624400</v>
      </c>
      <c r="M876">
        <v>1505883600</v>
      </c>
      <c r="N876" s="11">
        <f t="shared" si="121"/>
        <v>42998.208333333328</v>
      </c>
      <c r="O876" t="b">
        <v>0</v>
      </c>
      <c r="P876" t="b">
        <v>0</v>
      </c>
      <c r="Q876" t="s">
        <v>33</v>
      </c>
      <c r="R876" s="8">
        <f t="shared" si="127"/>
        <v>37.957446808510639</v>
      </c>
      <c r="S876" t="str">
        <f t="shared" si="122"/>
        <v>theater</v>
      </c>
      <c r="T876" t="str">
        <f t="shared" si="123"/>
        <v>plays</v>
      </c>
      <c r="U876" s="11" t="str">
        <f t="shared" si="125"/>
        <v>2017</v>
      </c>
      <c r="V876" s="11" t="str">
        <f t="shared" si="126"/>
        <v>Sep</v>
      </c>
      <c r="W876" s="11" t="str">
        <f t="shared" si="124"/>
        <v>Sep</v>
      </c>
    </row>
    <row r="877" spans="1:23" ht="15.75" customHeight="1">
      <c r="A877">
        <v>781</v>
      </c>
      <c r="B877" s="4" t="s">
        <v>1597</v>
      </c>
      <c r="C877" s="3" t="s">
        <v>1598</v>
      </c>
      <c r="D877">
        <v>8700</v>
      </c>
      <c r="E877">
        <v>4414</v>
      </c>
      <c r="F877" t="s">
        <v>74</v>
      </c>
      <c r="G877" s="7">
        <f t="shared" si="119"/>
        <v>0.50735632183908042</v>
      </c>
      <c r="H877">
        <v>56</v>
      </c>
      <c r="I877" t="s">
        <v>98</v>
      </c>
      <c r="J877" t="s">
        <v>99</v>
      </c>
      <c r="K877" s="10">
        <f t="shared" si="120"/>
        <v>40482.208333333336</v>
      </c>
      <c r="L877">
        <v>1288501200</v>
      </c>
      <c r="M877">
        <v>1292911200</v>
      </c>
      <c r="N877" s="11">
        <f t="shared" si="121"/>
        <v>40533.25</v>
      </c>
      <c r="O877" t="b">
        <v>0</v>
      </c>
      <c r="P877" t="b">
        <v>0</v>
      </c>
      <c r="Q877" t="s">
        <v>33</v>
      </c>
      <c r="R877" s="8">
        <f t="shared" si="127"/>
        <v>78.821428571428569</v>
      </c>
      <c r="S877" t="str">
        <f t="shared" si="122"/>
        <v>theater</v>
      </c>
      <c r="T877" t="str">
        <f t="shared" si="123"/>
        <v>plays</v>
      </c>
      <c r="U877" s="11" t="str">
        <f t="shared" si="125"/>
        <v>2010</v>
      </c>
      <c r="V877" s="11" t="str">
        <f t="shared" si="126"/>
        <v>Oct</v>
      </c>
      <c r="W877" s="11" t="str">
        <f t="shared" si="124"/>
        <v>Dec</v>
      </c>
    </row>
    <row r="878" spans="1:23" ht="15.75">
      <c r="A878">
        <v>974</v>
      </c>
      <c r="B878" s="4" t="s">
        <v>1977</v>
      </c>
      <c r="C878" s="3" t="s">
        <v>1978</v>
      </c>
      <c r="D878">
        <v>800</v>
      </c>
      <c r="E878">
        <v>2991</v>
      </c>
      <c r="F878" t="s">
        <v>20</v>
      </c>
      <c r="G878" s="7">
        <f t="shared" si="119"/>
        <v>3.73875</v>
      </c>
      <c r="H878">
        <v>32</v>
      </c>
      <c r="I878" t="s">
        <v>21</v>
      </c>
      <c r="J878" t="s">
        <v>22</v>
      </c>
      <c r="K878" s="10">
        <f t="shared" si="120"/>
        <v>41412.208333333336</v>
      </c>
      <c r="L878">
        <v>1368853200</v>
      </c>
      <c r="M878">
        <v>1368939600</v>
      </c>
      <c r="N878" s="11">
        <f t="shared" si="121"/>
        <v>41413.208333333336</v>
      </c>
      <c r="O878" t="b">
        <v>0</v>
      </c>
      <c r="P878" t="b">
        <v>0</v>
      </c>
      <c r="Q878" t="s">
        <v>60</v>
      </c>
      <c r="R878" s="8">
        <f t="shared" si="127"/>
        <v>93.46875</v>
      </c>
      <c r="S878" t="str">
        <f t="shared" si="122"/>
        <v>music</v>
      </c>
      <c r="T878" t="str">
        <f t="shared" si="123"/>
        <v>indie rock</v>
      </c>
      <c r="U878" s="11" t="str">
        <f t="shared" si="125"/>
        <v>2013</v>
      </c>
      <c r="V878" s="11" t="str">
        <f t="shared" si="126"/>
        <v>May</v>
      </c>
      <c r="W878" s="11" t="str">
        <f t="shared" si="124"/>
        <v>May</v>
      </c>
    </row>
    <row r="879" spans="1:23" ht="15.75" customHeight="1">
      <c r="A879">
        <v>539</v>
      </c>
      <c r="B879" s="4" t="s">
        <v>1123</v>
      </c>
      <c r="C879" s="3" t="s">
        <v>1124</v>
      </c>
      <c r="D879">
        <v>9800</v>
      </c>
      <c r="E879">
        <v>7120</v>
      </c>
      <c r="F879" t="s">
        <v>14</v>
      </c>
      <c r="G879" s="7">
        <f t="shared" si="119"/>
        <v>0.72653061224489801</v>
      </c>
      <c r="H879">
        <v>77</v>
      </c>
      <c r="I879" t="s">
        <v>21</v>
      </c>
      <c r="J879" t="s">
        <v>22</v>
      </c>
      <c r="K879" s="10">
        <f t="shared" si="120"/>
        <v>43647.208333333328</v>
      </c>
      <c r="L879">
        <v>1561957200</v>
      </c>
      <c r="M879">
        <v>1562475600</v>
      </c>
      <c r="N879" s="11">
        <f t="shared" si="121"/>
        <v>43653.208333333328</v>
      </c>
      <c r="O879" t="b">
        <v>0</v>
      </c>
      <c r="P879" t="b">
        <v>1</v>
      </c>
      <c r="Q879" t="s">
        <v>17</v>
      </c>
      <c r="R879" s="8">
        <f t="shared" si="127"/>
        <v>92.467532467532465</v>
      </c>
      <c r="S879" t="str">
        <f t="shared" si="122"/>
        <v>food</v>
      </c>
      <c r="T879" t="str">
        <f t="shared" si="123"/>
        <v>food trucks</v>
      </c>
      <c r="U879" s="11" t="str">
        <f t="shared" si="125"/>
        <v>2019</v>
      </c>
      <c r="V879" s="11" t="str">
        <f t="shared" si="126"/>
        <v>Jul</v>
      </c>
      <c r="W879" s="11" t="str">
        <f t="shared" si="124"/>
        <v>Jul</v>
      </c>
    </row>
    <row r="880" spans="1:23" ht="15.75" customHeight="1">
      <c r="A880">
        <v>421</v>
      </c>
      <c r="B880" s="4" t="s">
        <v>891</v>
      </c>
      <c r="C880" s="3" t="s">
        <v>892</v>
      </c>
      <c r="D880">
        <v>9400</v>
      </c>
      <c r="E880">
        <v>6015</v>
      </c>
      <c r="F880" t="s">
        <v>14</v>
      </c>
      <c r="G880" s="7">
        <f t="shared" si="119"/>
        <v>0.63989361702127656</v>
      </c>
      <c r="H880">
        <v>118</v>
      </c>
      <c r="I880" t="s">
        <v>21</v>
      </c>
      <c r="J880" t="s">
        <v>22</v>
      </c>
      <c r="K880" s="10">
        <f t="shared" si="120"/>
        <v>42915.208333333328</v>
      </c>
      <c r="L880">
        <v>1498712400</v>
      </c>
      <c r="M880">
        <v>1501304400</v>
      </c>
      <c r="N880" s="11">
        <f t="shared" si="121"/>
        <v>42945.208333333328</v>
      </c>
      <c r="O880" t="b">
        <v>0</v>
      </c>
      <c r="P880" t="b">
        <v>1</v>
      </c>
      <c r="Q880" t="s">
        <v>65</v>
      </c>
      <c r="R880" s="8">
        <f t="shared" si="127"/>
        <v>50.974576271186443</v>
      </c>
      <c r="S880" t="str">
        <f t="shared" si="122"/>
        <v>technology</v>
      </c>
      <c r="T880" t="str">
        <f t="shared" si="123"/>
        <v>wearables</v>
      </c>
      <c r="U880" s="11" t="str">
        <f t="shared" si="125"/>
        <v>2017</v>
      </c>
      <c r="V880" s="11" t="str">
        <f t="shared" si="126"/>
        <v>Jun</v>
      </c>
      <c r="W880" s="11" t="str">
        <f t="shared" si="124"/>
        <v>Jul</v>
      </c>
    </row>
    <row r="881" spans="1:23" ht="15.75">
      <c r="A881">
        <v>722</v>
      </c>
      <c r="B881" s="4" t="s">
        <v>1482</v>
      </c>
      <c r="C881" s="3" t="s">
        <v>1483</v>
      </c>
      <c r="D881">
        <v>48500</v>
      </c>
      <c r="E881">
        <v>75906</v>
      </c>
      <c r="F881" t="s">
        <v>20</v>
      </c>
      <c r="G881" s="7">
        <f t="shared" si="119"/>
        <v>1.5650721649484536</v>
      </c>
      <c r="H881">
        <v>3036</v>
      </c>
      <c r="I881" t="s">
        <v>21</v>
      </c>
      <c r="J881" t="s">
        <v>22</v>
      </c>
      <c r="K881" s="10">
        <f t="shared" si="120"/>
        <v>43045.25</v>
      </c>
      <c r="L881">
        <v>1509948000</v>
      </c>
      <c r="M881">
        <v>1512280800</v>
      </c>
      <c r="N881" s="11">
        <f t="shared" si="121"/>
        <v>43072.25</v>
      </c>
      <c r="O881" t="b">
        <v>0</v>
      </c>
      <c r="P881" t="b">
        <v>0</v>
      </c>
      <c r="Q881" t="s">
        <v>42</v>
      </c>
      <c r="R881" s="8">
        <f t="shared" si="127"/>
        <v>25.00197628458498</v>
      </c>
      <c r="S881" t="str">
        <f t="shared" si="122"/>
        <v>film &amp; video</v>
      </c>
      <c r="T881" t="str">
        <f t="shared" si="123"/>
        <v>documentary</v>
      </c>
      <c r="U881" s="11" t="str">
        <f t="shared" si="125"/>
        <v>2017</v>
      </c>
      <c r="V881" s="11" t="str">
        <f t="shared" si="126"/>
        <v>Nov</v>
      </c>
      <c r="W881" s="11" t="str">
        <f t="shared" si="124"/>
        <v>Dec</v>
      </c>
    </row>
    <row r="882" spans="1:23" ht="30" customHeight="1">
      <c r="A882">
        <v>211</v>
      </c>
      <c r="B882" s="4" t="s">
        <v>475</v>
      </c>
      <c r="C882" s="3" t="s">
        <v>476</v>
      </c>
      <c r="D882">
        <v>104400</v>
      </c>
      <c r="E882">
        <v>99100</v>
      </c>
      <c r="F882" t="s">
        <v>14</v>
      </c>
      <c r="G882" s="7">
        <f t="shared" si="119"/>
        <v>0.9492337164750958</v>
      </c>
      <c r="H882">
        <v>1625</v>
      </c>
      <c r="I882" t="s">
        <v>21</v>
      </c>
      <c r="J882" t="s">
        <v>22</v>
      </c>
      <c r="K882" s="10">
        <f t="shared" si="120"/>
        <v>41513.208333333336</v>
      </c>
      <c r="L882">
        <v>1377579600</v>
      </c>
      <c r="M882">
        <v>1379653200</v>
      </c>
      <c r="N882" s="11">
        <f t="shared" si="121"/>
        <v>41537.208333333336</v>
      </c>
      <c r="O882" t="b">
        <v>0</v>
      </c>
      <c r="P882" t="b">
        <v>0</v>
      </c>
      <c r="Q882" t="s">
        <v>33</v>
      </c>
      <c r="R882" s="8">
        <f t="shared" si="127"/>
        <v>60.984615384615381</v>
      </c>
      <c r="S882" t="str">
        <f t="shared" si="122"/>
        <v>theater</v>
      </c>
      <c r="T882" t="str">
        <f t="shared" si="123"/>
        <v>plays</v>
      </c>
      <c r="U882" s="11" t="str">
        <f t="shared" si="125"/>
        <v>2013</v>
      </c>
      <c r="V882" s="11" t="str">
        <f t="shared" si="126"/>
        <v>Aug</v>
      </c>
      <c r="W882" s="11" t="str">
        <f t="shared" si="124"/>
        <v>Sep</v>
      </c>
    </row>
    <row r="883" spans="1:23" ht="30">
      <c r="A883">
        <v>330</v>
      </c>
      <c r="B883" s="4" t="s">
        <v>712</v>
      </c>
      <c r="C883" s="3" t="s">
        <v>713</v>
      </c>
      <c r="D883">
        <v>33700</v>
      </c>
      <c r="E883">
        <v>62330</v>
      </c>
      <c r="F883" t="s">
        <v>20</v>
      </c>
      <c r="G883" s="7">
        <f t="shared" si="119"/>
        <v>1.8495548961424333</v>
      </c>
      <c r="H883">
        <v>1385</v>
      </c>
      <c r="I883" t="s">
        <v>40</v>
      </c>
      <c r="J883" t="s">
        <v>41</v>
      </c>
      <c r="K883" s="10">
        <f t="shared" si="120"/>
        <v>43077.25</v>
      </c>
      <c r="L883">
        <v>1512712800</v>
      </c>
      <c r="M883">
        <v>1512799200</v>
      </c>
      <c r="N883" s="11">
        <f t="shared" si="121"/>
        <v>43078.25</v>
      </c>
      <c r="O883" t="b">
        <v>0</v>
      </c>
      <c r="P883" t="b">
        <v>0</v>
      </c>
      <c r="Q883" t="s">
        <v>42</v>
      </c>
      <c r="R883" s="8">
        <f t="shared" si="127"/>
        <v>45.003610108303249</v>
      </c>
      <c r="S883" t="str">
        <f t="shared" si="122"/>
        <v>film &amp; video</v>
      </c>
      <c r="T883" t="str">
        <f t="shared" si="123"/>
        <v>documentary</v>
      </c>
      <c r="U883" s="11" t="str">
        <f t="shared" si="125"/>
        <v>2017</v>
      </c>
      <c r="V883" s="11" t="str">
        <f t="shared" si="126"/>
        <v>Dec</v>
      </c>
      <c r="W883" s="11" t="str">
        <f t="shared" si="124"/>
        <v>Dec</v>
      </c>
    </row>
    <row r="884" spans="1:23" ht="15.75">
      <c r="A884">
        <v>676</v>
      </c>
      <c r="B884" s="4" t="s">
        <v>1392</v>
      </c>
      <c r="C884" s="3" t="s">
        <v>1393</v>
      </c>
      <c r="D884">
        <v>62300</v>
      </c>
      <c r="E884">
        <v>118214</v>
      </c>
      <c r="F884" t="s">
        <v>20</v>
      </c>
      <c r="G884" s="7">
        <f t="shared" si="119"/>
        <v>1.8974959871589083</v>
      </c>
      <c r="H884">
        <v>1170</v>
      </c>
      <c r="I884" t="s">
        <v>21</v>
      </c>
      <c r="J884" t="s">
        <v>22</v>
      </c>
      <c r="K884" s="10">
        <f t="shared" si="120"/>
        <v>41178.208333333336</v>
      </c>
      <c r="L884">
        <v>1348635600</v>
      </c>
      <c r="M884">
        <v>1349413200</v>
      </c>
      <c r="N884" s="11">
        <f t="shared" si="121"/>
        <v>41187.208333333336</v>
      </c>
      <c r="O884" t="b">
        <v>0</v>
      </c>
      <c r="P884" t="b">
        <v>0</v>
      </c>
      <c r="Q884" t="s">
        <v>122</v>
      </c>
      <c r="R884" s="8">
        <f t="shared" si="127"/>
        <v>101.03760683760684</v>
      </c>
      <c r="S884" t="str">
        <f t="shared" si="122"/>
        <v>photography</v>
      </c>
      <c r="T884" t="str">
        <f t="shared" si="123"/>
        <v>photography books</v>
      </c>
      <c r="U884" s="11" t="str">
        <f t="shared" si="125"/>
        <v>2012</v>
      </c>
      <c r="V884" s="11" t="str">
        <f t="shared" si="126"/>
        <v>Sep</v>
      </c>
      <c r="W884" s="11" t="str">
        <f t="shared" si="124"/>
        <v>Oct</v>
      </c>
    </row>
    <row r="885" spans="1:23" ht="15.75">
      <c r="A885">
        <v>597</v>
      </c>
      <c r="B885" s="4" t="s">
        <v>1236</v>
      </c>
      <c r="C885" s="3" t="s">
        <v>1237</v>
      </c>
      <c r="D885">
        <v>73800</v>
      </c>
      <c r="E885">
        <v>148779</v>
      </c>
      <c r="F885" t="s">
        <v>20</v>
      </c>
      <c r="G885" s="7">
        <f t="shared" si="119"/>
        <v>2.0159756097560977</v>
      </c>
      <c r="H885">
        <v>2188</v>
      </c>
      <c r="I885" t="s">
        <v>21</v>
      </c>
      <c r="J885" t="s">
        <v>22</v>
      </c>
      <c r="K885" s="10">
        <f t="shared" si="120"/>
        <v>43786.25</v>
      </c>
      <c r="L885">
        <v>1573970400</v>
      </c>
      <c r="M885">
        <v>1575525600</v>
      </c>
      <c r="N885" s="11">
        <f t="shared" si="121"/>
        <v>43804.25</v>
      </c>
      <c r="O885" t="b">
        <v>0</v>
      </c>
      <c r="P885" t="b">
        <v>0</v>
      </c>
      <c r="Q885" t="s">
        <v>33</v>
      </c>
      <c r="R885" s="8">
        <f t="shared" si="127"/>
        <v>67.997714808043881</v>
      </c>
      <c r="S885" t="str">
        <f t="shared" si="122"/>
        <v>theater</v>
      </c>
      <c r="T885" t="str">
        <f t="shared" si="123"/>
        <v>plays</v>
      </c>
      <c r="U885" s="11" t="str">
        <f t="shared" si="125"/>
        <v>2019</v>
      </c>
      <c r="V885" s="11" t="str">
        <f t="shared" si="126"/>
        <v>Nov</v>
      </c>
      <c r="W885" s="11" t="str">
        <f t="shared" si="124"/>
        <v>Dec</v>
      </c>
    </row>
    <row r="886" spans="1:23" ht="15.75">
      <c r="A886">
        <v>305</v>
      </c>
      <c r="B886" s="4" t="s">
        <v>662</v>
      </c>
      <c r="C886" s="3" t="s">
        <v>663</v>
      </c>
      <c r="D886">
        <v>2800</v>
      </c>
      <c r="E886">
        <v>8014</v>
      </c>
      <c r="F886" t="s">
        <v>20</v>
      </c>
      <c r="G886" s="7">
        <f t="shared" si="119"/>
        <v>2.8621428571428571</v>
      </c>
      <c r="H886">
        <v>85</v>
      </c>
      <c r="I886" t="s">
        <v>21</v>
      </c>
      <c r="J886" t="s">
        <v>22</v>
      </c>
      <c r="K886" s="10">
        <f t="shared" si="120"/>
        <v>42448.208333333328</v>
      </c>
      <c r="L886">
        <v>1458363600</v>
      </c>
      <c r="M886">
        <v>1461906000</v>
      </c>
      <c r="N886" s="11">
        <f t="shared" si="121"/>
        <v>42489.208333333328</v>
      </c>
      <c r="O886" t="b">
        <v>0</v>
      </c>
      <c r="P886" t="b">
        <v>0</v>
      </c>
      <c r="Q886" t="s">
        <v>33</v>
      </c>
      <c r="R886" s="8">
        <f t="shared" si="127"/>
        <v>94.28235294117647</v>
      </c>
      <c r="S886" t="str">
        <f t="shared" si="122"/>
        <v>theater</v>
      </c>
      <c r="T886" t="str">
        <f t="shared" si="123"/>
        <v>plays</v>
      </c>
      <c r="U886" s="11" t="str">
        <f t="shared" si="125"/>
        <v>2016</v>
      </c>
      <c r="V886" s="11" t="str">
        <f t="shared" si="126"/>
        <v>Mar</v>
      </c>
      <c r="W886" s="11" t="str">
        <f t="shared" si="124"/>
        <v>Apr</v>
      </c>
    </row>
    <row r="887" spans="1:23" ht="15.75" customHeight="1">
      <c r="A887">
        <v>284</v>
      </c>
      <c r="B887" s="4" t="s">
        <v>620</v>
      </c>
      <c r="C887" s="3" t="s">
        <v>621</v>
      </c>
      <c r="D887">
        <v>9800</v>
      </c>
      <c r="E887">
        <v>8153</v>
      </c>
      <c r="F887" t="s">
        <v>14</v>
      </c>
      <c r="G887" s="7">
        <f t="shared" si="119"/>
        <v>0.83193877551020412</v>
      </c>
      <c r="H887">
        <v>132</v>
      </c>
      <c r="I887" t="s">
        <v>21</v>
      </c>
      <c r="J887" t="s">
        <v>22</v>
      </c>
      <c r="K887" s="10">
        <f t="shared" si="120"/>
        <v>41030.208333333336</v>
      </c>
      <c r="L887">
        <v>1335848400</v>
      </c>
      <c r="M887">
        <v>1336280400</v>
      </c>
      <c r="N887" s="11">
        <f t="shared" si="121"/>
        <v>41035.208333333336</v>
      </c>
      <c r="O887" t="b">
        <v>0</v>
      </c>
      <c r="P887" t="b">
        <v>0</v>
      </c>
      <c r="Q887" t="s">
        <v>28</v>
      </c>
      <c r="R887" s="8">
        <f t="shared" si="127"/>
        <v>61.765151515151516</v>
      </c>
      <c r="S887" t="str">
        <f t="shared" si="122"/>
        <v>technology</v>
      </c>
      <c r="T887" t="str">
        <f t="shared" si="123"/>
        <v>web</v>
      </c>
      <c r="U887" s="11" t="str">
        <f t="shared" si="125"/>
        <v>2012</v>
      </c>
      <c r="V887" s="11" t="str">
        <f t="shared" si="126"/>
        <v>May</v>
      </c>
      <c r="W887" s="11" t="str">
        <f t="shared" si="124"/>
        <v>May</v>
      </c>
    </row>
    <row r="888" spans="1:23" ht="15.75">
      <c r="A888">
        <v>169</v>
      </c>
      <c r="B888" s="4" t="s">
        <v>390</v>
      </c>
      <c r="C888" s="3" t="s">
        <v>391</v>
      </c>
      <c r="D888">
        <v>23300</v>
      </c>
      <c r="E888">
        <v>98811</v>
      </c>
      <c r="F888" t="s">
        <v>20</v>
      </c>
      <c r="G888" s="7">
        <f t="shared" si="119"/>
        <v>4.240815450643777</v>
      </c>
      <c r="H888">
        <v>1267</v>
      </c>
      <c r="I888" t="s">
        <v>21</v>
      </c>
      <c r="J888" t="s">
        <v>22</v>
      </c>
      <c r="K888" s="10">
        <f t="shared" si="120"/>
        <v>41077.208333333336</v>
      </c>
      <c r="L888">
        <v>1339909200</v>
      </c>
      <c r="M888">
        <v>1342328400</v>
      </c>
      <c r="N888" s="11">
        <f t="shared" si="121"/>
        <v>41105.208333333336</v>
      </c>
      <c r="O888" t="b">
        <v>0</v>
      </c>
      <c r="P888" t="b">
        <v>1</v>
      </c>
      <c r="Q888" t="s">
        <v>100</v>
      </c>
      <c r="R888" s="8">
        <f t="shared" si="127"/>
        <v>77.988161010260455</v>
      </c>
      <c r="S888" t="str">
        <f t="shared" si="122"/>
        <v>film &amp; video</v>
      </c>
      <c r="T888" t="str">
        <f t="shared" si="123"/>
        <v>shorts</v>
      </c>
      <c r="U888" s="11" t="str">
        <f t="shared" si="125"/>
        <v>2012</v>
      </c>
      <c r="V888" s="11" t="str">
        <f t="shared" si="126"/>
        <v>Jun</v>
      </c>
      <c r="W888" s="11" t="str">
        <f t="shared" si="124"/>
        <v>Jul</v>
      </c>
    </row>
    <row r="889" spans="1:23" ht="15.75" customHeight="1">
      <c r="A889">
        <v>100</v>
      </c>
      <c r="B889" s="4" t="s">
        <v>249</v>
      </c>
      <c r="C889" s="3" t="s">
        <v>250</v>
      </c>
      <c r="D889">
        <v>100</v>
      </c>
      <c r="E889">
        <v>1</v>
      </c>
      <c r="F889" t="s">
        <v>14</v>
      </c>
      <c r="G889" s="7">
        <f t="shared" si="119"/>
        <v>0.01</v>
      </c>
      <c r="H889">
        <v>1</v>
      </c>
      <c r="I889" t="s">
        <v>21</v>
      </c>
      <c r="J889" t="s">
        <v>22</v>
      </c>
      <c r="K889" s="10">
        <f t="shared" si="120"/>
        <v>40835.208333333336</v>
      </c>
      <c r="L889">
        <v>1319000400</v>
      </c>
      <c r="M889">
        <v>1320555600</v>
      </c>
      <c r="N889" s="11">
        <f t="shared" si="121"/>
        <v>40853.208333333336</v>
      </c>
      <c r="O889" t="b">
        <v>0</v>
      </c>
      <c r="P889" t="b">
        <v>0</v>
      </c>
      <c r="Q889" t="s">
        <v>33</v>
      </c>
      <c r="R889" s="8">
        <f t="shared" si="127"/>
        <v>1</v>
      </c>
      <c r="S889" t="str">
        <f t="shared" si="122"/>
        <v>theater</v>
      </c>
      <c r="T889" t="str">
        <f t="shared" si="123"/>
        <v>plays</v>
      </c>
      <c r="U889" s="11" t="str">
        <f t="shared" si="125"/>
        <v>2011</v>
      </c>
      <c r="V889" s="11" t="str">
        <f t="shared" si="126"/>
        <v>Oct</v>
      </c>
      <c r="W889" s="11" t="str">
        <f t="shared" si="124"/>
        <v>Nov</v>
      </c>
    </row>
    <row r="890" spans="1:23" ht="30">
      <c r="A890">
        <v>626</v>
      </c>
      <c r="B890" s="4" t="s">
        <v>1294</v>
      </c>
      <c r="C890" s="3" t="s">
        <v>1295</v>
      </c>
      <c r="D890">
        <v>6400</v>
      </c>
      <c r="E890">
        <v>13205</v>
      </c>
      <c r="F890" t="s">
        <v>20</v>
      </c>
      <c r="G890" s="7">
        <f t="shared" si="119"/>
        <v>2.0632812500000002</v>
      </c>
      <c r="H890">
        <v>189</v>
      </c>
      <c r="I890" t="s">
        <v>21</v>
      </c>
      <c r="J890" t="s">
        <v>22</v>
      </c>
      <c r="K890" s="10">
        <f t="shared" si="120"/>
        <v>40449.208333333336</v>
      </c>
      <c r="L890">
        <v>1285650000</v>
      </c>
      <c r="M890">
        <v>1286427600</v>
      </c>
      <c r="N890" s="11">
        <f t="shared" si="121"/>
        <v>40458.208333333336</v>
      </c>
      <c r="O890" t="b">
        <v>0</v>
      </c>
      <c r="P890" t="b">
        <v>1</v>
      </c>
      <c r="Q890" t="s">
        <v>33</v>
      </c>
      <c r="R890" s="8">
        <f t="shared" si="127"/>
        <v>69.867724867724874</v>
      </c>
      <c r="S890" t="str">
        <f t="shared" si="122"/>
        <v>theater</v>
      </c>
      <c r="T890" t="str">
        <f t="shared" si="123"/>
        <v>plays</v>
      </c>
      <c r="U890" s="11" t="str">
        <f t="shared" si="125"/>
        <v>2010</v>
      </c>
      <c r="V890" s="11" t="str">
        <f t="shared" si="126"/>
        <v>Sep</v>
      </c>
      <c r="W890" s="11" t="str">
        <f t="shared" si="124"/>
        <v>Oct</v>
      </c>
    </row>
    <row r="891" spans="1:23" ht="30">
      <c r="A891">
        <v>107</v>
      </c>
      <c r="B891" s="4" t="s">
        <v>263</v>
      </c>
      <c r="C891" s="3" t="s">
        <v>264</v>
      </c>
      <c r="D891">
        <v>3500</v>
      </c>
      <c r="E891">
        <v>6527</v>
      </c>
      <c r="F891" t="s">
        <v>20</v>
      </c>
      <c r="G891" s="7">
        <f t="shared" si="119"/>
        <v>1.8648571428571428</v>
      </c>
      <c r="H891">
        <v>86</v>
      </c>
      <c r="I891" t="s">
        <v>21</v>
      </c>
      <c r="J891" t="s">
        <v>22</v>
      </c>
      <c r="K891" s="10">
        <f t="shared" si="120"/>
        <v>43213.208333333328</v>
      </c>
      <c r="L891">
        <v>1524459600</v>
      </c>
      <c r="M891">
        <v>1525928400</v>
      </c>
      <c r="N891" s="11">
        <f t="shared" si="121"/>
        <v>43230.208333333328</v>
      </c>
      <c r="O891" t="b">
        <v>0</v>
      </c>
      <c r="P891" t="b">
        <v>1</v>
      </c>
      <c r="Q891" t="s">
        <v>33</v>
      </c>
      <c r="R891" s="8">
        <f t="shared" si="127"/>
        <v>75.895348837209298</v>
      </c>
      <c r="S891" t="str">
        <f t="shared" si="122"/>
        <v>theater</v>
      </c>
      <c r="T891" t="str">
        <f t="shared" si="123"/>
        <v>plays</v>
      </c>
      <c r="U891" s="11" t="str">
        <f t="shared" si="125"/>
        <v>2018</v>
      </c>
      <c r="V891" s="11" t="str">
        <f t="shared" si="126"/>
        <v>Apr</v>
      </c>
      <c r="W891" s="11" t="str">
        <f t="shared" si="124"/>
        <v>May</v>
      </c>
    </row>
    <row r="892" spans="1:23" ht="30" customHeight="1">
      <c r="A892">
        <v>507</v>
      </c>
      <c r="B892" s="4" t="s">
        <v>1061</v>
      </c>
      <c r="C892" s="3" t="s">
        <v>1062</v>
      </c>
      <c r="D892">
        <v>2100</v>
      </c>
      <c r="E892">
        <v>837</v>
      </c>
      <c r="F892" t="s">
        <v>14</v>
      </c>
      <c r="G892" s="7">
        <f t="shared" si="119"/>
        <v>0.39857142857142863</v>
      </c>
      <c r="H892">
        <v>19</v>
      </c>
      <c r="I892" t="s">
        <v>21</v>
      </c>
      <c r="J892" t="s">
        <v>22</v>
      </c>
      <c r="K892" s="10">
        <f t="shared" si="120"/>
        <v>41373.208333333336</v>
      </c>
      <c r="L892">
        <v>1365483600</v>
      </c>
      <c r="M892">
        <v>1369717200</v>
      </c>
      <c r="N892" s="11">
        <f t="shared" si="121"/>
        <v>41422.208333333336</v>
      </c>
      <c r="O892" t="b">
        <v>0</v>
      </c>
      <c r="P892" t="b">
        <v>1</v>
      </c>
      <c r="Q892" t="s">
        <v>28</v>
      </c>
      <c r="R892" s="8">
        <f t="shared" si="127"/>
        <v>44.05263157894737</v>
      </c>
      <c r="S892" t="str">
        <f t="shared" si="122"/>
        <v>technology</v>
      </c>
      <c r="T892" t="str">
        <f t="shared" si="123"/>
        <v>web</v>
      </c>
      <c r="U892" s="11" t="str">
        <f t="shared" si="125"/>
        <v>2013</v>
      </c>
      <c r="V892" s="11" t="str">
        <f t="shared" si="126"/>
        <v>Apr</v>
      </c>
      <c r="W892" s="11" t="str">
        <f t="shared" si="124"/>
        <v>May</v>
      </c>
    </row>
    <row r="893" spans="1:23" ht="15.75" customHeight="1">
      <c r="A893">
        <v>673</v>
      </c>
      <c r="B893" s="4" t="s">
        <v>1386</v>
      </c>
      <c r="C893" s="3" t="s">
        <v>1387</v>
      </c>
      <c r="D893">
        <v>5600</v>
      </c>
      <c r="E893">
        <v>2445</v>
      </c>
      <c r="F893" t="s">
        <v>14</v>
      </c>
      <c r="G893" s="7">
        <f t="shared" si="119"/>
        <v>0.43660714285714286</v>
      </c>
      <c r="H893">
        <v>58</v>
      </c>
      <c r="I893" t="s">
        <v>107</v>
      </c>
      <c r="J893" t="s">
        <v>108</v>
      </c>
      <c r="K893" s="10">
        <f t="shared" si="120"/>
        <v>42475.208333333328</v>
      </c>
      <c r="L893">
        <v>1460696400</v>
      </c>
      <c r="M893">
        <v>1462510800</v>
      </c>
      <c r="N893" s="11">
        <f t="shared" si="121"/>
        <v>42496.208333333328</v>
      </c>
      <c r="O893" t="b">
        <v>0</v>
      </c>
      <c r="P893" t="b">
        <v>0</v>
      </c>
      <c r="Q893" t="s">
        <v>60</v>
      </c>
      <c r="R893" s="8">
        <f t="shared" si="127"/>
        <v>42.155172413793103</v>
      </c>
      <c r="S893" t="str">
        <f t="shared" si="122"/>
        <v>music</v>
      </c>
      <c r="T893" t="str">
        <f t="shared" si="123"/>
        <v>indie rock</v>
      </c>
      <c r="U893" s="11" t="str">
        <f t="shared" si="125"/>
        <v>2016</v>
      </c>
      <c r="V893" s="11" t="str">
        <f t="shared" si="126"/>
        <v>Apr</v>
      </c>
      <c r="W893" s="11" t="str">
        <f t="shared" si="124"/>
        <v>May</v>
      </c>
    </row>
    <row r="894" spans="1:23" ht="15.75" customHeight="1">
      <c r="A894">
        <v>472</v>
      </c>
      <c r="B894" s="4" t="s">
        <v>991</v>
      </c>
      <c r="C894" s="3" t="s">
        <v>992</v>
      </c>
      <c r="D894">
        <v>153800</v>
      </c>
      <c r="E894">
        <v>60342</v>
      </c>
      <c r="F894" t="s">
        <v>14</v>
      </c>
      <c r="G894" s="7">
        <f t="shared" ref="G894:G957" si="128">(E894/D894*100) %</f>
        <v>0.39234070221066319</v>
      </c>
      <c r="H894">
        <v>575</v>
      </c>
      <c r="I894" t="s">
        <v>21</v>
      </c>
      <c r="J894" t="s">
        <v>22</v>
      </c>
      <c r="K894" s="10">
        <f t="shared" si="120"/>
        <v>43535.208333333328</v>
      </c>
      <c r="L894">
        <v>1552280400</v>
      </c>
      <c r="M894">
        <v>1556946000</v>
      </c>
      <c r="N894" s="11">
        <f t="shared" si="121"/>
        <v>43589.208333333328</v>
      </c>
      <c r="O894" t="b">
        <v>0</v>
      </c>
      <c r="P894" t="b">
        <v>0</v>
      </c>
      <c r="Q894" t="s">
        <v>23</v>
      </c>
      <c r="R894" s="8">
        <f t="shared" si="127"/>
        <v>104.94260869565217</v>
      </c>
      <c r="S894" t="str">
        <f t="shared" si="122"/>
        <v>music</v>
      </c>
      <c r="T894" t="str">
        <f t="shared" si="123"/>
        <v>rock</v>
      </c>
      <c r="U894" s="11" t="str">
        <f t="shared" si="125"/>
        <v>2019</v>
      </c>
      <c r="V894" s="11" t="str">
        <f t="shared" si="126"/>
        <v>Mar</v>
      </c>
      <c r="W894" s="11" t="str">
        <f t="shared" si="124"/>
        <v>May</v>
      </c>
    </row>
    <row r="895" spans="1:23" ht="15.75">
      <c r="A895">
        <v>294</v>
      </c>
      <c r="B895" s="4" t="s">
        <v>640</v>
      </c>
      <c r="C895" s="3" t="s">
        <v>641</v>
      </c>
      <c r="D895">
        <v>600</v>
      </c>
      <c r="E895">
        <v>8038</v>
      </c>
      <c r="F895" t="s">
        <v>20</v>
      </c>
      <c r="G895" s="7">
        <f t="shared" si="128"/>
        <v>13.396666666666668</v>
      </c>
      <c r="H895">
        <v>183</v>
      </c>
      <c r="I895" t="s">
        <v>21</v>
      </c>
      <c r="J895" t="s">
        <v>22</v>
      </c>
      <c r="K895" s="10">
        <f t="shared" si="120"/>
        <v>43399.208333333328</v>
      </c>
      <c r="L895">
        <v>1540530000</v>
      </c>
      <c r="M895">
        <v>1541570400</v>
      </c>
      <c r="N895" s="11">
        <f t="shared" si="121"/>
        <v>43411.25</v>
      </c>
      <c r="O895" t="b">
        <v>0</v>
      </c>
      <c r="P895" t="b">
        <v>0</v>
      </c>
      <c r="Q895" t="s">
        <v>33</v>
      </c>
      <c r="R895" s="8">
        <f t="shared" si="127"/>
        <v>43.923497267759565</v>
      </c>
      <c r="S895" t="str">
        <f t="shared" si="122"/>
        <v>theater</v>
      </c>
      <c r="T895" t="str">
        <f t="shared" si="123"/>
        <v>plays</v>
      </c>
      <c r="U895" s="11" t="str">
        <f t="shared" si="125"/>
        <v>2018</v>
      </c>
      <c r="V895" s="11" t="str">
        <f t="shared" si="126"/>
        <v>Oct</v>
      </c>
      <c r="W895" s="11" t="str">
        <f t="shared" si="124"/>
        <v>Nov</v>
      </c>
    </row>
    <row r="896" spans="1:23" ht="15.75">
      <c r="A896">
        <v>929</v>
      </c>
      <c r="B896" s="4" t="s">
        <v>1890</v>
      </c>
      <c r="C896" s="3" t="s">
        <v>1891</v>
      </c>
      <c r="D896">
        <v>5500</v>
      </c>
      <c r="E896">
        <v>11952</v>
      </c>
      <c r="F896" t="s">
        <v>20</v>
      </c>
      <c r="G896" s="7">
        <f t="shared" si="128"/>
        <v>2.173090909090909</v>
      </c>
      <c r="H896">
        <v>184</v>
      </c>
      <c r="I896" t="s">
        <v>40</v>
      </c>
      <c r="J896" t="s">
        <v>41</v>
      </c>
      <c r="K896" s="10">
        <f t="shared" si="120"/>
        <v>42858.208333333328</v>
      </c>
      <c r="L896">
        <v>1493787600</v>
      </c>
      <c r="M896">
        <v>1494997200</v>
      </c>
      <c r="N896" s="11">
        <f t="shared" si="121"/>
        <v>42872.208333333328</v>
      </c>
      <c r="O896" t="b">
        <v>0</v>
      </c>
      <c r="P896" t="b">
        <v>0</v>
      </c>
      <c r="Q896" t="s">
        <v>33</v>
      </c>
      <c r="R896" s="8">
        <f t="shared" si="127"/>
        <v>64.956521739130437</v>
      </c>
      <c r="S896" t="str">
        <f t="shared" si="122"/>
        <v>theater</v>
      </c>
      <c r="T896" t="str">
        <f t="shared" si="123"/>
        <v>plays</v>
      </c>
      <c r="U896" s="11" t="str">
        <f t="shared" si="125"/>
        <v>2017</v>
      </c>
      <c r="V896" s="11" t="str">
        <f t="shared" si="126"/>
        <v>May</v>
      </c>
      <c r="W896" s="11" t="str">
        <f t="shared" si="124"/>
        <v>May</v>
      </c>
    </row>
    <row r="897" spans="1:23" ht="15.75">
      <c r="A897">
        <v>523</v>
      </c>
      <c r="B897" s="4" t="s">
        <v>1091</v>
      </c>
      <c r="C897" s="3" t="s">
        <v>1092</v>
      </c>
      <c r="D897">
        <v>900</v>
      </c>
      <c r="E897">
        <v>6303</v>
      </c>
      <c r="F897" t="s">
        <v>20</v>
      </c>
      <c r="G897" s="7">
        <f t="shared" si="128"/>
        <v>7.003333333333333</v>
      </c>
      <c r="H897">
        <v>89</v>
      </c>
      <c r="I897" t="s">
        <v>21</v>
      </c>
      <c r="J897" t="s">
        <v>22</v>
      </c>
      <c r="K897" s="10">
        <f t="shared" si="120"/>
        <v>40241.25</v>
      </c>
      <c r="L897">
        <v>1267682400</v>
      </c>
      <c r="M897">
        <v>1268114400</v>
      </c>
      <c r="N897" s="11">
        <f t="shared" si="121"/>
        <v>40246.25</v>
      </c>
      <c r="O897" t="b">
        <v>0</v>
      </c>
      <c r="P897" t="b">
        <v>0</v>
      </c>
      <c r="Q897" t="s">
        <v>100</v>
      </c>
      <c r="R897" s="8">
        <f t="shared" si="127"/>
        <v>70.82022471910112</v>
      </c>
      <c r="S897" t="str">
        <f t="shared" si="122"/>
        <v>film &amp; video</v>
      </c>
      <c r="T897" t="str">
        <f t="shared" si="123"/>
        <v>shorts</v>
      </c>
      <c r="U897" s="11" t="str">
        <f t="shared" si="125"/>
        <v>2010</v>
      </c>
      <c r="V897" s="11" t="str">
        <f t="shared" si="126"/>
        <v>Mar</v>
      </c>
      <c r="W897" s="11" t="str">
        <f t="shared" si="124"/>
        <v>Mar</v>
      </c>
    </row>
    <row r="898" spans="1:23" ht="15.75" customHeight="1">
      <c r="A898">
        <v>500</v>
      </c>
      <c r="B898" s="4" t="s">
        <v>1048</v>
      </c>
      <c r="C898" s="3" t="s">
        <v>1049</v>
      </c>
      <c r="D898">
        <v>100</v>
      </c>
      <c r="E898">
        <v>0</v>
      </c>
      <c r="F898" t="s">
        <v>14</v>
      </c>
      <c r="G898" s="7">
        <f t="shared" si="128"/>
        <v>0</v>
      </c>
      <c r="H898">
        <v>0</v>
      </c>
      <c r="I898" t="s">
        <v>21</v>
      </c>
      <c r="J898" t="s">
        <v>22</v>
      </c>
      <c r="K898" s="10">
        <f t="shared" ref="K898:K961" si="129">(((L898/60)/60)/24)+DATE(1970,1,1)</f>
        <v>41395.208333333336</v>
      </c>
      <c r="L898">
        <v>1367384400</v>
      </c>
      <c r="M898">
        <v>1369803600</v>
      </c>
      <c r="N898" s="11">
        <f t="shared" ref="N898:N961" si="130">(((M898/60)/60)/24)+DATE(1970,1,1)</f>
        <v>41423.208333333336</v>
      </c>
      <c r="O898" t="b">
        <v>0</v>
      </c>
      <c r="P898" t="b">
        <v>1</v>
      </c>
      <c r="Q898" t="s">
        <v>33</v>
      </c>
      <c r="R898" s="8" t="e">
        <f t="shared" si="127"/>
        <v>#DIV/0!</v>
      </c>
      <c r="S898" t="str">
        <f t="shared" ref="S898:S961" si="131">LEFT(Q898,FIND("/",Q898)-1)</f>
        <v>theater</v>
      </c>
      <c r="T898" t="str">
        <f t="shared" ref="T898:T961" si="132">RIGHT(Q898,(LEN(Q898)-FIND("/",Q898)))</f>
        <v>plays</v>
      </c>
      <c r="U898" s="11" t="str">
        <f t="shared" si="125"/>
        <v>2013</v>
      </c>
      <c r="V898" s="11" t="str">
        <f t="shared" si="126"/>
        <v>May</v>
      </c>
      <c r="W898" s="11" t="str">
        <f t="shared" ref="W898:W961" si="133">TEXT(N898,"mmm")</f>
        <v>May</v>
      </c>
    </row>
    <row r="899" spans="1:23" ht="15.75">
      <c r="A899">
        <v>820</v>
      </c>
      <c r="B899" s="4" t="s">
        <v>1673</v>
      </c>
      <c r="C899" s="3" t="s">
        <v>1674</v>
      </c>
      <c r="D899">
        <v>1500</v>
      </c>
      <c r="E899">
        <v>12009</v>
      </c>
      <c r="F899" t="s">
        <v>20</v>
      </c>
      <c r="G899" s="7">
        <f t="shared" si="128"/>
        <v>8.0060000000000002</v>
      </c>
      <c r="H899">
        <v>279</v>
      </c>
      <c r="I899" t="s">
        <v>40</v>
      </c>
      <c r="J899" t="s">
        <v>41</v>
      </c>
      <c r="K899" s="10">
        <f t="shared" si="129"/>
        <v>43310.208333333328</v>
      </c>
      <c r="L899">
        <v>1532840400</v>
      </c>
      <c r="M899">
        <v>1533963600</v>
      </c>
      <c r="N899" s="11">
        <f t="shared" si="130"/>
        <v>43323.208333333328</v>
      </c>
      <c r="O899" t="b">
        <v>0</v>
      </c>
      <c r="P899" t="b">
        <v>1</v>
      </c>
      <c r="Q899" t="s">
        <v>23</v>
      </c>
      <c r="R899" s="8">
        <f t="shared" si="127"/>
        <v>43.043010752688176</v>
      </c>
      <c r="S899" t="str">
        <f t="shared" si="131"/>
        <v>music</v>
      </c>
      <c r="T899" t="str">
        <f t="shared" si="132"/>
        <v>rock</v>
      </c>
      <c r="U899" s="11" t="str">
        <f t="shared" ref="U899:U962" si="134">TEXT(N899,"yyyy")</f>
        <v>2018</v>
      </c>
      <c r="V899" s="11" t="str">
        <f t="shared" ref="V899:V962" si="135">TEXT(K899,"mmm")</f>
        <v>Jul</v>
      </c>
      <c r="W899" s="11" t="str">
        <f t="shared" si="133"/>
        <v>Aug</v>
      </c>
    </row>
    <row r="900" spans="1:23" ht="15.75">
      <c r="A900">
        <v>606</v>
      </c>
      <c r="B900" s="4" t="s">
        <v>1254</v>
      </c>
      <c r="C900" s="3" t="s">
        <v>1255</v>
      </c>
      <c r="D900">
        <v>3400</v>
      </c>
      <c r="E900">
        <v>6405</v>
      </c>
      <c r="F900" t="s">
        <v>20</v>
      </c>
      <c r="G900" s="7">
        <f t="shared" si="128"/>
        <v>1.8838235294117647</v>
      </c>
      <c r="H900">
        <v>160</v>
      </c>
      <c r="I900" t="s">
        <v>40</v>
      </c>
      <c r="J900" t="s">
        <v>41</v>
      </c>
      <c r="K900" s="10">
        <f t="shared" si="129"/>
        <v>42436.25</v>
      </c>
      <c r="L900">
        <v>1457330400</v>
      </c>
      <c r="M900">
        <v>1458277200</v>
      </c>
      <c r="N900" s="11">
        <f t="shared" si="130"/>
        <v>42447.208333333328</v>
      </c>
      <c r="O900" t="b">
        <v>0</v>
      </c>
      <c r="P900" t="b">
        <v>0</v>
      </c>
      <c r="Q900" t="s">
        <v>23</v>
      </c>
      <c r="R900" s="8">
        <f t="shared" si="127"/>
        <v>40.03125</v>
      </c>
      <c r="S900" t="str">
        <f t="shared" si="131"/>
        <v>music</v>
      </c>
      <c r="T900" t="str">
        <f t="shared" si="132"/>
        <v>rock</v>
      </c>
      <c r="U900" s="11" t="str">
        <f t="shared" si="134"/>
        <v>2016</v>
      </c>
      <c r="V900" s="11" t="str">
        <f t="shared" si="135"/>
        <v>Mar</v>
      </c>
      <c r="W900" s="11" t="str">
        <f t="shared" si="133"/>
        <v>Mar</v>
      </c>
    </row>
    <row r="901" spans="1:23" ht="30" customHeight="1">
      <c r="A901">
        <v>720</v>
      </c>
      <c r="B901" s="4" t="s">
        <v>1478</v>
      </c>
      <c r="C901" s="3" t="s">
        <v>1479</v>
      </c>
      <c r="D901">
        <v>8700</v>
      </c>
      <c r="E901">
        <v>3227</v>
      </c>
      <c r="F901" t="s">
        <v>74</v>
      </c>
      <c r="G901" s="7">
        <f t="shared" si="128"/>
        <v>0.37091954022988505</v>
      </c>
      <c r="H901">
        <v>38</v>
      </c>
      <c r="I901" t="s">
        <v>36</v>
      </c>
      <c r="J901" t="s">
        <v>37</v>
      </c>
      <c r="K901" s="10">
        <f t="shared" si="129"/>
        <v>43152.25</v>
      </c>
      <c r="L901">
        <v>1519192800</v>
      </c>
      <c r="M901">
        <v>1520402400</v>
      </c>
      <c r="N901" s="11">
        <f t="shared" si="130"/>
        <v>43166.25</v>
      </c>
      <c r="O901" t="b">
        <v>0</v>
      </c>
      <c r="P901" t="b">
        <v>1</v>
      </c>
      <c r="Q901" t="s">
        <v>33</v>
      </c>
      <c r="R901" s="8">
        <f t="shared" si="127"/>
        <v>84.921052631578945</v>
      </c>
      <c r="S901" t="str">
        <f t="shared" si="131"/>
        <v>theater</v>
      </c>
      <c r="T901" t="str">
        <f t="shared" si="132"/>
        <v>plays</v>
      </c>
      <c r="U901" s="11" t="str">
        <f t="shared" si="134"/>
        <v>2018</v>
      </c>
      <c r="V901" s="11" t="str">
        <f t="shared" si="135"/>
        <v>Feb</v>
      </c>
      <c r="W901" s="11" t="str">
        <f t="shared" si="133"/>
        <v>Mar</v>
      </c>
    </row>
    <row r="902" spans="1:23" ht="15.75">
      <c r="A902">
        <v>573</v>
      </c>
      <c r="B902" s="4" t="s">
        <v>1190</v>
      </c>
      <c r="C902" s="3" t="s">
        <v>1191</v>
      </c>
      <c r="D902">
        <v>6700</v>
      </c>
      <c r="E902">
        <v>7496</v>
      </c>
      <c r="F902" t="s">
        <v>20</v>
      </c>
      <c r="G902" s="7">
        <f t="shared" si="128"/>
        <v>1.1188059701492536</v>
      </c>
      <c r="H902">
        <v>300</v>
      </c>
      <c r="I902" t="s">
        <v>21</v>
      </c>
      <c r="J902" t="s">
        <v>22</v>
      </c>
      <c r="K902" s="10">
        <f t="shared" si="129"/>
        <v>41761.208333333336</v>
      </c>
      <c r="L902">
        <v>1399006800</v>
      </c>
      <c r="M902">
        <v>1399179600</v>
      </c>
      <c r="N902" s="11">
        <f t="shared" si="130"/>
        <v>41763.208333333336</v>
      </c>
      <c r="O902" t="b">
        <v>0</v>
      </c>
      <c r="P902" t="b">
        <v>0</v>
      </c>
      <c r="Q902" t="s">
        <v>1029</v>
      </c>
      <c r="R902" s="8">
        <f t="shared" si="127"/>
        <v>24.986666666666668</v>
      </c>
      <c r="S902" t="str">
        <f t="shared" si="131"/>
        <v>journalism</v>
      </c>
      <c r="T902" t="str">
        <f t="shared" si="132"/>
        <v>audio</v>
      </c>
      <c r="U902" s="11" t="str">
        <f t="shared" si="134"/>
        <v>2014</v>
      </c>
      <c r="V902" s="11" t="str">
        <f t="shared" si="135"/>
        <v>May</v>
      </c>
      <c r="W902" s="11" t="str">
        <f t="shared" si="133"/>
        <v>May</v>
      </c>
    </row>
    <row r="903" spans="1:23" ht="15.75" customHeight="1">
      <c r="A903">
        <v>787</v>
      </c>
      <c r="B903" s="4" t="s">
        <v>1609</v>
      </c>
      <c r="C903" s="3" t="s">
        <v>1610</v>
      </c>
      <c r="D903">
        <v>61200</v>
      </c>
      <c r="E903">
        <v>60994</v>
      </c>
      <c r="F903" t="s">
        <v>14</v>
      </c>
      <c r="G903" s="7">
        <f t="shared" si="128"/>
        <v>0.99663398692810456</v>
      </c>
      <c r="H903">
        <v>859</v>
      </c>
      <c r="I903" t="s">
        <v>15</v>
      </c>
      <c r="J903" t="s">
        <v>16</v>
      </c>
      <c r="K903" s="10">
        <f t="shared" si="129"/>
        <v>40684.208333333336</v>
      </c>
      <c r="L903">
        <v>1305954000</v>
      </c>
      <c r="M903">
        <v>1306731600</v>
      </c>
      <c r="N903" s="11">
        <f t="shared" si="130"/>
        <v>40693.208333333336</v>
      </c>
      <c r="O903" t="b">
        <v>0</v>
      </c>
      <c r="P903" t="b">
        <v>0</v>
      </c>
      <c r="Q903" t="s">
        <v>23</v>
      </c>
      <c r="R903" s="8">
        <f t="shared" si="127"/>
        <v>71.005820721769496</v>
      </c>
      <c r="S903" t="str">
        <f t="shared" si="131"/>
        <v>music</v>
      </c>
      <c r="T903" t="str">
        <f t="shared" si="132"/>
        <v>rock</v>
      </c>
      <c r="U903" s="11" t="str">
        <f t="shared" si="134"/>
        <v>2011</v>
      </c>
      <c r="V903" s="11" t="str">
        <f t="shared" si="135"/>
        <v>May</v>
      </c>
      <c r="W903" s="11" t="str">
        <f t="shared" si="133"/>
        <v>May</v>
      </c>
    </row>
    <row r="904" spans="1:23" ht="15.75" customHeight="1">
      <c r="A904">
        <v>215</v>
      </c>
      <c r="B904" s="4" t="s">
        <v>483</v>
      </c>
      <c r="C904" s="3" t="s">
        <v>484</v>
      </c>
      <c r="D904">
        <v>156800</v>
      </c>
      <c r="E904">
        <v>6024</v>
      </c>
      <c r="F904" t="s">
        <v>14</v>
      </c>
      <c r="G904" s="7">
        <f t="shared" si="128"/>
        <v>3.8418367346938778E-2</v>
      </c>
      <c r="H904">
        <v>143</v>
      </c>
      <c r="I904" t="s">
        <v>21</v>
      </c>
      <c r="J904" t="s">
        <v>22</v>
      </c>
      <c r="K904" s="10">
        <f t="shared" si="129"/>
        <v>43509.25</v>
      </c>
      <c r="L904">
        <v>1550037600</v>
      </c>
      <c r="M904">
        <v>1550210400</v>
      </c>
      <c r="N904" s="11">
        <f t="shared" si="130"/>
        <v>43511.25</v>
      </c>
      <c r="O904" t="b">
        <v>0</v>
      </c>
      <c r="P904" t="b">
        <v>0</v>
      </c>
      <c r="Q904" t="s">
        <v>33</v>
      </c>
      <c r="R904" s="8">
        <f t="shared" si="127"/>
        <v>42.125874125874127</v>
      </c>
      <c r="S904" t="str">
        <f t="shared" si="131"/>
        <v>theater</v>
      </c>
      <c r="T904" t="str">
        <f t="shared" si="132"/>
        <v>plays</v>
      </c>
      <c r="U904" s="11" t="str">
        <f t="shared" si="134"/>
        <v>2019</v>
      </c>
      <c r="V904" s="11" t="str">
        <f t="shared" si="135"/>
        <v>Feb</v>
      </c>
      <c r="W904" s="11" t="str">
        <f t="shared" si="133"/>
        <v>Feb</v>
      </c>
    </row>
    <row r="905" spans="1:23" ht="15.75" customHeight="1">
      <c r="A905">
        <v>648</v>
      </c>
      <c r="B905" s="4" t="s">
        <v>1338</v>
      </c>
      <c r="C905" s="3" t="s">
        <v>1339</v>
      </c>
      <c r="D905">
        <v>98600</v>
      </c>
      <c r="E905">
        <v>62174</v>
      </c>
      <c r="F905" t="s">
        <v>74</v>
      </c>
      <c r="G905" s="7">
        <f t="shared" si="128"/>
        <v>0.63056795131845844</v>
      </c>
      <c r="H905">
        <v>723</v>
      </c>
      <c r="I905" t="s">
        <v>21</v>
      </c>
      <c r="J905" t="s">
        <v>22</v>
      </c>
      <c r="K905" s="10">
        <f t="shared" si="129"/>
        <v>42922.208333333328</v>
      </c>
      <c r="L905">
        <v>1499317200</v>
      </c>
      <c r="M905">
        <v>1500872400</v>
      </c>
      <c r="N905" s="11">
        <f t="shared" si="130"/>
        <v>42940.208333333328</v>
      </c>
      <c r="O905" t="b">
        <v>1</v>
      </c>
      <c r="P905" t="b">
        <v>0</v>
      </c>
      <c r="Q905" t="s">
        <v>17</v>
      </c>
      <c r="R905" s="8">
        <f t="shared" si="127"/>
        <v>85.994467496542185</v>
      </c>
      <c r="S905" t="str">
        <f t="shared" si="131"/>
        <v>food</v>
      </c>
      <c r="T905" t="str">
        <f t="shared" si="132"/>
        <v>food trucks</v>
      </c>
      <c r="U905" s="11" t="str">
        <f t="shared" si="134"/>
        <v>2017</v>
      </c>
      <c r="V905" s="11" t="str">
        <f t="shared" si="135"/>
        <v>Jul</v>
      </c>
      <c r="W905" s="11" t="str">
        <f t="shared" si="133"/>
        <v>Jul</v>
      </c>
    </row>
    <row r="906" spans="1:23" ht="30" customHeight="1">
      <c r="A906">
        <v>795</v>
      </c>
      <c r="B906" s="4" t="s">
        <v>1625</v>
      </c>
      <c r="C906" s="3" t="s">
        <v>1626</v>
      </c>
      <c r="D906">
        <v>7100</v>
      </c>
      <c r="E906">
        <v>1022</v>
      </c>
      <c r="F906" t="s">
        <v>14</v>
      </c>
      <c r="G906" s="7">
        <f t="shared" si="128"/>
        <v>0.14394366197183098</v>
      </c>
      <c r="H906">
        <v>31</v>
      </c>
      <c r="I906" t="s">
        <v>21</v>
      </c>
      <c r="J906" t="s">
        <v>22</v>
      </c>
      <c r="K906" s="10">
        <f t="shared" si="129"/>
        <v>42675.208333333328</v>
      </c>
      <c r="L906">
        <v>1477976400</v>
      </c>
      <c r="M906">
        <v>1478235600</v>
      </c>
      <c r="N906" s="11">
        <f t="shared" si="130"/>
        <v>42678.208333333328</v>
      </c>
      <c r="O906" t="b">
        <v>0</v>
      </c>
      <c r="P906" t="b">
        <v>0</v>
      </c>
      <c r="Q906" t="s">
        <v>53</v>
      </c>
      <c r="R906" s="8">
        <f t="shared" si="127"/>
        <v>32.967741935483872</v>
      </c>
      <c r="S906" t="str">
        <f t="shared" si="131"/>
        <v>film &amp; video</v>
      </c>
      <c r="T906" t="str">
        <f t="shared" si="132"/>
        <v>drama</v>
      </c>
      <c r="U906" s="11" t="str">
        <f t="shared" si="134"/>
        <v>2016</v>
      </c>
      <c r="V906" s="11" t="str">
        <f t="shared" si="135"/>
        <v>Nov</v>
      </c>
      <c r="W906" s="11" t="str">
        <f t="shared" si="133"/>
        <v>Nov</v>
      </c>
    </row>
    <row r="907" spans="1:23" ht="15.75">
      <c r="A907">
        <v>46</v>
      </c>
      <c r="B907" s="4" t="s">
        <v>138</v>
      </c>
      <c r="C907" s="3" t="s">
        <v>139</v>
      </c>
      <c r="D907">
        <v>3700</v>
      </c>
      <c r="E907">
        <v>4247</v>
      </c>
      <c r="F907" t="s">
        <v>20</v>
      </c>
      <c r="G907" s="7">
        <f t="shared" si="128"/>
        <v>1.1478378378378378</v>
      </c>
      <c r="H907">
        <v>92</v>
      </c>
      <c r="I907" t="s">
        <v>21</v>
      </c>
      <c r="J907" t="s">
        <v>22</v>
      </c>
      <c r="K907" s="10">
        <f t="shared" si="129"/>
        <v>40367.208333333336</v>
      </c>
      <c r="L907">
        <v>1278565200</v>
      </c>
      <c r="M907">
        <v>1280552400</v>
      </c>
      <c r="N907" s="11">
        <f t="shared" si="130"/>
        <v>40390.208333333336</v>
      </c>
      <c r="O907" t="b">
        <v>0</v>
      </c>
      <c r="P907" t="b">
        <v>0</v>
      </c>
      <c r="Q907" t="s">
        <v>23</v>
      </c>
      <c r="R907" s="8">
        <f t="shared" si="127"/>
        <v>46.163043478260867</v>
      </c>
      <c r="S907" t="str">
        <f t="shared" si="131"/>
        <v>music</v>
      </c>
      <c r="T907" t="str">
        <f t="shared" si="132"/>
        <v>rock</v>
      </c>
      <c r="U907" s="11" t="str">
        <f t="shared" si="134"/>
        <v>2010</v>
      </c>
      <c r="V907" s="11" t="str">
        <f t="shared" si="135"/>
        <v>Jul</v>
      </c>
      <c r="W907" s="11" t="str">
        <f t="shared" si="133"/>
        <v>Jul</v>
      </c>
    </row>
    <row r="908" spans="1:23" ht="15.75">
      <c r="A908">
        <v>873</v>
      </c>
      <c r="B908" s="4" t="s">
        <v>1778</v>
      </c>
      <c r="C908" s="3" t="s">
        <v>1779</v>
      </c>
      <c r="D908">
        <v>42100</v>
      </c>
      <c r="E908">
        <v>79268</v>
      </c>
      <c r="F908" t="s">
        <v>20</v>
      </c>
      <c r="G908" s="7">
        <f t="shared" si="128"/>
        <v>1.8828503562945369</v>
      </c>
      <c r="H908">
        <v>1887</v>
      </c>
      <c r="I908" t="s">
        <v>21</v>
      </c>
      <c r="J908" t="s">
        <v>22</v>
      </c>
      <c r="K908" s="10">
        <f t="shared" si="129"/>
        <v>41647.25</v>
      </c>
      <c r="L908">
        <v>1389160800</v>
      </c>
      <c r="M908">
        <v>1389592800</v>
      </c>
      <c r="N908" s="11">
        <f t="shared" si="130"/>
        <v>41652.25</v>
      </c>
      <c r="O908" t="b">
        <v>0</v>
      </c>
      <c r="P908" t="b">
        <v>0</v>
      </c>
      <c r="Q908" t="s">
        <v>122</v>
      </c>
      <c r="R908" s="8">
        <f t="shared" si="127"/>
        <v>42.007419183889773</v>
      </c>
      <c r="S908" t="str">
        <f t="shared" si="131"/>
        <v>photography</v>
      </c>
      <c r="T908" t="str">
        <f t="shared" si="132"/>
        <v>photography books</v>
      </c>
      <c r="U908" s="11" t="str">
        <f t="shared" si="134"/>
        <v>2014</v>
      </c>
      <c r="V908" s="11" t="str">
        <f t="shared" si="135"/>
        <v>Jan</v>
      </c>
      <c r="W908" s="11" t="str">
        <f t="shared" si="133"/>
        <v>Jan</v>
      </c>
    </row>
    <row r="909" spans="1:23" ht="15.75">
      <c r="A909">
        <v>120</v>
      </c>
      <c r="B909" s="4" t="s">
        <v>290</v>
      </c>
      <c r="C909" s="3" t="s">
        <v>291</v>
      </c>
      <c r="D909">
        <v>75100</v>
      </c>
      <c r="E909">
        <v>112272</v>
      </c>
      <c r="F909" t="s">
        <v>20</v>
      </c>
      <c r="G909" s="7">
        <f t="shared" si="128"/>
        <v>1.4949667110519307</v>
      </c>
      <c r="H909">
        <v>1782</v>
      </c>
      <c r="I909" t="s">
        <v>21</v>
      </c>
      <c r="J909" t="s">
        <v>22</v>
      </c>
      <c r="K909" s="10">
        <f t="shared" si="129"/>
        <v>42111.208333333328</v>
      </c>
      <c r="L909">
        <v>1429246800</v>
      </c>
      <c r="M909">
        <v>1429592400</v>
      </c>
      <c r="N909" s="11">
        <f t="shared" si="130"/>
        <v>42115.208333333328</v>
      </c>
      <c r="O909" t="b">
        <v>0</v>
      </c>
      <c r="P909" t="b">
        <v>1</v>
      </c>
      <c r="Q909" t="s">
        <v>292</v>
      </c>
      <c r="R909" s="8">
        <f t="shared" si="127"/>
        <v>63.003367003367003</v>
      </c>
      <c r="S909" t="str">
        <f t="shared" si="131"/>
        <v>games</v>
      </c>
      <c r="T909" t="str">
        <f t="shared" si="132"/>
        <v>mobile games</v>
      </c>
      <c r="U909" s="11" t="str">
        <f t="shared" si="134"/>
        <v>2015</v>
      </c>
      <c r="V909" s="11" t="str">
        <f t="shared" si="135"/>
        <v>Apr</v>
      </c>
      <c r="W909" s="11" t="str">
        <f t="shared" si="133"/>
        <v>Apr</v>
      </c>
    </row>
    <row r="910" spans="1:23" ht="15.75">
      <c r="A910">
        <v>783</v>
      </c>
      <c r="B910" s="4" t="s">
        <v>1601</v>
      </c>
      <c r="C910" s="3" t="s">
        <v>1602</v>
      </c>
      <c r="D910">
        <v>7400</v>
      </c>
      <c r="E910">
        <v>10451</v>
      </c>
      <c r="F910" t="s">
        <v>20</v>
      </c>
      <c r="G910" s="7">
        <f t="shared" si="128"/>
        <v>1.4122972972972974</v>
      </c>
      <c r="H910">
        <v>138</v>
      </c>
      <c r="I910" t="s">
        <v>21</v>
      </c>
      <c r="J910" t="s">
        <v>22</v>
      </c>
      <c r="K910" s="10">
        <f t="shared" si="129"/>
        <v>41625.25</v>
      </c>
      <c r="L910">
        <v>1387260000</v>
      </c>
      <c r="M910">
        <v>1387864800</v>
      </c>
      <c r="N910" s="11">
        <f t="shared" si="130"/>
        <v>41632.25</v>
      </c>
      <c r="O910" t="b">
        <v>0</v>
      </c>
      <c r="P910" t="b">
        <v>0</v>
      </c>
      <c r="Q910" t="s">
        <v>23</v>
      </c>
      <c r="R910" s="8">
        <f t="shared" si="127"/>
        <v>75.731884057971016</v>
      </c>
      <c r="S910" t="str">
        <f t="shared" si="131"/>
        <v>music</v>
      </c>
      <c r="T910" t="str">
        <f t="shared" si="132"/>
        <v>rock</v>
      </c>
      <c r="U910" s="11" t="str">
        <f t="shared" si="134"/>
        <v>2013</v>
      </c>
      <c r="V910" s="11" t="str">
        <f t="shared" si="135"/>
        <v>Dec</v>
      </c>
      <c r="W910" s="11" t="str">
        <f t="shared" si="133"/>
        <v>Dec</v>
      </c>
    </row>
    <row r="911" spans="1:23" ht="15.75" customHeight="1">
      <c r="A911">
        <v>310</v>
      </c>
      <c r="B911" s="4" t="s">
        <v>672</v>
      </c>
      <c r="C911" s="3" t="s">
        <v>673</v>
      </c>
      <c r="D911">
        <v>7800</v>
      </c>
      <c r="E911">
        <v>1586</v>
      </c>
      <c r="F911" t="s">
        <v>14</v>
      </c>
      <c r="G911" s="7">
        <f t="shared" si="128"/>
        <v>0.20333333333333331</v>
      </c>
      <c r="H911">
        <v>16</v>
      </c>
      <c r="I911" t="s">
        <v>21</v>
      </c>
      <c r="J911" t="s">
        <v>22</v>
      </c>
      <c r="K911" s="10">
        <f t="shared" si="129"/>
        <v>40277.208333333336</v>
      </c>
      <c r="L911">
        <v>1270789200</v>
      </c>
      <c r="M911">
        <v>1272171600</v>
      </c>
      <c r="N911" s="11">
        <f t="shared" si="130"/>
        <v>40293.208333333336</v>
      </c>
      <c r="O911" t="b">
        <v>0</v>
      </c>
      <c r="P911" t="b">
        <v>0</v>
      </c>
      <c r="Q911" t="s">
        <v>89</v>
      </c>
      <c r="R911" s="8">
        <f t="shared" si="127"/>
        <v>99.125</v>
      </c>
      <c r="S911" t="str">
        <f t="shared" si="131"/>
        <v>games</v>
      </c>
      <c r="T911" t="str">
        <f t="shared" si="132"/>
        <v>video games</v>
      </c>
      <c r="U911" s="11" t="str">
        <f t="shared" si="134"/>
        <v>2010</v>
      </c>
      <c r="V911" s="11" t="str">
        <f t="shared" si="135"/>
        <v>Apr</v>
      </c>
      <c r="W911" s="11" t="str">
        <f t="shared" si="133"/>
        <v>Apr</v>
      </c>
    </row>
    <row r="912" spans="1:23" ht="15.75">
      <c r="A912">
        <v>455</v>
      </c>
      <c r="B912" s="4" t="s">
        <v>958</v>
      </c>
      <c r="C912" s="3" t="s">
        <v>959</v>
      </c>
      <c r="D912">
        <v>116500</v>
      </c>
      <c r="E912">
        <v>137904</v>
      </c>
      <c r="F912" t="s">
        <v>20</v>
      </c>
      <c r="G912" s="7">
        <f t="shared" si="128"/>
        <v>1.1837253218884121</v>
      </c>
      <c r="H912">
        <v>3727</v>
      </c>
      <c r="I912" t="s">
        <v>21</v>
      </c>
      <c r="J912" t="s">
        <v>22</v>
      </c>
      <c r="K912" s="10">
        <f t="shared" si="129"/>
        <v>40809.208333333336</v>
      </c>
      <c r="L912">
        <v>1316754000</v>
      </c>
      <c r="M912">
        <v>1318741200</v>
      </c>
      <c r="N912" s="11">
        <f t="shared" si="130"/>
        <v>40832.208333333336</v>
      </c>
      <c r="O912" t="b">
        <v>0</v>
      </c>
      <c r="P912" t="b">
        <v>0</v>
      </c>
      <c r="Q912" t="s">
        <v>33</v>
      </c>
      <c r="R912" s="8">
        <f t="shared" si="127"/>
        <v>37.001341561577675</v>
      </c>
      <c r="S912" t="str">
        <f t="shared" si="131"/>
        <v>theater</v>
      </c>
      <c r="T912" t="str">
        <f t="shared" si="132"/>
        <v>plays</v>
      </c>
      <c r="U912" s="11" t="str">
        <f t="shared" si="134"/>
        <v>2011</v>
      </c>
      <c r="V912" s="11" t="str">
        <f t="shared" si="135"/>
        <v>Sep</v>
      </c>
      <c r="W912" s="11" t="str">
        <f t="shared" si="133"/>
        <v>Oct</v>
      </c>
    </row>
    <row r="913" spans="1:23" ht="15.75" customHeight="1">
      <c r="A913">
        <v>814</v>
      </c>
      <c r="B913" s="4" t="s">
        <v>1662</v>
      </c>
      <c r="C913" s="3" t="s">
        <v>1663</v>
      </c>
      <c r="D913">
        <v>3200</v>
      </c>
      <c r="E913">
        <v>2950</v>
      </c>
      <c r="F913" t="s">
        <v>14</v>
      </c>
      <c r="G913" s="7">
        <f t="shared" si="128"/>
        <v>0.921875</v>
      </c>
      <c r="H913">
        <v>36</v>
      </c>
      <c r="I913" t="s">
        <v>36</v>
      </c>
      <c r="J913" t="s">
        <v>37</v>
      </c>
      <c r="K913" s="10">
        <f t="shared" si="129"/>
        <v>42517.208333333328</v>
      </c>
      <c r="L913">
        <v>1464325200</v>
      </c>
      <c r="M913">
        <v>1464498000</v>
      </c>
      <c r="N913" s="11">
        <f t="shared" si="130"/>
        <v>42519.208333333328</v>
      </c>
      <c r="O913" t="b">
        <v>0</v>
      </c>
      <c r="P913" t="b">
        <v>1</v>
      </c>
      <c r="Q913" t="s">
        <v>23</v>
      </c>
      <c r="R913" s="8">
        <f t="shared" si="127"/>
        <v>81.944444444444443</v>
      </c>
      <c r="S913" t="str">
        <f t="shared" si="131"/>
        <v>music</v>
      </c>
      <c r="T913" t="str">
        <f t="shared" si="132"/>
        <v>rock</v>
      </c>
      <c r="U913" s="11" t="str">
        <f t="shared" si="134"/>
        <v>2016</v>
      </c>
      <c r="V913" s="11" t="str">
        <f t="shared" si="135"/>
        <v>May</v>
      </c>
      <c r="W913" s="11" t="str">
        <f t="shared" si="133"/>
        <v>May</v>
      </c>
    </row>
    <row r="914" spans="1:23" ht="15.75">
      <c r="A914">
        <v>263</v>
      </c>
      <c r="B914" s="4" t="s">
        <v>578</v>
      </c>
      <c r="C914" s="3" t="s">
        <v>579</v>
      </c>
      <c r="D914">
        <v>2900</v>
      </c>
      <c r="E914">
        <v>10756</v>
      </c>
      <c r="F914" t="s">
        <v>20</v>
      </c>
      <c r="G914" s="7">
        <f t="shared" si="128"/>
        <v>3.7089655172413791</v>
      </c>
      <c r="H914">
        <v>199</v>
      </c>
      <c r="I914" t="s">
        <v>21</v>
      </c>
      <c r="J914" t="s">
        <v>22</v>
      </c>
      <c r="K914" s="10">
        <f t="shared" si="129"/>
        <v>40187.25</v>
      </c>
      <c r="L914">
        <v>1263016800</v>
      </c>
      <c r="M914">
        <v>1263016800</v>
      </c>
      <c r="N914" s="11">
        <f t="shared" si="130"/>
        <v>40187.25</v>
      </c>
      <c r="O914" t="b">
        <v>0</v>
      </c>
      <c r="P914" t="b">
        <v>0</v>
      </c>
      <c r="Q914" t="s">
        <v>122</v>
      </c>
      <c r="R914" s="8">
        <f t="shared" si="127"/>
        <v>54.050251256281406</v>
      </c>
      <c r="S914" t="str">
        <f t="shared" si="131"/>
        <v>photography</v>
      </c>
      <c r="T914" t="str">
        <f t="shared" si="132"/>
        <v>photography books</v>
      </c>
      <c r="U914" s="11" t="str">
        <f t="shared" si="134"/>
        <v>2010</v>
      </c>
      <c r="V914" s="11" t="str">
        <f t="shared" si="135"/>
        <v>Jan</v>
      </c>
      <c r="W914" s="11" t="str">
        <f t="shared" si="133"/>
        <v>Jan</v>
      </c>
    </row>
    <row r="915" spans="1:23" ht="15.75" customHeight="1">
      <c r="A915">
        <v>188</v>
      </c>
      <c r="B915" s="4" t="s">
        <v>428</v>
      </c>
      <c r="C915" s="3" t="s">
        <v>429</v>
      </c>
      <c r="D915">
        <v>8200</v>
      </c>
      <c r="E915">
        <v>2625</v>
      </c>
      <c r="F915" t="s">
        <v>14</v>
      </c>
      <c r="G915" s="7">
        <f t="shared" si="128"/>
        <v>0.3201219512195122</v>
      </c>
      <c r="H915">
        <v>35</v>
      </c>
      <c r="I915" t="s">
        <v>107</v>
      </c>
      <c r="J915" t="s">
        <v>108</v>
      </c>
      <c r="K915" s="10">
        <f t="shared" si="129"/>
        <v>41975.25</v>
      </c>
      <c r="L915">
        <v>1417500000</v>
      </c>
      <c r="M915">
        <v>1417586400</v>
      </c>
      <c r="N915" s="11">
        <f t="shared" si="130"/>
        <v>41976.25</v>
      </c>
      <c r="O915" t="b">
        <v>0</v>
      </c>
      <c r="P915" t="b">
        <v>0</v>
      </c>
      <c r="Q915" t="s">
        <v>33</v>
      </c>
      <c r="R915" s="8">
        <f t="shared" si="127"/>
        <v>75</v>
      </c>
      <c r="S915" t="str">
        <f t="shared" si="131"/>
        <v>theater</v>
      </c>
      <c r="T915" t="str">
        <f t="shared" si="132"/>
        <v>plays</v>
      </c>
      <c r="U915" s="11" t="str">
        <f t="shared" si="134"/>
        <v>2014</v>
      </c>
      <c r="V915" s="11" t="str">
        <f t="shared" si="135"/>
        <v>Dec</v>
      </c>
      <c r="W915" s="11" t="str">
        <f t="shared" si="133"/>
        <v>Dec</v>
      </c>
    </row>
    <row r="916" spans="1:23" ht="30">
      <c r="A916">
        <v>13</v>
      </c>
      <c r="B916" s="4" t="s">
        <v>58</v>
      </c>
      <c r="C916" s="3" t="s">
        <v>59</v>
      </c>
      <c r="D916">
        <v>4200</v>
      </c>
      <c r="E916">
        <v>10295</v>
      </c>
      <c r="F916" t="s">
        <v>20</v>
      </c>
      <c r="G916" s="7">
        <f t="shared" si="128"/>
        <v>2.4511904761904764</v>
      </c>
      <c r="H916">
        <v>98</v>
      </c>
      <c r="I916" t="s">
        <v>21</v>
      </c>
      <c r="J916" t="s">
        <v>22</v>
      </c>
      <c r="K916" s="10">
        <f t="shared" si="129"/>
        <v>42532.208333333328</v>
      </c>
      <c r="L916">
        <v>1465621200</v>
      </c>
      <c r="M916">
        <v>1466658000</v>
      </c>
      <c r="N916" s="11">
        <f t="shared" si="130"/>
        <v>42544.208333333328</v>
      </c>
      <c r="O916" t="b">
        <v>0</v>
      </c>
      <c r="P916" t="b">
        <v>0</v>
      </c>
      <c r="Q916" t="s">
        <v>60</v>
      </c>
      <c r="R916" s="8">
        <f t="shared" si="127"/>
        <v>105.05102040816327</v>
      </c>
      <c r="S916" t="str">
        <f t="shared" si="131"/>
        <v>music</v>
      </c>
      <c r="T916" t="str">
        <f t="shared" si="132"/>
        <v>indie rock</v>
      </c>
      <c r="U916" s="11" t="str">
        <f t="shared" si="134"/>
        <v>2016</v>
      </c>
      <c r="V916" s="11" t="str">
        <f t="shared" si="135"/>
        <v>Jun</v>
      </c>
      <c r="W916" s="11" t="str">
        <f t="shared" si="133"/>
        <v>Jun</v>
      </c>
    </row>
    <row r="917" spans="1:23" ht="15.75">
      <c r="A917">
        <v>807</v>
      </c>
      <c r="B917" s="4" t="s">
        <v>1649</v>
      </c>
      <c r="C917" s="3" t="s">
        <v>1650</v>
      </c>
      <c r="D917">
        <v>700</v>
      </c>
      <c r="E917">
        <v>1848</v>
      </c>
      <c r="F917" t="s">
        <v>20</v>
      </c>
      <c r="G917" s="7">
        <f t="shared" si="128"/>
        <v>2.64</v>
      </c>
      <c r="H917">
        <v>43</v>
      </c>
      <c r="I917" t="s">
        <v>21</v>
      </c>
      <c r="J917" t="s">
        <v>22</v>
      </c>
      <c r="K917" s="10">
        <f t="shared" si="129"/>
        <v>43753.208333333328</v>
      </c>
      <c r="L917">
        <v>1571115600</v>
      </c>
      <c r="M917">
        <v>1574920800</v>
      </c>
      <c r="N917" s="11">
        <f t="shared" si="130"/>
        <v>43797.25</v>
      </c>
      <c r="O917" t="b">
        <v>0</v>
      </c>
      <c r="P917" t="b">
        <v>1</v>
      </c>
      <c r="Q917" t="s">
        <v>33</v>
      </c>
      <c r="R917" s="8">
        <f t="shared" si="127"/>
        <v>42.97674418604651</v>
      </c>
      <c r="S917" t="str">
        <f t="shared" si="131"/>
        <v>theater</v>
      </c>
      <c r="T917" t="str">
        <f t="shared" si="132"/>
        <v>plays</v>
      </c>
      <c r="U917" s="11" t="str">
        <f t="shared" si="134"/>
        <v>2019</v>
      </c>
      <c r="V917" s="11" t="str">
        <f t="shared" si="135"/>
        <v>Oct</v>
      </c>
      <c r="W917" s="11" t="str">
        <f t="shared" si="133"/>
        <v>Nov</v>
      </c>
    </row>
    <row r="918" spans="1:23" ht="15.75" customHeight="1">
      <c r="A918">
        <v>800</v>
      </c>
      <c r="B918" s="4" t="s">
        <v>1635</v>
      </c>
      <c r="C918" s="3" t="s">
        <v>1636</v>
      </c>
      <c r="D918">
        <v>100</v>
      </c>
      <c r="E918">
        <v>1</v>
      </c>
      <c r="F918" t="s">
        <v>14</v>
      </c>
      <c r="G918" s="7">
        <f t="shared" si="128"/>
        <v>0.01</v>
      </c>
      <c r="H918">
        <v>1</v>
      </c>
      <c r="I918" t="s">
        <v>98</v>
      </c>
      <c r="J918" t="s">
        <v>99</v>
      </c>
      <c r="K918" s="10">
        <f t="shared" si="129"/>
        <v>42167.208333333328</v>
      </c>
      <c r="L918">
        <v>1434085200</v>
      </c>
      <c r="M918">
        <v>1434430800</v>
      </c>
      <c r="N918" s="11">
        <f t="shared" si="130"/>
        <v>42171.208333333328</v>
      </c>
      <c r="O918" t="b">
        <v>0</v>
      </c>
      <c r="P918" t="b">
        <v>0</v>
      </c>
      <c r="Q918" t="s">
        <v>23</v>
      </c>
      <c r="R918" s="8">
        <f t="shared" si="127"/>
        <v>1</v>
      </c>
      <c r="S918" t="str">
        <f t="shared" si="131"/>
        <v>music</v>
      </c>
      <c r="T918" t="str">
        <f t="shared" si="132"/>
        <v>rock</v>
      </c>
      <c r="U918" s="11" t="str">
        <f t="shared" si="134"/>
        <v>2015</v>
      </c>
      <c r="V918" s="11" t="str">
        <f t="shared" si="135"/>
        <v>Jun</v>
      </c>
      <c r="W918" s="11" t="str">
        <f t="shared" si="133"/>
        <v>Jun</v>
      </c>
    </row>
    <row r="919" spans="1:23" ht="15.75">
      <c r="A919">
        <v>690</v>
      </c>
      <c r="B919" s="4" t="s">
        <v>1419</v>
      </c>
      <c r="C919" s="3" t="s">
        <v>1420</v>
      </c>
      <c r="D919">
        <v>3600</v>
      </c>
      <c r="E919">
        <v>8158</v>
      </c>
      <c r="F919" t="s">
        <v>20</v>
      </c>
      <c r="G919" s="7">
        <f t="shared" si="128"/>
        <v>2.266111111111111</v>
      </c>
      <c r="H919">
        <v>190</v>
      </c>
      <c r="I919" t="s">
        <v>21</v>
      </c>
      <c r="J919" t="s">
        <v>22</v>
      </c>
      <c r="K919" s="10">
        <f t="shared" si="129"/>
        <v>40874.25</v>
      </c>
      <c r="L919">
        <v>1322373600</v>
      </c>
      <c r="M919">
        <v>1322892000</v>
      </c>
      <c r="N919" s="11">
        <f t="shared" si="130"/>
        <v>40880.25</v>
      </c>
      <c r="O919" t="b">
        <v>0</v>
      </c>
      <c r="P919" t="b">
        <v>1</v>
      </c>
      <c r="Q919" t="s">
        <v>42</v>
      </c>
      <c r="R919" s="8">
        <f t="shared" si="127"/>
        <v>42.93684210526316</v>
      </c>
      <c r="S919" t="str">
        <f t="shared" si="131"/>
        <v>film &amp; video</v>
      </c>
      <c r="T919" t="str">
        <f t="shared" si="132"/>
        <v>documentary</v>
      </c>
      <c r="U919" s="11" t="str">
        <f t="shared" si="134"/>
        <v>2011</v>
      </c>
      <c r="V919" s="11" t="str">
        <f t="shared" si="135"/>
        <v>Nov</v>
      </c>
      <c r="W919" s="11" t="str">
        <f t="shared" si="133"/>
        <v>Dec</v>
      </c>
    </row>
    <row r="920" spans="1:23" ht="15.75" customHeight="1">
      <c r="A920">
        <v>944</v>
      </c>
      <c r="B920" s="4" t="s">
        <v>1918</v>
      </c>
      <c r="C920" s="3" t="s">
        <v>1919</v>
      </c>
      <c r="D920">
        <v>10000</v>
      </c>
      <c r="E920">
        <v>8142</v>
      </c>
      <c r="F920" t="s">
        <v>14</v>
      </c>
      <c r="G920" s="7">
        <f t="shared" si="128"/>
        <v>0.81420000000000003</v>
      </c>
      <c r="H920">
        <v>263</v>
      </c>
      <c r="I920" t="s">
        <v>26</v>
      </c>
      <c r="J920" t="s">
        <v>27</v>
      </c>
      <c r="K920" s="10">
        <f t="shared" si="129"/>
        <v>42776.25</v>
      </c>
      <c r="L920">
        <v>1486706400</v>
      </c>
      <c r="M920">
        <v>1488348000</v>
      </c>
      <c r="N920" s="11">
        <f t="shared" si="130"/>
        <v>42795.25</v>
      </c>
      <c r="O920" t="b">
        <v>0</v>
      </c>
      <c r="P920" t="b">
        <v>0</v>
      </c>
      <c r="Q920" t="s">
        <v>122</v>
      </c>
      <c r="R920" s="8">
        <f t="shared" si="127"/>
        <v>30.958174904942965</v>
      </c>
      <c r="S920" t="str">
        <f t="shared" si="131"/>
        <v>photography</v>
      </c>
      <c r="T920" t="str">
        <f t="shared" si="132"/>
        <v>photography books</v>
      </c>
      <c r="U920" s="11" t="str">
        <f t="shared" si="134"/>
        <v>2017</v>
      </c>
      <c r="V920" s="11" t="str">
        <f t="shared" si="135"/>
        <v>Feb</v>
      </c>
      <c r="W920" s="11" t="str">
        <f t="shared" si="133"/>
        <v>Mar</v>
      </c>
    </row>
    <row r="921" spans="1:23" ht="15.75">
      <c r="A921">
        <v>246</v>
      </c>
      <c r="B921" s="4" t="s">
        <v>544</v>
      </c>
      <c r="C921" s="3" t="s">
        <v>545</v>
      </c>
      <c r="D921">
        <v>4500</v>
      </c>
      <c r="E921">
        <v>14649</v>
      </c>
      <c r="F921" t="s">
        <v>20</v>
      </c>
      <c r="G921" s="7">
        <f t="shared" si="128"/>
        <v>3.2553333333333332</v>
      </c>
      <c r="H921">
        <v>222</v>
      </c>
      <c r="I921" t="s">
        <v>21</v>
      </c>
      <c r="J921" t="s">
        <v>22</v>
      </c>
      <c r="K921" s="10">
        <f t="shared" si="129"/>
        <v>41491.208333333336</v>
      </c>
      <c r="L921">
        <v>1375678800</v>
      </c>
      <c r="M921">
        <v>1376024400</v>
      </c>
      <c r="N921" s="11">
        <f t="shared" si="130"/>
        <v>41495.208333333336</v>
      </c>
      <c r="O921" t="b">
        <v>0</v>
      </c>
      <c r="P921" t="b">
        <v>0</v>
      </c>
      <c r="Q921" t="s">
        <v>28</v>
      </c>
      <c r="R921" s="8">
        <f t="shared" si="127"/>
        <v>65.986486486486484</v>
      </c>
      <c r="S921" t="str">
        <f t="shared" si="131"/>
        <v>technology</v>
      </c>
      <c r="T921" t="str">
        <f t="shared" si="132"/>
        <v>web</v>
      </c>
      <c r="U921" s="11" t="str">
        <f t="shared" si="134"/>
        <v>2013</v>
      </c>
      <c r="V921" s="11" t="str">
        <f t="shared" si="135"/>
        <v>Aug</v>
      </c>
      <c r="W921" s="11" t="str">
        <f t="shared" si="133"/>
        <v>Aug</v>
      </c>
    </row>
    <row r="922" spans="1:23" ht="15.75" customHeight="1">
      <c r="A922">
        <v>651</v>
      </c>
      <c r="B922" s="4" t="s">
        <v>1344</v>
      </c>
      <c r="C922" s="3" t="s">
        <v>1345</v>
      </c>
      <c r="D922">
        <v>196700</v>
      </c>
      <c r="E922">
        <v>174039</v>
      </c>
      <c r="F922" t="s">
        <v>14</v>
      </c>
      <c r="G922" s="7">
        <f t="shared" si="128"/>
        <v>0.88479410269445846</v>
      </c>
      <c r="H922">
        <v>3868</v>
      </c>
      <c r="I922" t="s">
        <v>107</v>
      </c>
      <c r="J922" t="s">
        <v>108</v>
      </c>
      <c r="K922" s="10">
        <f t="shared" si="129"/>
        <v>41692.25</v>
      </c>
      <c r="L922">
        <v>1393048800</v>
      </c>
      <c r="M922">
        <v>1394344800</v>
      </c>
      <c r="N922" s="11">
        <f t="shared" si="130"/>
        <v>41707.25</v>
      </c>
      <c r="O922" t="b">
        <v>0</v>
      </c>
      <c r="P922" t="b">
        <v>0</v>
      </c>
      <c r="Q922" t="s">
        <v>100</v>
      </c>
      <c r="R922" s="8">
        <f t="shared" si="127"/>
        <v>44.994570837642193</v>
      </c>
      <c r="S922" t="str">
        <f t="shared" si="131"/>
        <v>film &amp; video</v>
      </c>
      <c r="T922" t="str">
        <f t="shared" si="132"/>
        <v>shorts</v>
      </c>
      <c r="U922" s="11" t="str">
        <f t="shared" si="134"/>
        <v>2014</v>
      </c>
      <c r="V922" s="11" t="str">
        <f t="shared" si="135"/>
        <v>Feb</v>
      </c>
      <c r="W922" s="11" t="str">
        <f t="shared" si="133"/>
        <v>Mar</v>
      </c>
    </row>
    <row r="923" spans="1:23" ht="15.75">
      <c r="A923">
        <v>612</v>
      </c>
      <c r="B923" s="4" t="s">
        <v>1266</v>
      </c>
      <c r="C923" s="3" t="s">
        <v>1267</v>
      </c>
      <c r="D923">
        <v>6200</v>
      </c>
      <c r="E923">
        <v>8645</v>
      </c>
      <c r="F923" t="s">
        <v>20</v>
      </c>
      <c r="G923" s="7">
        <f t="shared" si="128"/>
        <v>1.3943548387096774</v>
      </c>
      <c r="H923">
        <v>192</v>
      </c>
      <c r="I923" t="s">
        <v>21</v>
      </c>
      <c r="J923" t="s">
        <v>22</v>
      </c>
      <c r="K923" s="10">
        <f t="shared" si="129"/>
        <v>40474.208333333336</v>
      </c>
      <c r="L923">
        <v>1287810000</v>
      </c>
      <c r="M923">
        <v>1289800800</v>
      </c>
      <c r="N923" s="11">
        <f t="shared" si="130"/>
        <v>40497.25</v>
      </c>
      <c r="O923" t="b">
        <v>0</v>
      </c>
      <c r="P923" t="b">
        <v>0</v>
      </c>
      <c r="Q923" t="s">
        <v>50</v>
      </c>
      <c r="R923" s="8">
        <f t="shared" si="127"/>
        <v>45.026041666666664</v>
      </c>
      <c r="S923" t="str">
        <f t="shared" si="131"/>
        <v>music</v>
      </c>
      <c r="T923" t="str">
        <f t="shared" si="132"/>
        <v>electric music</v>
      </c>
      <c r="U923" s="11" t="str">
        <f t="shared" si="134"/>
        <v>2010</v>
      </c>
      <c r="V923" s="11" t="str">
        <f t="shared" si="135"/>
        <v>Oct</v>
      </c>
      <c r="W923" s="11" t="str">
        <f t="shared" si="133"/>
        <v>Nov</v>
      </c>
    </row>
    <row r="924" spans="1:23" ht="15.75">
      <c r="A924">
        <v>902</v>
      </c>
      <c r="B924" s="4" t="s">
        <v>1836</v>
      </c>
      <c r="C924" s="3" t="s">
        <v>1837</v>
      </c>
      <c r="D924">
        <v>1400</v>
      </c>
      <c r="E924">
        <v>3534</v>
      </c>
      <c r="F924" t="s">
        <v>20</v>
      </c>
      <c r="G924" s="7">
        <f t="shared" si="128"/>
        <v>2.5242857142857145</v>
      </c>
      <c r="H924">
        <v>110</v>
      </c>
      <c r="I924" t="s">
        <v>21</v>
      </c>
      <c r="J924" t="s">
        <v>22</v>
      </c>
      <c r="K924" s="10">
        <f t="shared" si="129"/>
        <v>42399.25</v>
      </c>
      <c r="L924">
        <v>1454133600</v>
      </c>
      <c r="M924">
        <v>1457762400</v>
      </c>
      <c r="N924" s="11">
        <f t="shared" si="130"/>
        <v>42441.25</v>
      </c>
      <c r="O924" t="b">
        <v>0</v>
      </c>
      <c r="P924" t="b">
        <v>0</v>
      </c>
      <c r="Q924" t="s">
        <v>28</v>
      </c>
      <c r="R924" s="8">
        <f t="shared" si="127"/>
        <v>32.127272727272725</v>
      </c>
      <c r="S924" t="str">
        <f t="shared" si="131"/>
        <v>technology</v>
      </c>
      <c r="T924" t="str">
        <f t="shared" si="132"/>
        <v>web</v>
      </c>
      <c r="U924" s="11" t="str">
        <f t="shared" si="134"/>
        <v>2016</v>
      </c>
      <c r="V924" s="11" t="str">
        <f t="shared" si="135"/>
        <v>Jan</v>
      </c>
      <c r="W924" s="11" t="str">
        <f t="shared" si="133"/>
        <v>Mar</v>
      </c>
    </row>
    <row r="925" spans="1:23" ht="15.75" customHeight="1">
      <c r="A925">
        <v>462</v>
      </c>
      <c r="B925" s="4" t="s">
        <v>972</v>
      </c>
      <c r="C925" s="3" t="s">
        <v>973</v>
      </c>
      <c r="D925">
        <v>188800</v>
      </c>
      <c r="E925">
        <v>57734</v>
      </c>
      <c r="F925" t="s">
        <v>14</v>
      </c>
      <c r="G925" s="7">
        <f t="shared" si="128"/>
        <v>0.30579449152542371</v>
      </c>
      <c r="H925">
        <v>535</v>
      </c>
      <c r="I925" t="s">
        <v>21</v>
      </c>
      <c r="J925" t="s">
        <v>22</v>
      </c>
      <c r="K925" s="10">
        <f t="shared" si="129"/>
        <v>41304.25</v>
      </c>
      <c r="L925">
        <v>1359525600</v>
      </c>
      <c r="M925">
        <v>1362808800</v>
      </c>
      <c r="N925" s="11">
        <f t="shared" si="130"/>
        <v>41342.25</v>
      </c>
      <c r="O925" t="b">
        <v>0</v>
      </c>
      <c r="P925" t="b">
        <v>0</v>
      </c>
      <c r="Q925" t="s">
        <v>292</v>
      </c>
      <c r="R925" s="8">
        <f t="shared" si="127"/>
        <v>107.91401869158878</v>
      </c>
      <c r="S925" t="str">
        <f t="shared" si="131"/>
        <v>games</v>
      </c>
      <c r="T925" t="str">
        <f t="shared" si="132"/>
        <v>mobile games</v>
      </c>
      <c r="U925" s="11" t="str">
        <f t="shared" si="134"/>
        <v>2013</v>
      </c>
      <c r="V925" s="11" t="str">
        <f t="shared" si="135"/>
        <v>Jan</v>
      </c>
      <c r="W925" s="11" t="str">
        <f t="shared" si="133"/>
        <v>Mar</v>
      </c>
    </row>
    <row r="926" spans="1:23" ht="30">
      <c r="A926">
        <v>831</v>
      </c>
      <c r="B926" s="4" t="s">
        <v>1695</v>
      </c>
      <c r="C926" s="3" t="s">
        <v>1696</v>
      </c>
      <c r="D926">
        <v>97100</v>
      </c>
      <c r="E926">
        <v>105817</v>
      </c>
      <c r="F926" t="s">
        <v>20</v>
      </c>
      <c r="G926" s="7">
        <f t="shared" si="128"/>
        <v>1.089773429454171</v>
      </c>
      <c r="H926">
        <v>4233</v>
      </c>
      <c r="I926" t="s">
        <v>21</v>
      </c>
      <c r="J926" t="s">
        <v>22</v>
      </c>
      <c r="K926" s="10">
        <f t="shared" si="129"/>
        <v>40994.208333333336</v>
      </c>
      <c r="L926">
        <v>1332738000</v>
      </c>
      <c r="M926">
        <v>1335675600</v>
      </c>
      <c r="N926" s="11">
        <f t="shared" si="130"/>
        <v>41028.208333333336</v>
      </c>
      <c r="O926" t="b">
        <v>0</v>
      </c>
      <c r="P926" t="b">
        <v>0</v>
      </c>
      <c r="Q926" t="s">
        <v>122</v>
      </c>
      <c r="R926" s="8">
        <f t="shared" si="127"/>
        <v>24.998110087408456</v>
      </c>
      <c r="S926" t="str">
        <f t="shared" si="131"/>
        <v>photography</v>
      </c>
      <c r="T926" t="str">
        <f t="shared" si="132"/>
        <v>photography books</v>
      </c>
      <c r="U926" s="11" t="str">
        <f t="shared" si="134"/>
        <v>2012</v>
      </c>
      <c r="V926" s="11" t="str">
        <f t="shared" si="135"/>
        <v>Mar</v>
      </c>
      <c r="W926" s="11" t="str">
        <f t="shared" si="133"/>
        <v>Apr</v>
      </c>
    </row>
    <row r="927" spans="1:23" ht="30">
      <c r="A927">
        <v>275</v>
      </c>
      <c r="B927" s="4" t="s">
        <v>602</v>
      </c>
      <c r="C927" s="3" t="s">
        <v>603</v>
      </c>
      <c r="D927">
        <v>3900</v>
      </c>
      <c r="E927">
        <v>9419</v>
      </c>
      <c r="F927" t="s">
        <v>20</v>
      </c>
      <c r="G927" s="7">
        <f t="shared" si="128"/>
        <v>2.4151282051282053</v>
      </c>
      <c r="H927">
        <v>116</v>
      </c>
      <c r="I927" t="s">
        <v>21</v>
      </c>
      <c r="J927" t="s">
        <v>22</v>
      </c>
      <c r="K927" s="10">
        <f t="shared" si="129"/>
        <v>43561.208333333328</v>
      </c>
      <c r="L927">
        <v>1554526800</v>
      </c>
      <c r="M927">
        <v>1555218000</v>
      </c>
      <c r="N927" s="11">
        <f t="shared" si="130"/>
        <v>43569.208333333328</v>
      </c>
      <c r="O927" t="b">
        <v>0</v>
      </c>
      <c r="P927" t="b">
        <v>0</v>
      </c>
      <c r="Q927" t="s">
        <v>206</v>
      </c>
      <c r="R927" s="8">
        <f t="shared" si="127"/>
        <v>81.198275862068968</v>
      </c>
      <c r="S927" t="str">
        <f t="shared" si="131"/>
        <v>publishing</v>
      </c>
      <c r="T927" t="str">
        <f t="shared" si="132"/>
        <v>translations</v>
      </c>
      <c r="U927" s="11" t="str">
        <f t="shared" si="134"/>
        <v>2019</v>
      </c>
      <c r="V927" s="11" t="str">
        <f t="shared" si="135"/>
        <v>Apr</v>
      </c>
      <c r="W927" s="11" t="str">
        <f t="shared" si="133"/>
        <v>Apr</v>
      </c>
    </row>
    <row r="928" spans="1:23" ht="15.75">
      <c r="A928">
        <v>419</v>
      </c>
      <c r="B928" s="4" t="s">
        <v>887</v>
      </c>
      <c r="C928" s="3" t="s">
        <v>888</v>
      </c>
      <c r="D928">
        <v>113800</v>
      </c>
      <c r="E928">
        <v>140469</v>
      </c>
      <c r="F928" t="s">
        <v>20</v>
      </c>
      <c r="G928" s="7">
        <f t="shared" si="128"/>
        <v>1.2343497363796134</v>
      </c>
      <c r="H928">
        <v>5203</v>
      </c>
      <c r="I928" t="s">
        <v>21</v>
      </c>
      <c r="J928" t="s">
        <v>22</v>
      </c>
      <c r="K928" s="10">
        <f t="shared" si="129"/>
        <v>40899.25</v>
      </c>
      <c r="L928">
        <v>1324533600</v>
      </c>
      <c r="M928">
        <v>1325052000</v>
      </c>
      <c r="N928" s="11">
        <f t="shared" si="130"/>
        <v>40905.25</v>
      </c>
      <c r="O928" t="b">
        <v>0</v>
      </c>
      <c r="P928" t="b">
        <v>0</v>
      </c>
      <c r="Q928" t="s">
        <v>28</v>
      </c>
      <c r="R928" s="8">
        <f t="shared" si="127"/>
        <v>26.997693638285604</v>
      </c>
      <c r="S928" t="str">
        <f t="shared" si="131"/>
        <v>technology</v>
      </c>
      <c r="T928" t="str">
        <f t="shared" si="132"/>
        <v>web</v>
      </c>
      <c r="U928" s="11" t="str">
        <f t="shared" si="134"/>
        <v>2011</v>
      </c>
      <c r="V928" s="11" t="str">
        <f t="shared" si="135"/>
        <v>Dec</v>
      </c>
      <c r="W928" s="11" t="str">
        <f t="shared" si="133"/>
        <v>Dec</v>
      </c>
    </row>
    <row r="929" spans="1:23" ht="15.75" customHeight="1">
      <c r="A929">
        <v>209</v>
      </c>
      <c r="B929" s="4" t="s">
        <v>470</v>
      </c>
      <c r="C929" s="3" t="s">
        <v>471</v>
      </c>
      <c r="D929">
        <v>194500</v>
      </c>
      <c r="E929">
        <v>41212</v>
      </c>
      <c r="F929" t="s">
        <v>47</v>
      </c>
      <c r="G929" s="7">
        <f t="shared" si="128"/>
        <v>0.21188688946015424</v>
      </c>
      <c r="H929">
        <v>808</v>
      </c>
      <c r="I929" t="s">
        <v>26</v>
      </c>
      <c r="J929" t="s">
        <v>27</v>
      </c>
      <c r="K929" s="10">
        <f t="shared" si="129"/>
        <v>42496.208333333328</v>
      </c>
      <c r="L929">
        <v>1462510800</v>
      </c>
      <c r="M929">
        <v>1463115600</v>
      </c>
      <c r="N929" s="11">
        <f t="shared" si="130"/>
        <v>42503.208333333328</v>
      </c>
      <c r="O929" t="b">
        <v>0</v>
      </c>
      <c r="P929" t="b">
        <v>0</v>
      </c>
      <c r="Q929" t="s">
        <v>42</v>
      </c>
      <c r="R929" s="8">
        <f t="shared" si="127"/>
        <v>51.004950495049506</v>
      </c>
      <c r="S929" t="str">
        <f t="shared" si="131"/>
        <v>film &amp; video</v>
      </c>
      <c r="T929" t="str">
        <f t="shared" si="132"/>
        <v>documentary</v>
      </c>
      <c r="U929" s="11" t="str">
        <f t="shared" si="134"/>
        <v>2016</v>
      </c>
      <c r="V929" s="11" t="str">
        <f t="shared" si="135"/>
        <v>May</v>
      </c>
      <c r="W929" s="11" t="str">
        <f t="shared" si="133"/>
        <v>May</v>
      </c>
    </row>
    <row r="930" spans="1:23" ht="30">
      <c r="A930">
        <v>385</v>
      </c>
      <c r="B930" s="4" t="s">
        <v>822</v>
      </c>
      <c r="C930" s="3" t="s">
        <v>823</v>
      </c>
      <c r="D930">
        <v>38900</v>
      </c>
      <c r="E930">
        <v>56859</v>
      </c>
      <c r="F930" t="s">
        <v>20</v>
      </c>
      <c r="G930" s="7">
        <f t="shared" si="128"/>
        <v>1.4616709511568124</v>
      </c>
      <c r="H930">
        <v>1137</v>
      </c>
      <c r="I930" t="s">
        <v>21</v>
      </c>
      <c r="J930" t="s">
        <v>22</v>
      </c>
      <c r="K930" s="10">
        <f t="shared" si="129"/>
        <v>43553.208333333328</v>
      </c>
      <c r="L930">
        <v>1553835600</v>
      </c>
      <c r="M930">
        <v>1556600400</v>
      </c>
      <c r="N930" s="11">
        <f t="shared" si="130"/>
        <v>43585.208333333328</v>
      </c>
      <c r="O930" t="b">
        <v>0</v>
      </c>
      <c r="P930" t="b">
        <v>0</v>
      </c>
      <c r="Q930" t="s">
        <v>68</v>
      </c>
      <c r="R930" s="8">
        <f t="shared" si="127"/>
        <v>50.007915567282325</v>
      </c>
      <c r="S930" t="str">
        <f t="shared" si="131"/>
        <v>publishing</v>
      </c>
      <c r="T930" t="str">
        <f t="shared" si="132"/>
        <v>nonfiction</v>
      </c>
      <c r="U930" s="11" t="str">
        <f t="shared" si="134"/>
        <v>2019</v>
      </c>
      <c r="V930" s="11" t="str">
        <f t="shared" si="135"/>
        <v>Mar</v>
      </c>
      <c r="W930" s="11" t="str">
        <f t="shared" si="133"/>
        <v>Apr</v>
      </c>
    </row>
    <row r="931" spans="1:23" ht="15.75">
      <c r="A931">
        <v>601</v>
      </c>
      <c r="B931" s="4" t="s">
        <v>1244</v>
      </c>
      <c r="C931" s="3" t="s">
        <v>1245</v>
      </c>
      <c r="D931">
        <v>6300</v>
      </c>
      <c r="E931">
        <v>13018</v>
      </c>
      <c r="F931" t="s">
        <v>20</v>
      </c>
      <c r="G931" s="7">
        <f t="shared" si="128"/>
        <v>2.0663492063492064</v>
      </c>
      <c r="H931">
        <v>194</v>
      </c>
      <c r="I931" t="s">
        <v>21</v>
      </c>
      <c r="J931" t="s">
        <v>22</v>
      </c>
      <c r="K931" s="10">
        <f t="shared" si="129"/>
        <v>41789.208333333336</v>
      </c>
      <c r="L931">
        <v>1401426000</v>
      </c>
      <c r="M931">
        <v>1402894800</v>
      </c>
      <c r="N931" s="11">
        <f t="shared" si="130"/>
        <v>41806.208333333336</v>
      </c>
      <c r="O931" t="b">
        <v>1</v>
      </c>
      <c r="P931" t="b">
        <v>0</v>
      </c>
      <c r="Q931" t="s">
        <v>65</v>
      </c>
      <c r="R931" s="8">
        <f t="shared" si="127"/>
        <v>67.103092783505161</v>
      </c>
      <c r="S931" t="str">
        <f t="shared" si="131"/>
        <v>technology</v>
      </c>
      <c r="T931" t="str">
        <f t="shared" si="132"/>
        <v>wearables</v>
      </c>
      <c r="U931" s="11" t="str">
        <f t="shared" si="134"/>
        <v>2014</v>
      </c>
      <c r="V931" s="11" t="str">
        <f t="shared" si="135"/>
        <v>May</v>
      </c>
      <c r="W931" s="11" t="str">
        <f t="shared" si="133"/>
        <v>Jun</v>
      </c>
    </row>
    <row r="932" spans="1:23" ht="30">
      <c r="A932">
        <v>259</v>
      </c>
      <c r="B932" s="4" t="s">
        <v>570</v>
      </c>
      <c r="C932" s="3" t="s">
        <v>571</v>
      </c>
      <c r="D932">
        <v>1800</v>
      </c>
      <c r="E932">
        <v>10755</v>
      </c>
      <c r="F932" t="s">
        <v>20</v>
      </c>
      <c r="G932" s="7">
        <f t="shared" si="128"/>
        <v>5.9749999999999996</v>
      </c>
      <c r="H932">
        <v>138</v>
      </c>
      <c r="I932" t="s">
        <v>21</v>
      </c>
      <c r="J932" t="s">
        <v>22</v>
      </c>
      <c r="K932" s="10">
        <f t="shared" si="129"/>
        <v>41251.25</v>
      </c>
      <c r="L932">
        <v>1354946400</v>
      </c>
      <c r="M932">
        <v>1356588000</v>
      </c>
      <c r="N932" s="11">
        <f t="shared" si="130"/>
        <v>41270.25</v>
      </c>
      <c r="O932" t="b">
        <v>1</v>
      </c>
      <c r="P932" t="b">
        <v>0</v>
      </c>
      <c r="Q932" t="s">
        <v>122</v>
      </c>
      <c r="R932" s="8">
        <f t="shared" si="127"/>
        <v>77.934782608695656</v>
      </c>
      <c r="S932" t="str">
        <f t="shared" si="131"/>
        <v>photography</v>
      </c>
      <c r="T932" t="str">
        <f t="shared" si="132"/>
        <v>photography books</v>
      </c>
      <c r="U932" s="11" t="str">
        <f t="shared" si="134"/>
        <v>2012</v>
      </c>
      <c r="V932" s="11" t="str">
        <f t="shared" si="135"/>
        <v>Dec</v>
      </c>
      <c r="W932" s="11" t="str">
        <f t="shared" si="133"/>
        <v>Dec</v>
      </c>
    </row>
    <row r="933" spans="1:23" ht="30">
      <c r="A933">
        <v>815</v>
      </c>
      <c r="B933" s="4" t="s">
        <v>1664</v>
      </c>
      <c r="C933" s="3" t="s">
        <v>1665</v>
      </c>
      <c r="D933">
        <v>9000</v>
      </c>
      <c r="E933">
        <v>11721</v>
      </c>
      <c r="F933" t="s">
        <v>20</v>
      </c>
      <c r="G933" s="7">
        <f t="shared" si="128"/>
        <v>1.3023333333333336</v>
      </c>
      <c r="H933">
        <v>183</v>
      </c>
      <c r="I933" t="s">
        <v>15</v>
      </c>
      <c r="J933" t="s">
        <v>16</v>
      </c>
      <c r="K933" s="10">
        <f t="shared" si="129"/>
        <v>43068.25</v>
      </c>
      <c r="L933">
        <v>1511935200</v>
      </c>
      <c r="M933">
        <v>1514181600</v>
      </c>
      <c r="N933" s="11">
        <f t="shared" si="130"/>
        <v>43094.25</v>
      </c>
      <c r="O933" t="b">
        <v>0</v>
      </c>
      <c r="P933" t="b">
        <v>0</v>
      </c>
      <c r="Q933" t="s">
        <v>23</v>
      </c>
      <c r="R933" s="8">
        <f t="shared" si="127"/>
        <v>64.049180327868854</v>
      </c>
      <c r="S933" t="str">
        <f t="shared" si="131"/>
        <v>music</v>
      </c>
      <c r="T933" t="str">
        <f t="shared" si="132"/>
        <v>rock</v>
      </c>
      <c r="U933" s="11" t="str">
        <f t="shared" si="134"/>
        <v>2017</v>
      </c>
      <c r="V933" s="11" t="str">
        <f t="shared" si="135"/>
        <v>Nov</v>
      </c>
      <c r="W933" s="11" t="str">
        <f t="shared" si="133"/>
        <v>Dec</v>
      </c>
    </row>
    <row r="934" spans="1:23" ht="15.75">
      <c r="A934">
        <v>41</v>
      </c>
      <c r="B934" s="4" t="s">
        <v>127</v>
      </c>
      <c r="C934" s="3" t="s">
        <v>128</v>
      </c>
      <c r="D934">
        <v>5600</v>
      </c>
      <c r="E934">
        <v>11924</v>
      </c>
      <c r="F934" t="s">
        <v>20</v>
      </c>
      <c r="G934" s="7">
        <f t="shared" si="128"/>
        <v>2.1292857142857144</v>
      </c>
      <c r="H934">
        <v>111</v>
      </c>
      <c r="I934" t="s">
        <v>107</v>
      </c>
      <c r="J934" t="s">
        <v>108</v>
      </c>
      <c r="K934" s="10">
        <f t="shared" si="129"/>
        <v>41156.208333333336</v>
      </c>
      <c r="L934">
        <v>1346734800</v>
      </c>
      <c r="M934">
        <v>1348981200</v>
      </c>
      <c r="N934" s="11">
        <f t="shared" si="130"/>
        <v>41182.208333333336</v>
      </c>
      <c r="O934" t="b">
        <v>0</v>
      </c>
      <c r="P934" t="b">
        <v>1</v>
      </c>
      <c r="Q934" t="s">
        <v>23</v>
      </c>
      <c r="R934" s="8">
        <f t="shared" si="127"/>
        <v>107.42342342342343</v>
      </c>
      <c r="S934" t="str">
        <f t="shared" si="131"/>
        <v>music</v>
      </c>
      <c r="T934" t="str">
        <f t="shared" si="132"/>
        <v>rock</v>
      </c>
      <c r="U934" s="11" t="str">
        <f t="shared" si="134"/>
        <v>2012</v>
      </c>
      <c r="V934" s="11" t="str">
        <f t="shared" si="135"/>
        <v>Sep</v>
      </c>
      <c r="W934" s="11" t="str">
        <f t="shared" si="133"/>
        <v>Sep</v>
      </c>
    </row>
    <row r="935" spans="1:23" ht="15.75" customHeight="1">
      <c r="A935">
        <v>638</v>
      </c>
      <c r="B935" s="4" t="s">
        <v>1318</v>
      </c>
      <c r="C935" s="3" t="s">
        <v>1319</v>
      </c>
      <c r="D935">
        <v>81600</v>
      </c>
      <c r="E935">
        <v>9318</v>
      </c>
      <c r="F935" t="s">
        <v>14</v>
      </c>
      <c r="G935" s="7">
        <f t="shared" si="128"/>
        <v>0.11419117647058824</v>
      </c>
      <c r="H935">
        <v>94</v>
      </c>
      <c r="I935" t="s">
        <v>21</v>
      </c>
      <c r="J935" t="s">
        <v>22</v>
      </c>
      <c r="K935" s="10">
        <f t="shared" si="129"/>
        <v>40386.208333333336</v>
      </c>
      <c r="L935">
        <v>1280206800</v>
      </c>
      <c r="M935">
        <v>1281243600</v>
      </c>
      <c r="N935" s="11">
        <f t="shared" si="130"/>
        <v>40398.208333333336</v>
      </c>
      <c r="O935" t="b">
        <v>0</v>
      </c>
      <c r="P935" t="b">
        <v>1</v>
      </c>
      <c r="Q935" t="s">
        <v>33</v>
      </c>
      <c r="R935" s="8">
        <f t="shared" si="127"/>
        <v>99.127659574468083</v>
      </c>
      <c r="S935" t="str">
        <f t="shared" si="131"/>
        <v>theater</v>
      </c>
      <c r="T935" t="str">
        <f t="shared" si="132"/>
        <v>plays</v>
      </c>
      <c r="U935" s="11" t="str">
        <f t="shared" si="134"/>
        <v>2010</v>
      </c>
      <c r="V935" s="11" t="str">
        <f t="shared" si="135"/>
        <v>Jul</v>
      </c>
      <c r="W935" s="11" t="str">
        <f t="shared" si="133"/>
        <v>Aug</v>
      </c>
    </row>
    <row r="936" spans="1:23" ht="15.75">
      <c r="A936">
        <v>205</v>
      </c>
      <c r="B936" s="4" t="s">
        <v>462</v>
      </c>
      <c r="C936" s="3" t="s">
        <v>463</v>
      </c>
      <c r="D936">
        <v>1300</v>
      </c>
      <c r="E936">
        <v>5614</v>
      </c>
      <c r="F936" t="s">
        <v>20</v>
      </c>
      <c r="G936" s="7">
        <f t="shared" si="128"/>
        <v>4.3184615384615386</v>
      </c>
      <c r="H936">
        <v>80</v>
      </c>
      <c r="I936" t="s">
        <v>21</v>
      </c>
      <c r="J936" t="s">
        <v>22</v>
      </c>
      <c r="K936" s="10">
        <f t="shared" si="129"/>
        <v>43390.208333333328</v>
      </c>
      <c r="L936">
        <v>1539752400</v>
      </c>
      <c r="M936">
        <v>1540789200</v>
      </c>
      <c r="N936" s="11">
        <f t="shared" si="130"/>
        <v>43402.208333333328</v>
      </c>
      <c r="O936" t="b">
        <v>1</v>
      </c>
      <c r="P936" t="b">
        <v>0</v>
      </c>
      <c r="Q936" t="s">
        <v>33</v>
      </c>
      <c r="R936" s="8">
        <f t="shared" si="127"/>
        <v>70.174999999999997</v>
      </c>
      <c r="S936" t="str">
        <f t="shared" si="131"/>
        <v>theater</v>
      </c>
      <c r="T936" t="str">
        <f t="shared" si="132"/>
        <v>plays</v>
      </c>
      <c r="U936" s="11" t="str">
        <f t="shared" si="134"/>
        <v>2018</v>
      </c>
      <c r="V936" s="11" t="str">
        <f t="shared" si="135"/>
        <v>Oct</v>
      </c>
      <c r="W936" s="11" t="str">
        <f t="shared" si="133"/>
        <v>Oct</v>
      </c>
    </row>
    <row r="937" spans="1:23" ht="15.75" customHeight="1">
      <c r="A937">
        <v>779</v>
      </c>
      <c r="B937" s="4" t="s">
        <v>1593</v>
      </c>
      <c r="C937" s="3" t="s">
        <v>1594</v>
      </c>
      <c r="D937">
        <v>108700</v>
      </c>
      <c r="E937">
        <v>87293</v>
      </c>
      <c r="F937" t="s">
        <v>14</v>
      </c>
      <c r="G937" s="7">
        <f t="shared" si="128"/>
        <v>0.80306347746090156</v>
      </c>
      <c r="H937">
        <v>831</v>
      </c>
      <c r="I937" t="s">
        <v>21</v>
      </c>
      <c r="J937" t="s">
        <v>22</v>
      </c>
      <c r="K937" s="10">
        <f t="shared" si="129"/>
        <v>42230.208333333328</v>
      </c>
      <c r="L937">
        <v>1439528400</v>
      </c>
      <c r="M937">
        <v>1440306000</v>
      </c>
      <c r="N937" s="11">
        <f t="shared" si="130"/>
        <v>42239.208333333328</v>
      </c>
      <c r="O937" t="b">
        <v>0</v>
      </c>
      <c r="P937" t="b">
        <v>1</v>
      </c>
      <c r="Q937" t="s">
        <v>33</v>
      </c>
      <c r="R937" s="8">
        <f t="shared" si="127"/>
        <v>105.04572803850782</v>
      </c>
      <c r="S937" t="str">
        <f t="shared" si="131"/>
        <v>theater</v>
      </c>
      <c r="T937" t="str">
        <f t="shared" si="132"/>
        <v>plays</v>
      </c>
      <c r="U937" s="11" t="str">
        <f t="shared" si="134"/>
        <v>2015</v>
      </c>
      <c r="V937" s="11" t="str">
        <f t="shared" si="135"/>
        <v>Aug</v>
      </c>
      <c r="W937" s="11" t="str">
        <f t="shared" si="133"/>
        <v>Aug</v>
      </c>
    </row>
    <row r="938" spans="1:23" ht="15.75" customHeight="1">
      <c r="A938">
        <v>566</v>
      </c>
      <c r="B938" s="4" t="s">
        <v>1176</v>
      </c>
      <c r="C938" s="3" t="s">
        <v>1177</v>
      </c>
      <c r="D938">
        <v>9300</v>
      </c>
      <c r="E938">
        <v>4124</v>
      </c>
      <c r="F938" t="s">
        <v>14</v>
      </c>
      <c r="G938" s="7">
        <f t="shared" si="128"/>
        <v>0.44344086021505374</v>
      </c>
      <c r="H938">
        <v>37</v>
      </c>
      <c r="I938" t="s">
        <v>21</v>
      </c>
      <c r="J938" t="s">
        <v>22</v>
      </c>
      <c r="K938" s="10">
        <f t="shared" si="129"/>
        <v>42424.25</v>
      </c>
      <c r="L938">
        <v>1456293600</v>
      </c>
      <c r="M938">
        <v>1458277200</v>
      </c>
      <c r="N938" s="11">
        <f t="shared" si="130"/>
        <v>42447.208333333328</v>
      </c>
      <c r="O938" t="b">
        <v>0</v>
      </c>
      <c r="P938" t="b">
        <v>1</v>
      </c>
      <c r="Q938" t="s">
        <v>50</v>
      </c>
      <c r="R938" s="8">
        <f t="shared" si="127"/>
        <v>111.45945945945945</v>
      </c>
      <c r="S938" t="str">
        <f t="shared" si="131"/>
        <v>music</v>
      </c>
      <c r="T938" t="str">
        <f t="shared" si="132"/>
        <v>electric music</v>
      </c>
      <c r="U938" s="11" t="str">
        <f t="shared" si="134"/>
        <v>2016</v>
      </c>
      <c r="V938" s="11" t="str">
        <f t="shared" si="135"/>
        <v>Feb</v>
      </c>
      <c r="W938" s="11" t="str">
        <f t="shared" si="133"/>
        <v>Mar</v>
      </c>
    </row>
    <row r="939" spans="1:23" ht="15.75" customHeight="1">
      <c r="A939">
        <v>588</v>
      </c>
      <c r="B939" s="4" t="s">
        <v>1218</v>
      </c>
      <c r="C939" s="3" t="s">
        <v>1219</v>
      </c>
      <c r="D939">
        <v>157600</v>
      </c>
      <c r="E939">
        <v>124517</v>
      </c>
      <c r="F939" t="s">
        <v>14</v>
      </c>
      <c r="G939" s="7">
        <f t="shared" si="128"/>
        <v>0.7900824873096447</v>
      </c>
      <c r="H939">
        <v>1368</v>
      </c>
      <c r="I939" t="s">
        <v>40</v>
      </c>
      <c r="J939" t="s">
        <v>41</v>
      </c>
      <c r="K939" s="10">
        <f t="shared" si="129"/>
        <v>40262.208333333336</v>
      </c>
      <c r="L939">
        <v>1269493200</v>
      </c>
      <c r="M939">
        <v>1272171600</v>
      </c>
      <c r="N939" s="11">
        <f t="shared" si="130"/>
        <v>40293.208333333336</v>
      </c>
      <c r="O939" t="b">
        <v>0</v>
      </c>
      <c r="P939" t="b">
        <v>0</v>
      </c>
      <c r="Q939" t="s">
        <v>33</v>
      </c>
      <c r="R939" s="8">
        <f t="shared" ref="R939:R1001" si="136">(E939/H939)</f>
        <v>91.021198830409361</v>
      </c>
      <c r="S939" t="str">
        <f t="shared" si="131"/>
        <v>theater</v>
      </c>
      <c r="T939" t="str">
        <f t="shared" si="132"/>
        <v>plays</v>
      </c>
      <c r="U939" s="11" t="str">
        <f t="shared" si="134"/>
        <v>2010</v>
      </c>
      <c r="V939" s="11" t="str">
        <f t="shared" si="135"/>
        <v>Mar</v>
      </c>
      <c r="W939" s="11" t="str">
        <f t="shared" si="133"/>
        <v>Apr</v>
      </c>
    </row>
    <row r="940" spans="1:23" ht="15.75">
      <c r="A940">
        <v>794</v>
      </c>
      <c r="B940" s="4" t="s">
        <v>1623</v>
      </c>
      <c r="C940" s="3" t="s">
        <v>1624</v>
      </c>
      <c r="D940">
        <v>6600</v>
      </c>
      <c r="E940">
        <v>8276</v>
      </c>
      <c r="F940" t="s">
        <v>20</v>
      </c>
      <c r="G940" s="7">
        <f t="shared" si="128"/>
        <v>1.2539393939393939</v>
      </c>
      <c r="H940">
        <v>110</v>
      </c>
      <c r="I940" t="s">
        <v>21</v>
      </c>
      <c r="J940" t="s">
        <v>22</v>
      </c>
      <c r="K940" s="10">
        <f t="shared" si="129"/>
        <v>43091.25</v>
      </c>
      <c r="L940">
        <v>1513922400</v>
      </c>
      <c r="M940">
        <v>1514959200</v>
      </c>
      <c r="N940" s="11">
        <f t="shared" si="130"/>
        <v>43103.25</v>
      </c>
      <c r="O940" t="b">
        <v>0</v>
      </c>
      <c r="P940" t="b">
        <v>0</v>
      </c>
      <c r="Q940" t="s">
        <v>23</v>
      </c>
      <c r="R940" s="8">
        <f t="shared" si="136"/>
        <v>75.236363636363635</v>
      </c>
      <c r="S940" t="str">
        <f t="shared" si="131"/>
        <v>music</v>
      </c>
      <c r="T940" t="str">
        <f t="shared" si="132"/>
        <v>rock</v>
      </c>
      <c r="U940" s="11" t="str">
        <f t="shared" si="134"/>
        <v>2018</v>
      </c>
      <c r="V940" s="11" t="str">
        <f t="shared" si="135"/>
        <v>Dec</v>
      </c>
      <c r="W940" s="11" t="str">
        <f t="shared" si="133"/>
        <v>Jan</v>
      </c>
    </row>
    <row r="941" spans="1:23" ht="15.75">
      <c r="A941">
        <v>42</v>
      </c>
      <c r="B941" s="4" t="s">
        <v>129</v>
      </c>
      <c r="C941" s="3" t="s">
        <v>130</v>
      </c>
      <c r="D941">
        <v>1800</v>
      </c>
      <c r="E941">
        <v>7991</v>
      </c>
      <c r="F941" t="s">
        <v>20</v>
      </c>
      <c r="G941" s="7">
        <f t="shared" si="128"/>
        <v>4.4394444444444447</v>
      </c>
      <c r="H941">
        <v>222</v>
      </c>
      <c r="I941" t="s">
        <v>21</v>
      </c>
      <c r="J941" t="s">
        <v>22</v>
      </c>
      <c r="K941" s="10">
        <f t="shared" si="129"/>
        <v>40728.208333333336</v>
      </c>
      <c r="L941">
        <v>1309755600</v>
      </c>
      <c r="M941">
        <v>1310533200</v>
      </c>
      <c r="N941" s="11">
        <f t="shared" si="130"/>
        <v>40737.208333333336</v>
      </c>
      <c r="O941" t="b">
        <v>0</v>
      </c>
      <c r="P941" t="b">
        <v>0</v>
      </c>
      <c r="Q941" t="s">
        <v>17</v>
      </c>
      <c r="R941" s="8">
        <f t="shared" si="136"/>
        <v>35.995495495495497</v>
      </c>
      <c r="S941" t="str">
        <f t="shared" si="131"/>
        <v>food</v>
      </c>
      <c r="T941" t="str">
        <f t="shared" si="132"/>
        <v>food trucks</v>
      </c>
      <c r="U941" s="11" t="str">
        <f t="shared" si="134"/>
        <v>2011</v>
      </c>
      <c r="V941" s="11" t="str">
        <f t="shared" si="135"/>
        <v>Jul</v>
      </c>
      <c r="W941" s="11" t="str">
        <f t="shared" si="133"/>
        <v>Jul</v>
      </c>
    </row>
    <row r="942" spans="1:23" ht="15.75">
      <c r="A942">
        <v>742</v>
      </c>
      <c r="B942" s="4" t="s">
        <v>1520</v>
      </c>
      <c r="C942" s="3" t="s">
        <v>1521</v>
      </c>
      <c r="D942">
        <v>1200</v>
      </c>
      <c r="E942">
        <v>13513</v>
      </c>
      <c r="F942" t="s">
        <v>20</v>
      </c>
      <c r="G942" s="7">
        <f t="shared" si="128"/>
        <v>11.260833333333334</v>
      </c>
      <c r="H942">
        <v>122</v>
      </c>
      <c r="I942" t="s">
        <v>21</v>
      </c>
      <c r="J942" t="s">
        <v>22</v>
      </c>
      <c r="K942" s="10">
        <f t="shared" si="129"/>
        <v>40197.25</v>
      </c>
      <c r="L942">
        <v>1263880800</v>
      </c>
      <c r="M942">
        <v>1267509600</v>
      </c>
      <c r="N942" s="11">
        <f t="shared" si="130"/>
        <v>40239.25</v>
      </c>
      <c r="O942" t="b">
        <v>0</v>
      </c>
      <c r="P942" t="b">
        <v>0</v>
      </c>
      <c r="Q942" t="s">
        <v>50</v>
      </c>
      <c r="R942" s="8">
        <f t="shared" si="136"/>
        <v>110.76229508196721</v>
      </c>
      <c r="S942" t="str">
        <f t="shared" si="131"/>
        <v>music</v>
      </c>
      <c r="T942" t="str">
        <f t="shared" si="132"/>
        <v>electric music</v>
      </c>
      <c r="U942" s="11" t="str">
        <f t="shared" si="134"/>
        <v>2010</v>
      </c>
      <c r="V942" s="11" t="str">
        <f t="shared" si="135"/>
        <v>Jan</v>
      </c>
      <c r="W942" s="11" t="str">
        <f t="shared" si="133"/>
        <v>Mar</v>
      </c>
    </row>
    <row r="943" spans="1:23" ht="15.75">
      <c r="A943">
        <v>368</v>
      </c>
      <c r="B943" s="4" t="s">
        <v>788</v>
      </c>
      <c r="C943" s="3" t="s">
        <v>789</v>
      </c>
      <c r="D943">
        <v>5200</v>
      </c>
      <c r="E943">
        <v>14394</v>
      </c>
      <c r="F943" t="s">
        <v>20</v>
      </c>
      <c r="G943" s="7">
        <f t="shared" si="128"/>
        <v>2.7680769230769231</v>
      </c>
      <c r="H943">
        <v>206</v>
      </c>
      <c r="I943" t="s">
        <v>40</v>
      </c>
      <c r="J943" t="s">
        <v>41</v>
      </c>
      <c r="K943" s="10">
        <f t="shared" si="129"/>
        <v>40464.208333333336</v>
      </c>
      <c r="L943">
        <v>1286946000</v>
      </c>
      <c r="M943">
        <v>1288933200</v>
      </c>
      <c r="N943" s="11">
        <f t="shared" si="130"/>
        <v>40487.208333333336</v>
      </c>
      <c r="O943" t="b">
        <v>0</v>
      </c>
      <c r="P943" t="b">
        <v>1</v>
      </c>
      <c r="Q943" t="s">
        <v>42</v>
      </c>
      <c r="R943" s="8">
        <f t="shared" si="136"/>
        <v>69.873786407766985</v>
      </c>
      <c r="S943" t="str">
        <f t="shared" si="131"/>
        <v>film &amp; video</v>
      </c>
      <c r="T943" t="str">
        <f t="shared" si="132"/>
        <v>documentary</v>
      </c>
      <c r="U943" s="11" t="str">
        <f t="shared" si="134"/>
        <v>2010</v>
      </c>
      <c r="V943" s="11" t="str">
        <f t="shared" si="135"/>
        <v>Oct</v>
      </c>
      <c r="W943" s="11" t="str">
        <f t="shared" si="133"/>
        <v>Nov</v>
      </c>
    </row>
    <row r="944" spans="1:23" ht="15.75">
      <c r="A944">
        <v>173</v>
      </c>
      <c r="B944" s="4" t="s">
        <v>398</v>
      </c>
      <c r="C944" s="3" t="s">
        <v>399</v>
      </c>
      <c r="D944">
        <v>96700</v>
      </c>
      <c r="E944">
        <v>157635</v>
      </c>
      <c r="F944" t="s">
        <v>20</v>
      </c>
      <c r="G944" s="7">
        <f t="shared" si="128"/>
        <v>1.6301447776628748</v>
      </c>
      <c r="H944">
        <v>1561</v>
      </c>
      <c r="I944" t="s">
        <v>21</v>
      </c>
      <c r="J944" t="s">
        <v>22</v>
      </c>
      <c r="K944" s="10">
        <f t="shared" si="129"/>
        <v>41412.208333333336</v>
      </c>
      <c r="L944">
        <v>1368853200</v>
      </c>
      <c r="M944">
        <v>1369371600</v>
      </c>
      <c r="N944" s="11">
        <f t="shared" si="130"/>
        <v>41418.208333333336</v>
      </c>
      <c r="O944" t="b">
        <v>0</v>
      </c>
      <c r="P944" t="b">
        <v>0</v>
      </c>
      <c r="Q944" t="s">
        <v>33</v>
      </c>
      <c r="R944" s="8">
        <f t="shared" si="136"/>
        <v>100.98334401024984</v>
      </c>
      <c r="S944" t="str">
        <f t="shared" si="131"/>
        <v>theater</v>
      </c>
      <c r="T944" t="str">
        <f t="shared" si="132"/>
        <v>plays</v>
      </c>
      <c r="U944" s="11" t="str">
        <f t="shared" si="134"/>
        <v>2013</v>
      </c>
      <c r="V944" s="11" t="str">
        <f t="shared" si="135"/>
        <v>May</v>
      </c>
      <c r="W944" s="11" t="str">
        <f t="shared" si="133"/>
        <v>May</v>
      </c>
    </row>
    <row r="945" spans="1:23" ht="15.75" customHeight="1">
      <c r="A945">
        <v>509</v>
      </c>
      <c r="B945" s="4" t="s">
        <v>398</v>
      </c>
      <c r="C945" s="3" t="s">
        <v>1065</v>
      </c>
      <c r="D945">
        <v>168500</v>
      </c>
      <c r="E945">
        <v>119510</v>
      </c>
      <c r="F945" t="s">
        <v>14</v>
      </c>
      <c r="G945" s="7">
        <f t="shared" si="128"/>
        <v>0.70925816023738875</v>
      </c>
      <c r="H945">
        <v>1258</v>
      </c>
      <c r="I945" t="s">
        <v>21</v>
      </c>
      <c r="J945" t="s">
        <v>22</v>
      </c>
      <c r="K945" s="10">
        <f t="shared" si="129"/>
        <v>41034.208333333336</v>
      </c>
      <c r="L945">
        <v>1336194000</v>
      </c>
      <c r="M945">
        <v>1337058000</v>
      </c>
      <c r="N945" s="11">
        <f t="shared" si="130"/>
        <v>41044.208333333336</v>
      </c>
      <c r="O945" t="b">
        <v>0</v>
      </c>
      <c r="P945" t="b">
        <v>0</v>
      </c>
      <c r="Q945" t="s">
        <v>33</v>
      </c>
      <c r="R945" s="8">
        <f t="shared" si="136"/>
        <v>95</v>
      </c>
      <c r="S945" t="str">
        <f t="shared" si="131"/>
        <v>theater</v>
      </c>
      <c r="T945" t="str">
        <f t="shared" si="132"/>
        <v>plays</v>
      </c>
      <c r="U945" s="11" t="str">
        <f t="shared" si="134"/>
        <v>2012</v>
      </c>
      <c r="V945" s="11" t="str">
        <f t="shared" si="135"/>
        <v>May</v>
      </c>
      <c r="W945" s="11" t="str">
        <f t="shared" si="133"/>
        <v>May</v>
      </c>
    </row>
    <row r="946" spans="1:23" ht="15.75">
      <c r="A946">
        <v>148</v>
      </c>
      <c r="B946" s="4" t="s">
        <v>348</v>
      </c>
      <c r="C946" s="3" t="s">
        <v>349</v>
      </c>
      <c r="D946">
        <v>9300</v>
      </c>
      <c r="E946">
        <v>11255</v>
      </c>
      <c r="F946" t="s">
        <v>20</v>
      </c>
      <c r="G946" s="7">
        <f t="shared" si="128"/>
        <v>1.2102150537634409</v>
      </c>
      <c r="H946">
        <v>107</v>
      </c>
      <c r="I946" t="s">
        <v>21</v>
      </c>
      <c r="J946" t="s">
        <v>22</v>
      </c>
      <c r="K946" s="10">
        <f t="shared" si="129"/>
        <v>42941.208333333328</v>
      </c>
      <c r="L946">
        <v>1500958800</v>
      </c>
      <c r="M946">
        <v>1501736400</v>
      </c>
      <c r="N946" s="11">
        <f t="shared" si="130"/>
        <v>42950.208333333328</v>
      </c>
      <c r="O946" t="b">
        <v>0</v>
      </c>
      <c r="P946" t="b">
        <v>0</v>
      </c>
      <c r="Q946" t="s">
        <v>65</v>
      </c>
      <c r="R946" s="8">
        <f t="shared" si="136"/>
        <v>105.18691588785046</v>
      </c>
      <c r="S946" t="str">
        <f t="shared" si="131"/>
        <v>technology</v>
      </c>
      <c r="T946" t="str">
        <f t="shared" si="132"/>
        <v>wearables</v>
      </c>
      <c r="U946" s="11" t="str">
        <f t="shared" si="134"/>
        <v>2017</v>
      </c>
      <c r="V946" s="11" t="str">
        <f t="shared" si="135"/>
        <v>Jul</v>
      </c>
      <c r="W946" s="11" t="str">
        <f t="shared" si="133"/>
        <v>Aug</v>
      </c>
    </row>
    <row r="947" spans="1:23" ht="15.75" customHeight="1">
      <c r="A947">
        <v>907</v>
      </c>
      <c r="B947" s="4" t="s">
        <v>1846</v>
      </c>
      <c r="C947" s="3" t="s">
        <v>1847</v>
      </c>
      <c r="D947">
        <v>9100</v>
      </c>
      <c r="E947">
        <v>1843</v>
      </c>
      <c r="F947" t="s">
        <v>14</v>
      </c>
      <c r="G947" s="7">
        <f t="shared" si="128"/>
        <v>0.20252747252747252</v>
      </c>
      <c r="H947">
        <v>41</v>
      </c>
      <c r="I947" t="s">
        <v>21</v>
      </c>
      <c r="J947" t="s">
        <v>22</v>
      </c>
      <c r="K947" s="10">
        <f t="shared" si="129"/>
        <v>40660.208333333336</v>
      </c>
      <c r="L947">
        <v>1303880400</v>
      </c>
      <c r="M947">
        <v>1304485200</v>
      </c>
      <c r="N947" s="11">
        <f t="shared" si="130"/>
        <v>40667.208333333336</v>
      </c>
      <c r="O947" t="b">
        <v>0</v>
      </c>
      <c r="P947" t="b">
        <v>0</v>
      </c>
      <c r="Q947" t="s">
        <v>33</v>
      </c>
      <c r="R947" s="8">
        <f t="shared" si="136"/>
        <v>44.951219512195124</v>
      </c>
      <c r="S947" t="str">
        <f t="shared" si="131"/>
        <v>theater</v>
      </c>
      <c r="T947" t="str">
        <f t="shared" si="132"/>
        <v>plays</v>
      </c>
      <c r="U947" s="11" t="str">
        <f t="shared" si="134"/>
        <v>2011</v>
      </c>
      <c r="V947" s="11" t="str">
        <f t="shared" si="135"/>
        <v>Apr</v>
      </c>
      <c r="W947" s="11" t="str">
        <f t="shared" si="133"/>
        <v>May</v>
      </c>
    </row>
    <row r="948" spans="1:23" ht="15.75">
      <c r="A948">
        <v>624</v>
      </c>
      <c r="B948" s="4" t="s">
        <v>1290</v>
      </c>
      <c r="C948" s="3" t="s">
        <v>1291</v>
      </c>
      <c r="D948">
        <v>5100</v>
      </c>
      <c r="E948">
        <v>14249</v>
      </c>
      <c r="F948" t="s">
        <v>20</v>
      </c>
      <c r="G948" s="7">
        <f t="shared" si="128"/>
        <v>2.793921568627451</v>
      </c>
      <c r="H948">
        <v>432</v>
      </c>
      <c r="I948" t="s">
        <v>21</v>
      </c>
      <c r="J948" t="s">
        <v>22</v>
      </c>
      <c r="K948" s="10">
        <f t="shared" si="129"/>
        <v>42029.25</v>
      </c>
      <c r="L948">
        <v>1422165600</v>
      </c>
      <c r="M948">
        <v>1422684000</v>
      </c>
      <c r="N948" s="11">
        <f t="shared" si="130"/>
        <v>42035.25</v>
      </c>
      <c r="O948" t="b">
        <v>0</v>
      </c>
      <c r="P948" t="b">
        <v>0</v>
      </c>
      <c r="Q948" t="s">
        <v>122</v>
      </c>
      <c r="R948" s="8">
        <f t="shared" si="136"/>
        <v>32.983796296296298</v>
      </c>
      <c r="S948" t="str">
        <f t="shared" si="131"/>
        <v>photography</v>
      </c>
      <c r="T948" t="str">
        <f t="shared" si="132"/>
        <v>photography books</v>
      </c>
      <c r="U948" s="11" t="str">
        <f t="shared" si="134"/>
        <v>2015</v>
      </c>
      <c r="V948" s="11" t="str">
        <f t="shared" si="135"/>
        <v>Jan</v>
      </c>
      <c r="W948" s="11" t="str">
        <f t="shared" si="133"/>
        <v>Jan</v>
      </c>
    </row>
    <row r="949" spans="1:23" ht="15.75">
      <c r="A949">
        <v>89</v>
      </c>
      <c r="B949" s="4" t="s">
        <v>227</v>
      </c>
      <c r="C949" s="3" t="s">
        <v>228</v>
      </c>
      <c r="D949">
        <v>3400</v>
      </c>
      <c r="E949">
        <v>8588</v>
      </c>
      <c r="F949" t="s">
        <v>20</v>
      </c>
      <c r="G949" s="7">
        <f t="shared" si="128"/>
        <v>2.5258823529411765</v>
      </c>
      <c r="H949">
        <v>96</v>
      </c>
      <c r="I949" t="s">
        <v>21</v>
      </c>
      <c r="J949" t="s">
        <v>22</v>
      </c>
      <c r="K949" s="10">
        <f t="shared" si="129"/>
        <v>40283.208333333336</v>
      </c>
      <c r="L949">
        <v>1271307600</v>
      </c>
      <c r="M949">
        <v>1271480400</v>
      </c>
      <c r="N949" s="11">
        <f t="shared" si="130"/>
        <v>40285.208333333336</v>
      </c>
      <c r="O949" t="b">
        <v>0</v>
      </c>
      <c r="P949" t="b">
        <v>0</v>
      </c>
      <c r="Q949" t="s">
        <v>33</v>
      </c>
      <c r="R949" s="8">
        <f t="shared" si="136"/>
        <v>89.458333333333329</v>
      </c>
      <c r="S949" t="str">
        <f t="shared" si="131"/>
        <v>theater</v>
      </c>
      <c r="T949" t="str">
        <f t="shared" si="132"/>
        <v>plays</v>
      </c>
      <c r="U949" s="11" t="str">
        <f t="shared" si="134"/>
        <v>2010</v>
      </c>
      <c r="V949" s="11" t="str">
        <f t="shared" si="135"/>
        <v>Apr</v>
      </c>
      <c r="W949" s="11" t="str">
        <f t="shared" si="133"/>
        <v>Apr</v>
      </c>
    </row>
    <row r="950" spans="1:23" ht="15.75">
      <c r="A950">
        <v>75</v>
      </c>
      <c r="B950" s="4" t="s">
        <v>198</v>
      </c>
      <c r="C950" s="3" t="s">
        <v>199</v>
      </c>
      <c r="D950">
        <v>9700</v>
      </c>
      <c r="E950">
        <v>14606</v>
      </c>
      <c r="F950" t="s">
        <v>20</v>
      </c>
      <c r="G950" s="7">
        <f t="shared" si="128"/>
        <v>1.5057731958762886</v>
      </c>
      <c r="H950">
        <v>170</v>
      </c>
      <c r="I950" t="s">
        <v>21</v>
      </c>
      <c r="J950" t="s">
        <v>22</v>
      </c>
      <c r="K950" s="10">
        <f t="shared" si="129"/>
        <v>43296.208333333328</v>
      </c>
      <c r="L950">
        <v>1531630800</v>
      </c>
      <c r="M950">
        <v>1532322000</v>
      </c>
      <c r="N950" s="11">
        <f t="shared" si="130"/>
        <v>43304.208333333328</v>
      </c>
      <c r="O950" t="b">
        <v>0</v>
      </c>
      <c r="P950" t="b">
        <v>0</v>
      </c>
      <c r="Q950" t="s">
        <v>122</v>
      </c>
      <c r="R950" s="8">
        <f t="shared" si="136"/>
        <v>85.917647058823533</v>
      </c>
      <c r="S950" t="str">
        <f t="shared" si="131"/>
        <v>photography</v>
      </c>
      <c r="T950" t="str">
        <f t="shared" si="132"/>
        <v>photography books</v>
      </c>
      <c r="U950" s="11" t="str">
        <f t="shared" si="134"/>
        <v>2018</v>
      </c>
      <c r="V950" s="11" t="str">
        <f t="shared" si="135"/>
        <v>Jul</v>
      </c>
      <c r="W950" s="11" t="str">
        <f t="shared" si="133"/>
        <v>Jul</v>
      </c>
    </row>
    <row r="951" spans="1:23" ht="15.75" customHeight="1">
      <c r="A951">
        <v>153</v>
      </c>
      <c r="B951" s="4" t="s">
        <v>358</v>
      </c>
      <c r="C951" s="3" t="s">
        <v>359</v>
      </c>
      <c r="D951">
        <v>189400</v>
      </c>
      <c r="E951">
        <v>176112</v>
      </c>
      <c r="F951" t="s">
        <v>14</v>
      </c>
      <c r="G951" s="7">
        <f t="shared" si="128"/>
        <v>0.92984160506863778</v>
      </c>
      <c r="H951">
        <v>5681</v>
      </c>
      <c r="I951" t="s">
        <v>21</v>
      </c>
      <c r="J951" t="s">
        <v>22</v>
      </c>
      <c r="K951" s="10">
        <f t="shared" si="129"/>
        <v>41201.208333333336</v>
      </c>
      <c r="L951">
        <v>1350622800</v>
      </c>
      <c r="M951">
        <v>1351141200</v>
      </c>
      <c r="N951" s="11">
        <f t="shared" si="130"/>
        <v>41207.208333333336</v>
      </c>
      <c r="O951" t="b">
        <v>0</v>
      </c>
      <c r="P951" t="b">
        <v>0</v>
      </c>
      <c r="Q951" t="s">
        <v>33</v>
      </c>
      <c r="R951" s="8">
        <f t="shared" si="136"/>
        <v>31.000176025347649</v>
      </c>
      <c r="S951" t="str">
        <f t="shared" si="131"/>
        <v>theater</v>
      </c>
      <c r="T951" t="str">
        <f t="shared" si="132"/>
        <v>plays</v>
      </c>
      <c r="U951" s="11" t="str">
        <f t="shared" si="134"/>
        <v>2012</v>
      </c>
      <c r="V951" s="11" t="str">
        <f t="shared" si="135"/>
        <v>Oct</v>
      </c>
      <c r="W951" s="11" t="str">
        <f t="shared" si="133"/>
        <v>Oct</v>
      </c>
    </row>
    <row r="952" spans="1:23" ht="15.75" customHeight="1">
      <c r="A952">
        <v>790</v>
      </c>
      <c r="B952" s="4" t="s">
        <v>1615</v>
      </c>
      <c r="C952" s="3" t="s">
        <v>1616</v>
      </c>
      <c r="D952">
        <v>185900</v>
      </c>
      <c r="E952">
        <v>56774</v>
      </c>
      <c r="F952" t="s">
        <v>74</v>
      </c>
      <c r="G952" s="7">
        <f t="shared" si="128"/>
        <v>0.30540075309306081</v>
      </c>
      <c r="H952">
        <v>1113</v>
      </c>
      <c r="I952" t="s">
        <v>21</v>
      </c>
      <c r="J952" t="s">
        <v>22</v>
      </c>
      <c r="K952" s="10">
        <f t="shared" si="129"/>
        <v>40223.25</v>
      </c>
      <c r="L952">
        <v>1266127200</v>
      </c>
      <c r="M952">
        <v>1266645600</v>
      </c>
      <c r="N952" s="11">
        <f t="shared" si="130"/>
        <v>40229.25</v>
      </c>
      <c r="O952" t="b">
        <v>0</v>
      </c>
      <c r="P952" t="b">
        <v>0</v>
      </c>
      <c r="Q952" t="s">
        <v>33</v>
      </c>
      <c r="R952" s="8">
        <f t="shared" si="136"/>
        <v>51.009883198562441</v>
      </c>
      <c r="S952" t="str">
        <f t="shared" si="131"/>
        <v>theater</v>
      </c>
      <c r="T952" t="str">
        <f t="shared" si="132"/>
        <v>plays</v>
      </c>
      <c r="U952" s="11" t="str">
        <f t="shared" si="134"/>
        <v>2010</v>
      </c>
      <c r="V952" s="11" t="str">
        <f t="shared" si="135"/>
        <v>Feb</v>
      </c>
      <c r="W952" s="11" t="str">
        <f t="shared" si="133"/>
        <v>Feb</v>
      </c>
    </row>
    <row r="953" spans="1:23" ht="15.75">
      <c r="A953">
        <v>882</v>
      </c>
      <c r="B953" s="4" t="s">
        <v>1796</v>
      </c>
      <c r="C953" s="3" t="s">
        <v>1797</v>
      </c>
      <c r="D953">
        <v>800</v>
      </c>
      <c r="E953">
        <v>2960</v>
      </c>
      <c r="F953" t="s">
        <v>20</v>
      </c>
      <c r="G953" s="7">
        <f t="shared" si="128"/>
        <v>3.7</v>
      </c>
      <c r="H953">
        <v>80</v>
      </c>
      <c r="I953" t="s">
        <v>21</v>
      </c>
      <c r="J953" t="s">
        <v>22</v>
      </c>
      <c r="K953" s="10">
        <f t="shared" si="129"/>
        <v>42025.25</v>
      </c>
      <c r="L953">
        <v>1421820000</v>
      </c>
      <c r="M953">
        <v>1422165600</v>
      </c>
      <c r="N953" s="11">
        <f t="shared" si="130"/>
        <v>42029.25</v>
      </c>
      <c r="O953" t="b">
        <v>0</v>
      </c>
      <c r="P953" t="b">
        <v>0</v>
      </c>
      <c r="Q953" t="s">
        <v>33</v>
      </c>
      <c r="R953" s="8">
        <f t="shared" si="136"/>
        <v>37</v>
      </c>
      <c r="S953" t="str">
        <f t="shared" si="131"/>
        <v>theater</v>
      </c>
      <c r="T953" t="str">
        <f t="shared" si="132"/>
        <v>plays</v>
      </c>
      <c r="U953" s="11" t="str">
        <f t="shared" si="134"/>
        <v>2015</v>
      </c>
      <c r="V953" s="11" t="str">
        <f t="shared" si="135"/>
        <v>Jan</v>
      </c>
      <c r="W953" s="11" t="str">
        <f t="shared" si="133"/>
        <v>Jan</v>
      </c>
    </row>
    <row r="954" spans="1:23" ht="15.75" customHeight="1">
      <c r="A954">
        <v>940</v>
      </c>
      <c r="B954" s="4" t="s">
        <v>1911</v>
      </c>
      <c r="C954" s="3" t="s">
        <v>1912</v>
      </c>
      <c r="D954">
        <v>9900</v>
      </c>
      <c r="E954">
        <v>6161</v>
      </c>
      <c r="F954" t="s">
        <v>47</v>
      </c>
      <c r="G954" s="7">
        <f t="shared" si="128"/>
        <v>0.62232323232323228</v>
      </c>
      <c r="H954">
        <v>66</v>
      </c>
      <c r="I954" t="s">
        <v>15</v>
      </c>
      <c r="J954" t="s">
        <v>16</v>
      </c>
      <c r="K954" s="10">
        <f t="shared" si="129"/>
        <v>41244.25</v>
      </c>
      <c r="L954">
        <v>1354341600</v>
      </c>
      <c r="M954">
        <v>1356242400</v>
      </c>
      <c r="N954" s="11">
        <f t="shared" si="130"/>
        <v>41266.25</v>
      </c>
      <c r="O954" t="b">
        <v>0</v>
      </c>
      <c r="P954" t="b">
        <v>0</v>
      </c>
      <c r="Q954" t="s">
        <v>28</v>
      </c>
      <c r="R954" s="8">
        <f t="shared" si="136"/>
        <v>93.348484848484844</v>
      </c>
      <c r="S954" t="str">
        <f t="shared" si="131"/>
        <v>technology</v>
      </c>
      <c r="T954" t="str">
        <f t="shared" si="132"/>
        <v>web</v>
      </c>
      <c r="U954" s="11" t="str">
        <f t="shared" si="134"/>
        <v>2012</v>
      </c>
      <c r="V954" s="11" t="str">
        <f t="shared" si="135"/>
        <v>Dec</v>
      </c>
      <c r="W954" s="11" t="str">
        <f t="shared" si="133"/>
        <v>Dec</v>
      </c>
    </row>
    <row r="955" spans="1:23" ht="15.75">
      <c r="A955">
        <v>782</v>
      </c>
      <c r="B955" s="4" t="s">
        <v>1599</v>
      </c>
      <c r="C955" s="3" t="s">
        <v>1600</v>
      </c>
      <c r="D955">
        <v>5100</v>
      </c>
      <c r="E955">
        <v>10981</v>
      </c>
      <c r="F955" t="s">
        <v>20</v>
      </c>
      <c r="G955" s="7">
        <f t="shared" si="128"/>
        <v>2.153137254901961</v>
      </c>
      <c r="H955">
        <v>161</v>
      </c>
      <c r="I955" t="s">
        <v>21</v>
      </c>
      <c r="J955" t="s">
        <v>22</v>
      </c>
      <c r="K955" s="10">
        <f t="shared" si="129"/>
        <v>40603.25</v>
      </c>
      <c r="L955">
        <v>1298959200</v>
      </c>
      <c r="M955">
        <v>1301374800</v>
      </c>
      <c r="N955" s="11">
        <f t="shared" si="130"/>
        <v>40631.208333333336</v>
      </c>
      <c r="O955" t="b">
        <v>0</v>
      </c>
      <c r="P955" t="b">
        <v>1</v>
      </c>
      <c r="Q955" t="s">
        <v>71</v>
      </c>
      <c r="R955" s="8">
        <f t="shared" si="136"/>
        <v>68.204968944099377</v>
      </c>
      <c r="S955" t="str">
        <f t="shared" si="131"/>
        <v>film &amp; video</v>
      </c>
      <c r="T955" t="str">
        <f t="shared" si="132"/>
        <v>animation</v>
      </c>
      <c r="U955" s="11" t="str">
        <f t="shared" si="134"/>
        <v>2011</v>
      </c>
      <c r="V955" s="11" t="str">
        <f t="shared" si="135"/>
        <v>Mar</v>
      </c>
      <c r="W955" s="11" t="str">
        <f t="shared" si="133"/>
        <v>Mar</v>
      </c>
    </row>
    <row r="956" spans="1:23" ht="15.75" customHeight="1">
      <c r="A956">
        <v>809</v>
      </c>
      <c r="B956" s="4" t="s">
        <v>1599</v>
      </c>
      <c r="C956" s="3" t="s">
        <v>1653</v>
      </c>
      <c r="D956">
        <v>140800</v>
      </c>
      <c r="E956">
        <v>88536</v>
      </c>
      <c r="F956" t="s">
        <v>14</v>
      </c>
      <c r="G956" s="7">
        <f t="shared" si="128"/>
        <v>0.62880681818181816</v>
      </c>
      <c r="H956">
        <v>2108</v>
      </c>
      <c r="I956" t="s">
        <v>98</v>
      </c>
      <c r="J956" t="s">
        <v>99</v>
      </c>
      <c r="K956" s="10">
        <f t="shared" si="129"/>
        <v>41135.208333333336</v>
      </c>
      <c r="L956">
        <v>1344920400</v>
      </c>
      <c r="M956">
        <v>1345006800</v>
      </c>
      <c r="N956" s="11">
        <f t="shared" si="130"/>
        <v>41136.208333333336</v>
      </c>
      <c r="O956" t="b">
        <v>0</v>
      </c>
      <c r="P956" t="b">
        <v>0</v>
      </c>
      <c r="Q956" t="s">
        <v>42</v>
      </c>
      <c r="R956" s="8">
        <f t="shared" si="136"/>
        <v>42</v>
      </c>
      <c r="S956" t="str">
        <f t="shared" si="131"/>
        <v>film &amp; video</v>
      </c>
      <c r="T956" t="str">
        <f t="shared" si="132"/>
        <v>documentary</v>
      </c>
      <c r="U956" s="11" t="str">
        <f t="shared" si="134"/>
        <v>2012</v>
      </c>
      <c r="V956" s="11" t="str">
        <f t="shared" si="135"/>
        <v>Aug</v>
      </c>
      <c r="W956" s="11" t="str">
        <f t="shared" si="133"/>
        <v>Aug</v>
      </c>
    </row>
    <row r="957" spans="1:23" ht="15.75">
      <c r="A957">
        <v>856</v>
      </c>
      <c r="B957" s="4" t="s">
        <v>1599</v>
      </c>
      <c r="C957" s="3" t="s">
        <v>1745</v>
      </c>
      <c r="D957">
        <v>2400</v>
      </c>
      <c r="E957">
        <v>8558</v>
      </c>
      <c r="F957" t="s">
        <v>20</v>
      </c>
      <c r="G957" s="7">
        <f t="shared" si="128"/>
        <v>3.565833333333333</v>
      </c>
      <c r="H957">
        <v>158</v>
      </c>
      <c r="I957" t="s">
        <v>21</v>
      </c>
      <c r="J957" t="s">
        <v>22</v>
      </c>
      <c r="K957" s="10">
        <f t="shared" si="129"/>
        <v>41023.208333333336</v>
      </c>
      <c r="L957">
        <v>1335243600</v>
      </c>
      <c r="M957">
        <v>1336712400</v>
      </c>
      <c r="N957" s="11">
        <f t="shared" si="130"/>
        <v>41040.208333333336</v>
      </c>
      <c r="O957" t="b">
        <v>0</v>
      </c>
      <c r="P957" t="b">
        <v>0</v>
      </c>
      <c r="Q957" t="s">
        <v>17</v>
      </c>
      <c r="R957" s="8">
        <f t="shared" si="136"/>
        <v>54.164556962025316</v>
      </c>
      <c r="S957" t="str">
        <f t="shared" si="131"/>
        <v>food</v>
      </c>
      <c r="T957" t="str">
        <f t="shared" si="132"/>
        <v>food trucks</v>
      </c>
      <c r="U957" s="11" t="str">
        <f t="shared" si="134"/>
        <v>2012</v>
      </c>
      <c r="V957" s="11" t="str">
        <f t="shared" si="135"/>
        <v>Apr</v>
      </c>
      <c r="W957" s="11" t="str">
        <f t="shared" si="133"/>
        <v>May</v>
      </c>
    </row>
    <row r="958" spans="1:23" ht="15.75">
      <c r="A958">
        <v>257</v>
      </c>
      <c r="B958" s="4" t="s">
        <v>566</v>
      </c>
      <c r="C958" s="3" t="s">
        <v>567</v>
      </c>
      <c r="D958">
        <v>5700</v>
      </c>
      <c r="E958">
        <v>8322</v>
      </c>
      <c r="F958" t="s">
        <v>20</v>
      </c>
      <c r="G958" s="7">
        <f t="shared" ref="G958:G1001" si="137">(E958/D958*100) %</f>
        <v>1.46</v>
      </c>
      <c r="H958">
        <v>92</v>
      </c>
      <c r="I958" t="s">
        <v>21</v>
      </c>
      <c r="J958" t="s">
        <v>22</v>
      </c>
      <c r="K958" s="10">
        <f t="shared" si="129"/>
        <v>41338.25</v>
      </c>
      <c r="L958">
        <v>1362463200</v>
      </c>
      <c r="M958">
        <v>1363669200</v>
      </c>
      <c r="N958" s="11">
        <f t="shared" si="130"/>
        <v>41352.208333333336</v>
      </c>
      <c r="O958" t="b">
        <v>0</v>
      </c>
      <c r="P958" t="b">
        <v>0</v>
      </c>
      <c r="Q958" t="s">
        <v>33</v>
      </c>
      <c r="R958" s="8">
        <f t="shared" si="136"/>
        <v>90.456521739130437</v>
      </c>
      <c r="S958" t="str">
        <f t="shared" si="131"/>
        <v>theater</v>
      </c>
      <c r="T958" t="str">
        <f t="shared" si="132"/>
        <v>plays</v>
      </c>
      <c r="U958" s="11" t="str">
        <f t="shared" si="134"/>
        <v>2013</v>
      </c>
      <c r="V958" s="11" t="str">
        <f t="shared" si="135"/>
        <v>Mar</v>
      </c>
      <c r="W958" s="11" t="str">
        <f t="shared" si="133"/>
        <v>Mar</v>
      </c>
    </row>
    <row r="959" spans="1:23" ht="15.75">
      <c r="A959">
        <v>845</v>
      </c>
      <c r="B959" s="4" t="s">
        <v>1723</v>
      </c>
      <c r="C959" s="3" t="s">
        <v>1724</v>
      </c>
      <c r="D959">
        <v>69900</v>
      </c>
      <c r="E959">
        <v>138087</v>
      </c>
      <c r="F959" t="s">
        <v>20</v>
      </c>
      <c r="G959" s="7">
        <f t="shared" si="137"/>
        <v>1.9754935622317598</v>
      </c>
      <c r="H959">
        <v>1354</v>
      </c>
      <c r="I959" t="s">
        <v>40</v>
      </c>
      <c r="J959" t="s">
        <v>41</v>
      </c>
      <c r="K959" s="10">
        <f t="shared" si="129"/>
        <v>43235.208333333328</v>
      </c>
      <c r="L959">
        <v>1526360400</v>
      </c>
      <c r="M959">
        <v>1529557200</v>
      </c>
      <c r="N959" s="11">
        <f t="shared" si="130"/>
        <v>43272.208333333328</v>
      </c>
      <c r="O959" t="b">
        <v>0</v>
      </c>
      <c r="P959" t="b">
        <v>0</v>
      </c>
      <c r="Q959" t="s">
        <v>28</v>
      </c>
      <c r="R959" s="8">
        <f t="shared" si="136"/>
        <v>101.98449039881831</v>
      </c>
      <c r="S959" t="str">
        <f t="shared" si="131"/>
        <v>technology</v>
      </c>
      <c r="T959" t="str">
        <f t="shared" si="132"/>
        <v>web</v>
      </c>
      <c r="U959" s="11" t="str">
        <f t="shared" si="134"/>
        <v>2018</v>
      </c>
      <c r="V959" s="11" t="str">
        <f t="shared" si="135"/>
        <v>May</v>
      </c>
      <c r="W959" s="11" t="str">
        <f t="shared" si="133"/>
        <v>Jun</v>
      </c>
    </row>
    <row r="960" spans="1:23" ht="15.75" customHeight="1">
      <c r="A960">
        <v>231</v>
      </c>
      <c r="B960" s="4" t="s">
        <v>514</v>
      </c>
      <c r="C960" s="3" t="s">
        <v>515</v>
      </c>
      <c r="D960">
        <v>7200</v>
      </c>
      <c r="E960">
        <v>5523</v>
      </c>
      <c r="F960" t="s">
        <v>74</v>
      </c>
      <c r="G960" s="7">
        <f t="shared" si="137"/>
        <v>0.76708333333333334</v>
      </c>
      <c r="H960">
        <v>67</v>
      </c>
      <c r="I960" t="s">
        <v>21</v>
      </c>
      <c r="J960" t="s">
        <v>22</v>
      </c>
      <c r="K960" s="10">
        <f t="shared" si="129"/>
        <v>41415.208333333336</v>
      </c>
      <c r="L960">
        <v>1369112400</v>
      </c>
      <c r="M960">
        <v>1374123600</v>
      </c>
      <c r="N960" s="11">
        <f t="shared" si="130"/>
        <v>41473.208333333336</v>
      </c>
      <c r="O960" t="b">
        <v>0</v>
      </c>
      <c r="P960" t="b">
        <v>0</v>
      </c>
      <c r="Q960" t="s">
        <v>33</v>
      </c>
      <c r="R960" s="8">
        <f t="shared" si="136"/>
        <v>82.432835820895519</v>
      </c>
      <c r="S960" t="str">
        <f t="shared" si="131"/>
        <v>theater</v>
      </c>
      <c r="T960" t="str">
        <f t="shared" si="132"/>
        <v>plays</v>
      </c>
      <c r="U960" s="11" t="str">
        <f t="shared" si="134"/>
        <v>2013</v>
      </c>
      <c r="V960" s="11" t="str">
        <f t="shared" si="135"/>
        <v>May</v>
      </c>
      <c r="W960" s="11" t="str">
        <f t="shared" si="133"/>
        <v>Jul</v>
      </c>
    </row>
    <row r="961" spans="1:23" ht="30" customHeight="1">
      <c r="A961">
        <v>939</v>
      </c>
      <c r="B961" s="4" t="s">
        <v>1909</v>
      </c>
      <c r="C961" s="3" t="s">
        <v>1910</v>
      </c>
      <c r="D961">
        <v>7800</v>
      </c>
      <c r="E961">
        <v>3839</v>
      </c>
      <c r="F961" t="s">
        <v>14</v>
      </c>
      <c r="G961" s="7">
        <f t="shared" si="137"/>
        <v>0.49217948717948717</v>
      </c>
      <c r="H961">
        <v>67</v>
      </c>
      <c r="I961" t="s">
        <v>21</v>
      </c>
      <c r="J961" t="s">
        <v>22</v>
      </c>
      <c r="K961" s="10">
        <f t="shared" si="129"/>
        <v>40670.208333333336</v>
      </c>
      <c r="L961">
        <v>1304744400</v>
      </c>
      <c r="M961">
        <v>1306213200</v>
      </c>
      <c r="N961" s="11">
        <f t="shared" si="130"/>
        <v>40687.208333333336</v>
      </c>
      <c r="O961" t="b">
        <v>0</v>
      </c>
      <c r="P961" t="b">
        <v>1</v>
      </c>
      <c r="Q961" t="s">
        <v>89</v>
      </c>
      <c r="R961" s="8">
        <f t="shared" si="136"/>
        <v>57.298507462686565</v>
      </c>
      <c r="S961" t="str">
        <f t="shared" si="131"/>
        <v>games</v>
      </c>
      <c r="T961" t="str">
        <f t="shared" si="132"/>
        <v>video games</v>
      </c>
      <c r="U961" s="11" t="str">
        <f t="shared" si="134"/>
        <v>2011</v>
      </c>
      <c r="V961" s="11" t="str">
        <f t="shared" si="135"/>
        <v>May</v>
      </c>
      <c r="W961" s="11" t="str">
        <f t="shared" si="133"/>
        <v>May</v>
      </c>
    </row>
    <row r="962" spans="1:23" ht="15.75">
      <c r="A962">
        <v>979</v>
      </c>
      <c r="B962" s="4" t="s">
        <v>1986</v>
      </c>
      <c r="C962" s="3" t="s">
        <v>1987</v>
      </c>
      <c r="D962">
        <v>60200</v>
      </c>
      <c r="E962">
        <v>86244</v>
      </c>
      <c r="F962" t="s">
        <v>20</v>
      </c>
      <c r="G962" s="7">
        <f t="shared" si="137"/>
        <v>1.432624584717608</v>
      </c>
      <c r="H962">
        <v>1015</v>
      </c>
      <c r="I962" t="s">
        <v>40</v>
      </c>
      <c r="J962" t="s">
        <v>41</v>
      </c>
      <c r="K962" s="10">
        <f t="shared" ref="K962:K1001" si="138">(((L962/60)/60)/24)+DATE(1970,1,1)</f>
        <v>42078.208333333328</v>
      </c>
      <c r="L962">
        <v>1426395600</v>
      </c>
      <c r="M962">
        <v>1426914000</v>
      </c>
      <c r="N962" s="11">
        <f t="shared" ref="N962:N1001" si="139">(((M962/60)/60)/24)+DATE(1970,1,1)</f>
        <v>42084.208333333328</v>
      </c>
      <c r="O962" t="b">
        <v>0</v>
      </c>
      <c r="P962" t="b">
        <v>0</v>
      </c>
      <c r="Q962" t="s">
        <v>33</v>
      </c>
      <c r="R962" s="8">
        <f t="shared" si="136"/>
        <v>84.969458128078813</v>
      </c>
      <c r="S962" t="str">
        <f t="shared" ref="S962:S1001" si="140">LEFT(Q962,FIND("/",Q962)-1)</f>
        <v>theater</v>
      </c>
      <c r="T962" t="str">
        <f t="shared" ref="T962:T1001" si="141">RIGHT(Q962,(LEN(Q962)-FIND("/",Q962)))</f>
        <v>plays</v>
      </c>
      <c r="U962" s="11" t="str">
        <f t="shared" si="134"/>
        <v>2015</v>
      </c>
      <c r="V962" s="11" t="str">
        <f t="shared" si="135"/>
        <v>Mar</v>
      </c>
      <c r="W962" s="11" t="str">
        <f t="shared" ref="W962:W1001" si="142">TEXT(N962,"mmm")</f>
        <v>Mar</v>
      </c>
    </row>
    <row r="963" spans="1:23" ht="15.75" customHeight="1">
      <c r="A963">
        <v>950</v>
      </c>
      <c r="B963" s="4" t="s">
        <v>1930</v>
      </c>
      <c r="C963" s="3" t="s">
        <v>1931</v>
      </c>
      <c r="D963">
        <v>100</v>
      </c>
      <c r="E963">
        <v>5</v>
      </c>
      <c r="F963" t="s">
        <v>14</v>
      </c>
      <c r="G963" s="7">
        <f t="shared" si="137"/>
        <v>0.05</v>
      </c>
      <c r="H963">
        <v>1</v>
      </c>
      <c r="I963" t="s">
        <v>21</v>
      </c>
      <c r="J963" t="s">
        <v>22</v>
      </c>
      <c r="K963" s="10">
        <f t="shared" si="138"/>
        <v>43571.208333333328</v>
      </c>
      <c r="L963">
        <v>1555390800</v>
      </c>
      <c r="M963">
        <v>1555822800</v>
      </c>
      <c r="N963" s="11">
        <f t="shared" si="139"/>
        <v>43576.208333333328</v>
      </c>
      <c r="O963" t="b">
        <v>0</v>
      </c>
      <c r="P963" t="b">
        <v>1</v>
      </c>
      <c r="Q963" t="s">
        <v>33</v>
      </c>
      <c r="R963" s="8">
        <f t="shared" si="136"/>
        <v>5</v>
      </c>
      <c r="S963" t="str">
        <f t="shared" si="140"/>
        <v>theater</v>
      </c>
      <c r="T963" t="str">
        <f t="shared" si="141"/>
        <v>plays</v>
      </c>
      <c r="U963" s="11" t="str">
        <f t="shared" ref="U963:U1001" si="143">TEXT(N963,"yyyy")</f>
        <v>2019</v>
      </c>
      <c r="V963" s="11" t="str">
        <f t="shared" ref="V963:V1001" si="144">TEXT(K963,"mmm")</f>
        <v>Apr</v>
      </c>
      <c r="W963" s="11" t="str">
        <f t="shared" si="142"/>
        <v>Apr</v>
      </c>
    </row>
    <row r="964" spans="1:23" ht="15.75">
      <c r="A964">
        <v>366</v>
      </c>
      <c r="B964" s="4" t="s">
        <v>784</v>
      </c>
      <c r="C964" s="3" t="s">
        <v>785</v>
      </c>
      <c r="D964">
        <v>1800</v>
      </c>
      <c r="E964">
        <v>10658</v>
      </c>
      <c r="F964" t="s">
        <v>20</v>
      </c>
      <c r="G964" s="7">
        <f t="shared" si="137"/>
        <v>5.9211111111111112</v>
      </c>
      <c r="H964">
        <v>101</v>
      </c>
      <c r="I964" t="s">
        <v>21</v>
      </c>
      <c r="J964" t="s">
        <v>22</v>
      </c>
      <c r="K964" s="10">
        <f t="shared" si="138"/>
        <v>40546.25</v>
      </c>
      <c r="L964">
        <v>1294034400</v>
      </c>
      <c r="M964">
        <v>1294120800</v>
      </c>
      <c r="N964" s="11">
        <f t="shared" si="139"/>
        <v>40547.25</v>
      </c>
      <c r="O964" t="b">
        <v>0</v>
      </c>
      <c r="P964" t="b">
        <v>1</v>
      </c>
      <c r="Q964" t="s">
        <v>33</v>
      </c>
      <c r="R964" s="8">
        <f t="shared" si="136"/>
        <v>105.52475247524752</v>
      </c>
      <c r="S964" t="str">
        <f t="shared" si="140"/>
        <v>theater</v>
      </c>
      <c r="T964" t="str">
        <f t="shared" si="141"/>
        <v>plays</v>
      </c>
      <c r="U964" s="11" t="str">
        <f t="shared" si="143"/>
        <v>2011</v>
      </c>
      <c r="V964" s="11" t="str">
        <f t="shared" si="144"/>
        <v>Jan</v>
      </c>
      <c r="W964" s="11" t="str">
        <f t="shared" si="142"/>
        <v>Jan</v>
      </c>
    </row>
    <row r="965" spans="1:23" ht="30">
      <c r="A965">
        <v>891</v>
      </c>
      <c r="B965" s="4" t="s">
        <v>1814</v>
      </c>
      <c r="C965" s="3" t="s">
        <v>1815</v>
      </c>
      <c r="D965">
        <v>3000</v>
      </c>
      <c r="E965">
        <v>7758</v>
      </c>
      <c r="F965" t="s">
        <v>20</v>
      </c>
      <c r="G965" s="7">
        <f t="shared" si="137"/>
        <v>2.5859999999999999</v>
      </c>
      <c r="H965">
        <v>165</v>
      </c>
      <c r="I965" t="s">
        <v>15</v>
      </c>
      <c r="J965" t="s">
        <v>16</v>
      </c>
      <c r="K965" s="10">
        <f t="shared" si="138"/>
        <v>40880.25</v>
      </c>
      <c r="L965">
        <v>1322892000</v>
      </c>
      <c r="M965">
        <v>1326693600</v>
      </c>
      <c r="N965" s="11">
        <f t="shared" si="139"/>
        <v>40924.25</v>
      </c>
      <c r="O965" t="b">
        <v>0</v>
      </c>
      <c r="P965" t="b">
        <v>0</v>
      </c>
      <c r="Q965" t="s">
        <v>42</v>
      </c>
      <c r="R965" s="8">
        <f t="shared" si="136"/>
        <v>47.018181818181816</v>
      </c>
      <c r="S965" t="str">
        <f t="shared" si="140"/>
        <v>film &amp; video</v>
      </c>
      <c r="T965" t="str">
        <f t="shared" si="141"/>
        <v>documentary</v>
      </c>
      <c r="U965" s="11" t="str">
        <f t="shared" si="143"/>
        <v>2012</v>
      </c>
      <c r="V965" s="11" t="str">
        <f t="shared" si="144"/>
        <v>Dec</v>
      </c>
      <c r="W965" s="11" t="str">
        <f t="shared" si="142"/>
        <v>Jan</v>
      </c>
    </row>
    <row r="966" spans="1:23" ht="15.75">
      <c r="A966">
        <v>653</v>
      </c>
      <c r="B966" s="4" t="s">
        <v>1348</v>
      </c>
      <c r="C966" s="3" t="s">
        <v>1349</v>
      </c>
      <c r="D966">
        <v>600</v>
      </c>
      <c r="E966">
        <v>14033</v>
      </c>
      <c r="F966" t="s">
        <v>20</v>
      </c>
      <c r="G966" s="7">
        <f t="shared" si="137"/>
        <v>23.388333333333332</v>
      </c>
      <c r="H966">
        <v>234</v>
      </c>
      <c r="I966" t="s">
        <v>21</v>
      </c>
      <c r="J966" t="s">
        <v>22</v>
      </c>
      <c r="K966" s="10">
        <f t="shared" si="138"/>
        <v>42468.208333333328</v>
      </c>
      <c r="L966">
        <v>1460091600</v>
      </c>
      <c r="M966">
        <v>1460264400</v>
      </c>
      <c r="N966" s="11">
        <f t="shared" si="139"/>
        <v>42470.208333333328</v>
      </c>
      <c r="O966" t="b">
        <v>0</v>
      </c>
      <c r="P966" t="b">
        <v>0</v>
      </c>
      <c r="Q966" t="s">
        <v>28</v>
      </c>
      <c r="R966" s="8">
        <f t="shared" si="136"/>
        <v>59.970085470085472</v>
      </c>
      <c r="S966" t="str">
        <f t="shared" si="140"/>
        <v>technology</v>
      </c>
      <c r="T966" t="str">
        <f t="shared" si="141"/>
        <v>web</v>
      </c>
      <c r="U966" s="11" t="str">
        <f t="shared" si="143"/>
        <v>2016</v>
      </c>
      <c r="V966" s="11" t="str">
        <f t="shared" si="144"/>
        <v>Apr</v>
      </c>
      <c r="W966" s="11" t="str">
        <f t="shared" si="142"/>
        <v>Apr</v>
      </c>
    </row>
    <row r="967" spans="1:23" ht="15.75" customHeight="1">
      <c r="A967">
        <v>637</v>
      </c>
      <c r="B967" s="4" t="s">
        <v>1316</v>
      </c>
      <c r="C967" s="3" t="s">
        <v>1317</v>
      </c>
      <c r="D967">
        <v>8500</v>
      </c>
      <c r="E967">
        <v>6750</v>
      </c>
      <c r="F967" t="s">
        <v>14</v>
      </c>
      <c r="G967" s="7">
        <f t="shared" si="137"/>
        <v>0.79411764705882348</v>
      </c>
      <c r="H967">
        <v>65</v>
      </c>
      <c r="I967" t="s">
        <v>21</v>
      </c>
      <c r="J967" t="s">
        <v>22</v>
      </c>
      <c r="K967" s="10">
        <f t="shared" si="138"/>
        <v>42688.25</v>
      </c>
      <c r="L967">
        <v>1479103200</v>
      </c>
      <c r="M967">
        <v>1479794400</v>
      </c>
      <c r="N967" s="11">
        <f t="shared" si="139"/>
        <v>42696.25</v>
      </c>
      <c r="O967" t="b">
        <v>0</v>
      </c>
      <c r="P967" t="b">
        <v>0</v>
      </c>
      <c r="Q967" t="s">
        <v>33</v>
      </c>
      <c r="R967" s="8">
        <f t="shared" si="136"/>
        <v>103.84615384615384</v>
      </c>
      <c r="S967" t="str">
        <f t="shared" si="140"/>
        <v>theater</v>
      </c>
      <c r="T967" t="str">
        <f t="shared" si="141"/>
        <v>plays</v>
      </c>
      <c r="U967" s="11" t="str">
        <f t="shared" si="143"/>
        <v>2016</v>
      </c>
      <c r="V967" s="11" t="str">
        <f t="shared" si="144"/>
        <v>Nov</v>
      </c>
      <c r="W967" s="11" t="str">
        <f t="shared" si="142"/>
        <v>Nov</v>
      </c>
    </row>
    <row r="968" spans="1:23" ht="15.75" customHeight="1">
      <c r="A968">
        <v>587</v>
      </c>
      <c r="B968" s="4" t="s">
        <v>1216</v>
      </c>
      <c r="C968" s="3" t="s">
        <v>1217</v>
      </c>
      <c r="D968">
        <v>9400</v>
      </c>
      <c r="E968">
        <v>6852</v>
      </c>
      <c r="F968" t="s">
        <v>14</v>
      </c>
      <c r="G968" s="7">
        <f t="shared" si="137"/>
        <v>0.72893617021276602</v>
      </c>
      <c r="H968">
        <v>156</v>
      </c>
      <c r="I968" t="s">
        <v>15</v>
      </c>
      <c r="J968" t="s">
        <v>16</v>
      </c>
      <c r="K968" s="10">
        <f t="shared" si="138"/>
        <v>43484.25</v>
      </c>
      <c r="L968">
        <v>1547877600</v>
      </c>
      <c r="M968">
        <v>1552366800</v>
      </c>
      <c r="N968" s="11">
        <f t="shared" si="139"/>
        <v>43536.208333333328</v>
      </c>
      <c r="O968" t="b">
        <v>0</v>
      </c>
      <c r="P968" t="b">
        <v>1</v>
      </c>
      <c r="Q968" t="s">
        <v>17</v>
      </c>
      <c r="R968" s="8">
        <f t="shared" si="136"/>
        <v>43.92307692307692</v>
      </c>
      <c r="S968" t="str">
        <f t="shared" si="140"/>
        <v>food</v>
      </c>
      <c r="T968" t="str">
        <f t="shared" si="141"/>
        <v>food trucks</v>
      </c>
      <c r="U968" s="11" t="str">
        <f t="shared" si="143"/>
        <v>2019</v>
      </c>
      <c r="V968" s="11" t="str">
        <f t="shared" si="144"/>
        <v>Jan</v>
      </c>
      <c r="W968" s="11" t="str">
        <f t="shared" si="142"/>
        <v>Mar</v>
      </c>
    </row>
    <row r="969" spans="1:23" ht="15.75">
      <c r="A969">
        <v>512</v>
      </c>
      <c r="B969" s="4" t="s">
        <v>1070</v>
      </c>
      <c r="C969" s="3" t="s">
        <v>1071</v>
      </c>
      <c r="D969">
        <v>9100</v>
      </c>
      <c r="E969">
        <v>12678</v>
      </c>
      <c r="F969" t="s">
        <v>20</v>
      </c>
      <c r="G969" s="7">
        <f t="shared" si="137"/>
        <v>1.393186813186813</v>
      </c>
      <c r="H969">
        <v>239</v>
      </c>
      <c r="I969" t="s">
        <v>21</v>
      </c>
      <c r="J969" t="s">
        <v>22</v>
      </c>
      <c r="K969" s="10">
        <f t="shared" si="138"/>
        <v>41825.208333333336</v>
      </c>
      <c r="L969">
        <v>1404536400</v>
      </c>
      <c r="M969">
        <v>1404622800</v>
      </c>
      <c r="N969" s="11">
        <f t="shared" si="139"/>
        <v>41826.208333333336</v>
      </c>
      <c r="O969" t="b">
        <v>0</v>
      </c>
      <c r="P969" t="b">
        <v>1</v>
      </c>
      <c r="Q969" t="s">
        <v>89</v>
      </c>
      <c r="R969" s="8">
        <f t="shared" si="136"/>
        <v>53.046025104602514</v>
      </c>
      <c r="S969" t="str">
        <f t="shared" si="140"/>
        <v>games</v>
      </c>
      <c r="T969" t="str">
        <f t="shared" si="141"/>
        <v>video games</v>
      </c>
      <c r="U969" s="11" t="str">
        <f t="shared" si="143"/>
        <v>2014</v>
      </c>
      <c r="V969" s="11" t="str">
        <f t="shared" si="144"/>
        <v>Jul</v>
      </c>
      <c r="W969" s="11" t="str">
        <f t="shared" si="142"/>
        <v>Jul</v>
      </c>
    </row>
    <row r="970" spans="1:23" ht="15.75" customHeight="1">
      <c r="A970">
        <v>329</v>
      </c>
      <c r="B970" s="4" t="s">
        <v>710</v>
      </c>
      <c r="C970" s="3" t="s">
        <v>711</v>
      </c>
      <c r="D970">
        <v>93800</v>
      </c>
      <c r="E970">
        <v>21477</v>
      </c>
      <c r="F970" t="s">
        <v>47</v>
      </c>
      <c r="G970" s="7">
        <f t="shared" si="137"/>
        <v>0.22896588486140726</v>
      </c>
      <c r="H970">
        <v>211</v>
      </c>
      <c r="I970" t="s">
        <v>21</v>
      </c>
      <c r="J970" t="s">
        <v>22</v>
      </c>
      <c r="K970" s="10">
        <f t="shared" si="138"/>
        <v>42716.25</v>
      </c>
      <c r="L970">
        <v>1481522400</v>
      </c>
      <c r="M970">
        <v>1482472800</v>
      </c>
      <c r="N970" s="11">
        <f t="shared" si="139"/>
        <v>42727.25</v>
      </c>
      <c r="O970" t="b">
        <v>0</v>
      </c>
      <c r="P970" t="b">
        <v>0</v>
      </c>
      <c r="Q970" t="s">
        <v>89</v>
      </c>
      <c r="R970" s="8">
        <f t="shared" si="136"/>
        <v>101.78672985781991</v>
      </c>
      <c r="S970" t="str">
        <f t="shared" si="140"/>
        <v>games</v>
      </c>
      <c r="T970" t="str">
        <f t="shared" si="141"/>
        <v>video games</v>
      </c>
      <c r="U970" s="11" t="str">
        <f t="shared" si="143"/>
        <v>2016</v>
      </c>
      <c r="V970" s="11" t="str">
        <f t="shared" si="144"/>
        <v>Dec</v>
      </c>
      <c r="W970" s="11" t="str">
        <f t="shared" si="142"/>
        <v>Dec</v>
      </c>
    </row>
    <row r="971" spans="1:23" ht="15.75" customHeight="1">
      <c r="A971">
        <v>571</v>
      </c>
      <c r="B971" s="4" t="s">
        <v>1186</v>
      </c>
      <c r="C971" s="3" t="s">
        <v>1187</v>
      </c>
      <c r="D971">
        <v>3500</v>
      </c>
      <c r="E971">
        <v>3295</v>
      </c>
      <c r="F971" t="s">
        <v>14</v>
      </c>
      <c r="G971" s="7">
        <f t="shared" si="137"/>
        <v>0.94142857142857139</v>
      </c>
      <c r="H971">
        <v>35</v>
      </c>
      <c r="I971" t="s">
        <v>107</v>
      </c>
      <c r="J971" t="s">
        <v>108</v>
      </c>
      <c r="K971" s="10">
        <f t="shared" si="138"/>
        <v>42174.208333333328</v>
      </c>
      <c r="L971">
        <v>1434690000</v>
      </c>
      <c r="M971">
        <v>1438750800</v>
      </c>
      <c r="N971" s="11">
        <f t="shared" si="139"/>
        <v>42221.208333333328</v>
      </c>
      <c r="O971" t="b">
        <v>0</v>
      </c>
      <c r="P971" t="b">
        <v>0</v>
      </c>
      <c r="Q971" t="s">
        <v>100</v>
      </c>
      <c r="R971" s="8">
        <f t="shared" si="136"/>
        <v>94.142857142857139</v>
      </c>
      <c r="S971" t="str">
        <f t="shared" si="140"/>
        <v>film &amp; video</v>
      </c>
      <c r="T971" t="str">
        <f t="shared" si="141"/>
        <v>shorts</v>
      </c>
      <c r="U971" s="11" t="str">
        <f t="shared" si="143"/>
        <v>2015</v>
      </c>
      <c r="V971" s="11" t="str">
        <f t="shared" si="144"/>
        <v>Jun</v>
      </c>
      <c r="W971" s="11" t="str">
        <f t="shared" si="142"/>
        <v>Aug</v>
      </c>
    </row>
    <row r="972" spans="1:23" ht="15.75">
      <c r="A972">
        <v>987</v>
      </c>
      <c r="B972" s="4" t="s">
        <v>2002</v>
      </c>
      <c r="C972" s="3" t="s">
        <v>2003</v>
      </c>
      <c r="D972">
        <v>6200</v>
      </c>
      <c r="E972">
        <v>13441</v>
      </c>
      <c r="F972" t="s">
        <v>20</v>
      </c>
      <c r="G972" s="7">
        <f t="shared" si="137"/>
        <v>2.1679032258064517</v>
      </c>
      <c r="H972">
        <v>480</v>
      </c>
      <c r="I972" t="s">
        <v>21</v>
      </c>
      <c r="J972" t="s">
        <v>22</v>
      </c>
      <c r="K972" s="10">
        <f t="shared" si="138"/>
        <v>42852.208333333328</v>
      </c>
      <c r="L972">
        <v>1493269200</v>
      </c>
      <c r="M972">
        <v>1494478800</v>
      </c>
      <c r="N972" s="11">
        <f t="shared" si="139"/>
        <v>42866.208333333328</v>
      </c>
      <c r="O972" t="b">
        <v>0</v>
      </c>
      <c r="P972" t="b">
        <v>0</v>
      </c>
      <c r="Q972" t="s">
        <v>42</v>
      </c>
      <c r="R972" s="8">
        <f t="shared" si="136"/>
        <v>28.002083333333335</v>
      </c>
      <c r="S972" t="str">
        <f t="shared" si="140"/>
        <v>film &amp; video</v>
      </c>
      <c r="T972" t="str">
        <f t="shared" si="141"/>
        <v>documentary</v>
      </c>
      <c r="U972" s="11" t="str">
        <f t="shared" si="143"/>
        <v>2017</v>
      </c>
      <c r="V972" s="11" t="str">
        <f t="shared" si="144"/>
        <v>Apr</v>
      </c>
      <c r="W972" s="11" t="str">
        <f t="shared" si="142"/>
        <v>May</v>
      </c>
    </row>
    <row r="973" spans="1:23" ht="15.75">
      <c r="A973">
        <v>521</v>
      </c>
      <c r="B973" s="4" t="s">
        <v>1088</v>
      </c>
      <c r="C973" s="3" t="s">
        <v>141</v>
      </c>
      <c r="D973">
        <v>7600</v>
      </c>
      <c r="E973">
        <v>11061</v>
      </c>
      <c r="F973" t="s">
        <v>20</v>
      </c>
      <c r="G973" s="7">
        <f t="shared" si="137"/>
        <v>1.4553947368421052</v>
      </c>
      <c r="H973">
        <v>369</v>
      </c>
      <c r="I973" t="s">
        <v>21</v>
      </c>
      <c r="J973" t="s">
        <v>22</v>
      </c>
      <c r="K973" s="10">
        <f t="shared" si="138"/>
        <v>42605.208333333328</v>
      </c>
      <c r="L973">
        <v>1471928400</v>
      </c>
      <c r="M973">
        <v>1472446800</v>
      </c>
      <c r="N973" s="11">
        <f t="shared" si="139"/>
        <v>42611.208333333328</v>
      </c>
      <c r="O973" t="b">
        <v>0</v>
      </c>
      <c r="P973" t="b">
        <v>1</v>
      </c>
      <c r="Q973" t="s">
        <v>53</v>
      </c>
      <c r="R973" s="8">
        <f t="shared" si="136"/>
        <v>29.975609756097562</v>
      </c>
      <c r="S973" t="str">
        <f t="shared" si="140"/>
        <v>film &amp; video</v>
      </c>
      <c r="T973" t="str">
        <f t="shared" si="141"/>
        <v>drama</v>
      </c>
      <c r="U973" s="11" t="str">
        <f t="shared" si="143"/>
        <v>2016</v>
      </c>
      <c r="V973" s="11" t="str">
        <f t="shared" si="144"/>
        <v>Aug</v>
      </c>
      <c r="W973" s="11" t="str">
        <f t="shared" si="142"/>
        <v>Aug</v>
      </c>
    </row>
    <row r="974" spans="1:23" ht="30">
      <c r="A974">
        <v>456</v>
      </c>
      <c r="B974" s="4" t="s">
        <v>960</v>
      </c>
      <c r="C974" s="3" t="s">
        <v>961</v>
      </c>
      <c r="D974">
        <v>146400</v>
      </c>
      <c r="E974">
        <v>152438</v>
      </c>
      <c r="F974" t="s">
        <v>20</v>
      </c>
      <c r="G974" s="7">
        <f t="shared" si="137"/>
        <v>1.041243169398907</v>
      </c>
      <c r="H974">
        <v>1605</v>
      </c>
      <c r="I974" t="s">
        <v>21</v>
      </c>
      <c r="J974" t="s">
        <v>22</v>
      </c>
      <c r="K974" s="10">
        <f t="shared" si="138"/>
        <v>43141.25</v>
      </c>
      <c r="L974">
        <v>1518242400</v>
      </c>
      <c r="M974">
        <v>1518242400</v>
      </c>
      <c r="N974" s="11">
        <f t="shared" si="139"/>
        <v>43141.25</v>
      </c>
      <c r="O974" t="b">
        <v>0</v>
      </c>
      <c r="P974" t="b">
        <v>1</v>
      </c>
      <c r="Q974" t="s">
        <v>60</v>
      </c>
      <c r="R974" s="8">
        <f t="shared" si="136"/>
        <v>94.976947040498445</v>
      </c>
      <c r="S974" t="str">
        <f t="shared" si="140"/>
        <v>music</v>
      </c>
      <c r="T974" t="str">
        <f t="shared" si="141"/>
        <v>indie rock</v>
      </c>
      <c r="U974" s="11" t="str">
        <f t="shared" si="143"/>
        <v>2018</v>
      </c>
      <c r="V974" s="11" t="str">
        <f t="shared" si="144"/>
        <v>Feb</v>
      </c>
      <c r="W974" s="11" t="str">
        <f t="shared" si="142"/>
        <v>Feb</v>
      </c>
    </row>
    <row r="975" spans="1:23" ht="15.75" customHeight="1">
      <c r="A975">
        <v>290</v>
      </c>
      <c r="B975" s="4" t="s">
        <v>632</v>
      </c>
      <c r="C975" s="3" t="s">
        <v>633</v>
      </c>
      <c r="D975">
        <v>168600</v>
      </c>
      <c r="E975">
        <v>91722</v>
      </c>
      <c r="F975" t="s">
        <v>14</v>
      </c>
      <c r="G975" s="7">
        <f t="shared" si="137"/>
        <v>0.54402135231316728</v>
      </c>
      <c r="H975">
        <v>908</v>
      </c>
      <c r="I975" t="s">
        <v>21</v>
      </c>
      <c r="J975" t="s">
        <v>22</v>
      </c>
      <c r="K975" s="10">
        <f t="shared" si="138"/>
        <v>41404.208333333336</v>
      </c>
      <c r="L975">
        <v>1368162000</v>
      </c>
      <c r="M975">
        <v>1370926800</v>
      </c>
      <c r="N975" s="11">
        <f t="shared" si="139"/>
        <v>41436.208333333336</v>
      </c>
      <c r="O975" t="b">
        <v>0</v>
      </c>
      <c r="P975" t="b">
        <v>1</v>
      </c>
      <c r="Q975" t="s">
        <v>42</v>
      </c>
      <c r="R975" s="8">
        <f t="shared" si="136"/>
        <v>101.01541850220265</v>
      </c>
      <c r="S975" t="str">
        <f t="shared" si="140"/>
        <v>film &amp; video</v>
      </c>
      <c r="T975" t="str">
        <f t="shared" si="141"/>
        <v>documentary</v>
      </c>
      <c r="U975" s="11" t="str">
        <f t="shared" si="143"/>
        <v>2013</v>
      </c>
      <c r="V975" s="11" t="str">
        <f t="shared" si="144"/>
        <v>May</v>
      </c>
      <c r="W975" s="11" t="str">
        <f t="shared" si="142"/>
        <v>Jun</v>
      </c>
    </row>
    <row r="976" spans="1:23" ht="30">
      <c r="A976">
        <v>925</v>
      </c>
      <c r="B976" s="4" t="s">
        <v>1882</v>
      </c>
      <c r="C976" s="3" t="s">
        <v>1883</v>
      </c>
      <c r="D976">
        <v>3000</v>
      </c>
      <c r="E976">
        <v>6722</v>
      </c>
      <c r="F976" t="s">
        <v>20</v>
      </c>
      <c r="G976" s="7">
        <f t="shared" si="137"/>
        <v>2.2406666666666668</v>
      </c>
      <c r="H976">
        <v>65</v>
      </c>
      <c r="I976" t="s">
        <v>21</v>
      </c>
      <c r="J976" t="s">
        <v>22</v>
      </c>
      <c r="K976" s="10">
        <f t="shared" si="138"/>
        <v>43000.208333333328</v>
      </c>
      <c r="L976">
        <v>1506056400</v>
      </c>
      <c r="M976">
        <v>1507093200</v>
      </c>
      <c r="N976" s="11">
        <f t="shared" si="139"/>
        <v>43012.208333333328</v>
      </c>
      <c r="O976" t="b">
        <v>0</v>
      </c>
      <c r="P976" t="b">
        <v>0</v>
      </c>
      <c r="Q976" t="s">
        <v>33</v>
      </c>
      <c r="R976" s="8">
        <f t="shared" si="136"/>
        <v>103.41538461538461</v>
      </c>
      <c r="S976" t="str">
        <f t="shared" si="140"/>
        <v>theater</v>
      </c>
      <c r="T976" t="str">
        <f t="shared" si="141"/>
        <v>plays</v>
      </c>
      <c r="U976" s="11" t="str">
        <f t="shared" si="143"/>
        <v>2017</v>
      </c>
      <c r="V976" s="11" t="str">
        <f t="shared" si="144"/>
        <v>Sep</v>
      </c>
      <c r="W976" s="11" t="str">
        <f t="shared" si="142"/>
        <v>Oct</v>
      </c>
    </row>
    <row r="977" spans="1:23" ht="15.75" customHeight="1">
      <c r="A977">
        <v>650</v>
      </c>
      <c r="B977" s="4" t="s">
        <v>1342</v>
      </c>
      <c r="C977" s="3" t="s">
        <v>1343</v>
      </c>
      <c r="D977">
        <v>100</v>
      </c>
      <c r="E977">
        <v>2</v>
      </c>
      <c r="F977" t="s">
        <v>14</v>
      </c>
      <c r="G977" s="7">
        <f t="shared" si="137"/>
        <v>0.02</v>
      </c>
      <c r="H977">
        <v>1</v>
      </c>
      <c r="I977" t="s">
        <v>21</v>
      </c>
      <c r="J977" t="s">
        <v>22</v>
      </c>
      <c r="K977" s="10">
        <f t="shared" si="138"/>
        <v>41828.208333333336</v>
      </c>
      <c r="L977">
        <v>1404795600</v>
      </c>
      <c r="M977">
        <v>1407128400</v>
      </c>
      <c r="N977" s="11">
        <f t="shared" si="139"/>
        <v>41855.208333333336</v>
      </c>
      <c r="O977" t="b">
        <v>0</v>
      </c>
      <c r="P977" t="b">
        <v>0</v>
      </c>
      <c r="Q977" t="s">
        <v>159</v>
      </c>
      <c r="R977" s="8">
        <f t="shared" si="136"/>
        <v>2</v>
      </c>
      <c r="S977" t="str">
        <f t="shared" si="140"/>
        <v>music</v>
      </c>
      <c r="T977" t="str">
        <f t="shared" si="141"/>
        <v>jazz</v>
      </c>
      <c r="U977" s="11" t="str">
        <f t="shared" si="143"/>
        <v>2014</v>
      </c>
      <c r="V977" s="11" t="str">
        <f t="shared" si="144"/>
        <v>Jul</v>
      </c>
      <c r="W977" s="11" t="str">
        <f t="shared" si="142"/>
        <v>Aug</v>
      </c>
    </row>
    <row r="978" spans="1:23" ht="15.75">
      <c r="A978">
        <v>923</v>
      </c>
      <c r="B978" s="4" t="s">
        <v>1878</v>
      </c>
      <c r="C978" s="3" t="s">
        <v>1879</v>
      </c>
      <c r="D978">
        <v>1700</v>
      </c>
      <c r="E978">
        <v>4044</v>
      </c>
      <c r="F978" t="s">
        <v>20</v>
      </c>
      <c r="G978" s="7">
        <f t="shared" si="137"/>
        <v>2.3788235294117648</v>
      </c>
      <c r="H978">
        <v>40</v>
      </c>
      <c r="I978" t="s">
        <v>21</v>
      </c>
      <c r="J978" t="s">
        <v>22</v>
      </c>
      <c r="K978" s="10">
        <f t="shared" si="138"/>
        <v>40373.208333333336</v>
      </c>
      <c r="L978">
        <v>1279083600</v>
      </c>
      <c r="M978">
        <v>1279170000</v>
      </c>
      <c r="N978" s="11">
        <f t="shared" si="139"/>
        <v>40374.208333333336</v>
      </c>
      <c r="O978" t="b">
        <v>0</v>
      </c>
      <c r="P978" t="b">
        <v>0</v>
      </c>
      <c r="Q978" t="s">
        <v>33</v>
      </c>
      <c r="R978" s="8">
        <f t="shared" si="136"/>
        <v>101.1</v>
      </c>
      <c r="S978" t="str">
        <f t="shared" si="140"/>
        <v>theater</v>
      </c>
      <c r="T978" t="str">
        <f t="shared" si="141"/>
        <v>plays</v>
      </c>
      <c r="U978" s="11" t="str">
        <f t="shared" si="143"/>
        <v>2010</v>
      </c>
      <c r="V978" s="11" t="str">
        <f t="shared" si="144"/>
        <v>Jul</v>
      </c>
      <c r="W978" s="11" t="str">
        <f t="shared" si="142"/>
        <v>Jul</v>
      </c>
    </row>
    <row r="979" spans="1:23" ht="15.75">
      <c r="A979">
        <v>458</v>
      </c>
      <c r="B979" s="4" t="s">
        <v>964</v>
      </c>
      <c r="C979" s="3" t="s">
        <v>965</v>
      </c>
      <c r="D979">
        <v>33800</v>
      </c>
      <c r="E979">
        <v>118706</v>
      </c>
      <c r="F979" t="s">
        <v>20</v>
      </c>
      <c r="G979" s="7">
        <f t="shared" si="137"/>
        <v>3.5120118343195266</v>
      </c>
      <c r="H979">
        <v>2120</v>
      </c>
      <c r="I979" t="s">
        <v>21</v>
      </c>
      <c r="J979" t="s">
        <v>22</v>
      </c>
      <c r="K979" s="10">
        <f t="shared" si="138"/>
        <v>40265.208333333336</v>
      </c>
      <c r="L979">
        <v>1269752400</v>
      </c>
      <c r="M979">
        <v>1273554000</v>
      </c>
      <c r="N979" s="11">
        <f t="shared" si="139"/>
        <v>40309.208333333336</v>
      </c>
      <c r="O979" t="b">
        <v>0</v>
      </c>
      <c r="P979" t="b">
        <v>0</v>
      </c>
      <c r="Q979" t="s">
        <v>33</v>
      </c>
      <c r="R979" s="8">
        <f t="shared" si="136"/>
        <v>55.993396226415094</v>
      </c>
      <c r="S979" t="str">
        <f t="shared" si="140"/>
        <v>theater</v>
      </c>
      <c r="T979" t="str">
        <f t="shared" si="141"/>
        <v>plays</v>
      </c>
      <c r="U979" s="11" t="str">
        <f t="shared" si="143"/>
        <v>2010</v>
      </c>
      <c r="V979" s="11" t="str">
        <f t="shared" si="144"/>
        <v>Mar</v>
      </c>
      <c r="W979" s="11" t="str">
        <f t="shared" si="142"/>
        <v>May</v>
      </c>
    </row>
    <row r="980" spans="1:23" ht="15.75">
      <c r="A980">
        <v>301</v>
      </c>
      <c r="B980" s="4" t="s">
        <v>654</v>
      </c>
      <c r="C980" s="3" t="s">
        <v>655</v>
      </c>
      <c r="D980">
        <v>900</v>
      </c>
      <c r="E980">
        <v>12102</v>
      </c>
      <c r="F980" t="s">
        <v>20</v>
      </c>
      <c r="G980" s="7">
        <f t="shared" si="137"/>
        <v>13.446666666666667</v>
      </c>
      <c r="H980">
        <v>295</v>
      </c>
      <c r="I980" t="s">
        <v>21</v>
      </c>
      <c r="J980" t="s">
        <v>22</v>
      </c>
      <c r="K980" s="10">
        <f t="shared" si="138"/>
        <v>42061.25</v>
      </c>
      <c r="L980">
        <v>1424930400</v>
      </c>
      <c r="M980">
        <v>1426395600</v>
      </c>
      <c r="N980" s="11">
        <f t="shared" si="139"/>
        <v>42078.208333333328</v>
      </c>
      <c r="O980" t="b">
        <v>0</v>
      </c>
      <c r="P980" t="b">
        <v>0</v>
      </c>
      <c r="Q980" t="s">
        <v>42</v>
      </c>
      <c r="R980" s="8">
        <f t="shared" si="136"/>
        <v>41.023728813559323</v>
      </c>
      <c r="S980" t="str">
        <f t="shared" si="140"/>
        <v>film &amp; video</v>
      </c>
      <c r="T980" t="str">
        <f t="shared" si="141"/>
        <v>documentary</v>
      </c>
      <c r="U980" s="11" t="str">
        <f t="shared" si="143"/>
        <v>2015</v>
      </c>
      <c r="V980" s="11" t="str">
        <f t="shared" si="144"/>
        <v>Feb</v>
      </c>
      <c r="W980" s="11" t="str">
        <f t="shared" si="142"/>
        <v>Mar</v>
      </c>
    </row>
    <row r="981" spans="1:23" ht="15.75" customHeight="1">
      <c r="A981">
        <v>956</v>
      </c>
      <c r="B981" s="4" t="s">
        <v>1942</v>
      </c>
      <c r="C981" s="3" t="s">
        <v>1943</v>
      </c>
      <c r="D981">
        <v>187600</v>
      </c>
      <c r="E981">
        <v>35698</v>
      </c>
      <c r="F981" t="s">
        <v>14</v>
      </c>
      <c r="G981" s="7">
        <f t="shared" si="137"/>
        <v>0.19028784648187633</v>
      </c>
      <c r="H981">
        <v>830</v>
      </c>
      <c r="I981" t="s">
        <v>21</v>
      </c>
      <c r="J981" t="s">
        <v>22</v>
      </c>
      <c r="K981" s="10">
        <f t="shared" si="138"/>
        <v>42360.25</v>
      </c>
      <c r="L981">
        <v>1450764000</v>
      </c>
      <c r="M981">
        <v>1451109600</v>
      </c>
      <c r="N981" s="11">
        <f t="shared" si="139"/>
        <v>42364.25</v>
      </c>
      <c r="O981" t="b">
        <v>0</v>
      </c>
      <c r="P981" t="b">
        <v>0</v>
      </c>
      <c r="Q981" t="s">
        <v>474</v>
      </c>
      <c r="R981" s="8">
        <f t="shared" si="136"/>
        <v>43.00963855421687</v>
      </c>
      <c r="S981" t="str">
        <f t="shared" si="140"/>
        <v>film &amp; video</v>
      </c>
      <c r="T981" t="str">
        <f t="shared" si="141"/>
        <v>science fiction</v>
      </c>
      <c r="U981" s="11" t="str">
        <f t="shared" si="143"/>
        <v>2015</v>
      </c>
      <c r="V981" s="11" t="str">
        <f t="shared" si="144"/>
        <v>Dec</v>
      </c>
      <c r="W981" s="11" t="str">
        <f t="shared" si="142"/>
        <v>Dec</v>
      </c>
    </row>
    <row r="982" spans="1:23" ht="15.75">
      <c r="A982">
        <v>868</v>
      </c>
      <c r="B982" s="4" t="s">
        <v>1768</v>
      </c>
      <c r="C982" s="3" t="s">
        <v>1769</v>
      </c>
      <c r="D982">
        <v>7000</v>
      </c>
      <c r="E982">
        <v>12939</v>
      </c>
      <c r="F982" t="s">
        <v>20</v>
      </c>
      <c r="G982" s="7">
        <f t="shared" si="137"/>
        <v>1.8484285714285715</v>
      </c>
      <c r="H982">
        <v>126</v>
      </c>
      <c r="I982" t="s">
        <v>21</v>
      </c>
      <c r="J982" t="s">
        <v>22</v>
      </c>
      <c r="K982" s="10">
        <f t="shared" si="138"/>
        <v>41559.208333333336</v>
      </c>
      <c r="L982">
        <v>1381554000</v>
      </c>
      <c r="M982">
        <v>1382504400</v>
      </c>
      <c r="N982" s="11">
        <f t="shared" si="139"/>
        <v>41570.208333333336</v>
      </c>
      <c r="O982" t="b">
        <v>0</v>
      </c>
      <c r="P982" t="b">
        <v>0</v>
      </c>
      <c r="Q982" t="s">
        <v>33</v>
      </c>
      <c r="R982" s="8">
        <f t="shared" si="136"/>
        <v>102.69047619047619</v>
      </c>
      <c r="S982" t="str">
        <f t="shared" si="140"/>
        <v>theater</v>
      </c>
      <c r="T982" t="str">
        <f t="shared" si="141"/>
        <v>plays</v>
      </c>
      <c r="U982" s="11" t="str">
        <f t="shared" si="143"/>
        <v>2013</v>
      </c>
      <c r="V982" s="11" t="str">
        <f t="shared" si="144"/>
        <v>Oct</v>
      </c>
      <c r="W982" s="11" t="str">
        <f t="shared" si="142"/>
        <v>Oct</v>
      </c>
    </row>
    <row r="983" spans="1:23" ht="15.75" customHeight="1">
      <c r="A983">
        <v>454</v>
      </c>
      <c r="B983" s="4" t="s">
        <v>956</v>
      </c>
      <c r="C983" s="3" t="s">
        <v>957</v>
      </c>
      <c r="D983">
        <v>4000</v>
      </c>
      <c r="E983">
        <v>1763</v>
      </c>
      <c r="F983" t="s">
        <v>14</v>
      </c>
      <c r="G983" s="7">
        <f t="shared" si="137"/>
        <v>0.44074999999999998</v>
      </c>
      <c r="H983">
        <v>39</v>
      </c>
      <c r="I983" t="s">
        <v>21</v>
      </c>
      <c r="J983" t="s">
        <v>22</v>
      </c>
      <c r="K983" s="10">
        <f t="shared" si="138"/>
        <v>41568.208333333336</v>
      </c>
      <c r="L983">
        <v>1382331600</v>
      </c>
      <c r="M983">
        <v>1385445600</v>
      </c>
      <c r="N983" s="11">
        <f t="shared" si="139"/>
        <v>41604.25</v>
      </c>
      <c r="O983" t="b">
        <v>0</v>
      </c>
      <c r="P983" t="b">
        <v>1</v>
      </c>
      <c r="Q983" t="s">
        <v>53</v>
      </c>
      <c r="R983" s="8">
        <f t="shared" si="136"/>
        <v>45.205128205128204</v>
      </c>
      <c r="S983" t="str">
        <f t="shared" si="140"/>
        <v>film &amp; video</v>
      </c>
      <c r="T983" t="str">
        <f t="shared" si="141"/>
        <v>drama</v>
      </c>
      <c r="U983" s="11" t="str">
        <f t="shared" si="143"/>
        <v>2013</v>
      </c>
      <c r="V983" s="11" t="str">
        <f t="shared" si="144"/>
        <v>Oct</v>
      </c>
      <c r="W983" s="11" t="str">
        <f t="shared" si="142"/>
        <v>Nov</v>
      </c>
    </row>
    <row r="984" spans="1:23" ht="30" customHeight="1">
      <c r="A984">
        <v>45</v>
      </c>
      <c r="B984" s="4" t="s">
        <v>136</v>
      </c>
      <c r="C984" s="3" t="s">
        <v>137</v>
      </c>
      <c r="D984">
        <v>9500</v>
      </c>
      <c r="E984">
        <v>4530</v>
      </c>
      <c r="F984" t="s">
        <v>14</v>
      </c>
      <c r="G984" s="7">
        <f t="shared" si="137"/>
        <v>0.4768421052631579</v>
      </c>
      <c r="H984">
        <v>48</v>
      </c>
      <c r="I984" t="s">
        <v>21</v>
      </c>
      <c r="J984" t="s">
        <v>22</v>
      </c>
      <c r="K984" s="10">
        <f t="shared" si="138"/>
        <v>42676.208333333328</v>
      </c>
      <c r="L984">
        <v>1478062800</v>
      </c>
      <c r="M984">
        <v>1479362400</v>
      </c>
      <c r="N984" s="11">
        <f t="shared" si="139"/>
        <v>42691.25</v>
      </c>
      <c r="O984" t="b">
        <v>0</v>
      </c>
      <c r="P984" t="b">
        <v>1</v>
      </c>
      <c r="Q984" t="s">
        <v>33</v>
      </c>
      <c r="R984" s="8">
        <f t="shared" si="136"/>
        <v>94.375</v>
      </c>
      <c r="S984" t="str">
        <f t="shared" si="140"/>
        <v>theater</v>
      </c>
      <c r="T984" t="str">
        <f t="shared" si="141"/>
        <v>plays</v>
      </c>
      <c r="U984" s="11" t="str">
        <f t="shared" si="143"/>
        <v>2016</v>
      </c>
      <c r="V984" s="11" t="str">
        <f t="shared" si="144"/>
        <v>Nov</v>
      </c>
      <c r="W984" s="11" t="str">
        <f t="shared" si="142"/>
        <v>Nov</v>
      </c>
    </row>
    <row r="985" spans="1:23" ht="30">
      <c r="A985">
        <v>949</v>
      </c>
      <c r="B985" s="4" t="s">
        <v>1928</v>
      </c>
      <c r="C985" s="3" t="s">
        <v>1929</v>
      </c>
      <c r="D985">
        <v>5900</v>
      </c>
      <c r="E985">
        <v>9520</v>
      </c>
      <c r="F985" t="s">
        <v>20</v>
      </c>
      <c r="G985" s="7">
        <f t="shared" si="137"/>
        <v>1.6135593220338984</v>
      </c>
      <c r="H985">
        <v>203</v>
      </c>
      <c r="I985" t="s">
        <v>21</v>
      </c>
      <c r="J985" t="s">
        <v>22</v>
      </c>
      <c r="K985" s="10">
        <f t="shared" si="138"/>
        <v>42112.208333333328</v>
      </c>
      <c r="L985">
        <v>1429333200</v>
      </c>
      <c r="M985">
        <v>1430974800</v>
      </c>
      <c r="N985" s="11">
        <f t="shared" si="139"/>
        <v>42131.208333333328</v>
      </c>
      <c r="O985" t="b">
        <v>0</v>
      </c>
      <c r="P985" t="b">
        <v>0</v>
      </c>
      <c r="Q985" t="s">
        <v>28</v>
      </c>
      <c r="R985" s="8">
        <f t="shared" si="136"/>
        <v>46.896551724137929</v>
      </c>
      <c r="S985" t="str">
        <f t="shared" si="140"/>
        <v>technology</v>
      </c>
      <c r="T985" t="str">
        <f t="shared" si="141"/>
        <v>web</v>
      </c>
      <c r="U985" s="11" t="str">
        <f t="shared" si="143"/>
        <v>2015</v>
      </c>
      <c r="V985" s="11" t="str">
        <f t="shared" si="144"/>
        <v>Apr</v>
      </c>
      <c r="W985" s="11" t="str">
        <f t="shared" si="142"/>
        <v>May</v>
      </c>
    </row>
    <row r="986" spans="1:23" ht="30">
      <c r="A986">
        <v>55</v>
      </c>
      <c r="B986" s="4" t="s">
        <v>157</v>
      </c>
      <c r="C986" s="3" t="s">
        <v>158</v>
      </c>
      <c r="D986">
        <v>6600</v>
      </c>
      <c r="E986">
        <v>11746</v>
      </c>
      <c r="F986" t="s">
        <v>20</v>
      </c>
      <c r="G986" s="7">
        <f t="shared" si="137"/>
        <v>1.7796969696969698</v>
      </c>
      <c r="H986">
        <v>131</v>
      </c>
      <c r="I986" t="s">
        <v>21</v>
      </c>
      <c r="J986" t="s">
        <v>22</v>
      </c>
      <c r="K986" s="10">
        <f t="shared" si="138"/>
        <v>43311.208333333328</v>
      </c>
      <c r="L986">
        <v>1532926800</v>
      </c>
      <c r="M986">
        <v>1533358800</v>
      </c>
      <c r="N986" s="11">
        <f t="shared" si="139"/>
        <v>43316.208333333328</v>
      </c>
      <c r="O986" t="b">
        <v>0</v>
      </c>
      <c r="P986" t="b">
        <v>0</v>
      </c>
      <c r="Q986" t="s">
        <v>159</v>
      </c>
      <c r="R986" s="8">
        <f t="shared" si="136"/>
        <v>89.664122137404576</v>
      </c>
      <c r="S986" t="str">
        <f t="shared" si="140"/>
        <v>music</v>
      </c>
      <c r="T986" t="str">
        <f t="shared" si="141"/>
        <v>jazz</v>
      </c>
      <c r="U986" s="11" t="str">
        <f t="shared" si="143"/>
        <v>2018</v>
      </c>
      <c r="V986" s="11" t="str">
        <f t="shared" si="144"/>
        <v>Jul</v>
      </c>
      <c r="W986" s="11" t="str">
        <f t="shared" si="142"/>
        <v>Aug</v>
      </c>
    </row>
    <row r="987" spans="1:23" ht="15.75">
      <c r="A987">
        <v>59</v>
      </c>
      <c r="B987" s="4" t="s">
        <v>166</v>
      </c>
      <c r="C987" s="3" t="s">
        <v>167</v>
      </c>
      <c r="D987">
        <v>1400</v>
      </c>
      <c r="E987">
        <v>3851</v>
      </c>
      <c r="F987" t="s">
        <v>20</v>
      </c>
      <c r="G987" s="7">
        <f t="shared" si="137"/>
        <v>2.7507142857142863</v>
      </c>
      <c r="H987">
        <v>128</v>
      </c>
      <c r="I987" t="s">
        <v>21</v>
      </c>
      <c r="J987" t="s">
        <v>22</v>
      </c>
      <c r="K987" s="10">
        <f t="shared" si="138"/>
        <v>42898.208333333328</v>
      </c>
      <c r="L987">
        <v>1497243600</v>
      </c>
      <c r="M987">
        <v>1498539600</v>
      </c>
      <c r="N987" s="11">
        <f t="shared" si="139"/>
        <v>42913.208333333328</v>
      </c>
      <c r="O987" t="b">
        <v>0</v>
      </c>
      <c r="P987" t="b">
        <v>1</v>
      </c>
      <c r="Q987" t="s">
        <v>33</v>
      </c>
      <c r="R987" s="8">
        <f t="shared" si="136"/>
        <v>30.0859375</v>
      </c>
      <c r="S987" t="str">
        <f t="shared" si="140"/>
        <v>theater</v>
      </c>
      <c r="T987" t="str">
        <f t="shared" si="141"/>
        <v>plays</v>
      </c>
      <c r="U987" s="11" t="str">
        <f t="shared" si="143"/>
        <v>2017</v>
      </c>
      <c r="V987" s="11" t="str">
        <f t="shared" si="144"/>
        <v>Jun</v>
      </c>
      <c r="W987" s="11" t="str">
        <f t="shared" si="142"/>
        <v>Jun</v>
      </c>
    </row>
    <row r="988" spans="1:23" ht="15.75">
      <c r="A988">
        <v>113</v>
      </c>
      <c r="B988" s="4" t="s">
        <v>276</v>
      </c>
      <c r="C988" s="3" t="s">
        <v>277</v>
      </c>
      <c r="D988">
        <v>3300</v>
      </c>
      <c r="E988">
        <v>12437</v>
      </c>
      <c r="F988" t="s">
        <v>20</v>
      </c>
      <c r="G988" s="7">
        <f t="shared" si="137"/>
        <v>3.7687878787878786</v>
      </c>
      <c r="H988">
        <v>131</v>
      </c>
      <c r="I988" t="s">
        <v>21</v>
      </c>
      <c r="J988" t="s">
        <v>22</v>
      </c>
      <c r="K988" s="10">
        <f t="shared" si="138"/>
        <v>42990.208333333328</v>
      </c>
      <c r="L988">
        <v>1505192400</v>
      </c>
      <c r="M988">
        <v>1505797200</v>
      </c>
      <c r="N988" s="11">
        <f t="shared" si="139"/>
        <v>42997.208333333328</v>
      </c>
      <c r="O988" t="b">
        <v>0</v>
      </c>
      <c r="P988" t="b">
        <v>0</v>
      </c>
      <c r="Q988" t="s">
        <v>17</v>
      </c>
      <c r="R988" s="8">
        <f t="shared" si="136"/>
        <v>94.938931297709928</v>
      </c>
      <c r="S988" t="str">
        <f t="shared" si="140"/>
        <v>food</v>
      </c>
      <c r="T988" t="str">
        <f t="shared" si="141"/>
        <v>food trucks</v>
      </c>
      <c r="U988" s="11" t="str">
        <f t="shared" si="143"/>
        <v>2017</v>
      </c>
      <c r="V988" s="11" t="str">
        <f t="shared" si="144"/>
        <v>Sep</v>
      </c>
      <c r="W988" s="11" t="str">
        <f t="shared" si="142"/>
        <v>Sep</v>
      </c>
    </row>
    <row r="989" spans="1:23" ht="15.75" customHeight="1">
      <c r="A989">
        <v>15</v>
      </c>
      <c r="B989" s="4" t="s">
        <v>63</v>
      </c>
      <c r="C989" s="3" t="s">
        <v>64</v>
      </c>
      <c r="D989">
        <v>81200</v>
      </c>
      <c r="E989">
        <v>38414</v>
      </c>
      <c r="F989" t="s">
        <v>14</v>
      </c>
      <c r="G989" s="7">
        <f t="shared" si="137"/>
        <v>0.47307881773399013</v>
      </c>
      <c r="H989">
        <v>452</v>
      </c>
      <c r="I989" t="s">
        <v>21</v>
      </c>
      <c r="J989" t="s">
        <v>22</v>
      </c>
      <c r="K989" s="10">
        <f t="shared" si="138"/>
        <v>43809.25</v>
      </c>
      <c r="L989">
        <v>1575957600</v>
      </c>
      <c r="M989">
        <v>1576303200</v>
      </c>
      <c r="N989" s="11">
        <f t="shared" si="139"/>
        <v>43813.25</v>
      </c>
      <c r="O989" t="b">
        <v>0</v>
      </c>
      <c r="P989" t="b">
        <v>0</v>
      </c>
      <c r="Q989" t="s">
        <v>65</v>
      </c>
      <c r="R989" s="8">
        <f t="shared" si="136"/>
        <v>84.986725663716811</v>
      </c>
      <c r="S989" t="str">
        <f t="shared" si="140"/>
        <v>technology</v>
      </c>
      <c r="T989" t="str">
        <f t="shared" si="141"/>
        <v>wearables</v>
      </c>
      <c r="U989" s="11" t="str">
        <f t="shared" si="143"/>
        <v>2019</v>
      </c>
      <c r="V989" s="11" t="str">
        <f t="shared" si="144"/>
        <v>Dec</v>
      </c>
      <c r="W989" s="11" t="str">
        <f t="shared" si="142"/>
        <v>Dec</v>
      </c>
    </row>
    <row r="990" spans="1:23" ht="30">
      <c r="A990">
        <v>896</v>
      </c>
      <c r="B990" s="4" t="s">
        <v>1824</v>
      </c>
      <c r="C990" s="3" t="s">
        <v>1825</v>
      </c>
      <c r="D990">
        <v>19800</v>
      </c>
      <c r="E990">
        <v>153338</v>
      </c>
      <c r="F990" t="s">
        <v>20</v>
      </c>
      <c r="G990" s="7">
        <f t="shared" si="137"/>
        <v>7.7443434343434339</v>
      </c>
      <c r="H990">
        <v>1460</v>
      </c>
      <c r="I990" t="s">
        <v>26</v>
      </c>
      <c r="J990" t="s">
        <v>27</v>
      </c>
      <c r="K990" s="10">
        <f t="shared" si="138"/>
        <v>40738.208333333336</v>
      </c>
      <c r="L990">
        <v>1310619600</v>
      </c>
      <c r="M990">
        <v>1310878800</v>
      </c>
      <c r="N990" s="11">
        <f t="shared" si="139"/>
        <v>40741.208333333336</v>
      </c>
      <c r="O990" t="b">
        <v>0</v>
      </c>
      <c r="P990" t="b">
        <v>1</v>
      </c>
      <c r="Q990" t="s">
        <v>17</v>
      </c>
      <c r="R990" s="8">
        <f t="shared" si="136"/>
        <v>105.02602739726028</v>
      </c>
      <c r="S990" t="str">
        <f t="shared" si="140"/>
        <v>food</v>
      </c>
      <c r="T990" t="str">
        <f t="shared" si="141"/>
        <v>food trucks</v>
      </c>
      <c r="U990" s="11" t="str">
        <f t="shared" si="143"/>
        <v>2011</v>
      </c>
      <c r="V990" s="11" t="str">
        <f t="shared" si="144"/>
        <v>Jul</v>
      </c>
      <c r="W990" s="11" t="str">
        <f t="shared" si="142"/>
        <v>Jul</v>
      </c>
    </row>
    <row r="991" spans="1:23" ht="15.75" customHeight="1">
      <c r="A991">
        <v>649</v>
      </c>
      <c r="B991" s="4" t="s">
        <v>1340</v>
      </c>
      <c r="C991" s="3" t="s">
        <v>1341</v>
      </c>
      <c r="D991">
        <v>121700</v>
      </c>
      <c r="E991">
        <v>59003</v>
      </c>
      <c r="F991" t="s">
        <v>14</v>
      </c>
      <c r="G991" s="7">
        <f t="shared" si="137"/>
        <v>0.48482333607230893</v>
      </c>
      <c r="H991">
        <v>602</v>
      </c>
      <c r="I991" t="s">
        <v>98</v>
      </c>
      <c r="J991" t="s">
        <v>99</v>
      </c>
      <c r="K991" s="10">
        <f t="shared" si="138"/>
        <v>40471.208333333336</v>
      </c>
      <c r="L991">
        <v>1287550800</v>
      </c>
      <c r="M991">
        <v>1288501200</v>
      </c>
      <c r="N991" s="11">
        <f t="shared" si="139"/>
        <v>40482.208333333336</v>
      </c>
      <c r="O991" t="b">
        <v>1</v>
      </c>
      <c r="P991" t="b">
        <v>1</v>
      </c>
      <c r="Q991" t="s">
        <v>33</v>
      </c>
      <c r="R991" s="8">
        <f t="shared" si="136"/>
        <v>98.011627906976742</v>
      </c>
      <c r="S991" t="str">
        <f t="shared" si="140"/>
        <v>theater</v>
      </c>
      <c r="T991" t="str">
        <f t="shared" si="141"/>
        <v>plays</v>
      </c>
      <c r="U991" s="11" t="str">
        <f t="shared" si="143"/>
        <v>2010</v>
      </c>
      <c r="V991" s="11" t="str">
        <f t="shared" si="144"/>
        <v>Oct</v>
      </c>
      <c r="W991" s="11" t="str">
        <f t="shared" si="142"/>
        <v>Oct</v>
      </c>
    </row>
    <row r="992" spans="1:23" ht="15.75" customHeight="1">
      <c r="A992">
        <v>666</v>
      </c>
      <c r="B992" s="4" t="s">
        <v>1373</v>
      </c>
      <c r="C992" s="3" t="s">
        <v>1374</v>
      </c>
      <c r="D992">
        <v>3100</v>
      </c>
      <c r="E992">
        <v>1985</v>
      </c>
      <c r="F992" t="s">
        <v>74</v>
      </c>
      <c r="G992" s="7">
        <f t="shared" si="137"/>
        <v>0.64032258064516123</v>
      </c>
      <c r="H992">
        <v>25</v>
      </c>
      <c r="I992" t="s">
        <v>21</v>
      </c>
      <c r="J992" t="s">
        <v>22</v>
      </c>
      <c r="K992" s="10">
        <f t="shared" si="138"/>
        <v>41516.208333333336</v>
      </c>
      <c r="L992">
        <v>1377838800</v>
      </c>
      <c r="M992">
        <v>1378357200</v>
      </c>
      <c r="N992" s="11">
        <f t="shared" si="139"/>
        <v>41522.208333333336</v>
      </c>
      <c r="O992" t="b">
        <v>0</v>
      </c>
      <c r="P992" t="b">
        <v>1</v>
      </c>
      <c r="Q992" t="s">
        <v>33</v>
      </c>
      <c r="R992" s="8">
        <f t="shared" si="136"/>
        <v>79.400000000000006</v>
      </c>
      <c r="S992" t="str">
        <f t="shared" si="140"/>
        <v>theater</v>
      </c>
      <c r="T992" t="str">
        <f t="shared" si="141"/>
        <v>plays</v>
      </c>
      <c r="U992" s="11" t="str">
        <f t="shared" si="143"/>
        <v>2013</v>
      </c>
      <c r="V992" s="11" t="str">
        <f t="shared" si="144"/>
        <v>Aug</v>
      </c>
      <c r="W992" s="11" t="str">
        <f t="shared" si="142"/>
        <v>Sep</v>
      </c>
    </row>
    <row r="993" spans="1:23" ht="15.75">
      <c r="A993">
        <v>548</v>
      </c>
      <c r="B993" s="4" t="s">
        <v>1141</v>
      </c>
      <c r="C993" s="3" t="s">
        <v>1142</v>
      </c>
      <c r="D993">
        <v>66100</v>
      </c>
      <c r="E993">
        <v>179074</v>
      </c>
      <c r="F993" t="s">
        <v>20</v>
      </c>
      <c r="G993" s="7">
        <f t="shared" si="137"/>
        <v>2.7091376701966716</v>
      </c>
      <c r="H993">
        <v>2985</v>
      </c>
      <c r="I993" t="s">
        <v>21</v>
      </c>
      <c r="J993" t="s">
        <v>22</v>
      </c>
      <c r="K993" s="10">
        <f t="shared" si="138"/>
        <v>42461.208333333328</v>
      </c>
      <c r="L993">
        <v>1459486800</v>
      </c>
      <c r="M993">
        <v>1460610000</v>
      </c>
      <c r="N993" s="11">
        <f t="shared" si="139"/>
        <v>42474.208333333328</v>
      </c>
      <c r="O993" t="b">
        <v>0</v>
      </c>
      <c r="P993" t="b">
        <v>0</v>
      </c>
      <c r="Q993" t="s">
        <v>33</v>
      </c>
      <c r="R993" s="8">
        <f t="shared" si="136"/>
        <v>59.991289782244557</v>
      </c>
      <c r="S993" t="str">
        <f t="shared" si="140"/>
        <v>theater</v>
      </c>
      <c r="T993" t="str">
        <f t="shared" si="141"/>
        <v>plays</v>
      </c>
      <c r="U993" s="11" t="str">
        <f t="shared" si="143"/>
        <v>2016</v>
      </c>
      <c r="V993" s="11" t="str">
        <f t="shared" si="144"/>
        <v>Apr</v>
      </c>
      <c r="W993" s="11" t="str">
        <f t="shared" si="142"/>
        <v>Apr</v>
      </c>
    </row>
    <row r="994" spans="1:23" ht="15.75">
      <c r="A994">
        <v>490</v>
      </c>
      <c r="B994" s="4" t="s">
        <v>1027</v>
      </c>
      <c r="C994" s="3" t="s">
        <v>1028</v>
      </c>
      <c r="D994">
        <v>2400</v>
      </c>
      <c r="E994">
        <v>4596</v>
      </c>
      <c r="F994" t="s">
        <v>20</v>
      </c>
      <c r="G994" s="7">
        <f t="shared" si="137"/>
        <v>1.915</v>
      </c>
      <c r="H994">
        <v>144</v>
      </c>
      <c r="I994" t="s">
        <v>21</v>
      </c>
      <c r="J994" t="s">
        <v>22</v>
      </c>
      <c r="K994" s="10">
        <f t="shared" si="138"/>
        <v>43786.25</v>
      </c>
      <c r="L994">
        <v>1573970400</v>
      </c>
      <c r="M994">
        <v>1574575200</v>
      </c>
      <c r="N994" s="11">
        <f t="shared" si="139"/>
        <v>43793.25</v>
      </c>
      <c r="O994" t="b">
        <v>0</v>
      </c>
      <c r="P994" t="b">
        <v>0</v>
      </c>
      <c r="Q994" t="s">
        <v>1029</v>
      </c>
      <c r="R994" s="8">
        <f t="shared" si="136"/>
        <v>31.916666666666668</v>
      </c>
      <c r="S994" t="str">
        <f t="shared" si="140"/>
        <v>journalism</v>
      </c>
      <c r="T994" t="str">
        <f t="shared" si="141"/>
        <v>audio</v>
      </c>
      <c r="U994" s="11" t="str">
        <f t="shared" si="143"/>
        <v>2019</v>
      </c>
      <c r="V994" s="11" t="str">
        <f t="shared" si="144"/>
        <v>Nov</v>
      </c>
      <c r="W994" s="11" t="str">
        <f t="shared" si="142"/>
        <v>Nov</v>
      </c>
    </row>
    <row r="995" spans="1:23" ht="15.75">
      <c r="A995">
        <v>351</v>
      </c>
      <c r="B995" s="4" t="s">
        <v>754</v>
      </c>
      <c r="C995" s="3" t="s">
        <v>755</v>
      </c>
      <c r="D995">
        <v>74100</v>
      </c>
      <c r="E995">
        <v>94631</v>
      </c>
      <c r="F995" t="s">
        <v>20</v>
      </c>
      <c r="G995" s="7">
        <f t="shared" si="137"/>
        <v>1.2770715249662619</v>
      </c>
      <c r="H995">
        <v>2013</v>
      </c>
      <c r="I995" t="s">
        <v>21</v>
      </c>
      <c r="J995" t="s">
        <v>22</v>
      </c>
      <c r="K995" s="10">
        <f t="shared" si="138"/>
        <v>42240.208333333328</v>
      </c>
      <c r="L995">
        <v>1440392400</v>
      </c>
      <c r="M995">
        <v>1441602000</v>
      </c>
      <c r="N995" s="11">
        <f t="shared" si="139"/>
        <v>42254.208333333328</v>
      </c>
      <c r="O995" t="b">
        <v>0</v>
      </c>
      <c r="P995" t="b">
        <v>0</v>
      </c>
      <c r="Q995" t="s">
        <v>23</v>
      </c>
      <c r="R995" s="8">
        <f t="shared" si="136"/>
        <v>47.009935419771487</v>
      </c>
      <c r="S995" t="str">
        <f t="shared" si="140"/>
        <v>music</v>
      </c>
      <c r="T995" t="str">
        <f t="shared" si="141"/>
        <v>rock</v>
      </c>
      <c r="U995" s="11" t="str">
        <f t="shared" si="143"/>
        <v>2015</v>
      </c>
      <c r="V995" s="11" t="str">
        <f t="shared" si="144"/>
        <v>Aug</v>
      </c>
      <c r="W995" s="11" t="str">
        <f t="shared" si="142"/>
        <v>Sep</v>
      </c>
    </row>
    <row r="996" spans="1:23" ht="30">
      <c r="A996">
        <v>328</v>
      </c>
      <c r="B996" s="4" t="s">
        <v>708</v>
      </c>
      <c r="C996" s="3" t="s">
        <v>709</v>
      </c>
      <c r="D996">
        <v>98700</v>
      </c>
      <c r="E996">
        <v>131826</v>
      </c>
      <c r="F996" t="s">
        <v>20</v>
      </c>
      <c r="G996" s="7">
        <f t="shared" si="137"/>
        <v>1.3356231003039514</v>
      </c>
      <c r="H996">
        <v>2441</v>
      </c>
      <c r="I996" t="s">
        <v>21</v>
      </c>
      <c r="J996" t="s">
        <v>22</v>
      </c>
      <c r="K996" s="10">
        <f t="shared" si="138"/>
        <v>43434.25</v>
      </c>
      <c r="L996">
        <v>1543557600</v>
      </c>
      <c r="M996">
        <v>1544508000</v>
      </c>
      <c r="N996" s="11">
        <f t="shared" si="139"/>
        <v>43445.25</v>
      </c>
      <c r="O996" t="b">
        <v>0</v>
      </c>
      <c r="P996" t="b">
        <v>0</v>
      </c>
      <c r="Q996" t="s">
        <v>23</v>
      </c>
      <c r="R996" s="8">
        <f t="shared" si="136"/>
        <v>54.004916018025398</v>
      </c>
      <c r="S996" t="str">
        <f t="shared" si="140"/>
        <v>music</v>
      </c>
      <c r="T996" t="str">
        <f t="shared" si="141"/>
        <v>rock</v>
      </c>
      <c r="U996" s="11" t="str">
        <f t="shared" si="143"/>
        <v>2018</v>
      </c>
      <c r="V996" s="11" t="str">
        <f t="shared" si="144"/>
        <v>Nov</v>
      </c>
      <c r="W996" s="11" t="str">
        <f t="shared" si="142"/>
        <v>Dec</v>
      </c>
    </row>
    <row r="997" spans="1:23" ht="15.75" customHeight="1">
      <c r="A997">
        <v>664</v>
      </c>
      <c r="B997" s="4" t="s">
        <v>708</v>
      </c>
      <c r="C997" s="3" t="s">
        <v>1370</v>
      </c>
      <c r="D997">
        <v>79400</v>
      </c>
      <c r="E997">
        <v>26571</v>
      </c>
      <c r="F997" t="s">
        <v>14</v>
      </c>
      <c r="G997" s="7">
        <f t="shared" si="137"/>
        <v>0.33464735516372796</v>
      </c>
      <c r="H997">
        <v>1063</v>
      </c>
      <c r="I997" t="s">
        <v>21</v>
      </c>
      <c r="J997" t="s">
        <v>22</v>
      </c>
      <c r="K997" s="10">
        <f t="shared" si="138"/>
        <v>40959.25</v>
      </c>
      <c r="L997">
        <v>1329717600</v>
      </c>
      <c r="M997">
        <v>1330581600</v>
      </c>
      <c r="N997" s="11">
        <f t="shared" si="139"/>
        <v>40969.25</v>
      </c>
      <c r="O997" t="b">
        <v>0</v>
      </c>
      <c r="P997" t="b">
        <v>0</v>
      </c>
      <c r="Q997" t="s">
        <v>159</v>
      </c>
      <c r="R997" s="8">
        <f t="shared" si="136"/>
        <v>24.99623706491063</v>
      </c>
      <c r="S997" t="str">
        <f t="shared" si="140"/>
        <v>music</v>
      </c>
      <c r="T997" t="str">
        <f t="shared" si="141"/>
        <v>jazz</v>
      </c>
      <c r="U997" s="11" t="str">
        <f t="shared" si="143"/>
        <v>2012</v>
      </c>
      <c r="V997" s="11" t="str">
        <f t="shared" si="144"/>
        <v>Feb</v>
      </c>
      <c r="W997" s="11" t="str">
        <f t="shared" si="142"/>
        <v>Mar</v>
      </c>
    </row>
    <row r="998" spans="1:23" ht="15.75" customHeight="1">
      <c r="A998">
        <v>538</v>
      </c>
      <c r="B998" s="4" t="s">
        <v>1121</v>
      </c>
      <c r="C998" s="3" t="s">
        <v>1122</v>
      </c>
      <c r="D998">
        <v>151300</v>
      </c>
      <c r="E998">
        <v>57034</v>
      </c>
      <c r="F998" t="s">
        <v>14</v>
      </c>
      <c r="G998" s="7">
        <f t="shared" si="137"/>
        <v>0.37695968274950431</v>
      </c>
      <c r="H998">
        <v>1296</v>
      </c>
      <c r="I998" t="s">
        <v>21</v>
      </c>
      <c r="J998" t="s">
        <v>22</v>
      </c>
      <c r="K998" s="10">
        <f t="shared" si="138"/>
        <v>41539.208333333336</v>
      </c>
      <c r="L998">
        <v>1379826000</v>
      </c>
      <c r="M998">
        <v>1381208400</v>
      </c>
      <c r="N998" s="11">
        <f t="shared" si="139"/>
        <v>41555.208333333336</v>
      </c>
      <c r="O998" t="b">
        <v>0</v>
      </c>
      <c r="P998" t="b">
        <v>0</v>
      </c>
      <c r="Q998" t="s">
        <v>292</v>
      </c>
      <c r="R998" s="8">
        <f t="shared" si="136"/>
        <v>44.007716049382715</v>
      </c>
      <c r="S998" t="str">
        <f t="shared" si="140"/>
        <v>games</v>
      </c>
      <c r="T998" t="str">
        <f t="shared" si="141"/>
        <v>mobile games</v>
      </c>
      <c r="U998" s="11" t="str">
        <f t="shared" si="143"/>
        <v>2013</v>
      </c>
      <c r="V998" s="11" t="str">
        <f t="shared" si="144"/>
        <v>Sep</v>
      </c>
      <c r="W998" s="11" t="str">
        <f t="shared" si="142"/>
        <v>Oct</v>
      </c>
    </row>
    <row r="999" spans="1:23" ht="30" customHeight="1">
      <c r="A999">
        <v>318</v>
      </c>
      <c r="B999" s="4" t="s">
        <v>688</v>
      </c>
      <c r="C999" s="3" t="s">
        <v>689</v>
      </c>
      <c r="D999">
        <v>5700</v>
      </c>
      <c r="E999">
        <v>903</v>
      </c>
      <c r="F999" t="s">
        <v>14</v>
      </c>
      <c r="G999" s="7">
        <f t="shared" si="137"/>
        <v>0.15842105263157893</v>
      </c>
      <c r="H999">
        <v>17</v>
      </c>
      <c r="I999" t="s">
        <v>21</v>
      </c>
      <c r="J999" t="s">
        <v>22</v>
      </c>
      <c r="K999" s="10">
        <f t="shared" si="138"/>
        <v>41684.25</v>
      </c>
      <c r="L999">
        <v>1392357600</v>
      </c>
      <c r="M999">
        <v>1392530400</v>
      </c>
      <c r="N999" s="11">
        <f t="shared" si="139"/>
        <v>41686.25</v>
      </c>
      <c r="O999" t="b">
        <v>0</v>
      </c>
      <c r="P999" t="b">
        <v>0</v>
      </c>
      <c r="Q999" t="s">
        <v>23</v>
      </c>
      <c r="R999" s="8">
        <f t="shared" si="136"/>
        <v>53.117647058823529</v>
      </c>
      <c r="S999" t="str">
        <f t="shared" si="140"/>
        <v>music</v>
      </c>
      <c r="T999" t="str">
        <f t="shared" si="141"/>
        <v>rock</v>
      </c>
      <c r="U999" s="11" t="str">
        <f t="shared" si="143"/>
        <v>2014</v>
      </c>
      <c r="V999" s="11" t="str">
        <f t="shared" si="144"/>
        <v>Feb</v>
      </c>
      <c r="W999" s="11" t="str">
        <f t="shared" si="142"/>
        <v>Feb</v>
      </c>
    </row>
    <row r="1000" spans="1:23" ht="15.75">
      <c r="A1000">
        <v>861</v>
      </c>
      <c r="B1000" s="4" t="s">
        <v>1754</v>
      </c>
      <c r="C1000" s="3" t="s">
        <v>1755</v>
      </c>
      <c r="D1000">
        <v>8800</v>
      </c>
      <c r="E1000">
        <v>9317</v>
      </c>
      <c r="F1000" t="s">
        <v>20</v>
      </c>
      <c r="G1000" s="7">
        <f t="shared" si="137"/>
        <v>1.0587500000000001</v>
      </c>
      <c r="H1000">
        <v>163</v>
      </c>
      <c r="I1000" t="s">
        <v>21</v>
      </c>
      <c r="J1000" t="s">
        <v>22</v>
      </c>
      <c r="K1000" s="10">
        <f t="shared" si="138"/>
        <v>40258.208333333336</v>
      </c>
      <c r="L1000">
        <v>1269147600</v>
      </c>
      <c r="M1000">
        <v>1269838800</v>
      </c>
      <c r="N1000" s="11">
        <f t="shared" si="139"/>
        <v>40266.208333333336</v>
      </c>
      <c r="O1000" t="b">
        <v>0</v>
      </c>
      <c r="P1000" t="b">
        <v>0</v>
      </c>
      <c r="Q1000" t="s">
        <v>33</v>
      </c>
      <c r="R1000" s="8">
        <f t="shared" si="136"/>
        <v>57.159509202453989</v>
      </c>
      <c r="S1000" t="str">
        <f t="shared" si="140"/>
        <v>theater</v>
      </c>
      <c r="T1000" t="str">
        <f t="shared" si="141"/>
        <v>plays</v>
      </c>
      <c r="U1000" s="11" t="str">
        <f t="shared" si="143"/>
        <v>2010</v>
      </c>
      <c r="V1000" s="11" t="str">
        <f t="shared" si="144"/>
        <v>Mar</v>
      </c>
      <c r="W1000" s="11" t="str">
        <f t="shared" si="142"/>
        <v>Mar</v>
      </c>
    </row>
    <row r="1001" spans="1:23" ht="15.75" customHeight="1">
      <c r="A1001">
        <v>633</v>
      </c>
      <c r="B1001" s="4" t="s">
        <v>1308</v>
      </c>
      <c r="C1001" s="3" t="s">
        <v>1309</v>
      </c>
      <c r="D1001">
        <v>6700</v>
      </c>
      <c r="E1001">
        <v>5569</v>
      </c>
      <c r="F1001" t="s">
        <v>14</v>
      </c>
      <c r="G1001" s="7">
        <f t="shared" si="137"/>
        <v>0.83119402985074631</v>
      </c>
      <c r="H1001">
        <v>105</v>
      </c>
      <c r="I1001" t="s">
        <v>21</v>
      </c>
      <c r="J1001" t="s">
        <v>22</v>
      </c>
      <c r="K1001" s="10">
        <f t="shared" si="138"/>
        <v>42315.25</v>
      </c>
      <c r="L1001">
        <v>1446876000</v>
      </c>
      <c r="M1001">
        <v>1447221600</v>
      </c>
      <c r="N1001" s="11">
        <f t="shared" si="139"/>
        <v>42319.25</v>
      </c>
      <c r="O1001" t="b">
        <v>0</v>
      </c>
      <c r="P1001" t="b">
        <v>0</v>
      </c>
      <c r="Q1001" t="s">
        <v>71</v>
      </c>
      <c r="R1001" s="8">
        <f t="shared" si="136"/>
        <v>53.038095238095238</v>
      </c>
      <c r="S1001" t="str">
        <f t="shared" si="140"/>
        <v>film &amp; video</v>
      </c>
      <c r="T1001" t="str">
        <f t="shared" si="141"/>
        <v>animation</v>
      </c>
      <c r="U1001" s="11" t="str">
        <f t="shared" si="143"/>
        <v>2015</v>
      </c>
      <c r="V1001" s="11" t="str">
        <f t="shared" si="144"/>
        <v>Nov</v>
      </c>
      <c r="W1001" s="11" t="str">
        <f t="shared" si="142"/>
        <v>Nov</v>
      </c>
    </row>
    <row r="1002" spans="1:23"/>
    <row r="1003" spans="1:23"/>
    <row r="1004" spans="1:23"/>
    <row r="1005" spans="1:23"/>
    <row r="1006" spans="1:23"/>
    <row r="1007" spans="1:23"/>
    <row r="1008" spans="1:23"/>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spans="18:18"/>
    <row r="1048562" spans="18:18"/>
    <row r="1048563" spans="18:18"/>
    <row r="1048564" spans="18:18"/>
    <row r="1048565" spans="18:18"/>
    <row r="1048566" spans="18:18"/>
    <row r="1048567" spans="18:18"/>
    <row r="1048568" spans="18:18"/>
    <row r="1048569" spans="18:18"/>
    <row r="1048570" spans="18:18"/>
    <row r="1048571" spans="18:18"/>
    <row r="1048572" spans="18:18"/>
    <row r="1048573" spans="18:18"/>
    <row r="1048574" spans="18:18"/>
    <row r="1048575" spans="18:18"/>
    <row r="1048576" spans="18:18">
      <c r="R1048576" t="e">
        <f>SUM(R2:R1048575)</f>
        <v>#DIV/0!</v>
      </c>
    </row>
  </sheetData>
  <conditionalFormatting sqref="F1:F1048576">
    <cfRule type="containsText" dxfId="5" priority="2" operator="containsText" text="successful">
      <formula>NOT(ISERROR(SEARCH("successful",F1)))</formula>
    </cfRule>
    <cfRule type="colorScale" priority="3">
      <colorScale>
        <cfvo type="min" val="0"/>
        <cfvo type="percentile" val="50"/>
        <cfvo type="max" val="0"/>
        <color rgb="FFF8696B"/>
        <color rgb="FFFFEB84"/>
        <color rgb="FF63BE7B"/>
      </colorScale>
    </cfRule>
    <cfRule type="containsText" dxfId="4" priority="4" operator="containsText" text="failed">
      <formula>NOT(ISERROR(SEARCH("failed",F1)))</formula>
    </cfRule>
  </conditionalFormatting>
  <conditionalFormatting sqref="G1:G1048576">
    <cfRule type="colorScale" priority="1">
      <colorScale>
        <cfvo type="min" val="0"/>
        <cfvo type="percent" val="1"/>
        <cfvo type="percent" val="2"/>
        <color rgb="FF7A0000"/>
        <color rgb="FF00B050"/>
        <color theme="4"/>
      </colorScale>
    </cfRule>
  </conditionalFormatting>
  <pageMargins left="0.75" right="0.75" top="1" bottom="1" header="0.5" footer="0.5"/>
  <pageSetup orientation="portrait" horizontalDpi="300" verticalDpi="300" r:id="rId1"/>
</worksheet>
</file>

<file path=xl/worksheets/sheet2.xml><?xml version="1.0" encoding="utf-8"?>
<worksheet xmlns="http://schemas.openxmlformats.org/spreadsheetml/2006/main" xmlns:r="http://schemas.openxmlformats.org/officeDocument/2006/relationships">
  <dimension ref="A1:M14"/>
  <sheetViews>
    <sheetView workbookViewId="0">
      <selection activeCell="B22" sqref="B22"/>
    </sheetView>
  </sheetViews>
  <sheetFormatPr defaultRowHeight="15"/>
  <cols>
    <col min="1" max="1" width="15.75" customWidth="1"/>
    <col min="2" max="2" width="15.25" customWidth="1"/>
    <col min="3" max="3" width="5.625" bestFit="1" customWidth="1"/>
    <col min="4" max="4" width="3.875" bestFit="1" customWidth="1"/>
    <col min="5" max="5" width="9.25" bestFit="1" customWidth="1"/>
    <col min="6" max="6" width="11" customWidth="1"/>
    <col min="7" max="7" width="15.75" customWidth="1"/>
    <col min="8" max="8" width="15.75" bestFit="1" customWidth="1"/>
    <col min="9" max="9" width="15.25" bestFit="1" customWidth="1"/>
    <col min="10" max="10" width="5.625" customWidth="1"/>
    <col min="11" max="11" width="3.875" customWidth="1"/>
    <col min="12" max="12" width="9.25" bestFit="1" customWidth="1"/>
    <col min="13" max="13" width="11" bestFit="1" customWidth="1"/>
  </cols>
  <sheetData>
    <row r="1" spans="1:13">
      <c r="A1" s="12" t="s">
        <v>6</v>
      </c>
      <c r="B1" t="s">
        <v>2071</v>
      </c>
      <c r="H1" s="12" t="s">
        <v>6</v>
      </c>
      <c r="I1" t="s">
        <v>2071</v>
      </c>
    </row>
    <row r="3" spans="1:13">
      <c r="A3" s="12" t="s">
        <v>2073</v>
      </c>
      <c r="B3" s="12" t="s">
        <v>2070</v>
      </c>
      <c r="H3" s="12" t="s">
        <v>2073</v>
      </c>
      <c r="I3" s="12" t="s">
        <v>2070</v>
      </c>
    </row>
    <row r="4" spans="1:13">
      <c r="A4" s="12" t="s">
        <v>2068</v>
      </c>
      <c r="B4" t="s">
        <v>74</v>
      </c>
      <c r="C4" t="s">
        <v>14</v>
      </c>
      <c r="D4" t="s">
        <v>47</v>
      </c>
      <c r="E4" t="s">
        <v>20</v>
      </c>
      <c r="F4" t="s">
        <v>2069</v>
      </c>
      <c r="H4" s="12" t="s">
        <v>2068</v>
      </c>
      <c r="I4" t="s">
        <v>74</v>
      </c>
      <c r="J4" t="s">
        <v>14</v>
      </c>
      <c r="K4" t="s">
        <v>47</v>
      </c>
      <c r="L4" t="s">
        <v>20</v>
      </c>
      <c r="M4" t="s">
        <v>2069</v>
      </c>
    </row>
    <row r="5" spans="1:13">
      <c r="A5" s="13" t="s">
        <v>2043</v>
      </c>
      <c r="B5" s="14">
        <v>11</v>
      </c>
      <c r="C5" s="14">
        <v>60</v>
      </c>
      <c r="D5" s="14">
        <v>5</v>
      </c>
      <c r="E5" s="14">
        <v>102</v>
      </c>
      <c r="F5" s="14">
        <v>178</v>
      </c>
      <c r="G5" s="14"/>
      <c r="H5" s="13" t="s">
        <v>2043</v>
      </c>
      <c r="I5" s="14">
        <v>11</v>
      </c>
      <c r="J5" s="14">
        <v>60</v>
      </c>
      <c r="K5" s="14">
        <v>5</v>
      </c>
      <c r="L5" s="14">
        <v>102</v>
      </c>
      <c r="M5" s="14">
        <v>178</v>
      </c>
    </row>
    <row r="6" spans="1:13">
      <c r="A6" s="13" t="s">
        <v>2035</v>
      </c>
      <c r="B6" s="14">
        <v>4</v>
      </c>
      <c r="C6" s="14">
        <v>20</v>
      </c>
      <c r="D6" s="14"/>
      <c r="E6" s="14">
        <v>22</v>
      </c>
      <c r="F6" s="14">
        <v>46</v>
      </c>
      <c r="G6" s="14"/>
      <c r="H6" s="13" t="s">
        <v>2035</v>
      </c>
      <c r="I6" s="14">
        <v>4</v>
      </c>
      <c r="J6" s="14">
        <v>20</v>
      </c>
      <c r="K6" s="14"/>
      <c r="L6" s="14">
        <v>22</v>
      </c>
      <c r="M6" s="14">
        <v>46</v>
      </c>
    </row>
    <row r="7" spans="1:13">
      <c r="A7" s="13" t="s">
        <v>2052</v>
      </c>
      <c r="B7" s="14">
        <v>1</v>
      </c>
      <c r="C7" s="14">
        <v>23</v>
      </c>
      <c r="D7" s="14">
        <v>3</v>
      </c>
      <c r="E7" s="14">
        <v>21</v>
      </c>
      <c r="F7" s="14">
        <v>48</v>
      </c>
      <c r="G7" s="14"/>
      <c r="H7" s="13" t="s">
        <v>2052</v>
      </c>
      <c r="I7" s="14">
        <v>1</v>
      </c>
      <c r="J7" s="14">
        <v>23</v>
      </c>
      <c r="K7" s="14">
        <v>3</v>
      </c>
      <c r="L7" s="14">
        <v>21</v>
      </c>
      <c r="M7" s="14">
        <v>48</v>
      </c>
    </row>
    <row r="8" spans="1:13">
      <c r="A8" s="13" t="s">
        <v>2066</v>
      </c>
      <c r="B8" s="14"/>
      <c r="C8" s="14"/>
      <c r="D8" s="14"/>
      <c r="E8" s="14">
        <v>4</v>
      </c>
      <c r="F8" s="14">
        <v>4</v>
      </c>
      <c r="G8" s="14"/>
      <c r="H8" s="13" t="s">
        <v>2066</v>
      </c>
      <c r="I8" s="14"/>
      <c r="J8" s="14"/>
      <c r="K8" s="14"/>
      <c r="L8" s="14">
        <v>4</v>
      </c>
      <c r="M8" s="14">
        <v>4</v>
      </c>
    </row>
    <row r="9" spans="1:13">
      <c r="A9" s="13" t="s">
        <v>2037</v>
      </c>
      <c r="B9" s="14">
        <v>10</v>
      </c>
      <c r="C9" s="14">
        <v>66</v>
      </c>
      <c r="D9" s="14"/>
      <c r="E9" s="14">
        <v>99</v>
      </c>
      <c r="F9" s="14">
        <v>175</v>
      </c>
      <c r="G9" s="14"/>
      <c r="H9" s="13" t="s">
        <v>2037</v>
      </c>
      <c r="I9" s="14">
        <v>10</v>
      </c>
      <c r="J9" s="14">
        <v>66</v>
      </c>
      <c r="K9" s="14"/>
      <c r="L9" s="14">
        <v>99</v>
      </c>
      <c r="M9" s="14">
        <v>175</v>
      </c>
    </row>
    <row r="10" spans="1:13">
      <c r="A10" s="13" t="s">
        <v>2056</v>
      </c>
      <c r="B10" s="14">
        <v>4</v>
      </c>
      <c r="C10" s="14">
        <v>11</v>
      </c>
      <c r="D10" s="14">
        <v>1</v>
      </c>
      <c r="E10" s="14">
        <v>26</v>
      </c>
      <c r="F10" s="14">
        <v>42</v>
      </c>
      <c r="H10" s="13" t="s">
        <v>2056</v>
      </c>
      <c r="I10" s="14">
        <v>4</v>
      </c>
      <c r="J10" s="14">
        <v>11</v>
      </c>
      <c r="K10" s="14">
        <v>1</v>
      </c>
      <c r="L10" s="14">
        <v>26</v>
      </c>
      <c r="M10" s="14">
        <v>42</v>
      </c>
    </row>
    <row r="11" spans="1:13">
      <c r="A11" s="13" t="s">
        <v>2049</v>
      </c>
      <c r="B11" s="14">
        <v>2</v>
      </c>
      <c r="C11" s="14">
        <v>24</v>
      </c>
      <c r="D11" s="14">
        <v>1</v>
      </c>
      <c r="E11" s="14">
        <v>40</v>
      </c>
      <c r="F11" s="14">
        <v>67</v>
      </c>
      <c r="H11" s="13" t="s">
        <v>2049</v>
      </c>
      <c r="I11" s="14">
        <v>2</v>
      </c>
      <c r="J11" s="14">
        <v>24</v>
      </c>
      <c r="K11" s="14">
        <v>1</v>
      </c>
      <c r="L11" s="14">
        <v>40</v>
      </c>
      <c r="M11" s="14">
        <v>67</v>
      </c>
    </row>
    <row r="12" spans="1:13">
      <c r="A12" s="13" t="s">
        <v>2039</v>
      </c>
      <c r="B12" s="14">
        <v>2</v>
      </c>
      <c r="C12" s="14">
        <v>28</v>
      </c>
      <c r="D12" s="14">
        <v>2</v>
      </c>
      <c r="E12" s="14">
        <v>64</v>
      </c>
      <c r="F12" s="14">
        <v>96</v>
      </c>
      <c r="H12" s="13" t="s">
        <v>2039</v>
      </c>
      <c r="I12" s="14">
        <v>2</v>
      </c>
      <c r="J12" s="14">
        <v>28</v>
      </c>
      <c r="K12" s="14">
        <v>2</v>
      </c>
      <c r="L12" s="14">
        <v>64</v>
      </c>
      <c r="M12" s="14">
        <v>96</v>
      </c>
    </row>
    <row r="13" spans="1:13">
      <c r="A13" s="13" t="s">
        <v>2041</v>
      </c>
      <c r="B13" s="14">
        <v>23</v>
      </c>
      <c r="C13" s="14">
        <v>132</v>
      </c>
      <c r="D13" s="14">
        <v>2</v>
      </c>
      <c r="E13" s="14">
        <v>187</v>
      </c>
      <c r="F13" s="14">
        <v>344</v>
      </c>
      <c r="H13" s="13" t="s">
        <v>2041</v>
      </c>
      <c r="I13" s="14">
        <v>23</v>
      </c>
      <c r="J13" s="14">
        <v>132</v>
      </c>
      <c r="K13" s="14">
        <v>2</v>
      </c>
      <c r="L13" s="14">
        <v>187</v>
      </c>
      <c r="M13" s="14">
        <v>344</v>
      </c>
    </row>
    <row r="14" spans="1:13">
      <c r="A14" s="13" t="s">
        <v>2069</v>
      </c>
      <c r="B14" s="14">
        <v>57</v>
      </c>
      <c r="C14" s="14">
        <v>364</v>
      </c>
      <c r="D14" s="14">
        <v>14</v>
      </c>
      <c r="E14" s="14">
        <v>565</v>
      </c>
      <c r="F14" s="14">
        <v>1000</v>
      </c>
      <c r="H14" s="13" t="s">
        <v>2069</v>
      </c>
      <c r="I14" s="14">
        <v>57</v>
      </c>
      <c r="J14" s="14">
        <v>364</v>
      </c>
      <c r="K14" s="14">
        <v>14</v>
      </c>
      <c r="L14" s="14">
        <v>565</v>
      </c>
      <c r="M14" s="14">
        <v>1000</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dimension ref="A1:F30"/>
  <sheetViews>
    <sheetView workbookViewId="0">
      <selection activeCell="B24" sqref="B24"/>
    </sheetView>
  </sheetViews>
  <sheetFormatPr defaultRowHeight="15"/>
  <cols>
    <col min="1" max="1" width="16.375" bestFit="1" customWidth="1"/>
    <col min="2" max="2" width="15.25" customWidth="1"/>
    <col min="3" max="3" width="5.625" bestFit="1" customWidth="1"/>
    <col min="4" max="4" width="3.875" bestFit="1" customWidth="1"/>
    <col min="5" max="5" width="9.25" bestFit="1" customWidth="1"/>
    <col min="6" max="6" width="11" bestFit="1" customWidth="1"/>
  </cols>
  <sheetData>
    <row r="1" spans="1:6">
      <c r="A1" s="12" t="s">
        <v>6</v>
      </c>
      <c r="B1" t="s">
        <v>2071</v>
      </c>
    </row>
    <row r="2" spans="1:6">
      <c r="A2" s="12" t="s">
        <v>2031</v>
      </c>
      <c r="B2" t="s">
        <v>2071</v>
      </c>
    </row>
    <row r="4" spans="1:6">
      <c r="A4" s="12" t="s">
        <v>2073</v>
      </c>
      <c r="B4" s="12" t="s">
        <v>2070</v>
      </c>
    </row>
    <row r="5" spans="1:6">
      <c r="A5" s="12" t="s">
        <v>2068</v>
      </c>
      <c r="B5" t="s">
        <v>74</v>
      </c>
      <c r="C5" t="s">
        <v>14</v>
      </c>
      <c r="D5" t="s">
        <v>47</v>
      </c>
      <c r="E5" t="s">
        <v>20</v>
      </c>
      <c r="F5" t="s">
        <v>2069</v>
      </c>
    </row>
    <row r="6" spans="1:6">
      <c r="A6" s="13" t="s">
        <v>2051</v>
      </c>
      <c r="B6" s="14">
        <v>1</v>
      </c>
      <c r="C6" s="14">
        <v>10</v>
      </c>
      <c r="D6" s="14">
        <v>2</v>
      </c>
      <c r="E6" s="14">
        <v>21</v>
      </c>
      <c r="F6" s="14">
        <v>34</v>
      </c>
    </row>
    <row r="7" spans="1:6">
      <c r="A7" s="13" t="s">
        <v>2067</v>
      </c>
      <c r="B7" s="14"/>
      <c r="C7" s="14"/>
      <c r="D7" s="14"/>
      <c r="E7" s="14">
        <v>4</v>
      </c>
      <c r="F7" s="14">
        <v>4</v>
      </c>
    </row>
    <row r="8" spans="1:6">
      <c r="A8" s="13" t="s">
        <v>2044</v>
      </c>
      <c r="B8" s="14">
        <v>4</v>
      </c>
      <c r="C8" s="14">
        <v>21</v>
      </c>
      <c r="D8" s="14">
        <v>1</v>
      </c>
      <c r="E8" s="14">
        <v>34</v>
      </c>
      <c r="F8" s="14">
        <v>60</v>
      </c>
    </row>
    <row r="9" spans="1:6">
      <c r="A9" s="13" t="s">
        <v>2046</v>
      </c>
      <c r="B9" s="14">
        <v>2</v>
      </c>
      <c r="C9" s="14">
        <v>12</v>
      </c>
      <c r="D9" s="14">
        <v>1</v>
      </c>
      <c r="E9" s="14">
        <v>22</v>
      </c>
      <c r="F9" s="14">
        <v>37</v>
      </c>
    </row>
    <row r="10" spans="1:6">
      <c r="A10" s="13" t="s">
        <v>2045</v>
      </c>
      <c r="B10" s="14"/>
      <c r="C10" s="14">
        <v>8</v>
      </c>
      <c r="D10" s="14"/>
      <c r="E10" s="14">
        <v>10</v>
      </c>
      <c r="F10" s="14">
        <v>18</v>
      </c>
    </row>
    <row r="11" spans="1:6">
      <c r="A11" s="13" t="s">
        <v>2055</v>
      </c>
      <c r="B11" s="14">
        <v>1</v>
      </c>
      <c r="C11" s="14">
        <v>7</v>
      </c>
      <c r="D11" s="14"/>
      <c r="E11" s="14">
        <v>9</v>
      </c>
      <c r="F11" s="14">
        <v>17</v>
      </c>
    </row>
    <row r="12" spans="1:6">
      <c r="A12" s="13" t="s">
        <v>2036</v>
      </c>
      <c r="B12" s="14">
        <v>4</v>
      </c>
      <c r="C12" s="14">
        <v>20</v>
      </c>
      <c r="D12" s="14"/>
      <c r="E12" s="14">
        <v>22</v>
      </c>
      <c r="F12" s="14">
        <v>46</v>
      </c>
    </row>
    <row r="13" spans="1:6">
      <c r="A13" s="13" t="s">
        <v>2047</v>
      </c>
      <c r="B13" s="14">
        <v>3</v>
      </c>
      <c r="C13" s="14">
        <v>19</v>
      </c>
      <c r="D13" s="14"/>
      <c r="E13" s="14">
        <v>23</v>
      </c>
      <c r="F13" s="14">
        <v>45</v>
      </c>
    </row>
    <row r="14" spans="1:6">
      <c r="A14" s="13" t="s">
        <v>2060</v>
      </c>
      <c r="B14" s="14">
        <v>1</v>
      </c>
      <c r="C14" s="14">
        <v>6</v>
      </c>
      <c r="D14" s="14"/>
      <c r="E14" s="14">
        <v>10</v>
      </c>
      <c r="F14" s="14">
        <v>17</v>
      </c>
    </row>
    <row r="15" spans="1:6">
      <c r="A15" s="13" t="s">
        <v>2059</v>
      </c>
      <c r="B15" s="14"/>
      <c r="C15" s="14">
        <v>3</v>
      </c>
      <c r="D15" s="14"/>
      <c r="E15" s="14">
        <v>4</v>
      </c>
      <c r="F15" s="14">
        <v>7</v>
      </c>
    </row>
    <row r="16" spans="1:6">
      <c r="A16" s="13" t="s">
        <v>2063</v>
      </c>
      <c r="B16" s="14"/>
      <c r="C16" s="14">
        <v>8</v>
      </c>
      <c r="D16" s="14">
        <v>1</v>
      </c>
      <c r="E16" s="14">
        <v>4</v>
      </c>
      <c r="F16" s="14">
        <v>13</v>
      </c>
    </row>
    <row r="17" spans="1:6">
      <c r="A17" s="13" t="s">
        <v>2050</v>
      </c>
      <c r="B17" s="14">
        <v>1</v>
      </c>
      <c r="C17" s="14">
        <v>6</v>
      </c>
      <c r="D17" s="14">
        <v>1</v>
      </c>
      <c r="E17" s="14">
        <v>13</v>
      </c>
      <c r="F17" s="14">
        <v>21</v>
      </c>
    </row>
    <row r="18" spans="1:6">
      <c r="A18" s="13" t="s">
        <v>2057</v>
      </c>
      <c r="B18" s="14">
        <v>4</v>
      </c>
      <c r="C18" s="14">
        <v>11</v>
      </c>
      <c r="D18" s="14">
        <v>1</v>
      </c>
      <c r="E18" s="14">
        <v>26</v>
      </c>
      <c r="F18" s="14">
        <v>42</v>
      </c>
    </row>
    <row r="19" spans="1:6">
      <c r="A19" s="13" t="s">
        <v>2042</v>
      </c>
      <c r="B19" s="14">
        <v>23</v>
      </c>
      <c r="C19" s="14">
        <v>132</v>
      </c>
      <c r="D19" s="14">
        <v>2</v>
      </c>
      <c r="E19" s="14">
        <v>187</v>
      </c>
      <c r="F19" s="14">
        <v>344</v>
      </c>
    </row>
    <row r="20" spans="1:6">
      <c r="A20" s="13" t="s">
        <v>2058</v>
      </c>
      <c r="B20" s="14"/>
      <c r="C20" s="14">
        <v>4</v>
      </c>
      <c r="D20" s="14"/>
      <c r="E20" s="14">
        <v>4</v>
      </c>
      <c r="F20" s="14">
        <v>8</v>
      </c>
    </row>
    <row r="21" spans="1:6">
      <c r="A21" s="13" t="s">
        <v>2038</v>
      </c>
      <c r="B21" s="14">
        <v>6</v>
      </c>
      <c r="C21" s="14">
        <v>30</v>
      </c>
      <c r="D21" s="14"/>
      <c r="E21" s="14">
        <v>49</v>
      </c>
      <c r="F21" s="14">
        <v>85</v>
      </c>
    </row>
    <row r="22" spans="1:6">
      <c r="A22" s="13" t="s">
        <v>2065</v>
      </c>
      <c r="B22" s="14"/>
      <c r="C22" s="14">
        <v>9</v>
      </c>
      <c r="D22" s="14"/>
      <c r="E22" s="14">
        <v>5</v>
      </c>
      <c r="F22" s="14">
        <v>14</v>
      </c>
    </row>
    <row r="23" spans="1:6">
      <c r="A23" s="13" t="s">
        <v>2054</v>
      </c>
      <c r="B23" s="14">
        <v>1</v>
      </c>
      <c r="C23" s="14">
        <v>5</v>
      </c>
      <c r="D23" s="14">
        <v>1</v>
      </c>
      <c r="E23" s="14">
        <v>9</v>
      </c>
      <c r="F23" s="14">
        <v>16</v>
      </c>
    </row>
    <row r="24" spans="1:6">
      <c r="A24" s="13" t="s">
        <v>2062</v>
      </c>
      <c r="B24" s="14">
        <v>3</v>
      </c>
      <c r="C24" s="14">
        <v>3</v>
      </c>
      <c r="D24" s="14"/>
      <c r="E24" s="14">
        <v>11</v>
      </c>
      <c r="F24" s="14">
        <v>17</v>
      </c>
    </row>
    <row r="25" spans="1:6">
      <c r="A25" s="13" t="s">
        <v>2061</v>
      </c>
      <c r="B25" s="14"/>
      <c r="C25" s="14">
        <v>7</v>
      </c>
      <c r="D25" s="14"/>
      <c r="E25" s="14">
        <v>14</v>
      </c>
      <c r="F25" s="14">
        <v>21</v>
      </c>
    </row>
    <row r="26" spans="1:6">
      <c r="A26" s="13" t="s">
        <v>2053</v>
      </c>
      <c r="B26" s="14">
        <v>1</v>
      </c>
      <c r="C26" s="14">
        <v>15</v>
      </c>
      <c r="D26" s="14">
        <v>2</v>
      </c>
      <c r="E26" s="14">
        <v>17</v>
      </c>
      <c r="F26" s="14">
        <v>35</v>
      </c>
    </row>
    <row r="27" spans="1:6">
      <c r="A27" s="13" t="s">
        <v>2048</v>
      </c>
      <c r="B27" s="14"/>
      <c r="C27" s="14">
        <v>16</v>
      </c>
      <c r="D27" s="14">
        <v>1</v>
      </c>
      <c r="E27" s="14">
        <v>28</v>
      </c>
      <c r="F27" s="14">
        <v>45</v>
      </c>
    </row>
    <row r="28" spans="1:6">
      <c r="A28" s="13" t="s">
        <v>2040</v>
      </c>
      <c r="B28" s="14">
        <v>2</v>
      </c>
      <c r="C28" s="14">
        <v>12</v>
      </c>
      <c r="D28" s="14">
        <v>1</v>
      </c>
      <c r="E28" s="14">
        <v>36</v>
      </c>
      <c r="F28" s="14">
        <v>51</v>
      </c>
    </row>
    <row r="29" spans="1:6">
      <c r="A29" s="13" t="s">
        <v>2064</v>
      </c>
      <c r="B29" s="14"/>
      <c r="C29" s="14"/>
      <c r="D29" s="14"/>
      <c r="E29" s="14">
        <v>3</v>
      </c>
      <c r="F29" s="14">
        <v>3</v>
      </c>
    </row>
    <row r="30" spans="1:6">
      <c r="A30" s="13" t="s">
        <v>2069</v>
      </c>
      <c r="B30" s="14">
        <v>57</v>
      </c>
      <c r="C30" s="14">
        <v>364</v>
      </c>
      <c r="D30" s="14">
        <v>14</v>
      </c>
      <c r="E30" s="14">
        <v>565</v>
      </c>
      <c r="F30" s="14">
        <v>1000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F19"/>
  <sheetViews>
    <sheetView workbookViewId="0">
      <selection activeCell="B19" sqref="B19"/>
    </sheetView>
  </sheetViews>
  <sheetFormatPr defaultRowHeight="15"/>
  <cols>
    <col min="1" max="1" width="21.625" customWidth="1"/>
    <col min="2" max="2" width="15.25" customWidth="1"/>
    <col min="3" max="3" width="5.625" customWidth="1"/>
    <col min="4" max="4" width="3.875" customWidth="1"/>
    <col min="5" max="5" width="9.25" customWidth="1"/>
    <col min="6" max="6" width="11" bestFit="1" customWidth="1"/>
    <col min="8" max="11" width="15.25" bestFit="1" customWidth="1"/>
    <col min="12" max="12" width="11" bestFit="1" customWidth="1"/>
  </cols>
  <sheetData>
    <row r="1" spans="1:6">
      <c r="A1" s="12" t="s">
        <v>2031</v>
      </c>
      <c r="B1" t="s">
        <v>2071</v>
      </c>
    </row>
    <row r="2" spans="1:6">
      <c r="A2" s="12" t="s">
        <v>2074</v>
      </c>
      <c r="B2" t="s">
        <v>2071</v>
      </c>
    </row>
    <row r="3" spans="1:6">
      <c r="A3" s="12" t="s">
        <v>2033</v>
      </c>
      <c r="B3" t="s">
        <v>2071</v>
      </c>
    </row>
    <row r="5" spans="1:6">
      <c r="A5" s="12" t="s">
        <v>2072</v>
      </c>
      <c r="B5" s="12" t="s">
        <v>2070</v>
      </c>
    </row>
    <row r="6" spans="1:6">
      <c r="A6" s="12" t="s">
        <v>2068</v>
      </c>
      <c r="B6" t="s">
        <v>74</v>
      </c>
      <c r="C6" t="s">
        <v>14</v>
      </c>
      <c r="D6" t="s">
        <v>47</v>
      </c>
      <c r="E6" t="s">
        <v>20</v>
      </c>
      <c r="F6" t="s">
        <v>2069</v>
      </c>
    </row>
    <row r="7" spans="1:6">
      <c r="A7" s="13" t="s">
        <v>2075</v>
      </c>
      <c r="B7" s="14">
        <v>6</v>
      </c>
      <c r="C7" s="14">
        <v>36</v>
      </c>
      <c r="D7" s="14">
        <v>1</v>
      </c>
      <c r="E7" s="14">
        <v>49</v>
      </c>
      <c r="F7" s="14">
        <v>92</v>
      </c>
    </row>
    <row r="8" spans="1:6">
      <c r="A8" s="13" t="s">
        <v>2077</v>
      </c>
      <c r="B8" s="14">
        <v>7</v>
      </c>
      <c r="C8" s="14">
        <v>28</v>
      </c>
      <c r="D8" s="14"/>
      <c r="E8" s="14">
        <v>44</v>
      </c>
      <c r="F8" s="14">
        <v>79</v>
      </c>
    </row>
    <row r="9" spans="1:6">
      <c r="A9" s="13" t="s">
        <v>2076</v>
      </c>
      <c r="B9" s="14">
        <v>4</v>
      </c>
      <c r="C9" s="14">
        <v>33</v>
      </c>
      <c r="D9" s="14"/>
      <c r="E9" s="14">
        <v>49</v>
      </c>
      <c r="F9" s="14">
        <v>86</v>
      </c>
    </row>
    <row r="10" spans="1:6">
      <c r="A10" s="13" t="s">
        <v>2078</v>
      </c>
      <c r="B10" s="14">
        <v>1</v>
      </c>
      <c r="C10" s="14">
        <v>30</v>
      </c>
      <c r="D10" s="14">
        <v>1</v>
      </c>
      <c r="E10" s="14">
        <v>46</v>
      </c>
      <c r="F10" s="14">
        <v>78</v>
      </c>
    </row>
    <row r="11" spans="1:6">
      <c r="A11" s="13" t="s">
        <v>2079</v>
      </c>
      <c r="B11" s="14">
        <v>3</v>
      </c>
      <c r="C11" s="14">
        <v>35</v>
      </c>
      <c r="D11" s="14">
        <v>2</v>
      </c>
      <c r="E11" s="14">
        <v>46</v>
      </c>
      <c r="F11" s="14">
        <v>86</v>
      </c>
    </row>
    <row r="12" spans="1:6">
      <c r="A12" s="13" t="s">
        <v>2080</v>
      </c>
      <c r="B12" s="14">
        <v>3</v>
      </c>
      <c r="C12" s="14">
        <v>28</v>
      </c>
      <c r="D12" s="14">
        <v>1</v>
      </c>
      <c r="E12" s="14">
        <v>55</v>
      </c>
      <c r="F12" s="14">
        <v>87</v>
      </c>
    </row>
    <row r="13" spans="1:6">
      <c r="A13" s="13" t="s">
        <v>2081</v>
      </c>
      <c r="B13" s="14">
        <v>4</v>
      </c>
      <c r="C13" s="14">
        <v>31</v>
      </c>
      <c r="D13" s="14">
        <v>1</v>
      </c>
      <c r="E13" s="14">
        <v>58</v>
      </c>
      <c r="F13" s="14">
        <v>94</v>
      </c>
    </row>
    <row r="14" spans="1:6">
      <c r="A14" s="13" t="s">
        <v>2082</v>
      </c>
      <c r="B14" s="14">
        <v>8</v>
      </c>
      <c r="C14" s="14">
        <v>35</v>
      </c>
      <c r="D14" s="14">
        <v>1</v>
      </c>
      <c r="E14" s="14">
        <v>41</v>
      </c>
      <c r="F14" s="14">
        <v>85</v>
      </c>
    </row>
    <row r="15" spans="1:6">
      <c r="A15" s="13" t="s">
        <v>2083</v>
      </c>
      <c r="B15" s="14">
        <v>5</v>
      </c>
      <c r="C15" s="14">
        <v>23</v>
      </c>
      <c r="D15" s="14"/>
      <c r="E15" s="14">
        <v>45</v>
      </c>
      <c r="F15" s="14">
        <v>73</v>
      </c>
    </row>
    <row r="16" spans="1:6">
      <c r="A16" s="13" t="s">
        <v>2084</v>
      </c>
      <c r="B16" s="14">
        <v>6</v>
      </c>
      <c r="C16" s="14">
        <v>26</v>
      </c>
      <c r="D16" s="14">
        <v>1</v>
      </c>
      <c r="E16" s="14">
        <v>45</v>
      </c>
      <c r="F16" s="14">
        <v>78</v>
      </c>
    </row>
    <row r="17" spans="1:6">
      <c r="A17" s="13" t="s">
        <v>2085</v>
      </c>
      <c r="B17" s="14">
        <v>3</v>
      </c>
      <c r="C17" s="14">
        <v>27</v>
      </c>
      <c r="D17" s="14">
        <v>3</v>
      </c>
      <c r="E17" s="14">
        <v>45</v>
      </c>
      <c r="F17" s="14">
        <v>78</v>
      </c>
    </row>
    <row r="18" spans="1:6">
      <c r="A18" s="13" t="s">
        <v>2086</v>
      </c>
      <c r="B18" s="14">
        <v>7</v>
      </c>
      <c r="C18" s="14">
        <v>32</v>
      </c>
      <c r="D18" s="14">
        <v>3</v>
      </c>
      <c r="E18" s="14">
        <v>42</v>
      </c>
      <c r="F18" s="14">
        <v>84</v>
      </c>
    </row>
    <row r="19" spans="1:6">
      <c r="A19" s="13" t="s">
        <v>2069</v>
      </c>
      <c r="B19" s="14">
        <v>57</v>
      </c>
      <c r="C19" s="14">
        <v>364</v>
      </c>
      <c r="D19" s="14">
        <v>14</v>
      </c>
      <c r="E19" s="14">
        <v>565</v>
      </c>
      <c r="F19" s="14">
        <v>1000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H13"/>
  <sheetViews>
    <sheetView workbookViewId="0">
      <selection activeCell="B3" sqref="B3"/>
    </sheetView>
  </sheetViews>
  <sheetFormatPr defaultRowHeight="15"/>
  <cols>
    <col min="1" max="1" width="26.75" bestFit="1" customWidth="1"/>
    <col min="2" max="2" width="16.375" bestFit="1" customWidth="1"/>
    <col min="3" max="3" width="13" bestFit="1" customWidth="1"/>
    <col min="4" max="4" width="15.625" bestFit="1" customWidth="1"/>
    <col min="5" max="5" width="12" bestFit="1" customWidth="1"/>
    <col min="6" max="6" width="19.125" bestFit="1" customWidth="1"/>
    <col min="7" max="7" width="15.625" bestFit="1" customWidth="1"/>
    <col min="8" max="8" width="18.375" bestFit="1" customWidth="1"/>
  </cols>
  <sheetData>
    <row r="1" spans="1:8">
      <c r="A1" t="s">
        <v>2089</v>
      </c>
      <c r="B1" t="s">
        <v>2090</v>
      </c>
      <c r="C1" t="s">
        <v>2091</v>
      </c>
      <c r="D1" t="s">
        <v>2092</v>
      </c>
      <c r="E1" t="s">
        <v>2093</v>
      </c>
      <c r="F1" t="s">
        <v>2094</v>
      </c>
      <c r="G1" t="s">
        <v>2095</v>
      </c>
      <c r="H1" t="s">
        <v>2096</v>
      </c>
    </row>
    <row r="2" spans="1:8">
      <c r="A2" t="s">
        <v>2097</v>
      </c>
      <c r="B2">
        <f>COUNTIFS([0]!goals,"&lt;1000",[0]!outcome,"successful")</f>
        <v>30</v>
      </c>
      <c r="C2">
        <f>COUNTIFS([0]!goals,"&lt;1000",[0]!outcome,"failed")</f>
        <v>20</v>
      </c>
      <c r="D2">
        <f>COUNTIFS([0]!goals,"&lt;1000",[0]!outcome,"canceled")</f>
        <v>1</v>
      </c>
      <c r="E2">
        <f>SUM(B2:D2)</f>
        <v>51</v>
      </c>
      <c r="F2" s="15">
        <f>B2/E2</f>
        <v>0.58823529411764708</v>
      </c>
      <c r="G2" s="15">
        <f>C2/E2</f>
        <v>0.39215686274509803</v>
      </c>
      <c r="H2" s="15">
        <f>D2/E2</f>
        <v>1.9607843137254902E-2</v>
      </c>
    </row>
    <row r="3" spans="1:8">
      <c r="A3" t="s">
        <v>2098</v>
      </c>
      <c r="B3">
        <f>COUNTIFS([0]!goals,"&gt;=" &amp;1000, [0]!goals,"&lt;=" &amp;4999,[0]!outcome,"successful")</f>
        <v>191</v>
      </c>
      <c r="C3">
        <f>COUNTIFS([0]!goals,"&gt;=" &amp;1000, [0]!goals,"&lt;=" &amp;4999,[0]!outcome,"failed")</f>
        <v>38</v>
      </c>
      <c r="D3">
        <f>COUNTIFS([0]!goals,"&gt;=" &amp;1000, [0]!goals,"&lt;=" &amp;4999,[0]!outcome,"canceled")</f>
        <v>2</v>
      </c>
      <c r="E3">
        <f t="shared" ref="E3:E13" si="0">SUM(B3:D3)</f>
        <v>231</v>
      </c>
      <c r="F3" s="15">
        <f t="shared" ref="F3:F13" si="1">B3/E3</f>
        <v>0.82683982683982682</v>
      </c>
      <c r="G3" s="15">
        <f t="shared" ref="G3:G13" si="2">C3/E3</f>
        <v>0.16450216450216451</v>
      </c>
      <c r="H3" s="15">
        <f t="shared" ref="H3:H13" si="3">D3/E3</f>
        <v>8.658008658008658E-3</v>
      </c>
    </row>
    <row r="4" spans="1:8">
      <c r="A4" t="s">
        <v>2099</v>
      </c>
      <c r="B4">
        <f>COUNTIFS([0]!goals,"&gt;=" &amp;5000, [0]!goals,"&lt;=" &amp;9999,[0]!outcome,"successful")</f>
        <v>164</v>
      </c>
      <c r="C4">
        <f>COUNTIFS([0]!goals,"&gt;=" &amp;5000, [0]!goals,"&lt;=" &amp;9999,[0]!outcome,"failed")</f>
        <v>126</v>
      </c>
      <c r="D4">
        <f>COUNTIFS([0]!goals,"&gt;=" &amp;5000, [0]!goals,"&lt;=" &amp;9999,[0]!outcome,"canceled")</f>
        <v>25</v>
      </c>
      <c r="E4">
        <f t="shared" si="0"/>
        <v>315</v>
      </c>
      <c r="F4" s="15">
        <f t="shared" si="1"/>
        <v>0.52063492063492067</v>
      </c>
      <c r="G4" s="15">
        <f t="shared" si="2"/>
        <v>0.4</v>
      </c>
      <c r="H4" s="15">
        <f t="shared" si="3"/>
        <v>7.9365079365079361E-2</v>
      </c>
    </row>
    <row r="5" spans="1:8">
      <c r="A5" t="s">
        <v>2100</v>
      </c>
      <c r="B5">
        <f>COUNTIFS([0]!goals,"&gt;=" &amp;10000, [0]!goals,"&lt;=" &amp;14999,[0]!outcome,"successful")</f>
        <v>4</v>
      </c>
      <c r="C5">
        <f>COUNTIFS([0]!goals,"&gt;=" &amp;10000, [0]!goals,"&lt;=" &amp;14999,[0]!outcome,"failed")</f>
        <v>5</v>
      </c>
      <c r="D5">
        <f>COUNTIFS([0]!goals,"&gt;=" &amp;10000, [0]!goals,"&lt;=" &amp;14999,[0]!outcome,"canceled")</f>
        <v>0</v>
      </c>
      <c r="E5">
        <f t="shared" si="0"/>
        <v>9</v>
      </c>
      <c r="F5" s="15">
        <f t="shared" si="1"/>
        <v>0.44444444444444442</v>
      </c>
      <c r="G5" s="15">
        <f t="shared" si="2"/>
        <v>0.55555555555555558</v>
      </c>
      <c r="H5" s="15">
        <f t="shared" si="3"/>
        <v>0</v>
      </c>
    </row>
    <row r="6" spans="1:8">
      <c r="A6" t="s">
        <v>2101</v>
      </c>
      <c r="B6">
        <f>COUNTIFS([0]!goals,"&gt;=" &amp;15000, [0]!goals,"&lt;=" &amp;19999,[0]!outcome,"successful")</f>
        <v>10</v>
      </c>
      <c r="C6">
        <f>COUNTIFS([0]!goals,"&gt;=" &amp;15000, [0]!goals,"&lt;=" &amp;19999,[0]!outcome,"failed")</f>
        <v>0</v>
      </c>
      <c r="D6">
        <f>COUNTIFS([0]!goals,"&gt;=" &amp;15000, [0]!goals,"&lt;=" &amp;19999,[0]!outcome,"canceled")</f>
        <v>0</v>
      </c>
      <c r="E6">
        <f t="shared" si="0"/>
        <v>10</v>
      </c>
      <c r="F6" s="15">
        <f t="shared" si="1"/>
        <v>1</v>
      </c>
      <c r="G6" s="15">
        <f t="shared" si="2"/>
        <v>0</v>
      </c>
      <c r="H6" s="15">
        <f t="shared" si="3"/>
        <v>0</v>
      </c>
    </row>
    <row r="7" spans="1:8">
      <c r="A7" t="s">
        <v>2102</v>
      </c>
      <c r="B7">
        <f>COUNTIFS([0]!goals,"&gt;=" &amp;20000, [0]!goals,"&lt;=" &amp;24999,[0]!outcome,"successful")</f>
        <v>7</v>
      </c>
      <c r="C7">
        <f>COUNTIFS([0]!goals,"&gt;=" &amp;20000, [0]!goals,"&lt;=" &amp;24999,[0]!outcome,"failed")</f>
        <v>0</v>
      </c>
      <c r="D7">
        <f>COUNTIFS([0]!goals,"&gt;="&amp;20000,[0]!goals,"&lt;="&amp;24999,[0]!outcome,"canceled")</f>
        <v>0</v>
      </c>
      <c r="E7">
        <f t="shared" si="0"/>
        <v>7</v>
      </c>
      <c r="F7" s="15">
        <f t="shared" si="1"/>
        <v>1</v>
      </c>
      <c r="G7" s="15">
        <f t="shared" si="2"/>
        <v>0</v>
      </c>
      <c r="H7" s="15">
        <f t="shared" si="3"/>
        <v>0</v>
      </c>
    </row>
    <row r="8" spans="1:8">
      <c r="A8" t="s">
        <v>2103</v>
      </c>
      <c r="B8">
        <f>COUNTIFS([0]!goals,"&gt;=" &amp;25000, [0]!goals,"&lt;=" &amp;29999,[0]!outcome,"successful")</f>
        <v>11</v>
      </c>
      <c r="C8">
        <f>COUNTIFS([0]!goals,"&gt;="&amp;25000, [0]!goals,"&lt;="&amp;29999,[0]!outcome,"failed")</f>
        <v>3</v>
      </c>
      <c r="D8">
        <f>COUNTIFS([0]!goals,"&gt;=" &amp;25000, [0]!goals,"&lt;=" &amp;29999,[0]!outcome,"canceled")</f>
        <v>0</v>
      </c>
      <c r="E8">
        <f t="shared" si="0"/>
        <v>14</v>
      </c>
      <c r="F8" s="15">
        <f t="shared" si="1"/>
        <v>0.7857142857142857</v>
      </c>
      <c r="G8" s="15">
        <f t="shared" si="2"/>
        <v>0.21428571428571427</v>
      </c>
      <c r="H8" s="15">
        <f t="shared" si="3"/>
        <v>0</v>
      </c>
    </row>
    <row r="9" spans="1:8">
      <c r="A9" t="s">
        <v>2104</v>
      </c>
      <c r="B9">
        <f>COUNTIFS([0]!goals,"&gt;=" &amp;30000, [0]!goals,"&lt;=" &amp;34999,[0]!outcome,"successful")</f>
        <v>7</v>
      </c>
      <c r="C9">
        <f>COUNTIFS([0]!goals,"&gt;=" &amp;30000, [0]!goals,"&lt;=" &amp;34999,[0]!outcome,"failed")</f>
        <v>0</v>
      </c>
      <c r="D9">
        <f>COUNTIFS([0]!goals,"&gt;=" &amp;30000, [0]!goals,"&lt;=" &amp;34999,[0]!outcome,"canceled")</f>
        <v>0</v>
      </c>
      <c r="E9">
        <f t="shared" si="0"/>
        <v>7</v>
      </c>
      <c r="F9" s="15">
        <f t="shared" si="1"/>
        <v>1</v>
      </c>
      <c r="G9" s="15">
        <f t="shared" si="2"/>
        <v>0</v>
      </c>
      <c r="H9" s="15">
        <f t="shared" si="3"/>
        <v>0</v>
      </c>
    </row>
    <row r="10" spans="1:8">
      <c r="A10" t="s">
        <v>2105</v>
      </c>
      <c r="B10">
        <f>COUNTIFS([0]!goals,"&gt;=" &amp;35000, [0]!goals,"&lt;=" &amp;39999,[0]!outcome,"successful")</f>
        <v>8</v>
      </c>
      <c r="C10">
        <f>COUNTIFS([0]!goals,"&gt;=" &amp;35000, [0]!goals,"&lt;=" &amp;39999,[0]!outcome,"failed")</f>
        <v>3</v>
      </c>
      <c r="D10">
        <f>COUNTIFS([0]!goals,"&gt;=" &amp;35000, [0]!goals,"&lt;=" &amp;39999,[0]!outcome,"canceled")</f>
        <v>1</v>
      </c>
      <c r="E10">
        <f t="shared" si="0"/>
        <v>12</v>
      </c>
      <c r="F10" s="15">
        <f t="shared" si="1"/>
        <v>0.66666666666666663</v>
      </c>
      <c r="G10" s="15">
        <f t="shared" si="2"/>
        <v>0.25</v>
      </c>
      <c r="H10" s="15">
        <f t="shared" si="3"/>
        <v>8.3333333333333329E-2</v>
      </c>
    </row>
    <row r="11" spans="1:8">
      <c r="A11" t="s">
        <v>2106</v>
      </c>
      <c r="B11">
        <f>COUNTIFS([0]!goals,"&gt;=" &amp;40000, [0]!goals,"&lt;=" &amp;44999,[0]!outcome,"successful")</f>
        <v>11</v>
      </c>
      <c r="C11">
        <f>COUNTIFS([0]!goals,"&gt;=" &amp;40000, [0]!goals,"&lt;=" &amp;44999,[0]!outcome,"failed")</f>
        <v>3</v>
      </c>
      <c r="D11">
        <f>COUNTIFS([0]!goals,"&gt;=" &amp;40000, [0]!goals,"&lt;=" &amp;44999,[0]!outcome,"canceled")</f>
        <v>0</v>
      </c>
      <c r="E11">
        <f t="shared" si="0"/>
        <v>14</v>
      </c>
      <c r="F11" s="15">
        <f t="shared" si="1"/>
        <v>0.7857142857142857</v>
      </c>
      <c r="G11" s="15">
        <f t="shared" si="2"/>
        <v>0.21428571428571427</v>
      </c>
      <c r="H11" s="15">
        <f t="shared" si="3"/>
        <v>0</v>
      </c>
    </row>
    <row r="12" spans="1:8">
      <c r="A12" t="s">
        <v>2107</v>
      </c>
      <c r="B12">
        <f>COUNTIFS([0]!goals,"&gt;=" &amp;45000, [0]!goals,"&lt;=" &amp;49999,[0]!outcome,"successful")</f>
        <v>8</v>
      </c>
      <c r="C12">
        <f>COUNTIFS([0]!goals,"&gt;=" &amp;45000, [0]!goals,"&lt;=" &amp;49999,[0]!outcome,"failed")</f>
        <v>3</v>
      </c>
      <c r="D12">
        <f>COUNTIFS([0]!goals,"&gt;=" &amp;45000, [0]!goals,"&lt;=" &amp;49999,[0]!outcome,"canceled")</f>
        <v>0</v>
      </c>
      <c r="E12">
        <f t="shared" si="0"/>
        <v>11</v>
      </c>
      <c r="F12" s="15">
        <f t="shared" si="1"/>
        <v>0.72727272727272729</v>
      </c>
      <c r="G12" s="15">
        <f t="shared" si="2"/>
        <v>0.27272727272727271</v>
      </c>
      <c r="H12" s="15">
        <f t="shared" si="3"/>
        <v>0</v>
      </c>
    </row>
    <row r="13" spans="1:8">
      <c r="A13" t="s">
        <v>2108</v>
      </c>
      <c r="B13">
        <f>COUNTIFS([0]!goals,"&gt;=" &amp;50000,[0]!outcome,"successful")</f>
        <v>114</v>
      </c>
      <c r="C13">
        <f>COUNTIFS([0]!goals,"&gt;=" &amp;50000,[0]!outcome,"failed")</f>
        <v>163</v>
      </c>
      <c r="D13">
        <f>COUNTIFS([0]!goals,"&gt;=" &amp;50000,[0]!outcome,"canceled")</f>
        <v>28</v>
      </c>
      <c r="E13">
        <f t="shared" si="0"/>
        <v>305</v>
      </c>
      <c r="F13" s="15">
        <f t="shared" si="1"/>
        <v>0.3737704918032787</v>
      </c>
      <c r="G13" s="15">
        <f t="shared" si="2"/>
        <v>0.53442622950819674</v>
      </c>
      <c r="H13" s="15">
        <f t="shared" si="3"/>
        <v>9.1803278688524587E-2</v>
      </c>
    </row>
  </sheetData>
  <conditionalFormatting sqref="D2:D13">
    <cfRule type="containsText" priority="1" operator="containsText" text="successful">
      <formula>NOT(ISERROR(SEARCH("successful",D2)))</formula>
    </cfRule>
  </conditionalFormatting>
  <pageMargins left="0.7" right="0.7" top="0.75" bottom="0.75" header="0.3" footer="0.3"/>
  <pageSetup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dimension ref="A1:H566"/>
  <sheetViews>
    <sheetView workbookViewId="0">
      <selection activeCell="D16" sqref="D16"/>
    </sheetView>
  </sheetViews>
  <sheetFormatPr defaultRowHeight="15"/>
  <cols>
    <col min="2" max="2" width="13.5" bestFit="1" customWidth="1"/>
    <col min="3" max="3" width="13.5" customWidth="1"/>
    <col min="6" max="6" width="13.5" bestFit="1" customWidth="1"/>
    <col min="7" max="7" width="14.75" bestFit="1" customWidth="1"/>
    <col min="8" max="8" width="10.375" bestFit="1" customWidth="1"/>
  </cols>
  <sheetData>
    <row r="1" spans="1:8">
      <c r="A1" s="1" t="s">
        <v>4</v>
      </c>
      <c r="B1" s="1" t="s">
        <v>5</v>
      </c>
      <c r="C1" s="1" t="s">
        <v>2110</v>
      </c>
      <c r="E1" s="1" t="s">
        <v>4</v>
      </c>
      <c r="F1" s="1" t="s">
        <v>5</v>
      </c>
      <c r="G1" s="1" t="s">
        <v>2116</v>
      </c>
    </row>
    <row r="2" spans="1:8">
      <c r="A2" t="s">
        <v>20</v>
      </c>
      <c r="B2">
        <v>2768</v>
      </c>
      <c r="C2" t="s">
        <v>2109</v>
      </c>
      <c r="D2" s="16">
        <f>AVERAGE($B2:$B566)</f>
        <v>851.14690265486729</v>
      </c>
      <c r="E2" t="s">
        <v>14</v>
      </c>
      <c r="F2">
        <v>56</v>
      </c>
      <c r="G2" t="s">
        <v>2109</v>
      </c>
      <c r="H2" s="16">
        <f>AVERAGE($F2:$F566)</f>
        <v>585.61538461538464</v>
      </c>
    </row>
    <row r="3" spans="1:8">
      <c r="A3" t="s">
        <v>20</v>
      </c>
      <c r="B3">
        <v>3318</v>
      </c>
      <c r="C3" t="s">
        <v>2111</v>
      </c>
      <c r="D3">
        <f>MEDIAN($B2:$B567)</f>
        <v>201</v>
      </c>
      <c r="E3" t="s">
        <v>14</v>
      </c>
      <c r="F3">
        <v>941</v>
      </c>
      <c r="G3" t="s">
        <v>2111</v>
      </c>
      <c r="H3">
        <f>MEDIAN($F2:$F567)</f>
        <v>114.5</v>
      </c>
    </row>
    <row r="4" spans="1:8">
      <c r="A4" t="s">
        <v>20</v>
      </c>
      <c r="B4">
        <v>64</v>
      </c>
      <c r="C4" t="s">
        <v>2112</v>
      </c>
      <c r="D4">
        <f>MIN($B2:$B568)</f>
        <v>16</v>
      </c>
      <c r="E4" t="s">
        <v>14</v>
      </c>
      <c r="F4">
        <v>33</v>
      </c>
      <c r="G4" t="s">
        <v>2112</v>
      </c>
      <c r="H4">
        <f>MIN($F2:$F568)</f>
        <v>0</v>
      </c>
    </row>
    <row r="5" spans="1:8">
      <c r="A5" t="s">
        <v>20</v>
      </c>
      <c r="B5">
        <v>96</v>
      </c>
      <c r="C5" t="s">
        <v>2113</v>
      </c>
      <c r="D5">
        <f>MAX($B2:$B569)</f>
        <v>7295</v>
      </c>
      <c r="E5" t="s">
        <v>14</v>
      </c>
      <c r="F5">
        <v>107</v>
      </c>
      <c r="G5" t="s">
        <v>2113</v>
      </c>
      <c r="H5">
        <f>MAX($F2:$F569)</f>
        <v>6080</v>
      </c>
    </row>
    <row r="6" spans="1:8">
      <c r="A6" t="s">
        <v>20</v>
      </c>
      <c r="B6">
        <v>261</v>
      </c>
      <c r="C6" t="s">
        <v>2114</v>
      </c>
      <c r="D6">
        <f>VARP($B2:$B570)</f>
        <v>1603373.7324019109</v>
      </c>
      <c r="E6" t="s">
        <v>14</v>
      </c>
      <c r="F6">
        <v>210</v>
      </c>
      <c r="G6" t="s">
        <v>2114</v>
      </c>
      <c r="H6" s="16">
        <f>VARP($F2:$F570)</f>
        <v>921574.68174133555</v>
      </c>
    </row>
    <row r="7" spans="1:8">
      <c r="A7" t="s">
        <v>20</v>
      </c>
      <c r="B7">
        <v>210</v>
      </c>
      <c r="C7" t="s">
        <v>2115</v>
      </c>
      <c r="D7" s="16">
        <f>STDEV($B2:$B571)</f>
        <v>1267.366006183523</v>
      </c>
      <c r="E7" t="s">
        <v>14</v>
      </c>
      <c r="F7">
        <v>67</v>
      </c>
      <c r="G7" t="s">
        <v>2115</v>
      </c>
      <c r="H7" s="16">
        <f>STDEV($F2:$F571)</f>
        <v>961.30819978260524</v>
      </c>
    </row>
    <row r="8" spans="1:8">
      <c r="A8" t="s">
        <v>20</v>
      </c>
      <c r="B8">
        <v>2489</v>
      </c>
      <c r="E8" t="s">
        <v>14</v>
      </c>
      <c r="F8">
        <v>14</v>
      </c>
    </row>
    <row r="9" spans="1:8">
      <c r="A9" t="s">
        <v>20</v>
      </c>
      <c r="B9">
        <v>88</v>
      </c>
      <c r="E9" t="s">
        <v>14</v>
      </c>
      <c r="F9">
        <v>418</v>
      </c>
    </row>
    <row r="10" spans="1:8">
      <c r="A10" t="s">
        <v>20</v>
      </c>
      <c r="B10">
        <v>135</v>
      </c>
      <c r="E10" t="s">
        <v>14</v>
      </c>
      <c r="F10">
        <v>1220</v>
      </c>
    </row>
    <row r="11" spans="1:8">
      <c r="A11" t="s">
        <v>20</v>
      </c>
      <c r="B11">
        <v>182</v>
      </c>
      <c r="E11" t="s">
        <v>14</v>
      </c>
      <c r="F11">
        <v>102</v>
      </c>
    </row>
    <row r="12" spans="1:8">
      <c r="A12" t="s">
        <v>20</v>
      </c>
      <c r="B12">
        <v>1280</v>
      </c>
      <c r="E12" t="s">
        <v>14</v>
      </c>
      <c r="F12">
        <v>80</v>
      </c>
    </row>
    <row r="13" spans="1:8">
      <c r="A13" t="s">
        <v>20</v>
      </c>
      <c r="B13">
        <v>170</v>
      </c>
      <c r="E13" t="s">
        <v>14</v>
      </c>
      <c r="F13">
        <v>35</v>
      </c>
    </row>
    <row r="14" spans="1:8">
      <c r="A14" t="s">
        <v>20</v>
      </c>
      <c r="B14">
        <v>211</v>
      </c>
      <c r="E14" t="s">
        <v>14</v>
      </c>
      <c r="F14">
        <v>750</v>
      </c>
    </row>
    <row r="15" spans="1:8">
      <c r="A15" t="s">
        <v>20</v>
      </c>
      <c r="B15">
        <v>70</v>
      </c>
      <c r="E15" t="s">
        <v>14</v>
      </c>
      <c r="F15">
        <v>19</v>
      </c>
    </row>
    <row r="16" spans="1:8">
      <c r="A16" t="s">
        <v>20</v>
      </c>
      <c r="B16">
        <v>6465</v>
      </c>
      <c r="E16" t="s">
        <v>14</v>
      </c>
      <c r="F16">
        <v>5</v>
      </c>
    </row>
    <row r="17" spans="1:6">
      <c r="A17" t="s">
        <v>20</v>
      </c>
      <c r="B17">
        <v>135</v>
      </c>
      <c r="E17" t="s">
        <v>14</v>
      </c>
      <c r="F17">
        <v>154</v>
      </c>
    </row>
    <row r="18" spans="1:6">
      <c r="A18" t="s">
        <v>20</v>
      </c>
      <c r="B18">
        <v>92</v>
      </c>
      <c r="E18" t="s">
        <v>14</v>
      </c>
      <c r="F18">
        <v>0</v>
      </c>
    </row>
    <row r="19" spans="1:6">
      <c r="A19" t="s">
        <v>20</v>
      </c>
      <c r="B19">
        <v>2237</v>
      </c>
      <c r="E19" t="s">
        <v>14</v>
      </c>
      <c r="F19">
        <v>3304</v>
      </c>
    </row>
    <row r="20" spans="1:6">
      <c r="A20" t="s">
        <v>20</v>
      </c>
      <c r="B20">
        <v>189</v>
      </c>
      <c r="E20" t="s">
        <v>14</v>
      </c>
      <c r="F20">
        <v>1</v>
      </c>
    </row>
    <row r="21" spans="1:6">
      <c r="A21" t="s">
        <v>20</v>
      </c>
      <c r="B21">
        <v>4799</v>
      </c>
      <c r="E21" t="s">
        <v>14</v>
      </c>
      <c r="F21">
        <v>183</v>
      </c>
    </row>
    <row r="22" spans="1:6">
      <c r="A22" t="s">
        <v>20</v>
      </c>
      <c r="B22">
        <v>164</v>
      </c>
      <c r="E22" t="s">
        <v>14</v>
      </c>
      <c r="F22">
        <v>1</v>
      </c>
    </row>
    <row r="23" spans="1:6">
      <c r="A23" t="s">
        <v>20</v>
      </c>
      <c r="B23">
        <v>221</v>
      </c>
      <c r="E23" t="s">
        <v>14</v>
      </c>
      <c r="F23">
        <v>830</v>
      </c>
    </row>
    <row r="24" spans="1:6">
      <c r="A24" t="s">
        <v>20</v>
      </c>
      <c r="B24">
        <v>2475</v>
      </c>
      <c r="E24" t="s">
        <v>14</v>
      </c>
      <c r="F24">
        <v>27</v>
      </c>
    </row>
    <row r="25" spans="1:6">
      <c r="A25" t="s">
        <v>20</v>
      </c>
      <c r="B25">
        <v>555</v>
      </c>
      <c r="E25" t="s">
        <v>14</v>
      </c>
      <c r="F25">
        <v>15</v>
      </c>
    </row>
    <row r="26" spans="1:6">
      <c r="A26" t="s">
        <v>20</v>
      </c>
      <c r="B26">
        <v>723</v>
      </c>
      <c r="E26" t="s">
        <v>14</v>
      </c>
      <c r="F26">
        <v>130</v>
      </c>
    </row>
    <row r="27" spans="1:6">
      <c r="A27" t="s">
        <v>20</v>
      </c>
      <c r="B27">
        <v>56</v>
      </c>
      <c r="E27" t="s">
        <v>14</v>
      </c>
      <c r="F27">
        <v>5</v>
      </c>
    </row>
    <row r="28" spans="1:6">
      <c r="A28" t="s">
        <v>20</v>
      </c>
      <c r="B28">
        <v>88</v>
      </c>
      <c r="E28" t="s">
        <v>14</v>
      </c>
      <c r="F28">
        <v>26</v>
      </c>
    </row>
    <row r="29" spans="1:6">
      <c r="A29" t="s">
        <v>20</v>
      </c>
      <c r="B29">
        <v>186</v>
      </c>
      <c r="E29" t="s">
        <v>14</v>
      </c>
      <c r="F29">
        <v>21</v>
      </c>
    </row>
    <row r="30" spans="1:6">
      <c r="A30" t="s">
        <v>20</v>
      </c>
      <c r="B30">
        <v>82</v>
      </c>
      <c r="E30" t="s">
        <v>14</v>
      </c>
      <c r="F30">
        <v>1748</v>
      </c>
    </row>
    <row r="31" spans="1:6">
      <c r="A31" t="s">
        <v>20</v>
      </c>
      <c r="B31">
        <v>144</v>
      </c>
      <c r="E31" t="s">
        <v>14</v>
      </c>
      <c r="F31">
        <v>1467</v>
      </c>
    </row>
    <row r="32" spans="1:6">
      <c r="A32" t="s">
        <v>20</v>
      </c>
      <c r="B32">
        <v>2326</v>
      </c>
      <c r="E32" t="s">
        <v>14</v>
      </c>
      <c r="F32">
        <v>15</v>
      </c>
    </row>
    <row r="33" spans="1:6">
      <c r="A33" t="s">
        <v>20</v>
      </c>
      <c r="B33">
        <v>195</v>
      </c>
      <c r="E33" t="s">
        <v>14</v>
      </c>
      <c r="F33">
        <v>31</v>
      </c>
    </row>
    <row r="34" spans="1:6">
      <c r="A34" t="s">
        <v>20</v>
      </c>
      <c r="B34">
        <v>107</v>
      </c>
      <c r="E34" t="s">
        <v>14</v>
      </c>
      <c r="F34">
        <v>75</v>
      </c>
    </row>
    <row r="35" spans="1:6">
      <c r="A35" t="s">
        <v>20</v>
      </c>
      <c r="B35">
        <v>88</v>
      </c>
      <c r="E35" t="s">
        <v>14</v>
      </c>
      <c r="F35">
        <v>76</v>
      </c>
    </row>
    <row r="36" spans="1:6">
      <c r="A36" t="s">
        <v>20</v>
      </c>
      <c r="B36">
        <v>149</v>
      </c>
      <c r="E36" t="s">
        <v>14</v>
      </c>
      <c r="F36">
        <v>253</v>
      </c>
    </row>
    <row r="37" spans="1:6">
      <c r="A37" t="s">
        <v>20</v>
      </c>
      <c r="B37">
        <v>236</v>
      </c>
      <c r="E37" t="s">
        <v>14</v>
      </c>
      <c r="F37">
        <v>21</v>
      </c>
    </row>
    <row r="38" spans="1:6">
      <c r="A38" t="s">
        <v>20</v>
      </c>
      <c r="B38">
        <v>131</v>
      </c>
      <c r="E38" t="s">
        <v>14</v>
      </c>
      <c r="F38">
        <v>104</v>
      </c>
    </row>
    <row r="39" spans="1:6">
      <c r="A39" t="s">
        <v>20</v>
      </c>
      <c r="B39">
        <v>123</v>
      </c>
      <c r="E39" t="s">
        <v>14</v>
      </c>
      <c r="F39">
        <v>1</v>
      </c>
    </row>
    <row r="40" spans="1:6">
      <c r="A40" t="s">
        <v>20</v>
      </c>
      <c r="B40">
        <v>107</v>
      </c>
      <c r="E40" t="s">
        <v>14</v>
      </c>
      <c r="F40">
        <v>1</v>
      </c>
    </row>
    <row r="41" spans="1:6">
      <c r="A41" t="s">
        <v>20</v>
      </c>
      <c r="B41">
        <v>5419</v>
      </c>
      <c r="E41" t="s">
        <v>14</v>
      </c>
      <c r="F41">
        <v>15</v>
      </c>
    </row>
    <row r="42" spans="1:6">
      <c r="A42" t="s">
        <v>20</v>
      </c>
      <c r="B42">
        <v>94</v>
      </c>
      <c r="E42" t="s">
        <v>14</v>
      </c>
      <c r="F42">
        <v>526</v>
      </c>
    </row>
    <row r="43" spans="1:6">
      <c r="A43" t="s">
        <v>20</v>
      </c>
      <c r="B43">
        <v>97</v>
      </c>
      <c r="E43" t="s">
        <v>14</v>
      </c>
      <c r="F43">
        <v>75</v>
      </c>
    </row>
    <row r="44" spans="1:6">
      <c r="A44" t="s">
        <v>20</v>
      </c>
      <c r="B44">
        <v>175</v>
      </c>
      <c r="E44" t="s">
        <v>14</v>
      </c>
      <c r="F44">
        <v>47</v>
      </c>
    </row>
    <row r="45" spans="1:6">
      <c r="A45" t="s">
        <v>20</v>
      </c>
      <c r="B45">
        <v>3376</v>
      </c>
      <c r="E45" t="s">
        <v>14</v>
      </c>
      <c r="F45">
        <v>112</v>
      </c>
    </row>
    <row r="46" spans="1:6">
      <c r="A46" t="s">
        <v>20</v>
      </c>
      <c r="B46">
        <v>1297</v>
      </c>
      <c r="E46" t="s">
        <v>14</v>
      </c>
      <c r="F46">
        <v>393</v>
      </c>
    </row>
    <row r="47" spans="1:6">
      <c r="A47" t="s">
        <v>20</v>
      </c>
      <c r="B47">
        <v>147</v>
      </c>
      <c r="E47" t="s">
        <v>14</v>
      </c>
      <c r="F47">
        <v>940</v>
      </c>
    </row>
    <row r="48" spans="1:6">
      <c r="A48" t="s">
        <v>20</v>
      </c>
      <c r="B48">
        <v>393</v>
      </c>
      <c r="E48" t="s">
        <v>14</v>
      </c>
      <c r="F48">
        <v>65</v>
      </c>
    </row>
    <row r="49" spans="1:6">
      <c r="A49" t="s">
        <v>20</v>
      </c>
      <c r="B49">
        <v>201</v>
      </c>
      <c r="E49" t="s">
        <v>14</v>
      </c>
      <c r="F49">
        <v>648</v>
      </c>
    </row>
    <row r="50" spans="1:6">
      <c r="A50" t="s">
        <v>20</v>
      </c>
      <c r="B50">
        <v>160</v>
      </c>
      <c r="E50" t="s">
        <v>14</v>
      </c>
      <c r="F50">
        <v>296</v>
      </c>
    </row>
    <row r="51" spans="1:6">
      <c r="A51" t="s">
        <v>20</v>
      </c>
      <c r="B51">
        <v>164</v>
      </c>
      <c r="E51" t="s">
        <v>14</v>
      </c>
      <c r="F51">
        <v>92</v>
      </c>
    </row>
    <row r="52" spans="1:6">
      <c r="A52" t="s">
        <v>20</v>
      </c>
      <c r="B52">
        <v>80</v>
      </c>
      <c r="E52" t="s">
        <v>14</v>
      </c>
      <c r="F52">
        <v>452</v>
      </c>
    </row>
    <row r="53" spans="1:6">
      <c r="A53" t="s">
        <v>20</v>
      </c>
      <c r="B53">
        <v>1140</v>
      </c>
      <c r="E53" t="s">
        <v>14</v>
      </c>
      <c r="F53">
        <v>931</v>
      </c>
    </row>
    <row r="54" spans="1:6">
      <c r="A54" t="s">
        <v>20</v>
      </c>
      <c r="B54">
        <v>205</v>
      </c>
      <c r="E54" t="s">
        <v>14</v>
      </c>
      <c r="F54">
        <v>243</v>
      </c>
    </row>
    <row r="55" spans="1:6">
      <c r="A55" t="s">
        <v>20</v>
      </c>
      <c r="B55">
        <v>1022</v>
      </c>
      <c r="E55" t="s">
        <v>14</v>
      </c>
      <c r="F55">
        <v>17</v>
      </c>
    </row>
    <row r="56" spans="1:6">
      <c r="A56" t="s">
        <v>20</v>
      </c>
      <c r="B56">
        <v>903</v>
      </c>
      <c r="E56" t="s">
        <v>14</v>
      </c>
      <c r="F56">
        <v>52</v>
      </c>
    </row>
    <row r="57" spans="1:6">
      <c r="A57" t="s">
        <v>20</v>
      </c>
      <c r="B57">
        <v>48</v>
      </c>
      <c r="E57" t="s">
        <v>14</v>
      </c>
      <c r="F57">
        <v>191</v>
      </c>
    </row>
    <row r="58" spans="1:6">
      <c r="A58" t="s">
        <v>20</v>
      </c>
      <c r="B58">
        <v>2106</v>
      </c>
      <c r="E58" t="s">
        <v>14</v>
      </c>
      <c r="F58">
        <v>84</v>
      </c>
    </row>
    <row r="59" spans="1:6">
      <c r="A59" t="s">
        <v>20</v>
      </c>
      <c r="B59">
        <v>247</v>
      </c>
      <c r="E59" t="s">
        <v>14</v>
      </c>
      <c r="F59">
        <v>3182</v>
      </c>
    </row>
    <row r="60" spans="1:6">
      <c r="A60" t="s">
        <v>20</v>
      </c>
      <c r="B60">
        <v>244</v>
      </c>
      <c r="E60" t="s">
        <v>14</v>
      </c>
      <c r="F60">
        <v>1</v>
      </c>
    </row>
    <row r="61" spans="1:6">
      <c r="A61" t="s">
        <v>20</v>
      </c>
      <c r="B61">
        <v>3934</v>
      </c>
      <c r="E61" t="s">
        <v>14</v>
      </c>
      <c r="F61">
        <v>26</v>
      </c>
    </row>
    <row r="62" spans="1:6">
      <c r="A62" t="s">
        <v>20</v>
      </c>
      <c r="B62">
        <v>68</v>
      </c>
      <c r="E62" t="s">
        <v>14</v>
      </c>
      <c r="F62">
        <v>24</v>
      </c>
    </row>
    <row r="63" spans="1:6">
      <c r="A63" t="s">
        <v>20</v>
      </c>
      <c r="B63">
        <v>238</v>
      </c>
      <c r="E63" t="s">
        <v>14</v>
      </c>
      <c r="F63">
        <v>1</v>
      </c>
    </row>
    <row r="64" spans="1:6">
      <c r="A64" t="s">
        <v>20</v>
      </c>
      <c r="B64">
        <v>246</v>
      </c>
      <c r="E64" t="s">
        <v>14</v>
      </c>
      <c r="F64">
        <v>31</v>
      </c>
    </row>
    <row r="65" spans="1:6">
      <c r="A65" t="s">
        <v>20</v>
      </c>
      <c r="B65">
        <v>2289</v>
      </c>
      <c r="E65" t="s">
        <v>14</v>
      </c>
      <c r="F65">
        <v>86</v>
      </c>
    </row>
    <row r="66" spans="1:6">
      <c r="A66" t="s">
        <v>20</v>
      </c>
      <c r="B66">
        <v>3308</v>
      </c>
      <c r="E66" t="s">
        <v>14</v>
      </c>
      <c r="F66">
        <v>133</v>
      </c>
    </row>
    <row r="67" spans="1:6">
      <c r="A67" t="s">
        <v>20</v>
      </c>
      <c r="B67">
        <v>143</v>
      </c>
      <c r="E67" t="s">
        <v>14</v>
      </c>
      <c r="F67">
        <v>30</v>
      </c>
    </row>
    <row r="68" spans="1:6">
      <c r="A68" t="s">
        <v>20</v>
      </c>
      <c r="B68">
        <v>1991</v>
      </c>
      <c r="E68" t="s">
        <v>14</v>
      </c>
      <c r="F68">
        <v>40</v>
      </c>
    </row>
    <row r="69" spans="1:6">
      <c r="A69" t="s">
        <v>20</v>
      </c>
      <c r="B69">
        <v>163</v>
      </c>
      <c r="E69" t="s">
        <v>14</v>
      </c>
      <c r="F69">
        <v>136</v>
      </c>
    </row>
    <row r="70" spans="1:6">
      <c r="A70" t="s">
        <v>20</v>
      </c>
      <c r="B70">
        <v>114</v>
      </c>
      <c r="E70" t="s">
        <v>14</v>
      </c>
      <c r="F70">
        <v>73</v>
      </c>
    </row>
    <row r="71" spans="1:6">
      <c r="A71" t="s">
        <v>20</v>
      </c>
      <c r="B71">
        <v>2220</v>
      </c>
      <c r="E71" t="s">
        <v>14</v>
      </c>
      <c r="F71">
        <v>5497</v>
      </c>
    </row>
    <row r="72" spans="1:6">
      <c r="A72" t="s">
        <v>20</v>
      </c>
      <c r="B72">
        <v>2662</v>
      </c>
      <c r="E72" t="s">
        <v>14</v>
      </c>
      <c r="F72">
        <v>803</v>
      </c>
    </row>
    <row r="73" spans="1:6">
      <c r="A73" t="s">
        <v>20</v>
      </c>
      <c r="B73">
        <v>196</v>
      </c>
      <c r="E73" t="s">
        <v>14</v>
      </c>
      <c r="F73">
        <v>21</v>
      </c>
    </row>
    <row r="74" spans="1:6">
      <c r="A74" t="s">
        <v>20</v>
      </c>
      <c r="B74">
        <v>41</v>
      </c>
      <c r="E74" t="s">
        <v>14</v>
      </c>
      <c r="F74">
        <v>37</v>
      </c>
    </row>
    <row r="75" spans="1:6">
      <c r="A75" t="s">
        <v>20</v>
      </c>
      <c r="B75">
        <v>253</v>
      </c>
      <c r="E75" t="s">
        <v>14</v>
      </c>
      <c r="F75">
        <v>1221</v>
      </c>
    </row>
    <row r="76" spans="1:6">
      <c r="A76" t="s">
        <v>20</v>
      </c>
      <c r="B76">
        <v>3063</v>
      </c>
      <c r="E76" t="s">
        <v>14</v>
      </c>
      <c r="F76">
        <v>1596</v>
      </c>
    </row>
    <row r="77" spans="1:6">
      <c r="A77" t="s">
        <v>20</v>
      </c>
      <c r="B77">
        <v>43</v>
      </c>
      <c r="E77" t="s">
        <v>14</v>
      </c>
      <c r="F77">
        <v>2690</v>
      </c>
    </row>
    <row r="78" spans="1:6">
      <c r="A78" t="s">
        <v>20</v>
      </c>
      <c r="B78">
        <v>1071</v>
      </c>
      <c r="E78" t="s">
        <v>14</v>
      </c>
      <c r="F78">
        <v>1</v>
      </c>
    </row>
    <row r="79" spans="1:6">
      <c r="A79" t="s">
        <v>20</v>
      </c>
      <c r="B79">
        <v>462</v>
      </c>
      <c r="E79" t="s">
        <v>14</v>
      </c>
      <c r="F79">
        <v>23</v>
      </c>
    </row>
    <row r="80" spans="1:6">
      <c r="A80" t="s">
        <v>20</v>
      </c>
      <c r="B80">
        <v>227</v>
      </c>
      <c r="E80" t="s">
        <v>14</v>
      </c>
      <c r="F80">
        <v>57</v>
      </c>
    </row>
    <row r="81" spans="1:6">
      <c r="A81" t="s">
        <v>20</v>
      </c>
      <c r="B81">
        <v>303</v>
      </c>
      <c r="E81" t="s">
        <v>14</v>
      </c>
      <c r="F81">
        <v>1028</v>
      </c>
    </row>
    <row r="82" spans="1:6">
      <c r="A82" t="s">
        <v>20</v>
      </c>
      <c r="B82">
        <v>275</v>
      </c>
      <c r="E82" t="s">
        <v>14</v>
      </c>
      <c r="F82">
        <v>2062</v>
      </c>
    </row>
    <row r="83" spans="1:6">
      <c r="A83" t="s">
        <v>20</v>
      </c>
      <c r="B83">
        <v>95</v>
      </c>
      <c r="E83" t="s">
        <v>14</v>
      </c>
      <c r="F83">
        <v>662</v>
      </c>
    </row>
    <row r="84" spans="1:6">
      <c r="A84" t="s">
        <v>20</v>
      </c>
      <c r="B84">
        <v>72</v>
      </c>
      <c r="E84" t="s">
        <v>14</v>
      </c>
      <c r="F84">
        <v>1229</v>
      </c>
    </row>
    <row r="85" spans="1:6">
      <c r="A85" t="s">
        <v>20</v>
      </c>
      <c r="B85">
        <v>288</v>
      </c>
      <c r="E85" t="s">
        <v>14</v>
      </c>
      <c r="F85">
        <v>87</v>
      </c>
    </row>
    <row r="86" spans="1:6">
      <c r="A86" t="s">
        <v>20</v>
      </c>
      <c r="B86">
        <v>1470</v>
      </c>
      <c r="E86" t="s">
        <v>14</v>
      </c>
      <c r="F86">
        <v>1482</v>
      </c>
    </row>
    <row r="87" spans="1:6">
      <c r="A87" t="s">
        <v>20</v>
      </c>
      <c r="B87">
        <v>102</v>
      </c>
      <c r="E87" t="s">
        <v>14</v>
      </c>
      <c r="F87">
        <v>245</v>
      </c>
    </row>
    <row r="88" spans="1:6">
      <c r="A88" t="s">
        <v>20</v>
      </c>
      <c r="B88">
        <v>4358</v>
      </c>
      <c r="E88" t="s">
        <v>14</v>
      </c>
      <c r="F88">
        <v>4697</v>
      </c>
    </row>
    <row r="89" spans="1:6">
      <c r="A89" t="s">
        <v>20</v>
      </c>
      <c r="B89">
        <v>409</v>
      </c>
      <c r="E89" t="s">
        <v>14</v>
      </c>
      <c r="F89">
        <v>133</v>
      </c>
    </row>
    <row r="90" spans="1:6">
      <c r="A90" t="s">
        <v>20</v>
      </c>
      <c r="B90">
        <v>374</v>
      </c>
      <c r="E90" t="s">
        <v>14</v>
      </c>
      <c r="F90">
        <v>656</v>
      </c>
    </row>
    <row r="91" spans="1:6">
      <c r="A91" t="s">
        <v>20</v>
      </c>
      <c r="B91">
        <v>154</v>
      </c>
      <c r="E91" t="s">
        <v>14</v>
      </c>
      <c r="F91">
        <v>1000</v>
      </c>
    </row>
    <row r="92" spans="1:6">
      <c r="A92" t="s">
        <v>20</v>
      </c>
      <c r="B92">
        <v>113</v>
      </c>
      <c r="E92" t="s">
        <v>14</v>
      </c>
      <c r="F92">
        <v>355</v>
      </c>
    </row>
    <row r="93" spans="1:6">
      <c r="A93" t="s">
        <v>20</v>
      </c>
      <c r="B93">
        <v>85</v>
      </c>
      <c r="E93" t="s">
        <v>14</v>
      </c>
      <c r="F93">
        <v>424</v>
      </c>
    </row>
    <row r="94" spans="1:6">
      <c r="A94" t="s">
        <v>20</v>
      </c>
      <c r="B94">
        <v>129</v>
      </c>
      <c r="E94" t="s">
        <v>14</v>
      </c>
      <c r="F94">
        <v>2025</v>
      </c>
    </row>
    <row r="95" spans="1:6">
      <c r="A95" t="s">
        <v>20</v>
      </c>
      <c r="B95">
        <v>1821</v>
      </c>
      <c r="E95" t="s">
        <v>14</v>
      </c>
      <c r="F95">
        <v>225</v>
      </c>
    </row>
    <row r="96" spans="1:6">
      <c r="A96" t="s">
        <v>20</v>
      </c>
      <c r="B96">
        <v>1249</v>
      </c>
      <c r="E96" t="s">
        <v>14</v>
      </c>
      <c r="F96">
        <v>679</v>
      </c>
    </row>
    <row r="97" spans="1:6">
      <c r="A97" t="s">
        <v>20</v>
      </c>
      <c r="B97">
        <v>2857</v>
      </c>
      <c r="E97" t="s">
        <v>14</v>
      </c>
      <c r="F97">
        <v>78</v>
      </c>
    </row>
    <row r="98" spans="1:6">
      <c r="A98" t="s">
        <v>20</v>
      </c>
      <c r="B98">
        <v>172</v>
      </c>
      <c r="E98" t="s">
        <v>14</v>
      </c>
      <c r="F98">
        <v>75</v>
      </c>
    </row>
    <row r="99" spans="1:6">
      <c r="A99" t="s">
        <v>20</v>
      </c>
      <c r="B99">
        <v>890</v>
      </c>
      <c r="E99" t="s">
        <v>14</v>
      </c>
      <c r="F99">
        <v>37</v>
      </c>
    </row>
    <row r="100" spans="1:6">
      <c r="A100" t="s">
        <v>20</v>
      </c>
      <c r="B100">
        <v>1467</v>
      </c>
      <c r="E100" t="s">
        <v>14</v>
      </c>
      <c r="F100">
        <v>558</v>
      </c>
    </row>
    <row r="101" spans="1:6">
      <c r="A101" t="s">
        <v>20</v>
      </c>
      <c r="B101">
        <v>460</v>
      </c>
      <c r="E101" t="s">
        <v>14</v>
      </c>
      <c r="F101">
        <v>9</v>
      </c>
    </row>
    <row r="102" spans="1:6">
      <c r="A102" t="s">
        <v>20</v>
      </c>
      <c r="B102">
        <v>88</v>
      </c>
      <c r="E102" t="s">
        <v>14</v>
      </c>
      <c r="F102">
        <v>57</v>
      </c>
    </row>
    <row r="103" spans="1:6">
      <c r="A103" t="s">
        <v>20</v>
      </c>
      <c r="B103">
        <v>199</v>
      </c>
      <c r="E103" t="s">
        <v>14</v>
      </c>
      <c r="F103">
        <v>15</v>
      </c>
    </row>
    <row r="104" spans="1:6">
      <c r="A104" t="s">
        <v>20</v>
      </c>
      <c r="B104">
        <v>1797</v>
      </c>
      <c r="E104" t="s">
        <v>14</v>
      </c>
      <c r="F104">
        <v>137</v>
      </c>
    </row>
    <row r="105" spans="1:6">
      <c r="A105" t="s">
        <v>20</v>
      </c>
      <c r="B105">
        <v>48</v>
      </c>
      <c r="E105" t="s">
        <v>14</v>
      </c>
      <c r="F105">
        <v>1068</v>
      </c>
    </row>
    <row r="106" spans="1:6">
      <c r="A106" t="s">
        <v>20</v>
      </c>
      <c r="B106">
        <v>2506</v>
      </c>
      <c r="E106" t="s">
        <v>14</v>
      </c>
      <c r="F106">
        <v>64</v>
      </c>
    </row>
    <row r="107" spans="1:6">
      <c r="A107" t="s">
        <v>20</v>
      </c>
      <c r="B107">
        <v>115</v>
      </c>
      <c r="E107" t="s">
        <v>14</v>
      </c>
      <c r="F107">
        <v>24</v>
      </c>
    </row>
    <row r="108" spans="1:6">
      <c r="A108" t="s">
        <v>20</v>
      </c>
      <c r="B108">
        <v>126</v>
      </c>
      <c r="E108" t="s">
        <v>14</v>
      </c>
      <c r="F108">
        <v>328</v>
      </c>
    </row>
    <row r="109" spans="1:6">
      <c r="A109" t="s">
        <v>20</v>
      </c>
      <c r="B109">
        <v>2414</v>
      </c>
      <c r="E109" t="s">
        <v>14</v>
      </c>
      <c r="F109">
        <v>1121</v>
      </c>
    </row>
    <row r="110" spans="1:6">
      <c r="A110" t="s">
        <v>20</v>
      </c>
      <c r="B110">
        <v>1600</v>
      </c>
      <c r="E110" t="s">
        <v>14</v>
      </c>
      <c r="F110">
        <v>40</v>
      </c>
    </row>
    <row r="111" spans="1:6">
      <c r="A111" t="s">
        <v>20</v>
      </c>
      <c r="B111">
        <v>146</v>
      </c>
      <c r="E111" t="s">
        <v>14</v>
      </c>
      <c r="F111">
        <v>594</v>
      </c>
    </row>
    <row r="112" spans="1:6">
      <c r="A112" t="s">
        <v>20</v>
      </c>
      <c r="B112">
        <v>86</v>
      </c>
      <c r="E112" t="s">
        <v>14</v>
      </c>
      <c r="F112">
        <v>63</v>
      </c>
    </row>
    <row r="113" spans="1:6">
      <c r="A113" t="s">
        <v>20</v>
      </c>
      <c r="B113">
        <v>2293</v>
      </c>
      <c r="E113" t="s">
        <v>14</v>
      </c>
      <c r="F113">
        <v>774</v>
      </c>
    </row>
    <row r="114" spans="1:6">
      <c r="A114" t="s">
        <v>20</v>
      </c>
      <c r="B114">
        <v>84</v>
      </c>
      <c r="E114" t="s">
        <v>14</v>
      </c>
      <c r="F114">
        <v>32</v>
      </c>
    </row>
    <row r="115" spans="1:6">
      <c r="A115" t="s">
        <v>20</v>
      </c>
      <c r="B115">
        <v>245</v>
      </c>
      <c r="E115" t="s">
        <v>14</v>
      </c>
      <c r="F115">
        <v>1257</v>
      </c>
    </row>
    <row r="116" spans="1:6">
      <c r="A116" t="s">
        <v>20</v>
      </c>
      <c r="B116">
        <v>81</v>
      </c>
      <c r="E116" t="s">
        <v>14</v>
      </c>
      <c r="F116">
        <v>513</v>
      </c>
    </row>
    <row r="117" spans="1:6">
      <c r="A117" t="s">
        <v>20</v>
      </c>
      <c r="B117">
        <v>363</v>
      </c>
      <c r="E117" t="s">
        <v>14</v>
      </c>
      <c r="F117">
        <v>181</v>
      </c>
    </row>
    <row r="118" spans="1:6">
      <c r="A118" t="s">
        <v>20</v>
      </c>
      <c r="B118">
        <v>100</v>
      </c>
      <c r="E118" t="s">
        <v>14</v>
      </c>
      <c r="F118">
        <v>1194</v>
      </c>
    </row>
    <row r="119" spans="1:6">
      <c r="A119" t="s">
        <v>20</v>
      </c>
      <c r="B119">
        <v>105</v>
      </c>
      <c r="E119" t="s">
        <v>14</v>
      </c>
      <c r="F119">
        <v>326</v>
      </c>
    </row>
    <row r="120" spans="1:6">
      <c r="A120" t="s">
        <v>20</v>
      </c>
      <c r="B120">
        <v>50</v>
      </c>
      <c r="E120" t="s">
        <v>14</v>
      </c>
      <c r="F120">
        <v>121</v>
      </c>
    </row>
    <row r="121" spans="1:6">
      <c r="A121" t="s">
        <v>20</v>
      </c>
      <c r="B121">
        <v>217</v>
      </c>
      <c r="E121" t="s">
        <v>14</v>
      </c>
      <c r="F121">
        <v>91</v>
      </c>
    </row>
    <row r="122" spans="1:6">
      <c r="A122" t="s">
        <v>20</v>
      </c>
      <c r="B122">
        <v>85</v>
      </c>
      <c r="E122" t="s">
        <v>14</v>
      </c>
      <c r="F122">
        <v>19</v>
      </c>
    </row>
    <row r="123" spans="1:6">
      <c r="A123" t="s">
        <v>20</v>
      </c>
      <c r="B123">
        <v>92</v>
      </c>
      <c r="E123" t="s">
        <v>14</v>
      </c>
      <c r="F123">
        <v>49</v>
      </c>
    </row>
    <row r="124" spans="1:6">
      <c r="A124" t="s">
        <v>20</v>
      </c>
      <c r="B124">
        <v>203</v>
      </c>
      <c r="E124" t="s">
        <v>14</v>
      </c>
      <c r="F124">
        <v>676</v>
      </c>
    </row>
    <row r="125" spans="1:6">
      <c r="A125" t="s">
        <v>20</v>
      </c>
      <c r="B125">
        <v>3777</v>
      </c>
      <c r="E125" t="s">
        <v>14</v>
      </c>
      <c r="F125">
        <v>3483</v>
      </c>
    </row>
    <row r="126" spans="1:6">
      <c r="A126" t="s">
        <v>20</v>
      </c>
      <c r="B126">
        <v>254</v>
      </c>
      <c r="E126" t="s">
        <v>14</v>
      </c>
      <c r="F126">
        <v>955</v>
      </c>
    </row>
    <row r="127" spans="1:6">
      <c r="A127" t="s">
        <v>20</v>
      </c>
      <c r="B127">
        <v>2144</v>
      </c>
      <c r="E127" t="s">
        <v>14</v>
      </c>
      <c r="F127">
        <v>75</v>
      </c>
    </row>
    <row r="128" spans="1:6">
      <c r="A128" t="s">
        <v>20</v>
      </c>
      <c r="B128">
        <v>83</v>
      </c>
      <c r="E128" t="s">
        <v>14</v>
      </c>
      <c r="F128">
        <v>1608</v>
      </c>
    </row>
    <row r="129" spans="1:6">
      <c r="A129" t="s">
        <v>20</v>
      </c>
      <c r="B129">
        <v>323</v>
      </c>
      <c r="E129" t="s">
        <v>14</v>
      </c>
      <c r="F129">
        <v>1790</v>
      </c>
    </row>
    <row r="130" spans="1:6">
      <c r="A130" t="s">
        <v>20</v>
      </c>
      <c r="B130">
        <v>164</v>
      </c>
      <c r="E130" t="s">
        <v>14</v>
      </c>
      <c r="F130">
        <v>252</v>
      </c>
    </row>
    <row r="131" spans="1:6">
      <c r="A131" t="s">
        <v>20</v>
      </c>
      <c r="B131">
        <v>186</v>
      </c>
      <c r="E131" t="s">
        <v>14</v>
      </c>
      <c r="F131">
        <v>34</v>
      </c>
    </row>
    <row r="132" spans="1:6">
      <c r="A132" t="s">
        <v>20</v>
      </c>
      <c r="B132">
        <v>96</v>
      </c>
      <c r="E132" t="s">
        <v>14</v>
      </c>
      <c r="F132">
        <v>504</v>
      </c>
    </row>
    <row r="133" spans="1:6">
      <c r="A133" t="s">
        <v>20</v>
      </c>
      <c r="B133">
        <v>252</v>
      </c>
      <c r="E133" t="s">
        <v>14</v>
      </c>
      <c r="F133">
        <v>1758</v>
      </c>
    </row>
    <row r="134" spans="1:6">
      <c r="A134" t="s">
        <v>20</v>
      </c>
      <c r="B134">
        <v>3388</v>
      </c>
      <c r="E134" t="s">
        <v>14</v>
      </c>
      <c r="F134">
        <v>115</v>
      </c>
    </row>
    <row r="135" spans="1:6">
      <c r="A135" t="s">
        <v>20</v>
      </c>
      <c r="B135">
        <v>219</v>
      </c>
      <c r="E135" t="s">
        <v>14</v>
      </c>
      <c r="F135">
        <v>113</v>
      </c>
    </row>
    <row r="136" spans="1:6">
      <c r="A136" t="s">
        <v>20</v>
      </c>
      <c r="B136">
        <v>3272</v>
      </c>
      <c r="E136" t="s">
        <v>14</v>
      </c>
      <c r="F136">
        <v>10</v>
      </c>
    </row>
    <row r="137" spans="1:6">
      <c r="A137" t="s">
        <v>20</v>
      </c>
      <c r="B137">
        <v>329</v>
      </c>
      <c r="E137" t="s">
        <v>14</v>
      </c>
      <c r="F137">
        <v>395</v>
      </c>
    </row>
    <row r="138" spans="1:6">
      <c r="A138" t="s">
        <v>20</v>
      </c>
      <c r="B138">
        <v>218</v>
      </c>
      <c r="E138" t="s">
        <v>14</v>
      </c>
      <c r="F138">
        <v>1</v>
      </c>
    </row>
    <row r="139" spans="1:6">
      <c r="A139" t="s">
        <v>20</v>
      </c>
      <c r="B139">
        <v>1902</v>
      </c>
      <c r="E139" t="s">
        <v>14</v>
      </c>
      <c r="F139">
        <v>2179</v>
      </c>
    </row>
    <row r="140" spans="1:6">
      <c r="A140" t="s">
        <v>20</v>
      </c>
      <c r="B140">
        <v>164</v>
      </c>
      <c r="E140" t="s">
        <v>14</v>
      </c>
      <c r="F140">
        <v>742</v>
      </c>
    </row>
    <row r="141" spans="1:6">
      <c r="A141" t="s">
        <v>20</v>
      </c>
      <c r="B141">
        <v>1785</v>
      </c>
      <c r="E141" t="s">
        <v>14</v>
      </c>
      <c r="F141">
        <v>16</v>
      </c>
    </row>
    <row r="142" spans="1:6">
      <c r="A142" t="s">
        <v>20</v>
      </c>
      <c r="B142">
        <v>176</v>
      </c>
      <c r="E142" t="s">
        <v>14</v>
      </c>
      <c r="F142">
        <v>13</v>
      </c>
    </row>
    <row r="143" spans="1:6">
      <c r="A143" t="s">
        <v>20</v>
      </c>
      <c r="B143">
        <v>768</v>
      </c>
      <c r="E143" t="s">
        <v>14</v>
      </c>
      <c r="F143">
        <v>2072</v>
      </c>
    </row>
    <row r="144" spans="1:6">
      <c r="A144" t="s">
        <v>20</v>
      </c>
      <c r="B144">
        <v>117</v>
      </c>
      <c r="E144" t="s">
        <v>14</v>
      </c>
      <c r="F144">
        <v>2307</v>
      </c>
    </row>
    <row r="145" spans="1:6">
      <c r="A145" t="s">
        <v>20</v>
      </c>
      <c r="B145">
        <v>589</v>
      </c>
      <c r="E145" t="s">
        <v>14</v>
      </c>
      <c r="F145">
        <v>1999</v>
      </c>
    </row>
    <row r="146" spans="1:6">
      <c r="A146" t="s">
        <v>20</v>
      </c>
      <c r="B146">
        <v>140</v>
      </c>
      <c r="E146" t="s">
        <v>14</v>
      </c>
      <c r="F146">
        <v>750</v>
      </c>
    </row>
    <row r="147" spans="1:6">
      <c r="A147" t="s">
        <v>20</v>
      </c>
      <c r="B147">
        <v>2443</v>
      </c>
      <c r="E147" t="s">
        <v>14</v>
      </c>
      <c r="F147">
        <v>77</v>
      </c>
    </row>
    <row r="148" spans="1:6">
      <c r="A148" t="s">
        <v>20</v>
      </c>
      <c r="B148">
        <v>121</v>
      </c>
      <c r="E148" t="s">
        <v>14</v>
      </c>
      <c r="F148">
        <v>347</v>
      </c>
    </row>
    <row r="149" spans="1:6">
      <c r="A149" t="s">
        <v>20</v>
      </c>
      <c r="B149">
        <v>164</v>
      </c>
      <c r="E149" t="s">
        <v>14</v>
      </c>
      <c r="F149">
        <v>67</v>
      </c>
    </row>
    <row r="150" spans="1:6">
      <c r="A150" t="s">
        <v>20</v>
      </c>
      <c r="B150">
        <v>89</v>
      </c>
      <c r="E150" t="s">
        <v>14</v>
      </c>
      <c r="F150">
        <v>180</v>
      </c>
    </row>
    <row r="151" spans="1:6">
      <c r="A151" t="s">
        <v>20</v>
      </c>
      <c r="B151">
        <v>198</v>
      </c>
      <c r="E151" t="s">
        <v>14</v>
      </c>
      <c r="F151">
        <v>22</v>
      </c>
    </row>
    <row r="152" spans="1:6">
      <c r="A152" t="s">
        <v>20</v>
      </c>
      <c r="B152">
        <v>1442</v>
      </c>
      <c r="E152" t="s">
        <v>14</v>
      </c>
      <c r="F152">
        <v>1979</v>
      </c>
    </row>
    <row r="153" spans="1:6">
      <c r="A153" t="s">
        <v>20</v>
      </c>
      <c r="B153">
        <v>5880</v>
      </c>
      <c r="E153" t="s">
        <v>14</v>
      </c>
      <c r="F153">
        <v>3410</v>
      </c>
    </row>
    <row r="154" spans="1:6">
      <c r="A154" t="s">
        <v>20</v>
      </c>
      <c r="B154">
        <v>7295</v>
      </c>
      <c r="E154" t="s">
        <v>14</v>
      </c>
      <c r="F154">
        <v>1130</v>
      </c>
    </row>
    <row r="155" spans="1:6">
      <c r="A155" t="s">
        <v>20</v>
      </c>
      <c r="B155">
        <v>87</v>
      </c>
      <c r="E155" t="s">
        <v>14</v>
      </c>
      <c r="F155">
        <v>1</v>
      </c>
    </row>
    <row r="156" spans="1:6">
      <c r="A156" t="s">
        <v>20</v>
      </c>
      <c r="B156">
        <v>32</v>
      </c>
      <c r="E156" t="s">
        <v>14</v>
      </c>
      <c r="F156">
        <v>162</v>
      </c>
    </row>
    <row r="157" spans="1:6">
      <c r="A157" t="s">
        <v>20</v>
      </c>
      <c r="B157">
        <v>119</v>
      </c>
      <c r="E157" t="s">
        <v>14</v>
      </c>
      <c r="F157">
        <v>7</v>
      </c>
    </row>
    <row r="158" spans="1:6">
      <c r="A158" t="s">
        <v>20</v>
      </c>
      <c r="B158">
        <v>336</v>
      </c>
      <c r="E158" t="s">
        <v>14</v>
      </c>
      <c r="F158">
        <v>18</v>
      </c>
    </row>
    <row r="159" spans="1:6">
      <c r="A159" t="s">
        <v>20</v>
      </c>
      <c r="B159">
        <v>112</v>
      </c>
      <c r="E159" t="s">
        <v>14</v>
      </c>
      <c r="F159">
        <v>1657</v>
      </c>
    </row>
    <row r="160" spans="1:6">
      <c r="A160" t="s">
        <v>20</v>
      </c>
      <c r="B160">
        <v>130</v>
      </c>
      <c r="E160" t="s">
        <v>14</v>
      </c>
      <c r="F160">
        <v>4428</v>
      </c>
    </row>
    <row r="161" spans="1:6">
      <c r="A161" t="s">
        <v>20</v>
      </c>
      <c r="B161">
        <v>238</v>
      </c>
      <c r="E161" t="s">
        <v>14</v>
      </c>
      <c r="F161">
        <v>45</v>
      </c>
    </row>
    <row r="162" spans="1:6">
      <c r="A162" t="s">
        <v>20</v>
      </c>
      <c r="B162">
        <v>155</v>
      </c>
      <c r="E162" t="s">
        <v>14</v>
      </c>
      <c r="F162">
        <v>55</v>
      </c>
    </row>
    <row r="163" spans="1:6">
      <c r="A163" t="s">
        <v>20</v>
      </c>
      <c r="B163">
        <v>198</v>
      </c>
      <c r="E163" t="s">
        <v>14</v>
      </c>
      <c r="F163">
        <v>88</v>
      </c>
    </row>
    <row r="164" spans="1:6">
      <c r="A164" t="s">
        <v>20</v>
      </c>
      <c r="B164">
        <v>180</v>
      </c>
      <c r="E164" t="s">
        <v>14</v>
      </c>
      <c r="F164">
        <v>100</v>
      </c>
    </row>
    <row r="165" spans="1:6">
      <c r="A165" t="s">
        <v>20</v>
      </c>
      <c r="B165">
        <v>202</v>
      </c>
      <c r="E165" t="s">
        <v>14</v>
      </c>
      <c r="F165">
        <v>56</v>
      </c>
    </row>
    <row r="166" spans="1:6">
      <c r="A166" t="s">
        <v>20</v>
      </c>
      <c r="B166">
        <v>202</v>
      </c>
      <c r="E166" t="s">
        <v>14</v>
      </c>
      <c r="F166">
        <v>67</v>
      </c>
    </row>
    <row r="167" spans="1:6">
      <c r="A167" t="s">
        <v>20</v>
      </c>
      <c r="B167">
        <v>159</v>
      </c>
      <c r="E167" t="s">
        <v>14</v>
      </c>
      <c r="F167">
        <v>127</v>
      </c>
    </row>
    <row r="168" spans="1:6">
      <c r="A168" t="s">
        <v>20</v>
      </c>
      <c r="B168">
        <v>80</v>
      </c>
      <c r="E168" t="s">
        <v>14</v>
      </c>
      <c r="F168">
        <v>106</v>
      </c>
    </row>
    <row r="169" spans="1:6">
      <c r="A169" t="s">
        <v>20</v>
      </c>
      <c r="B169">
        <v>331</v>
      </c>
      <c r="E169" t="s">
        <v>14</v>
      </c>
      <c r="F169">
        <v>2604</v>
      </c>
    </row>
    <row r="170" spans="1:6">
      <c r="A170" t="s">
        <v>20</v>
      </c>
      <c r="B170">
        <v>110</v>
      </c>
      <c r="E170" t="s">
        <v>14</v>
      </c>
      <c r="F170">
        <v>105</v>
      </c>
    </row>
    <row r="171" spans="1:6">
      <c r="A171" t="s">
        <v>20</v>
      </c>
      <c r="B171">
        <v>2436</v>
      </c>
      <c r="E171" t="s">
        <v>14</v>
      </c>
      <c r="F171">
        <v>53</v>
      </c>
    </row>
    <row r="172" spans="1:6">
      <c r="A172" t="s">
        <v>20</v>
      </c>
      <c r="B172">
        <v>411</v>
      </c>
      <c r="E172" t="s">
        <v>14</v>
      </c>
      <c r="F172">
        <v>117</v>
      </c>
    </row>
    <row r="173" spans="1:6">
      <c r="A173" t="s">
        <v>20</v>
      </c>
      <c r="B173">
        <v>264</v>
      </c>
      <c r="E173" t="s">
        <v>14</v>
      </c>
      <c r="F173">
        <v>842</v>
      </c>
    </row>
    <row r="174" spans="1:6">
      <c r="A174" t="s">
        <v>20</v>
      </c>
      <c r="B174">
        <v>1690</v>
      </c>
      <c r="E174" t="s">
        <v>14</v>
      </c>
      <c r="F174">
        <v>25</v>
      </c>
    </row>
    <row r="175" spans="1:6">
      <c r="A175" t="s">
        <v>20</v>
      </c>
      <c r="B175">
        <v>1684</v>
      </c>
      <c r="E175" t="s">
        <v>14</v>
      </c>
      <c r="F175">
        <v>435</v>
      </c>
    </row>
    <row r="176" spans="1:6">
      <c r="A176" t="s">
        <v>20</v>
      </c>
      <c r="B176">
        <v>80</v>
      </c>
      <c r="E176" t="s">
        <v>14</v>
      </c>
      <c r="F176">
        <v>92</v>
      </c>
    </row>
    <row r="177" spans="1:6">
      <c r="A177" t="s">
        <v>20</v>
      </c>
      <c r="B177">
        <v>78</v>
      </c>
      <c r="E177" t="s">
        <v>14</v>
      </c>
      <c r="F177">
        <v>926</v>
      </c>
    </row>
    <row r="178" spans="1:6">
      <c r="A178" t="s">
        <v>20</v>
      </c>
      <c r="B178">
        <v>114</v>
      </c>
      <c r="E178" t="s">
        <v>14</v>
      </c>
      <c r="F178">
        <v>3015</v>
      </c>
    </row>
    <row r="179" spans="1:6">
      <c r="A179" t="s">
        <v>20</v>
      </c>
      <c r="B179">
        <v>5512</v>
      </c>
      <c r="E179" t="s">
        <v>14</v>
      </c>
      <c r="F179">
        <v>25</v>
      </c>
    </row>
    <row r="180" spans="1:6">
      <c r="A180" t="s">
        <v>20</v>
      </c>
      <c r="B180">
        <v>2230</v>
      </c>
      <c r="E180" t="s">
        <v>14</v>
      </c>
      <c r="F180">
        <v>4405</v>
      </c>
    </row>
    <row r="181" spans="1:6">
      <c r="A181" t="s">
        <v>20</v>
      </c>
      <c r="B181">
        <v>139</v>
      </c>
      <c r="E181" t="s">
        <v>14</v>
      </c>
      <c r="F181">
        <v>243</v>
      </c>
    </row>
    <row r="182" spans="1:6">
      <c r="A182" t="s">
        <v>20</v>
      </c>
      <c r="B182">
        <v>142</v>
      </c>
      <c r="E182" t="s">
        <v>14</v>
      </c>
      <c r="F182">
        <v>31</v>
      </c>
    </row>
    <row r="183" spans="1:6">
      <c r="A183" t="s">
        <v>20</v>
      </c>
      <c r="B183">
        <v>220</v>
      </c>
      <c r="E183" t="s">
        <v>14</v>
      </c>
      <c r="F183">
        <v>889</v>
      </c>
    </row>
    <row r="184" spans="1:6">
      <c r="A184" t="s">
        <v>20</v>
      </c>
      <c r="B184">
        <v>255</v>
      </c>
      <c r="E184" t="s">
        <v>14</v>
      </c>
      <c r="F184">
        <v>112</v>
      </c>
    </row>
    <row r="185" spans="1:6">
      <c r="A185" t="s">
        <v>20</v>
      </c>
      <c r="B185">
        <v>112</v>
      </c>
      <c r="E185" t="s">
        <v>14</v>
      </c>
      <c r="F185">
        <v>29</v>
      </c>
    </row>
    <row r="186" spans="1:6">
      <c r="A186" t="s">
        <v>20</v>
      </c>
      <c r="B186">
        <v>169</v>
      </c>
      <c r="E186" t="s">
        <v>14</v>
      </c>
      <c r="F186">
        <v>120</v>
      </c>
    </row>
    <row r="187" spans="1:6">
      <c r="A187" t="s">
        <v>20</v>
      </c>
      <c r="B187">
        <v>280</v>
      </c>
      <c r="E187" t="s">
        <v>14</v>
      </c>
      <c r="F187">
        <v>78</v>
      </c>
    </row>
    <row r="188" spans="1:6">
      <c r="A188" t="s">
        <v>20</v>
      </c>
      <c r="B188">
        <v>381</v>
      </c>
      <c r="E188" t="s">
        <v>14</v>
      </c>
      <c r="F188">
        <v>12</v>
      </c>
    </row>
    <row r="189" spans="1:6">
      <c r="A189" t="s">
        <v>20</v>
      </c>
      <c r="B189">
        <v>137</v>
      </c>
      <c r="E189" t="s">
        <v>14</v>
      </c>
      <c r="F189">
        <v>94</v>
      </c>
    </row>
    <row r="190" spans="1:6">
      <c r="A190" t="s">
        <v>20</v>
      </c>
      <c r="B190">
        <v>4006</v>
      </c>
      <c r="E190" t="s">
        <v>14</v>
      </c>
      <c r="F190">
        <v>441</v>
      </c>
    </row>
    <row r="191" spans="1:6">
      <c r="A191" t="s">
        <v>20</v>
      </c>
      <c r="B191">
        <v>85</v>
      </c>
      <c r="E191" t="s">
        <v>14</v>
      </c>
      <c r="F191">
        <v>1684</v>
      </c>
    </row>
    <row r="192" spans="1:6">
      <c r="A192" t="s">
        <v>20</v>
      </c>
      <c r="B192">
        <v>54</v>
      </c>
      <c r="E192" t="s">
        <v>14</v>
      </c>
      <c r="F192">
        <v>186</v>
      </c>
    </row>
    <row r="193" spans="1:6">
      <c r="A193" t="s">
        <v>20</v>
      </c>
      <c r="B193">
        <v>192</v>
      </c>
      <c r="E193" t="s">
        <v>14</v>
      </c>
      <c r="F193">
        <v>9</v>
      </c>
    </row>
    <row r="194" spans="1:6">
      <c r="A194" t="s">
        <v>20</v>
      </c>
      <c r="B194">
        <v>180</v>
      </c>
      <c r="E194" t="s">
        <v>14</v>
      </c>
      <c r="F194">
        <v>62</v>
      </c>
    </row>
    <row r="195" spans="1:6">
      <c r="A195" t="s">
        <v>20</v>
      </c>
      <c r="B195">
        <v>156</v>
      </c>
      <c r="E195" t="s">
        <v>14</v>
      </c>
      <c r="F195">
        <v>63</v>
      </c>
    </row>
    <row r="196" spans="1:6">
      <c r="A196" t="s">
        <v>20</v>
      </c>
      <c r="B196">
        <v>5180</v>
      </c>
      <c r="E196" t="s">
        <v>14</v>
      </c>
      <c r="F196">
        <v>672</v>
      </c>
    </row>
    <row r="197" spans="1:6">
      <c r="A197" t="s">
        <v>20</v>
      </c>
      <c r="B197">
        <v>76</v>
      </c>
      <c r="E197" t="s">
        <v>14</v>
      </c>
      <c r="F197">
        <v>245</v>
      </c>
    </row>
    <row r="198" spans="1:6">
      <c r="A198" t="s">
        <v>20</v>
      </c>
      <c r="B198">
        <v>126</v>
      </c>
      <c r="E198" t="s">
        <v>14</v>
      </c>
      <c r="F198">
        <v>2779</v>
      </c>
    </row>
    <row r="199" spans="1:6">
      <c r="A199" t="s">
        <v>20</v>
      </c>
      <c r="B199">
        <v>174</v>
      </c>
      <c r="E199" t="s">
        <v>14</v>
      </c>
      <c r="F199">
        <v>108</v>
      </c>
    </row>
    <row r="200" spans="1:6">
      <c r="A200" t="s">
        <v>20</v>
      </c>
      <c r="B200">
        <v>375</v>
      </c>
      <c r="E200" t="s">
        <v>14</v>
      </c>
      <c r="F200">
        <v>41</v>
      </c>
    </row>
    <row r="201" spans="1:6">
      <c r="A201" t="s">
        <v>20</v>
      </c>
      <c r="B201">
        <v>307</v>
      </c>
      <c r="E201" t="s">
        <v>14</v>
      </c>
      <c r="F201">
        <v>454</v>
      </c>
    </row>
    <row r="202" spans="1:6">
      <c r="A202" t="s">
        <v>20</v>
      </c>
      <c r="B202">
        <v>266</v>
      </c>
      <c r="E202" t="s">
        <v>14</v>
      </c>
      <c r="F202">
        <v>747</v>
      </c>
    </row>
    <row r="203" spans="1:6">
      <c r="A203" t="s">
        <v>20</v>
      </c>
      <c r="B203">
        <v>1629</v>
      </c>
      <c r="E203" t="s">
        <v>14</v>
      </c>
      <c r="F203">
        <v>157</v>
      </c>
    </row>
    <row r="204" spans="1:6">
      <c r="A204" t="s">
        <v>20</v>
      </c>
      <c r="B204">
        <v>676</v>
      </c>
      <c r="E204" t="s">
        <v>14</v>
      </c>
      <c r="F204">
        <v>1796</v>
      </c>
    </row>
    <row r="205" spans="1:6">
      <c r="A205" t="s">
        <v>20</v>
      </c>
      <c r="B205">
        <v>1095</v>
      </c>
      <c r="E205" t="s">
        <v>14</v>
      </c>
      <c r="F205">
        <v>1538</v>
      </c>
    </row>
    <row r="206" spans="1:6">
      <c r="A206" t="s">
        <v>20</v>
      </c>
      <c r="B206">
        <v>4498</v>
      </c>
      <c r="E206" t="s">
        <v>14</v>
      </c>
      <c r="F206">
        <v>24</v>
      </c>
    </row>
    <row r="207" spans="1:6">
      <c r="A207" t="s">
        <v>20</v>
      </c>
      <c r="B207">
        <v>191</v>
      </c>
      <c r="E207" t="s">
        <v>14</v>
      </c>
      <c r="F207">
        <v>92</v>
      </c>
    </row>
    <row r="208" spans="1:6">
      <c r="A208" t="s">
        <v>20</v>
      </c>
      <c r="B208">
        <v>236</v>
      </c>
      <c r="E208" t="s">
        <v>14</v>
      </c>
      <c r="F208">
        <v>191</v>
      </c>
    </row>
    <row r="209" spans="1:6">
      <c r="A209" t="s">
        <v>20</v>
      </c>
      <c r="B209">
        <v>116</v>
      </c>
      <c r="E209" t="s">
        <v>14</v>
      </c>
      <c r="F209">
        <v>1198</v>
      </c>
    </row>
    <row r="210" spans="1:6">
      <c r="A210" t="s">
        <v>20</v>
      </c>
      <c r="B210">
        <v>5168</v>
      </c>
      <c r="E210" t="s">
        <v>14</v>
      </c>
      <c r="F210">
        <v>151</v>
      </c>
    </row>
    <row r="211" spans="1:6">
      <c r="A211" t="s">
        <v>20</v>
      </c>
      <c r="B211">
        <v>1548</v>
      </c>
      <c r="E211" t="s">
        <v>14</v>
      </c>
      <c r="F211">
        <v>2468</v>
      </c>
    </row>
    <row r="212" spans="1:6">
      <c r="A212" t="s">
        <v>20</v>
      </c>
      <c r="B212">
        <v>296</v>
      </c>
      <c r="E212" t="s">
        <v>14</v>
      </c>
      <c r="F212">
        <v>248</v>
      </c>
    </row>
    <row r="213" spans="1:6">
      <c r="A213" t="s">
        <v>20</v>
      </c>
      <c r="B213">
        <v>2443</v>
      </c>
      <c r="E213" t="s">
        <v>14</v>
      </c>
      <c r="F213">
        <v>934</v>
      </c>
    </row>
    <row r="214" spans="1:6">
      <c r="A214" t="s">
        <v>20</v>
      </c>
      <c r="B214">
        <v>226</v>
      </c>
      <c r="E214" t="s">
        <v>14</v>
      </c>
      <c r="F214">
        <v>79</v>
      </c>
    </row>
    <row r="215" spans="1:6">
      <c r="A215" t="s">
        <v>20</v>
      </c>
      <c r="B215">
        <v>484</v>
      </c>
      <c r="E215" t="s">
        <v>14</v>
      </c>
      <c r="F215">
        <v>54</v>
      </c>
    </row>
    <row r="216" spans="1:6">
      <c r="A216" t="s">
        <v>20</v>
      </c>
      <c r="B216">
        <v>53</v>
      </c>
      <c r="E216" t="s">
        <v>14</v>
      </c>
      <c r="F216">
        <v>846</v>
      </c>
    </row>
    <row r="217" spans="1:6">
      <c r="A217" t="s">
        <v>20</v>
      </c>
      <c r="B217">
        <v>2526</v>
      </c>
      <c r="E217" t="s">
        <v>14</v>
      </c>
      <c r="F217">
        <v>64</v>
      </c>
    </row>
    <row r="218" spans="1:6">
      <c r="A218" t="s">
        <v>20</v>
      </c>
      <c r="B218">
        <v>91</v>
      </c>
      <c r="E218" t="s">
        <v>14</v>
      </c>
      <c r="F218">
        <v>15</v>
      </c>
    </row>
    <row r="219" spans="1:6">
      <c r="A219" t="s">
        <v>20</v>
      </c>
      <c r="B219">
        <v>71</v>
      </c>
      <c r="E219" t="s">
        <v>14</v>
      </c>
      <c r="F219">
        <v>31</v>
      </c>
    </row>
    <row r="220" spans="1:6">
      <c r="A220" t="s">
        <v>20</v>
      </c>
      <c r="B220">
        <v>250</v>
      </c>
      <c r="E220" t="s">
        <v>14</v>
      </c>
      <c r="F220">
        <v>1784</v>
      </c>
    </row>
    <row r="221" spans="1:6">
      <c r="A221" t="s">
        <v>20</v>
      </c>
      <c r="B221">
        <v>100</v>
      </c>
      <c r="E221" t="s">
        <v>14</v>
      </c>
      <c r="F221">
        <v>38</v>
      </c>
    </row>
    <row r="222" spans="1:6">
      <c r="A222" t="s">
        <v>20</v>
      </c>
      <c r="B222">
        <v>126</v>
      </c>
      <c r="E222" t="s">
        <v>14</v>
      </c>
      <c r="F222">
        <v>67</v>
      </c>
    </row>
    <row r="223" spans="1:6">
      <c r="A223" t="s">
        <v>20</v>
      </c>
      <c r="B223">
        <v>2551</v>
      </c>
      <c r="E223" t="s">
        <v>14</v>
      </c>
      <c r="F223">
        <v>70</v>
      </c>
    </row>
    <row r="224" spans="1:6">
      <c r="A224" t="s">
        <v>20</v>
      </c>
      <c r="B224">
        <v>159</v>
      </c>
      <c r="E224" t="s">
        <v>14</v>
      </c>
      <c r="F224">
        <v>10</v>
      </c>
    </row>
    <row r="225" spans="1:6">
      <c r="A225" t="s">
        <v>20</v>
      </c>
      <c r="B225">
        <v>1604</v>
      </c>
      <c r="E225" t="s">
        <v>14</v>
      </c>
      <c r="F225">
        <v>1120</v>
      </c>
    </row>
    <row r="226" spans="1:6">
      <c r="A226" t="s">
        <v>20</v>
      </c>
      <c r="B226">
        <v>2218</v>
      </c>
      <c r="E226" t="s">
        <v>14</v>
      </c>
      <c r="F226">
        <v>131</v>
      </c>
    </row>
    <row r="227" spans="1:6">
      <c r="A227" t="s">
        <v>20</v>
      </c>
      <c r="B227">
        <v>268</v>
      </c>
      <c r="E227" t="s">
        <v>14</v>
      </c>
      <c r="F227">
        <v>111</v>
      </c>
    </row>
    <row r="228" spans="1:6">
      <c r="A228" t="s">
        <v>20</v>
      </c>
      <c r="B228">
        <v>1894</v>
      </c>
      <c r="E228" t="s">
        <v>14</v>
      </c>
      <c r="F228">
        <v>77</v>
      </c>
    </row>
    <row r="229" spans="1:6">
      <c r="A229" t="s">
        <v>20</v>
      </c>
      <c r="B229">
        <v>185</v>
      </c>
      <c r="E229" t="s">
        <v>14</v>
      </c>
      <c r="F229">
        <v>923</v>
      </c>
    </row>
    <row r="230" spans="1:6">
      <c r="A230" t="s">
        <v>20</v>
      </c>
      <c r="B230">
        <v>2331</v>
      </c>
      <c r="E230" t="s">
        <v>14</v>
      </c>
      <c r="F230">
        <v>16</v>
      </c>
    </row>
    <row r="231" spans="1:6">
      <c r="A231" t="s">
        <v>20</v>
      </c>
      <c r="B231">
        <v>340</v>
      </c>
      <c r="E231" t="s">
        <v>14</v>
      </c>
      <c r="F231">
        <v>2955</v>
      </c>
    </row>
    <row r="232" spans="1:6">
      <c r="A232" t="s">
        <v>20</v>
      </c>
      <c r="B232">
        <v>1573</v>
      </c>
      <c r="E232" t="s">
        <v>14</v>
      </c>
      <c r="F232">
        <v>26</v>
      </c>
    </row>
    <row r="233" spans="1:6">
      <c r="A233" t="s">
        <v>20</v>
      </c>
      <c r="B233">
        <v>3533</v>
      </c>
      <c r="E233" t="s">
        <v>14</v>
      </c>
      <c r="F233">
        <v>2176</v>
      </c>
    </row>
    <row r="234" spans="1:6">
      <c r="A234" t="s">
        <v>20</v>
      </c>
      <c r="B234">
        <v>1539</v>
      </c>
      <c r="E234" t="s">
        <v>14</v>
      </c>
      <c r="F234">
        <v>1072</v>
      </c>
    </row>
    <row r="235" spans="1:6">
      <c r="A235" t="s">
        <v>20</v>
      </c>
      <c r="B235">
        <v>50</v>
      </c>
      <c r="E235" t="s">
        <v>14</v>
      </c>
      <c r="F235">
        <v>18</v>
      </c>
    </row>
    <row r="236" spans="1:6">
      <c r="A236" t="s">
        <v>20</v>
      </c>
      <c r="B236">
        <v>140</v>
      </c>
      <c r="E236" t="s">
        <v>14</v>
      </c>
      <c r="F236">
        <v>64</v>
      </c>
    </row>
    <row r="237" spans="1:6">
      <c r="A237" t="s">
        <v>20</v>
      </c>
      <c r="B237">
        <v>6406</v>
      </c>
      <c r="E237" t="s">
        <v>14</v>
      </c>
      <c r="F237">
        <v>17</v>
      </c>
    </row>
    <row r="238" spans="1:6">
      <c r="A238" t="s">
        <v>20</v>
      </c>
      <c r="B238">
        <v>3177</v>
      </c>
      <c r="E238" t="s">
        <v>14</v>
      </c>
      <c r="F238">
        <v>679</v>
      </c>
    </row>
    <row r="239" spans="1:6">
      <c r="A239" t="s">
        <v>20</v>
      </c>
      <c r="B239">
        <v>194</v>
      </c>
      <c r="E239" t="s">
        <v>14</v>
      </c>
      <c r="F239">
        <v>168</v>
      </c>
    </row>
    <row r="240" spans="1:6">
      <c r="A240" t="s">
        <v>20</v>
      </c>
      <c r="B240">
        <v>366</v>
      </c>
      <c r="E240" t="s">
        <v>14</v>
      </c>
      <c r="F240">
        <v>886</v>
      </c>
    </row>
    <row r="241" spans="1:6">
      <c r="A241" t="s">
        <v>20</v>
      </c>
      <c r="B241">
        <v>125</v>
      </c>
      <c r="E241" t="s">
        <v>14</v>
      </c>
      <c r="F241">
        <v>1467</v>
      </c>
    </row>
    <row r="242" spans="1:6">
      <c r="A242" t="s">
        <v>20</v>
      </c>
      <c r="B242">
        <v>2053</v>
      </c>
      <c r="E242" t="s">
        <v>14</v>
      </c>
      <c r="F242">
        <v>33</v>
      </c>
    </row>
    <row r="243" spans="1:6">
      <c r="A243" t="s">
        <v>20</v>
      </c>
      <c r="B243">
        <v>1071</v>
      </c>
      <c r="E243" t="s">
        <v>14</v>
      </c>
      <c r="F243">
        <v>27</v>
      </c>
    </row>
    <row r="244" spans="1:6">
      <c r="A244" t="s">
        <v>20</v>
      </c>
      <c r="B244">
        <v>16</v>
      </c>
      <c r="E244" t="s">
        <v>14</v>
      </c>
      <c r="F244">
        <v>674</v>
      </c>
    </row>
    <row r="245" spans="1:6">
      <c r="A245" t="s">
        <v>20</v>
      </c>
      <c r="B245">
        <v>762</v>
      </c>
      <c r="E245" t="s">
        <v>14</v>
      </c>
      <c r="F245">
        <v>2928</v>
      </c>
    </row>
    <row r="246" spans="1:6">
      <c r="A246" t="s">
        <v>20</v>
      </c>
      <c r="B246">
        <v>102</v>
      </c>
      <c r="E246" t="s">
        <v>14</v>
      </c>
      <c r="F246">
        <v>128</v>
      </c>
    </row>
    <row r="247" spans="1:6">
      <c r="A247" t="s">
        <v>20</v>
      </c>
      <c r="B247">
        <v>244</v>
      </c>
      <c r="E247" t="s">
        <v>14</v>
      </c>
      <c r="F247">
        <v>42</v>
      </c>
    </row>
    <row r="248" spans="1:6">
      <c r="A248" t="s">
        <v>20</v>
      </c>
      <c r="B248">
        <v>316</v>
      </c>
      <c r="E248" t="s">
        <v>14</v>
      </c>
      <c r="F248">
        <v>33</v>
      </c>
    </row>
    <row r="249" spans="1:6">
      <c r="A249" t="s">
        <v>20</v>
      </c>
      <c r="B249">
        <v>168</v>
      </c>
      <c r="E249" t="s">
        <v>14</v>
      </c>
      <c r="F249">
        <v>792</v>
      </c>
    </row>
    <row r="250" spans="1:6">
      <c r="A250" t="s">
        <v>20</v>
      </c>
      <c r="B250">
        <v>186</v>
      </c>
      <c r="E250" t="s">
        <v>14</v>
      </c>
      <c r="F250">
        <v>1</v>
      </c>
    </row>
    <row r="251" spans="1:6">
      <c r="A251" t="s">
        <v>20</v>
      </c>
      <c r="B251">
        <v>138</v>
      </c>
      <c r="E251" t="s">
        <v>14</v>
      </c>
      <c r="F251">
        <v>605</v>
      </c>
    </row>
    <row r="252" spans="1:6">
      <c r="A252" t="s">
        <v>20</v>
      </c>
      <c r="B252">
        <v>1815</v>
      </c>
      <c r="E252" t="s">
        <v>14</v>
      </c>
      <c r="F252">
        <v>10</v>
      </c>
    </row>
    <row r="253" spans="1:6">
      <c r="A253" t="s">
        <v>20</v>
      </c>
      <c r="B253">
        <v>1606</v>
      </c>
      <c r="E253" t="s">
        <v>14</v>
      </c>
      <c r="F253">
        <v>141</v>
      </c>
    </row>
    <row r="254" spans="1:6">
      <c r="A254" t="s">
        <v>20</v>
      </c>
      <c r="B254">
        <v>1884</v>
      </c>
      <c r="E254" t="s">
        <v>14</v>
      </c>
      <c r="F254">
        <v>1</v>
      </c>
    </row>
    <row r="255" spans="1:6">
      <c r="A255" t="s">
        <v>20</v>
      </c>
      <c r="B255">
        <v>943</v>
      </c>
      <c r="E255" t="s">
        <v>14</v>
      </c>
      <c r="F255">
        <v>49</v>
      </c>
    </row>
    <row r="256" spans="1:6">
      <c r="A256" t="s">
        <v>20</v>
      </c>
      <c r="B256">
        <v>5139</v>
      </c>
      <c r="E256" t="s">
        <v>14</v>
      </c>
      <c r="F256">
        <v>44</v>
      </c>
    </row>
    <row r="257" spans="1:6">
      <c r="A257" t="s">
        <v>20</v>
      </c>
      <c r="B257">
        <v>147</v>
      </c>
      <c r="E257" t="s">
        <v>14</v>
      </c>
      <c r="F257">
        <v>1225</v>
      </c>
    </row>
    <row r="258" spans="1:6">
      <c r="A258" t="s">
        <v>20</v>
      </c>
      <c r="B258">
        <v>133</v>
      </c>
      <c r="E258" t="s">
        <v>14</v>
      </c>
      <c r="F258">
        <v>44</v>
      </c>
    </row>
    <row r="259" spans="1:6">
      <c r="A259" t="s">
        <v>20</v>
      </c>
      <c r="B259">
        <v>134</v>
      </c>
      <c r="E259" t="s">
        <v>14</v>
      </c>
      <c r="F259">
        <v>554</v>
      </c>
    </row>
    <row r="260" spans="1:6">
      <c r="A260" t="s">
        <v>20</v>
      </c>
      <c r="B260">
        <v>156</v>
      </c>
      <c r="E260" t="s">
        <v>14</v>
      </c>
      <c r="F260">
        <v>648</v>
      </c>
    </row>
    <row r="261" spans="1:6">
      <c r="A261" t="s">
        <v>20</v>
      </c>
      <c r="B261">
        <v>454</v>
      </c>
      <c r="E261" t="s">
        <v>14</v>
      </c>
      <c r="F261">
        <v>257</v>
      </c>
    </row>
    <row r="262" spans="1:6">
      <c r="A262" t="s">
        <v>20</v>
      </c>
      <c r="B262">
        <v>361</v>
      </c>
      <c r="E262" t="s">
        <v>14</v>
      </c>
      <c r="F262">
        <v>523</v>
      </c>
    </row>
    <row r="263" spans="1:6">
      <c r="A263" t="s">
        <v>20</v>
      </c>
      <c r="B263">
        <v>307</v>
      </c>
      <c r="E263" t="s">
        <v>14</v>
      </c>
      <c r="F263">
        <v>1</v>
      </c>
    </row>
    <row r="264" spans="1:6">
      <c r="A264" t="s">
        <v>20</v>
      </c>
      <c r="B264">
        <v>2283</v>
      </c>
      <c r="E264" t="s">
        <v>14</v>
      </c>
      <c r="F264">
        <v>55</v>
      </c>
    </row>
    <row r="265" spans="1:6">
      <c r="A265" t="s">
        <v>20</v>
      </c>
      <c r="B265">
        <v>261</v>
      </c>
      <c r="E265" t="s">
        <v>14</v>
      </c>
      <c r="F265">
        <v>2915</v>
      </c>
    </row>
    <row r="266" spans="1:6">
      <c r="A266" t="s">
        <v>20</v>
      </c>
      <c r="B266">
        <v>3596</v>
      </c>
      <c r="E266" t="s">
        <v>14</v>
      </c>
      <c r="F266">
        <v>1274</v>
      </c>
    </row>
    <row r="267" spans="1:6">
      <c r="A267" t="s">
        <v>20</v>
      </c>
      <c r="B267">
        <v>300</v>
      </c>
      <c r="E267" t="s">
        <v>14</v>
      </c>
      <c r="F267">
        <v>16</v>
      </c>
    </row>
    <row r="268" spans="1:6">
      <c r="A268" t="s">
        <v>20</v>
      </c>
      <c r="B268">
        <v>157</v>
      </c>
      <c r="E268" t="s">
        <v>14</v>
      </c>
      <c r="F268">
        <v>200</v>
      </c>
    </row>
    <row r="269" spans="1:6">
      <c r="A269" t="s">
        <v>20</v>
      </c>
      <c r="B269">
        <v>85</v>
      </c>
      <c r="E269" t="s">
        <v>14</v>
      </c>
      <c r="F269">
        <v>1059</v>
      </c>
    </row>
    <row r="270" spans="1:6">
      <c r="A270" t="s">
        <v>20</v>
      </c>
      <c r="B270">
        <v>55</v>
      </c>
      <c r="E270" t="s">
        <v>14</v>
      </c>
      <c r="F270">
        <v>114</v>
      </c>
    </row>
    <row r="271" spans="1:6">
      <c r="A271" t="s">
        <v>20</v>
      </c>
      <c r="B271">
        <v>249</v>
      </c>
      <c r="E271" t="s">
        <v>14</v>
      </c>
      <c r="F271">
        <v>32</v>
      </c>
    </row>
    <row r="272" spans="1:6">
      <c r="A272" t="s">
        <v>20</v>
      </c>
      <c r="B272">
        <v>1152</v>
      </c>
      <c r="E272" t="s">
        <v>14</v>
      </c>
      <c r="F272">
        <v>86</v>
      </c>
    </row>
    <row r="273" spans="1:6">
      <c r="A273" t="s">
        <v>20</v>
      </c>
      <c r="B273">
        <v>2431</v>
      </c>
      <c r="E273" t="s">
        <v>14</v>
      </c>
      <c r="F273">
        <v>1335</v>
      </c>
    </row>
    <row r="274" spans="1:6">
      <c r="A274" t="s">
        <v>20</v>
      </c>
      <c r="B274">
        <v>221</v>
      </c>
      <c r="E274" t="s">
        <v>14</v>
      </c>
      <c r="F274">
        <v>60</v>
      </c>
    </row>
    <row r="275" spans="1:6">
      <c r="A275" t="s">
        <v>20</v>
      </c>
      <c r="B275">
        <v>2805</v>
      </c>
      <c r="E275" t="s">
        <v>14</v>
      </c>
      <c r="F275">
        <v>2253</v>
      </c>
    </row>
    <row r="276" spans="1:6">
      <c r="A276" t="s">
        <v>20</v>
      </c>
      <c r="B276">
        <v>1572</v>
      </c>
      <c r="E276" t="s">
        <v>14</v>
      </c>
      <c r="F276">
        <v>6080</v>
      </c>
    </row>
    <row r="277" spans="1:6">
      <c r="A277" t="s">
        <v>20</v>
      </c>
      <c r="B277">
        <v>270</v>
      </c>
      <c r="E277" t="s">
        <v>14</v>
      </c>
      <c r="F277">
        <v>120</v>
      </c>
    </row>
    <row r="278" spans="1:6">
      <c r="A278" t="s">
        <v>20</v>
      </c>
      <c r="B278">
        <v>2875</v>
      </c>
      <c r="E278" t="s">
        <v>14</v>
      </c>
      <c r="F278">
        <v>40</v>
      </c>
    </row>
    <row r="279" spans="1:6">
      <c r="A279" t="s">
        <v>20</v>
      </c>
      <c r="B279">
        <v>191</v>
      </c>
      <c r="E279" t="s">
        <v>14</v>
      </c>
      <c r="F279">
        <v>7</v>
      </c>
    </row>
    <row r="280" spans="1:6">
      <c r="A280" t="s">
        <v>20</v>
      </c>
      <c r="B280">
        <v>132</v>
      </c>
      <c r="E280" t="s">
        <v>14</v>
      </c>
      <c r="F280">
        <v>14</v>
      </c>
    </row>
    <row r="281" spans="1:6">
      <c r="A281" t="s">
        <v>20</v>
      </c>
      <c r="B281">
        <v>86</v>
      </c>
      <c r="E281" t="s">
        <v>14</v>
      </c>
      <c r="F281">
        <v>71</v>
      </c>
    </row>
    <row r="282" spans="1:6">
      <c r="A282" t="s">
        <v>20</v>
      </c>
      <c r="B282">
        <v>65</v>
      </c>
      <c r="E282" t="s">
        <v>14</v>
      </c>
      <c r="F282">
        <v>1825</v>
      </c>
    </row>
    <row r="283" spans="1:6">
      <c r="A283" t="s">
        <v>20</v>
      </c>
      <c r="B283">
        <v>2739</v>
      </c>
      <c r="E283" t="s">
        <v>14</v>
      </c>
      <c r="F283">
        <v>1691</v>
      </c>
    </row>
    <row r="284" spans="1:6">
      <c r="A284" t="s">
        <v>20</v>
      </c>
      <c r="B284">
        <v>3594</v>
      </c>
      <c r="E284" t="s">
        <v>14</v>
      </c>
      <c r="F284">
        <v>12</v>
      </c>
    </row>
    <row r="285" spans="1:6">
      <c r="A285" t="s">
        <v>20</v>
      </c>
      <c r="B285">
        <v>165</v>
      </c>
      <c r="E285" t="s">
        <v>14</v>
      </c>
      <c r="F285">
        <v>80</v>
      </c>
    </row>
    <row r="286" spans="1:6">
      <c r="A286" t="s">
        <v>20</v>
      </c>
      <c r="B286">
        <v>85</v>
      </c>
      <c r="E286" t="s">
        <v>14</v>
      </c>
      <c r="F286">
        <v>73</v>
      </c>
    </row>
    <row r="287" spans="1:6">
      <c r="A287" t="s">
        <v>20</v>
      </c>
      <c r="B287">
        <v>381</v>
      </c>
      <c r="E287" t="s">
        <v>14</v>
      </c>
      <c r="F287">
        <v>1181</v>
      </c>
    </row>
    <row r="288" spans="1:6">
      <c r="A288" t="s">
        <v>20</v>
      </c>
      <c r="B288">
        <v>419</v>
      </c>
      <c r="E288" t="s">
        <v>14</v>
      </c>
      <c r="F288">
        <v>83</v>
      </c>
    </row>
    <row r="289" spans="1:6">
      <c r="A289" t="s">
        <v>20</v>
      </c>
      <c r="B289">
        <v>107</v>
      </c>
      <c r="E289" t="s">
        <v>14</v>
      </c>
      <c r="F289">
        <v>226</v>
      </c>
    </row>
    <row r="290" spans="1:6">
      <c r="A290" t="s">
        <v>20</v>
      </c>
      <c r="B290">
        <v>1518</v>
      </c>
      <c r="E290" t="s">
        <v>14</v>
      </c>
      <c r="F290">
        <v>1</v>
      </c>
    </row>
    <row r="291" spans="1:6">
      <c r="A291" t="s">
        <v>20</v>
      </c>
      <c r="B291">
        <v>173</v>
      </c>
      <c r="E291" t="s">
        <v>14</v>
      </c>
      <c r="F291">
        <v>46</v>
      </c>
    </row>
    <row r="292" spans="1:6">
      <c r="A292" t="s">
        <v>20</v>
      </c>
      <c r="B292">
        <v>1396</v>
      </c>
      <c r="E292" t="s">
        <v>14</v>
      </c>
      <c r="F292">
        <v>558</v>
      </c>
    </row>
    <row r="293" spans="1:6">
      <c r="A293" t="s">
        <v>20</v>
      </c>
      <c r="B293">
        <v>4065</v>
      </c>
      <c r="E293" t="s">
        <v>14</v>
      </c>
      <c r="F293">
        <v>83</v>
      </c>
    </row>
    <row r="294" spans="1:6">
      <c r="A294" t="s">
        <v>20</v>
      </c>
      <c r="B294">
        <v>93</v>
      </c>
      <c r="E294" t="s">
        <v>14</v>
      </c>
      <c r="F294">
        <v>101</v>
      </c>
    </row>
    <row r="295" spans="1:6">
      <c r="A295" t="s">
        <v>20</v>
      </c>
      <c r="B295">
        <v>112</v>
      </c>
      <c r="E295" t="s">
        <v>14</v>
      </c>
      <c r="F295">
        <v>752</v>
      </c>
    </row>
    <row r="296" spans="1:6">
      <c r="A296" t="s">
        <v>20</v>
      </c>
      <c r="B296">
        <v>533</v>
      </c>
      <c r="E296" t="s">
        <v>14</v>
      </c>
      <c r="F296">
        <v>579</v>
      </c>
    </row>
    <row r="297" spans="1:6">
      <c r="A297" t="s">
        <v>20</v>
      </c>
      <c r="B297">
        <v>52</v>
      </c>
      <c r="E297" t="s">
        <v>14</v>
      </c>
      <c r="F297">
        <v>1910</v>
      </c>
    </row>
    <row r="298" spans="1:6">
      <c r="A298" t="s">
        <v>20</v>
      </c>
      <c r="B298">
        <v>645</v>
      </c>
      <c r="E298" t="s">
        <v>14</v>
      </c>
      <c r="F298">
        <v>38</v>
      </c>
    </row>
    <row r="299" spans="1:6">
      <c r="A299" t="s">
        <v>20</v>
      </c>
      <c r="B299">
        <v>2756</v>
      </c>
      <c r="E299" t="s">
        <v>14</v>
      </c>
      <c r="F299">
        <v>210</v>
      </c>
    </row>
    <row r="300" spans="1:6">
      <c r="A300" t="s">
        <v>20</v>
      </c>
      <c r="B300">
        <v>2266</v>
      </c>
      <c r="E300" t="s">
        <v>14</v>
      </c>
      <c r="F300">
        <v>62</v>
      </c>
    </row>
    <row r="301" spans="1:6">
      <c r="A301" t="s">
        <v>20</v>
      </c>
      <c r="B301">
        <v>154</v>
      </c>
      <c r="E301" t="s">
        <v>14</v>
      </c>
      <c r="F301">
        <v>362</v>
      </c>
    </row>
    <row r="302" spans="1:6">
      <c r="A302" t="s">
        <v>20</v>
      </c>
      <c r="B302">
        <v>165</v>
      </c>
      <c r="E302" t="s">
        <v>14</v>
      </c>
      <c r="F302">
        <v>67</v>
      </c>
    </row>
    <row r="303" spans="1:6">
      <c r="A303" t="s">
        <v>20</v>
      </c>
      <c r="B303">
        <v>134</v>
      </c>
      <c r="E303" t="s">
        <v>14</v>
      </c>
      <c r="F303">
        <v>13</v>
      </c>
    </row>
    <row r="304" spans="1:6">
      <c r="A304" t="s">
        <v>20</v>
      </c>
      <c r="B304">
        <v>2043</v>
      </c>
      <c r="E304" t="s">
        <v>14</v>
      </c>
      <c r="F304">
        <v>82</v>
      </c>
    </row>
    <row r="305" spans="1:6">
      <c r="A305" t="s">
        <v>20</v>
      </c>
      <c r="B305">
        <v>3537</v>
      </c>
      <c r="E305" t="s">
        <v>14</v>
      </c>
      <c r="F305">
        <v>15</v>
      </c>
    </row>
    <row r="306" spans="1:6">
      <c r="A306" t="s">
        <v>20</v>
      </c>
      <c r="B306">
        <v>980</v>
      </c>
      <c r="E306" t="s">
        <v>14</v>
      </c>
      <c r="F306">
        <v>64</v>
      </c>
    </row>
    <row r="307" spans="1:6">
      <c r="A307" t="s">
        <v>20</v>
      </c>
      <c r="B307">
        <v>1773</v>
      </c>
      <c r="E307" t="s">
        <v>14</v>
      </c>
      <c r="F307">
        <v>838</v>
      </c>
    </row>
    <row r="308" spans="1:6">
      <c r="A308" t="s">
        <v>20</v>
      </c>
      <c r="B308">
        <v>269</v>
      </c>
      <c r="E308" t="s">
        <v>14</v>
      </c>
      <c r="F308">
        <v>147</v>
      </c>
    </row>
    <row r="309" spans="1:6">
      <c r="A309" t="s">
        <v>20</v>
      </c>
      <c r="B309">
        <v>154</v>
      </c>
      <c r="E309" t="s">
        <v>14</v>
      </c>
      <c r="F309">
        <v>6</v>
      </c>
    </row>
    <row r="310" spans="1:6">
      <c r="A310" t="s">
        <v>20</v>
      </c>
      <c r="B310">
        <v>135</v>
      </c>
      <c r="E310" t="s">
        <v>14</v>
      </c>
      <c r="F310">
        <v>38</v>
      </c>
    </row>
    <row r="311" spans="1:6">
      <c r="A311" t="s">
        <v>20</v>
      </c>
      <c r="B311">
        <v>3742</v>
      </c>
      <c r="E311" t="s">
        <v>14</v>
      </c>
      <c r="F311">
        <v>10</v>
      </c>
    </row>
    <row r="312" spans="1:6">
      <c r="A312" t="s">
        <v>20</v>
      </c>
      <c r="B312">
        <v>69</v>
      </c>
      <c r="E312" t="s">
        <v>14</v>
      </c>
      <c r="F312">
        <v>714</v>
      </c>
    </row>
    <row r="313" spans="1:6">
      <c r="A313" t="s">
        <v>20</v>
      </c>
      <c r="B313">
        <v>2409</v>
      </c>
      <c r="E313" t="s">
        <v>14</v>
      </c>
      <c r="F313">
        <v>1439</v>
      </c>
    </row>
    <row r="314" spans="1:6">
      <c r="A314" t="s">
        <v>20</v>
      </c>
      <c r="B314">
        <v>2725</v>
      </c>
      <c r="E314" t="s">
        <v>14</v>
      </c>
      <c r="F314">
        <v>782</v>
      </c>
    </row>
    <row r="315" spans="1:6">
      <c r="A315" t="s">
        <v>20</v>
      </c>
      <c r="B315">
        <v>155</v>
      </c>
      <c r="E315" t="s">
        <v>14</v>
      </c>
      <c r="F315">
        <v>1886</v>
      </c>
    </row>
    <row r="316" spans="1:6">
      <c r="A316" t="s">
        <v>20</v>
      </c>
      <c r="B316">
        <v>247</v>
      </c>
      <c r="E316" t="s">
        <v>14</v>
      </c>
      <c r="F316">
        <v>30</v>
      </c>
    </row>
    <row r="317" spans="1:6">
      <c r="A317" t="s">
        <v>20</v>
      </c>
      <c r="B317">
        <v>216</v>
      </c>
      <c r="E317" t="s">
        <v>14</v>
      </c>
      <c r="F317">
        <v>67</v>
      </c>
    </row>
    <row r="318" spans="1:6">
      <c r="A318" t="s">
        <v>20</v>
      </c>
      <c r="B318">
        <v>198</v>
      </c>
      <c r="E318" t="s">
        <v>14</v>
      </c>
      <c r="F318">
        <v>86</v>
      </c>
    </row>
    <row r="319" spans="1:6">
      <c r="A319" t="s">
        <v>20</v>
      </c>
      <c r="B319">
        <v>103</v>
      </c>
      <c r="E319" t="s">
        <v>14</v>
      </c>
      <c r="F319">
        <v>3387</v>
      </c>
    </row>
    <row r="320" spans="1:6">
      <c r="A320" t="s">
        <v>20</v>
      </c>
      <c r="B320">
        <v>820</v>
      </c>
      <c r="E320" t="s">
        <v>14</v>
      </c>
      <c r="F320">
        <v>331</v>
      </c>
    </row>
    <row r="321" spans="1:6">
      <c r="A321" t="s">
        <v>20</v>
      </c>
      <c r="B321">
        <v>121</v>
      </c>
      <c r="E321" t="s">
        <v>14</v>
      </c>
      <c r="F321">
        <v>374</v>
      </c>
    </row>
    <row r="322" spans="1:6">
      <c r="A322" t="s">
        <v>20</v>
      </c>
      <c r="B322">
        <v>1113</v>
      </c>
      <c r="E322" t="s">
        <v>14</v>
      </c>
      <c r="F322">
        <v>2201</v>
      </c>
    </row>
    <row r="323" spans="1:6">
      <c r="A323" t="s">
        <v>20</v>
      </c>
      <c r="B323">
        <v>2105</v>
      </c>
      <c r="E323" t="s">
        <v>14</v>
      </c>
      <c r="F323">
        <v>77</v>
      </c>
    </row>
    <row r="324" spans="1:6">
      <c r="A324" t="s">
        <v>20</v>
      </c>
      <c r="B324">
        <v>1425</v>
      </c>
      <c r="E324" t="s">
        <v>14</v>
      </c>
      <c r="F324">
        <v>118</v>
      </c>
    </row>
    <row r="325" spans="1:6">
      <c r="A325" t="s">
        <v>20</v>
      </c>
      <c r="B325">
        <v>149</v>
      </c>
      <c r="E325" t="s">
        <v>14</v>
      </c>
      <c r="F325">
        <v>1625</v>
      </c>
    </row>
    <row r="326" spans="1:6">
      <c r="A326" t="s">
        <v>20</v>
      </c>
      <c r="B326">
        <v>2353</v>
      </c>
      <c r="E326" t="s">
        <v>14</v>
      </c>
      <c r="F326">
        <v>132</v>
      </c>
    </row>
    <row r="327" spans="1:6">
      <c r="A327" t="s">
        <v>20</v>
      </c>
      <c r="B327">
        <v>155</v>
      </c>
      <c r="E327" t="s">
        <v>14</v>
      </c>
      <c r="F327">
        <v>1</v>
      </c>
    </row>
    <row r="328" spans="1:6">
      <c r="A328" t="s">
        <v>20</v>
      </c>
      <c r="B328">
        <v>87</v>
      </c>
      <c r="E328" t="s">
        <v>14</v>
      </c>
      <c r="F328">
        <v>19</v>
      </c>
    </row>
    <row r="329" spans="1:6">
      <c r="A329" t="s">
        <v>20</v>
      </c>
      <c r="B329">
        <v>110</v>
      </c>
      <c r="E329" t="s">
        <v>14</v>
      </c>
      <c r="F329">
        <v>58</v>
      </c>
    </row>
    <row r="330" spans="1:6">
      <c r="A330" t="s">
        <v>20</v>
      </c>
      <c r="B330">
        <v>194</v>
      </c>
      <c r="E330" t="s">
        <v>14</v>
      </c>
      <c r="F330">
        <v>575</v>
      </c>
    </row>
    <row r="331" spans="1:6">
      <c r="A331" t="s">
        <v>20</v>
      </c>
      <c r="B331">
        <v>223</v>
      </c>
      <c r="E331" t="s">
        <v>14</v>
      </c>
      <c r="F331">
        <v>0</v>
      </c>
    </row>
    <row r="332" spans="1:6">
      <c r="A332" t="s">
        <v>20</v>
      </c>
      <c r="B332">
        <v>3131</v>
      </c>
      <c r="E332" t="s">
        <v>14</v>
      </c>
      <c r="F332">
        <v>859</v>
      </c>
    </row>
    <row r="333" spans="1:6">
      <c r="A333" t="s">
        <v>20</v>
      </c>
      <c r="B333">
        <v>1703</v>
      </c>
      <c r="E333" t="s">
        <v>14</v>
      </c>
      <c r="F333">
        <v>143</v>
      </c>
    </row>
    <row r="334" spans="1:6">
      <c r="A334" t="s">
        <v>20</v>
      </c>
      <c r="B334">
        <v>225</v>
      </c>
      <c r="E334" t="s">
        <v>14</v>
      </c>
      <c r="F334">
        <v>31</v>
      </c>
    </row>
    <row r="335" spans="1:6">
      <c r="A335" t="s">
        <v>20</v>
      </c>
      <c r="B335">
        <v>101</v>
      </c>
      <c r="E335" t="s">
        <v>14</v>
      </c>
      <c r="F335">
        <v>16</v>
      </c>
    </row>
    <row r="336" spans="1:6">
      <c r="A336" t="s">
        <v>20</v>
      </c>
      <c r="B336">
        <v>82</v>
      </c>
      <c r="E336" t="s">
        <v>14</v>
      </c>
      <c r="F336">
        <v>36</v>
      </c>
    </row>
    <row r="337" spans="1:6">
      <c r="A337" t="s">
        <v>20</v>
      </c>
      <c r="B337">
        <v>1965</v>
      </c>
      <c r="E337" t="s">
        <v>14</v>
      </c>
      <c r="F337">
        <v>35</v>
      </c>
    </row>
    <row r="338" spans="1:6">
      <c r="A338" t="s">
        <v>20</v>
      </c>
      <c r="B338">
        <v>166</v>
      </c>
      <c r="E338" t="s">
        <v>14</v>
      </c>
      <c r="F338">
        <v>1</v>
      </c>
    </row>
    <row r="339" spans="1:6">
      <c r="A339" t="s">
        <v>20</v>
      </c>
      <c r="B339">
        <v>330</v>
      </c>
      <c r="E339" t="s">
        <v>14</v>
      </c>
      <c r="F339">
        <v>263</v>
      </c>
    </row>
    <row r="340" spans="1:6">
      <c r="A340" t="s">
        <v>20</v>
      </c>
      <c r="B340">
        <v>122</v>
      </c>
      <c r="E340" t="s">
        <v>14</v>
      </c>
      <c r="F340">
        <v>3868</v>
      </c>
    </row>
    <row r="341" spans="1:6">
      <c r="A341" t="s">
        <v>20</v>
      </c>
      <c r="B341">
        <v>168</v>
      </c>
      <c r="E341" t="s">
        <v>14</v>
      </c>
      <c r="F341">
        <v>535</v>
      </c>
    </row>
    <row r="342" spans="1:6">
      <c r="A342" t="s">
        <v>20</v>
      </c>
      <c r="B342">
        <v>144</v>
      </c>
      <c r="E342" t="s">
        <v>14</v>
      </c>
      <c r="F342">
        <v>94</v>
      </c>
    </row>
    <row r="343" spans="1:6">
      <c r="A343" t="s">
        <v>20</v>
      </c>
      <c r="B343">
        <v>1345</v>
      </c>
      <c r="E343" t="s">
        <v>14</v>
      </c>
      <c r="F343">
        <v>831</v>
      </c>
    </row>
    <row r="344" spans="1:6">
      <c r="A344" t="s">
        <v>20</v>
      </c>
      <c r="B344">
        <v>246</v>
      </c>
      <c r="E344" t="s">
        <v>14</v>
      </c>
      <c r="F344">
        <v>37</v>
      </c>
    </row>
    <row r="345" spans="1:6">
      <c r="A345" t="s">
        <v>20</v>
      </c>
      <c r="B345">
        <v>4289</v>
      </c>
      <c r="E345" t="s">
        <v>14</v>
      </c>
      <c r="F345">
        <v>1368</v>
      </c>
    </row>
    <row r="346" spans="1:6">
      <c r="A346" t="s">
        <v>20</v>
      </c>
      <c r="B346">
        <v>132</v>
      </c>
      <c r="E346" t="s">
        <v>14</v>
      </c>
      <c r="F346">
        <v>1258</v>
      </c>
    </row>
    <row r="347" spans="1:6">
      <c r="A347" t="s">
        <v>20</v>
      </c>
      <c r="B347">
        <v>452</v>
      </c>
      <c r="E347" t="s">
        <v>14</v>
      </c>
      <c r="F347">
        <v>41</v>
      </c>
    </row>
    <row r="348" spans="1:6">
      <c r="A348" t="s">
        <v>20</v>
      </c>
      <c r="B348">
        <v>199</v>
      </c>
      <c r="E348" t="s">
        <v>14</v>
      </c>
      <c r="F348">
        <v>5681</v>
      </c>
    </row>
    <row r="349" spans="1:6">
      <c r="A349" t="s">
        <v>20</v>
      </c>
      <c r="B349">
        <v>174</v>
      </c>
      <c r="E349" t="s">
        <v>14</v>
      </c>
      <c r="F349">
        <v>2108</v>
      </c>
    </row>
    <row r="350" spans="1:6">
      <c r="A350" t="s">
        <v>20</v>
      </c>
      <c r="B350">
        <v>80</v>
      </c>
      <c r="E350" t="s">
        <v>14</v>
      </c>
      <c r="F350">
        <v>67</v>
      </c>
    </row>
    <row r="351" spans="1:6">
      <c r="A351" t="s">
        <v>20</v>
      </c>
      <c r="B351">
        <v>1052</v>
      </c>
      <c r="E351" t="s">
        <v>14</v>
      </c>
      <c r="F351">
        <v>1</v>
      </c>
    </row>
    <row r="352" spans="1:6">
      <c r="A352" t="s">
        <v>20</v>
      </c>
      <c r="B352">
        <v>123</v>
      </c>
      <c r="E352" t="s">
        <v>14</v>
      </c>
      <c r="F352">
        <v>65</v>
      </c>
    </row>
    <row r="353" spans="1:6">
      <c r="A353" t="s">
        <v>20</v>
      </c>
      <c r="B353">
        <v>103</v>
      </c>
      <c r="E353" t="s">
        <v>14</v>
      </c>
      <c r="F353">
        <v>156</v>
      </c>
    </row>
    <row r="354" spans="1:6">
      <c r="A354" t="s">
        <v>20</v>
      </c>
      <c r="B354">
        <v>69</v>
      </c>
      <c r="E354" t="s">
        <v>14</v>
      </c>
      <c r="F354">
        <v>35</v>
      </c>
    </row>
    <row r="355" spans="1:6">
      <c r="A355" t="s">
        <v>20</v>
      </c>
      <c r="B355">
        <v>211</v>
      </c>
      <c r="E355" t="s">
        <v>14</v>
      </c>
      <c r="F355">
        <v>908</v>
      </c>
    </row>
    <row r="356" spans="1:6">
      <c r="A356" t="s">
        <v>20</v>
      </c>
      <c r="B356">
        <v>34</v>
      </c>
      <c r="E356" t="s">
        <v>14</v>
      </c>
      <c r="F356">
        <v>1</v>
      </c>
    </row>
    <row r="357" spans="1:6">
      <c r="A357" t="s">
        <v>20</v>
      </c>
      <c r="B357">
        <v>207</v>
      </c>
      <c r="E357" t="s">
        <v>14</v>
      </c>
      <c r="F357">
        <v>830</v>
      </c>
    </row>
    <row r="358" spans="1:6">
      <c r="A358" t="s">
        <v>20</v>
      </c>
      <c r="B358">
        <v>1613</v>
      </c>
      <c r="E358" t="s">
        <v>14</v>
      </c>
      <c r="F358">
        <v>39</v>
      </c>
    </row>
    <row r="359" spans="1:6">
      <c r="A359" t="s">
        <v>20</v>
      </c>
      <c r="B359">
        <v>42</v>
      </c>
      <c r="E359" t="s">
        <v>14</v>
      </c>
      <c r="F359">
        <v>48</v>
      </c>
    </row>
    <row r="360" spans="1:6">
      <c r="A360" t="s">
        <v>20</v>
      </c>
      <c r="B360">
        <v>158</v>
      </c>
      <c r="E360" t="s">
        <v>14</v>
      </c>
      <c r="F360">
        <v>452</v>
      </c>
    </row>
    <row r="361" spans="1:6">
      <c r="A361" t="s">
        <v>20</v>
      </c>
      <c r="B361">
        <v>2107</v>
      </c>
      <c r="E361" t="s">
        <v>14</v>
      </c>
      <c r="F361">
        <v>602</v>
      </c>
    </row>
    <row r="362" spans="1:6">
      <c r="A362" t="s">
        <v>20</v>
      </c>
      <c r="B362">
        <v>159</v>
      </c>
      <c r="E362" t="s">
        <v>14</v>
      </c>
      <c r="F362">
        <v>1063</v>
      </c>
    </row>
    <row r="363" spans="1:6">
      <c r="A363" t="s">
        <v>20</v>
      </c>
      <c r="B363">
        <v>106</v>
      </c>
      <c r="E363" t="s">
        <v>14</v>
      </c>
      <c r="F363">
        <v>1296</v>
      </c>
    </row>
    <row r="364" spans="1:6">
      <c r="A364" t="s">
        <v>20</v>
      </c>
      <c r="B364">
        <v>137</v>
      </c>
      <c r="E364" t="s">
        <v>14</v>
      </c>
      <c r="F364">
        <v>17</v>
      </c>
    </row>
    <row r="365" spans="1:6">
      <c r="A365" t="s">
        <v>20</v>
      </c>
      <c r="B365">
        <v>53</v>
      </c>
      <c r="E365" t="s">
        <v>14</v>
      </c>
      <c r="F365">
        <v>105</v>
      </c>
    </row>
    <row r="366" spans="1:6">
      <c r="A366" t="s">
        <v>20</v>
      </c>
      <c r="B366">
        <v>107</v>
      </c>
    </row>
    <row r="367" spans="1:6">
      <c r="A367" t="s">
        <v>20</v>
      </c>
      <c r="B367">
        <v>157</v>
      </c>
    </row>
    <row r="368" spans="1:6">
      <c r="A368" t="s">
        <v>20</v>
      </c>
      <c r="B368">
        <v>3059</v>
      </c>
    </row>
    <row r="369" spans="1:2">
      <c r="A369" t="s">
        <v>20</v>
      </c>
      <c r="B369">
        <v>123</v>
      </c>
    </row>
    <row r="370" spans="1:2">
      <c r="A370" t="s">
        <v>20</v>
      </c>
      <c r="B370">
        <v>470</v>
      </c>
    </row>
    <row r="371" spans="1:2">
      <c r="A371" t="s">
        <v>20</v>
      </c>
      <c r="B371">
        <v>6286</v>
      </c>
    </row>
    <row r="372" spans="1:2">
      <c r="A372" t="s">
        <v>20</v>
      </c>
      <c r="B372">
        <v>290</v>
      </c>
    </row>
    <row r="373" spans="1:2">
      <c r="A373" t="s">
        <v>20</v>
      </c>
      <c r="B373">
        <v>144</v>
      </c>
    </row>
    <row r="374" spans="1:2">
      <c r="A374" t="s">
        <v>20</v>
      </c>
      <c r="B374">
        <v>272</v>
      </c>
    </row>
    <row r="375" spans="1:2">
      <c r="A375" t="s">
        <v>20</v>
      </c>
      <c r="B375">
        <v>1621</v>
      </c>
    </row>
    <row r="376" spans="1:2">
      <c r="A376" t="s">
        <v>20</v>
      </c>
      <c r="B376">
        <v>195</v>
      </c>
    </row>
    <row r="377" spans="1:2">
      <c r="A377" t="s">
        <v>20</v>
      </c>
      <c r="B377">
        <v>155</v>
      </c>
    </row>
    <row r="378" spans="1:2">
      <c r="A378" t="s">
        <v>20</v>
      </c>
      <c r="B378">
        <v>2038</v>
      </c>
    </row>
    <row r="379" spans="1:2">
      <c r="A379" t="s">
        <v>20</v>
      </c>
      <c r="B379">
        <v>59</v>
      </c>
    </row>
    <row r="380" spans="1:2">
      <c r="A380" t="s">
        <v>20</v>
      </c>
      <c r="B380">
        <v>3116</v>
      </c>
    </row>
    <row r="381" spans="1:2">
      <c r="A381" t="s">
        <v>20</v>
      </c>
      <c r="B381">
        <v>233</v>
      </c>
    </row>
    <row r="382" spans="1:2">
      <c r="A382" t="s">
        <v>20</v>
      </c>
      <c r="B382">
        <v>41</v>
      </c>
    </row>
    <row r="383" spans="1:2">
      <c r="A383" t="s">
        <v>20</v>
      </c>
      <c r="B383">
        <v>3205</v>
      </c>
    </row>
    <row r="384" spans="1:2">
      <c r="A384" t="s">
        <v>20</v>
      </c>
      <c r="B384">
        <v>1989</v>
      </c>
    </row>
    <row r="385" spans="1:2">
      <c r="A385" t="s">
        <v>20</v>
      </c>
      <c r="B385">
        <v>194</v>
      </c>
    </row>
    <row r="386" spans="1:2">
      <c r="A386" t="s">
        <v>20</v>
      </c>
      <c r="B386">
        <v>131</v>
      </c>
    </row>
    <row r="387" spans="1:2">
      <c r="A387" t="s">
        <v>20</v>
      </c>
      <c r="B387">
        <v>191</v>
      </c>
    </row>
    <row r="388" spans="1:2">
      <c r="A388" t="s">
        <v>20</v>
      </c>
      <c r="B388">
        <v>170</v>
      </c>
    </row>
    <row r="389" spans="1:2">
      <c r="A389" t="s">
        <v>20</v>
      </c>
      <c r="B389">
        <v>1559</v>
      </c>
    </row>
    <row r="390" spans="1:2">
      <c r="A390" t="s">
        <v>20</v>
      </c>
      <c r="B390">
        <v>142</v>
      </c>
    </row>
    <row r="391" spans="1:2">
      <c r="A391" t="s">
        <v>20</v>
      </c>
      <c r="B391">
        <v>127</v>
      </c>
    </row>
    <row r="392" spans="1:2">
      <c r="A392" t="s">
        <v>20</v>
      </c>
      <c r="B392">
        <v>114</v>
      </c>
    </row>
    <row r="393" spans="1:2">
      <c r="A393" t="s">
        <v>20</v>
      </c>
      <c r="B393">
        <v>157</v>
      </c>
    </row>
    <row r="394" spans="1:2">
      <c r="A394" t="s">
        <v>20</v>
      </c>
      <c r="B394">
        <v>2468</v>
      </c>
    </row>
    <row r="395" spans="1:2">
      <c r="A395" t="s">
        <v>20</v>
      </c>
      <c r="B395">
        <v>1784</v>
      </c>
    </row>
    <row r="396" spans="1:2">
      <c r="A396" t="s">
        <v>20</v>
      </c>
      <c r="B396">
        <v>180</v>
      </c>
    </row>
    <row r="397" spans="1:2">
      <c r="A397" t="s">
        <v>20</v>
      </c>
      <c r="B397">
        <v>909</v>
      </c>
    </row>
    <row r="398" spans="1:2">
      <c r="A398" t="s">
        <v>20</v>
      </c>
      <c r="B398">
        <v>180</v>
      </c>
    </row>
    <row r="399" spans="1:2">
      <c r="A399" t="s">
        <v>20</v>
      </c>
      <c r="B399">
        <v>397</v>
      </c>
    </row>
    <row r="400" spans="1:2">
      <c r="A400" t="s">
        <v>20</v>
      </c>
      <c r="B400">
        <v>136</v>
      </c>
    </row>
    <row r="401" spans="1:2">
      <c r="A401" t="s">
        <v>20</v>
      </c>
      <c r="B401">
        <v>181</v>
      </c>
    </row>
    <row r="402" spans="1:2">
      <c r="A402" t="s">
        <v>20</v>
      </c>
      <c r="B402">
        <v>78</v>
      </c>
    </row>
    <row r="403" spans="1:2">
      <c r="A403" t="s">
        <v>20</v>
      </c>
      <c r="B403">
        <v>241</v>
      </c>
    </row>
    <row r="404" spans="1:2">
      <c r="A404" t="s">
        <v>20</v>
      </c>
      <c r="B404">
        <v>150</v>
      </c>
    </row>
    <row r="405" spans="1:2">
      <c r="A405" t="s">
        <v>20</v>
      </c>
      <c r="B405">
        <v>186</v>
      </c>
    </row>
    <row r="406" spans="1:2">
      <c r="A406" t="s">
        <v>20</v>
      </c>
      <c r="B406">
        <v>129</v>
      </c>
    </row>
    <row r="407" spans="1:2">
      <c r="A407" t="s">
        <v>20</v>
      </c>
      <c r="B407">
        <v>83</v>
      </c>
    </row>
    <row r="408" spans="1:2">
      <c r="A408" t="s">
        <v>20</v>
      </c>
      <c r="B408">
        <v>237</v>
      </c>
    </row>
    <row r="409" spans="1:2">
      <c r="A409" t="s">
        <v>20</v>
      </c>
      <c r="B409">
        <v>1396</v>
      </c>
    </row>
    <row r="410" spans="1:2">
      <c r="A410" t="s">
        <v>20</v>
      </c>
      <c r="B410">
        <v>62</v>
      </c>
    </row>
    <row r="411" spans="1:2">
      <c r="A411" t="s">
        <v>20</v>
      </c>
      <c r="B411">
        <v>98</v>
      </c>
    </row>
    <row r="412" spans="1:2">
      <c r="A412" t="s">
        <v>20</v>
      </c>
      <c r="B412">
        <v>297</v>
      </c>
    </row>
    <row r="413" spans="1:2">
      <c r="A413" t="s">
        <v>20</v>
      </c>
      <c r="B413">
        <v>50</v>
      </c>
    </row>
    <row r="414" spans="1:2">
      <c r="A414" t="s">
        <v>20</v>
      </c>
      <c r="B414">
        <v>132</v>
      </c>
    </row>
    <row r="415" spans="1:2">
      <c r="A415" t="s">
        <v>20</v>
      </c>
      <c r="B415">
        <v>106</v>
      </c>
    </row>
    <row r="416" spans="1:2">
      <c r="A416" t="s">
        <v>20</v>
      </c>
      <c r="B416">
        <v>1866</v>
      </c>
    </row>
    <row r="417" spans="1:2">
      <c r="A417" t="s">
        <v>20</v>
      </c>
      <c r="B417">
        <v>131</v>
      </c>
    </row>
    <row r="418" spans="1:2">
      <c r="A418" t="s">
        <v>20</v>
      </c>
      <c r="B418">
        <v>554</v>
      </c>
    </row>
    <row r="419" spans="1:2">
      <c r="A419" t="s">
        <v>20</v>
      </c>
      <c r="B419">
        <v>218</v>
      </c>
    </row>
    <row r="420" spans="1:2">
      <c r="A420" t="s">
        <v>20</v>
      </c>
      <c r="B420">
        <v>3657</v>
      </c>
    </row>
    <row r="421" spans="1:2">
      <c r="A421" t="s">
        <v>20</v>
      </c>
      <c r="B421">
        <v>3016</v>
      </c>
    </row>
    <row r="422" spans="1:2">
      <c r="A422" t="s">
        <v>20</v>
      </c>
      <c r="B422">
        <v>1101</v>
      </c>
    </row>
    <row r="423" spans="1:2">
      <c r="A423" t="s">
        <v>20</v>
      </c>
      <c r="B423">
        <v>67</v>
      </c>
    </row>
    <row r="424" spans="1:2">
      <c r="A424" t="s">
        <v>20</v>
      </c>
      <c r="B424">
        <v>1073</v>
      </c>
    </row>
    <row r="425" spans="1:2">
      <c r="A425" t="s">
        <v>20</v>
      </c>
      <c r="B425">
        <v>2528</v>
      </c>
    </row>
    <row r="426" spans="1:2">
      <c r="A426" t="s">
        <v>20</v>
      </c>
      <c r="B426">
        <v>87</v>
      </c>
    </row>
    <row r="427" spans="1:2">
      <c r="A427" t="s">
        <v>20</v>
      </c>
      <c r="B427">
        <v>142</v>
      </c>
    </row>
    <row r="428" spans="1:2">
      <c r="A428" t="s">
        <v>20</v>
      </c>
      <c r="B428">
        <v>181</v>
      </c>
    </row>
    <row r="429" spans="1:2">
      <c r="A429" t="s">
        <v>20</v>
      </c>
      <c r="B429">
        <v>134</v>
      </c>
    </row>
    <row r="430" spans="1:2">
      <c r="A430" t="s">
        <v>20</v>
      </c>
      <c r="B430">
        <v>94</v>
      </c>
    </row>
    <row r="431" spans="1:2">
      <c r="A431" t="s">
        <v>20</v>
      </c>
      <c r="B431">
        <v>1697</v>
      </c>
    </row>
    <row r="432" spans="1:2">
      <c r="A432" t="s">
        <v>20</v>
      </c>
      <c r="B432">
        <v>117</v>
      </c>
    </row>
    <row r="433" spans="1:2">
      <c r="A433" t="s">
        <v>20</v>
      </c>
      <c r="B433">
        <v>190</v>
      </c>
    </row>
    <row r="434" spans="1:2">
      <c r="A434" t="s">
        <v>20</v>
      </c>
      <c r="B434">
        <v>133</v>
      </c>
    </row>
    <row r="435" spans="1:2">
      <c r="A435" t="s">
        <v>20</v>
      </c>
      <c r="B435">
        <v>130</v>
      </c>
    </row>
    <row r="436" spans="1:2">
      <c r="A436" t="s">
        <v>20</v>
      </c>
      <c r="B436">
        <v>235</v>
      </c>
    </row>
    <row r="437" spans="1:2">
      <c r="A437" t="s">
        <v>20</v>
      </c>
      <c r="B437">
        <v>214</v>
      </c>
    </row>
    <row r="438" spans="1:2">
      <c r="A438" t="s">
        <v>20</v>
      </c>
      <c r="B438">
        <v>659</v>
      </c>
    </row>
    <row r="439" spans="1:2">
      <c r="A439" t="s">
        <v>20</v>
      </c>
      <c r="B439">
        <v>187</v>
      </c>
    </row>
    <row r="440" spans="1:2">
      <c r="A440" t="s">
        <v>20</v>
      </c>
      <c r="B440">
        <v>27</v>
      </c>
    </row>
    <row r="441" spans="1:2">
      <c r="A441" t="s">
        <v>20</v>
      </c>
      <c r="B441">
        <v>133</v>
      </c>
    </row>
    <row r="442" spans="1:2">
      <c r="A442" t="s">
        <v>20</v>
      </c>
      <c r="B442">
        <v>179</v>
      </c>
    </row>
    <row r="443" spans="1:2">
      <c r="A443" t="s">
        <v>20</v>
      </c>
      <c r="B443">
        <v>126</v>
      </c>
    </row>
    <row r="444" spans="1:2">
      <c r="A444" t="s">
        <v>20</v>
      </c>
      <c r="B444">
        <v>2320</v>
      </c>
    </row>
    <row r="445" spans="1:2">
      <c r="A445" t="s">
        <v>20</v>
      </c>
      <c r="B445">
        <v>122</v>
      </c>
    </row>
    <row r="446" spans="1:2">
      <c r="A446" t="s">
        <v>20</v>
      </c>
      <c r="B446">
        <v>498</v>
      </c>
    </row>
    <row r="447" spans="1:2">
      <c r="A447" t="s">
        <v>20</v>
      </c>
      <c r="B447">
        <v>48</v>
      </c>
    </row>
    <row r="448" spans="1:2">
      <c r="A448" t="s">
        <v>20</v>
      </c>
      <c r="B448">
        <v>26</v>
      </c>
    </row>
    <row r="449" spans="1:2">
      <c r="A449" t="s">
        <v>20</v>
      </c>
      <c r="B449">
        <v>142</v>
      </c>
    </row>
    <row r="450" spans="1:2">
      <c r="A450" t="s">
        <v>20</v>
      </c>
      <c r="B450">
        <v>6212</v>
      </c>
    </row>
    <row r="451" spans="1:2">
      <c r="A451" t="s">
        <v>20</v>
      </c>
      <c r="B451">
        <v>226</v>
      </c>
    </row>
    <row r="452" spans="1:2">
      <c r="A452" t="s">
        <v>20</v>
      </c>
      <c r="B452">
        <v>2673</v>
      </c>
    </row>
    <row r="453" spans="1:2">
      <c r="A453" t="s">
        <v>20</v>
      </c>
      <c r="B453">
        <v>1681</v>
      </c>
    </row>
    <row r="454" spans="1:2">
      <c r="A454" t="s">
        <v>20</v>
      </c>
      <c r="B454">
        <v>148</v>
      </c>
    </row>
    <row r="455" spans="1:2">
      <c r="A455" t="s">
        <v>20</v>
      </c>
      <c r="B455">
        <v>148</v>
      </c>
    </row>
    <row r="456" spans="1:2">
      <c r="A456" t="s">
        <v>20</v>
      </c>
      <c r="B456">
        <v>140</v>
      </c>
    </row>
    <row r="457" spans="1:2">
      <c r="A457" t="s">
        <v>20</v>
      </c>
      <c r="B457">
        <v>139</v>
      </c>
    </row>
    <row r="458" spans="1:2">
      <c r="A458" t="s">
        <v>20</v>
      </c>
      <c r="B458">
        <v>186</v>
      </c>
    </row>
    <row r="459" spans="1:2">
      <c r="A459" t="s">
        <v>20</v>
      </c>
      <c r="B459">
        <v>193</v>
      </c>
    </row>
    <row r="460" spans="1:2">
      <c r="A460" t="s">
        <v>20</v>
      </c>
      <c r="B460">
        <v>5966</v>
      </c>
    </row>
    <row r="461" spans="1:2">
      <c r="A461" t="s">
        <v>20</v>
      </c>
      <c r="B461">
        <v>121</v>
      </c>
    </row>
    <row r="462" spans="1:2">
      <c r="A462" t="s">
        <v>20</v>
      </c>
      <c r="B462">
        <v>524</v>
      </c>
    </row>
    <row r="463" spans="1:2">
      <c r="A463" t="s">
        <v>20</v>
      </c>
      <c r="B463">
        <v>122</v>
      </c>
    </row>
    <row r="464" spans="1:2">
      <c r="A464" t="s">
        <v>20</v>
      </c>
      <c r="B464">
        <v>337</v>
      </c>
    </row>
    <row r="465" spans="1:2">
      <c r="A465" t="s">
        <v>20</v>
      </c>
      <c r="B465">
        <v>2693</v>
      </c>
    </row>
    <row r="466" spans="1:2">
      <c r="A466" t="s">
        <v>20</v>
      </c>
      <c r="B466">
        <v>1917</v>
      </c>
    </row>
    <row r="467" spans="1:2">
      <c r="A467" t="s">
        <v>20</v>
      </c>
      <c r="B467">
        <v>207</v>
      </c>
    </row>
    <row r="468" spans="1:2">
      <c r="A468" t="s">
        <v>20</v>
      </c>
      <c r="B468">
        <v>154</v>
      </c>
    </row>
    <row r="469" spans="1:2">
      <c r="A469" t="s">
        <v>20</v>
      </c>
      <c r="B469">
        <v>546</v>
      </c>
    </row>
    <row r="470" spans="1:2">
      <c r="A470" t="s">
        <v>20</v>
      </c>
      <c r="B470">
        <v>209</v>
      </c>
    </row>
    <row r="471" spans="1:2">
      <c r="A471" t="s">
        <v>20</v>
      </c>
      <c r="B471">
        <v>299</v>
      </c>
    </row>
    <row r="472" spans="1:2">
      <c r="A472" t="s">
        <v>20</v>
      </c>
      <c r="B472">
        <v>147</v>
      </c>
    </row>
    <row r="473" spans="1:2">
      <c r="A473" t="s">
        <v>20</v>
      </c>
      <c r="B473">
        <v>2346</v>
      </c>
    </row>
    <row r="474" spans="1:2">
      <c r="A474" t="s">
        <v>20</v>
      </c>
      <c r="B474">
        <v>157</v>
      </c>
    </row>
    <row r="475" spans="1:2">
      <c r="A475" t="s">
        <v>20</v>
      </c>
      <c r="B475">
        <v>2261</v>
      </c>
    </row>
    <row r="476" spans="1:2">
      <c r="A476" t="s">
        <v>20</v>
      </c>
      <c r="B476">
        <v>249</v>
      </c>
    </row>
    <row r="477" spans="1:2">
      <c r="A477" t="s">
        <v>20</v>
      </c>
      <c r="B477">
        <v>1713</v>
      </c>
    </row>
    <row r="478" spans="1:2">
      <c r="A478" t="s">
        <v>20</v>
      </c>
      <c r="B478">
        <v>94</v>
      </c>
    </row>
    <row r="479" spans="1:2">
      <c r="A479" t="s">
        <v>20</v>
      </c>
      <c r="B479">
        <v>150</v>
      </c>
    </row>
    <row r="480" spans="1:2">
      <c r="A480" t="s">
        <v>20</v>
      </c>
      <c r="B480">
        <v>2100</v>
      </c>
    </row>
    <row r="481" spans="1:2">
      <c r="A481" t="s">
        <v>20</v>
      </c>
      <c r="B481">
        <v>113</v>
      </c>
    </row>
    <row r="482" spans="1:2">
      <c r="A482" t="s">
        <v>20</v>
      </c>
      <c r="B482">
        <v>536</v>
      </c>
    </row>
    <row r="483" spans="1:2">
      <c r="A483" t="s">
        <v>20</v>
      </c>
      <c r="B483">
        <v>165</v>
      </c>
    </row>
    <row r="484" spans="1:2">
      <c r="A484" t="s">
        <v>20</v>
      </c>
      <c r="B484">
        <v>92</v>
      </c>
    </row>
    <row r="485" spans="1:2">
      <c r="A485" t="s">
        <v>20</v>
      </c>
      <c r="B485">
        <v>127</v>
      </c>
    </row>
    <row r="486" spans="1:2">
      <c r="A486" t="s">
        <v>20</v>
      </c>
      <c r="B486">
        <v>128</v>
      </c>
    </row>
    <row r="487" spans="1:2">
      <c r="A487" t="s">
        <v>20</v>
      </c>
      <c r="B487">
        <v>157</v>
      </c>
    </row>
    <row r="488" spans="1:2">
      <c r="A488" t="s">
        <v>20</v>
      </c>
      <c r="B488">
        <v>76</v>
      </c>
    </row>
    <row r="489" spans="1:2">
      <c r="A489" t="s">
        <v>20</v>
      </c>
      <c r="B489">
        <v>84</v>
      </c>
    </row>
    <row r="490" spans="1:2">
      <c r="A490" t="s">
        <v>20</v>
      </c>
      <c r="B490">
        <v>220</v>
      </c>
    </row>
    <row r="491" spans="1:2">
      <c r="A491" t="s">
        <v>20</v>
      </c>
      <c r="B491">
        <v>2893</v>
      </c>
    </row>
    <row r="492" spans="1:2">
      <c r="A492" t="s">
        <v>20</v>
      </c>
      <c r="B492">
        <v>2080</v>
      </c>
    </row>
    <row r="493" spans="1:2">
      <c r="A493" t="s">
        <v>20</v>
      </c>
      <c r="B493">
        <v>282</v>
      </c>
    </row>
    <row r="494" spans="1:2">
      <c r="A494" t="s">
        <v>20</v>
      </c>
      <c r="B494">
        <v>32</v>
      </c>
    </row>
    <row r="495" spans="1:2">
      <c r="A495" t="s">
        <v>20</v>
      </c>
      <c r="B495">
        <v>3036</v>
      </c>
    </row>
    <row r="496" spans="1:2">
      <c r="A496" t="s">
        <v>20</v>
      </c>
      <c r="B496">
        <v>1385</v>
      </c>
    </row>
    <row r="497" spans="1:2">
      <c r="A497" t="s">
        <v>20</v>
      </c>
      <c r="B497">
        <v>1170</v>
      </c>
    </row>
    <row r="498" spans="1:2">
      <c r="A498" t="s">
        <v>20</v>
      </c>
      <c r="B498">
        <v>2188</v>
      </c>
    </row>
    <row r="499" spans="1:2">
      <c r="A499" t="s">
        <v>20</v>
      </c>
      <c r="B499">
        <v>85</v>
      </c>
    </row>
    <row r="500" spans="1:2">
      <c r="A500" t="s">
        <v>20</v>
      </c>
      <c r="B500">
        <v>1267</v>
      </c>
    </row>
    <row r="501" spans="1:2">
      <c r="A501" t="s">
        <v>20</v>
      </c>
      <c r="B501">
        <v>189</v>
      </c>
    </row>
    <row r="502" spans="1:2">
      <c r="A502" t="s">
        <v>20</v>
      </c>
      <c r="B502">
        <v>86</v>
      </c>
    </row>
    <row r="503" spans="1:2">
      <c r="A503" t="s">
        <v>20</v>
      </c>
      <c r="B503">
        <v>183</v>
      </c>
    </row>
    <row r="504" spans="1:2">
      <c r="A504" t="s">
        <v>20</v>
      </c>
      <c r="B504">
        <v>184</v>
      </c>
    </row>
    <row r="505" spans="1:2">
      <c r="A505" t="s">
        <v>20</v>
      </c>
      <c r="B505">
        <v>89</v>
      </c>
    </row>
    <row r="506" spans="1:2">
      <c r="A506" t="s">
        <v>20</v>
      </c>
      <c r="B506">
        <v>279</v>
      </c>
    </row>
    <row r="507" spans="1:2">
      <c r="A507" t="s">
        <v>20</v>
      </c>
      <c r="B507">
        <v>160</v>
      </c>
    </row>
    <row r="508" spans="1:2">
      <c r="A508" t="s">
        <v>20</v>
      </c>
      <c r="B508">
        <v>300</v>
      </c>
    </row>
    <row r="509" spans="1:2">
      <c r="A509" t="s">
        <v>20</v>
      </c>
      <c r="B509">
        <v>92</v>
      </c>
    </row>
    <row r="510" spans="1:2">
      <c r="A510" t="s">
        <v>20</v>
      </c>
      <c r="B510">
        <v>1887</v>
      </c>
    </row>
    <row r="511" spans="1:2">
      <c r="A511" t="s">
        <v>20</v>
      </c>
      <c r="B511">
        <v>1782</v>
      </c>
    </row>
    <row r="512" spans="1:2">
      <c r="A512" t="s">
        <v>20</v>
      </c>
      <c r="B512">
        <v>138</v>
      </c>
    </row>
    <row r="513" spans="1:2">
      <c r="A513" t="s">
        <v>20</v>
      </c>
      <c r="B513">
        <v>3727</v>
      </c>
    </row>
    <row r="514" spans="1:2">
      <c r="A514" t="s">
        <v>20</v>
      </c>
      <c r="B514">
        <v>199</v>
      </c>
    </row>
    <row r="515" spans="1:2">
      <c r="A515" t="s">
        <v>20</v>
      </c>
      <c r="B515">
        <v>98</v>
      </c>
    </row>
    <row r="516" spans="1:2">
      <c r="A516" t="s">
        <v>20</v>
      </c>
      <c r="B516">
        <v>43</v>
      </c>
    </row>
    <row r="517" spans="1:2">
      <c r="A517" t="s">
        <v>20</v>
      </c>
      <c r="B517">
        <v>190</v>
      </c>
    </row>
    <row r="518" spans="1:2">
      <c r="A518" t="s">
        <v>20</v>
      </c>
      <c r="B518">
        <v>222</v>
      </c>
    </row>
    <row r="519" spans="1:2">
      <c r="A519" t="s">
        <v>20</v>
      </c>
      <c r="B519">
        <v>192</v>
      </c>
    </row>
    <row r="520" spans="1:2">
      <c r="A520" t="s">
        <v>20</v>
      </c>
      <c r="B520">
        <v>110</v>
      </c>
    </row>
    <row r="521" spans="1:2">
      <c r="A521" t="s">
        <v>20</v>
      </c>
      <c r="B521">
        <v>4233</v>
      </c>
    </row>
    <row r="522" spans="1:2">
      <c r="A522" t="s">
        <v>20</v>
      </c>
      <c r="B522">
        <v>116</v>
      </c>
    </row>
    <row r="523" spans="1:2">
      <c r="A523" t="s">
        <v>20</v>
      </c>
      <c r="B523">
        <v>5203</v>
      </c>
    </row>
    <row r="524" spans="1:2">
      <c r="A524" t="s">
        <v>20</v>
      </c>
      <c r="B524">
        <v>1137</v>
      </c>
    </row>
    <row r="525" spans="1:2">
      <c r="A525" t="s">
        <v>20</v>
      </c>
      <c r="B525">
        <v>194</v>
      </c>
    </row>
    <row r="526" spans="1:2">
      <c r="A526" t="s">
        <v>20</v>
      </c>
      <c r="B526">
        <v>138</v>
      </c>
    </row>
    <row r="527" spans="1:2">
      <c r="A527" t="s">
        <v>20</v>
      </c>
      <c r="B527">
        <v>183</v>
      </c>
    </row>
    <row r="528" spans="1:2">
      <c r="A528" t="s">
        <v>20</v>
      </c>
      <c r="B528">
        <v>111</v>
      </c>
    </row>
    <row r="529" spans="1:2">
      <c r="A529" t="s">
        <v>20</v>
      </c>
      <c r="B529">
        <v>80</v>
      </c>
    </row>
    <row r="530" spans="1:2">
      <c r="A530" t="s">
        <v>20</v>
      </c>
      <c r="B530">
        <v>110</v>
      </c>
    </row>
    <row r="531" spans="1:2">
      <c r="A531" t="s">
        <v>20</v>
      </c>
      <c r="B531">
        <v>222</v>
      </c>
    </row>
    <row r="532" spans="1:2">
      <c r="A532" t="s">
        <v>20</v>
      </c>
      <c r="B532">
        <v>122</v>
      </c>
    </row>
    <row r="533" spans="1:2">
      <c r="A533" t="s">
        <v>20</v>
      </c>
      <c r="B533">
        <v>206</v>
      </c>
    </row>
    <row r="534" spans="1:2">
      <c r="A534" t="s">
        <v>20</v>
      </c>
      <c r="B534">
        <v>1561</v>
      </c>
    </row>
    <row r="535" spans="1:2">
      <c r="A535" t="s">
        <v>20</v>
      </c>
      <c r="B535">
        <v>107</v>
      </c>
    </row>
    <row r="536" spans="1:2">
      <c r="A536" t="s">
        <v>20</v>
      </c>
      <c r="B536">
        <v>432</v>
      </c>
    </row>
    <row r="537" spans="1:2">
      <c r="A537" t="s">
        <v>20</v>
      </c>
      <c r="B537">
        <v>96</v>
      </c>
    </row>
    <row r="538" spans="1:2">
      <c r="A538" t="s">
        <v>20</v>
      </c>
      <c r="B538">
        <v>170</v>
      </c>
    </row>
    <row r="539" spans="1:2">
      <c r="A539" t="s">
        <v>20</v>
      </c>
      <c r="B539">
        <v>80</v>
      </c>
    </row>
    <row r="540" spans="1:2">
      <c r="A540" t="s">
        <v>20</v>
      </c>
      <c r="B540">
        <v>161</v>
      </c>
    </row>
    <row r="541" spans="1:2">
      <c r="A541" t="s">
        <v>20</v>
      </c>
      <c r="B541">
        <v>158</v>
      </c>
    </row>
    <row r="542" spans="1:2">
      <c r="A542" t="s">
        <v>20</v>
      </c>
      <c r="B542">
        <v>92</v>
      </c>
    </row>
    <row r="543" spans="1:2">
      <c r="A543" t="s">
        <v>20</v>
      </c>
      <c r="B543">
        <v>1354</v>
      </c>
    </row>
    <row r="544" spans="1:2">
      <c r="A544" t="s">
        <v>20</v>
      </c>
      <c r="B544">
        <v>1015</v>
      </c>
    </row>
    <row r="545" spans="1:2">
      <c r="A545" t="s">
        <v>20</v>
      </c>
      <c r="B545">
        <v>101</v>
      </c>
    </row>
    <row r="546" spans="1:2">
      <c r="A546" t="s">
        <v>20</v>
      </c>
      <c r="B546">
        <v>165</v>
      </c>
    </row>
    <row r="547" spans="1:2">
      <c r="A547" t="s">
        <v>20</v>
      </c>
      <c r="B547">
        <v>234</v>
      </c>
    </row>
    <row r="548" spans="1:2">
      <c r="A548" t="s">
        <v>20</v>
      </c>
      <c r="B548">
        <v>239</v>
      </c>
    </row>
    <row r="549" spans="1:2">
      <c r="A549" t="s">
        <v>20</v>
      </c>
      <c r="B549">
        <v>480</v>
      </c>
    </row>
    <row r="550" spans="1:2">
      <c r="A550" t="s">
        <v>20</v>
      </c>
      <c r="B550">
        <v>369</v>
      </c>
    </row>
    <row r="551" spans="1:2">
      <c r="A551" t="s">
        <v>20</v>
      </c>
      <c r="B551">
        <v>1605</v>
      </c>
    </row>
    <row r="552" spans="1:2">
      <c r="A552" t="s">
        <v>20</v>
      </c>
      <c r="B552">
        <v>65</v>
      </c>
    </row>
    <row r="553" spans="1:2">
      <c r="A553" t="s">
        <v>20</v>
      </c>
      <c r="B553">
        <v>40</v>
      </c>
    </row>
    <row r="554" spans="1:2">
      <c r="A554" t="s">
        <v>20</v>
      </c>
      <c r="B554">
        <v>2120</v>
      </c>
    </row>
    <row r="555" spans="1:2">
      <c r="A555" t="s">
        <v>20</v>
      </c>
      <c r="B555">
        <v>295</v>
      </c>
    </row>
    <row r="556" spans="1:2">
      <c r="A556" t="s">
        <v>20</v>
      </c>
      <c r="B556">
        <v>126</v>
      </c>
    </row>
    <row r="557" spans="1:2">
      <c r="A557" t="s">
        <v>20</v>
      </c>
      <c r="B557">
        <v>203</v>
      </c>
    </row>
    <row r="558" spans="1:2">
      <c r="A558" t="s">
        <v>20</v>
      </c>
      <c r="B558">
        <v>131</v>
      </c>
    </row>
    <row r="559" spans="1:2">
      <c r="A559" t="s">
        <v>20</v>
      </c>
      <c r="B559">
        <v>128</v>
      </c>
    </row>
    <row r="560" spans="1:2">
      <c r="A560" t="s">
        <v>20</v>
      </c>
      <c r="B560">
        <v>131</v>
      </c>
    </row>
    <row r="561" spans="1:2">
      <c r="A561" t="s">
        <v>20</v>
      </c>
      <c r="B561">
        <v>1460</v>
      </c>
    </row>
    <row r="562" spans="1:2">
      <c r="A562" t="s">
        <v>20</v>
      </c>
      <c r="B562">
        <v>2985</v>
      </c>
    </row>
    <row r="563" spans="1:2">
      <c r="A563" t="s">
        <v>20</v>
      </c>
      <c r="B563">
        <v>144</v>
      </c>
    </row>
    <row r="564" spans="1:2">
      <c r="A564" t="s">
        <v>20</v>
      </c>
      <c r="B564">
        <v>2013</v>
      </c>
    </row>
    <row r="565" spans="1:2">
      <c r="A565" t="s">
        <v>20</v>
      </c>
      <c r="B565">
        <v>2441</v>
      </c>
    </row>
    <row r="566" spans="1:2">
      <c r="A566" t="s">
        <v>20</v>
      </c>
      <c r="B566">
        <v>163</v>
      </c>
    </row>
  </sheetData>
  <conditionalFormatting sqref="A1:A566">
    <cfRule type="containsText" dxfId="3" priority="4" operator="containsText" text="successful">
      <formula>NOT(ISERROR(SEARCH("successful",A1)))</formula>
    </cfRule>
    <cfRule type="colorScale" priority="5">
      <colorScale>
        <cfvo type="min" val="0"/>
        <cfvo type="percentile" val="50"/>
        <cfvo type="max" val="0"/>
        <color rgb="FFF8696B"/>
        <color rgb="FFFFEB84"/>
        <color rgb="FF63BE7B"/>
      </colorScale>
    </cfRule>
    <cfRule type="containsText" dxfId="2" priority="6" operator="containsText" text="failed">
      <formula>NOT(ISERROR(SEARCH("failed",A1)))</formula>
    </cfRule>
  </conditionalFormatting>
  <conditionalFormatting sqref="E1:E365">
    <cfRule type="containsText" dxfId="1" priority="1" operator="containsText" text="successful">
      <formula>NOT(ISERROR(SEARCH("successful",E1)))</formula>
    </cfRule>
    <cfRule type="colorScale" priority="2">
      <colorScale>
        <cfvo type="min" val="0"/>
        <cfvo type="percentile" val="50"/>
        <cfvo type="max" val="0"/>
        <color rgb="FFF8696B"/>
        <color rgb="FFFFEB84"/>
        <color rgb="FF63BE7B"/>
      </colorScale>
    </cfRule>
    <cfRule type="containsText" dxfId="0" priority="3" operator="containsText" text="failed">
      <formula>NOT(ISERROR(SEARCH("failed",E1)))</formula>
    </cfRule>
  </conditionalFormatting>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Crowdfunding</vt:lpstr>
      <vt:lpstr>By category</vt:lpstr>
      <vt:lpstr>By Subcategory</vt:lpstr>
      <vt:lpstr>By Month</vt:lpstr>
      <vt:lpstr>Goal Analysis</vt:lpstr>
      <vt:lpstr>Summary Stats</vt:lpstr>
      <vt:lpstr>goals</vt:lpstr>
      <vt:lpstr>outcome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Dominica Corless</dc:creator>
  <cp:lastModifiedBy>orb</cp:lastModifiedBy>
  <dcterms:created xsi:type="dcterms:W3CDTF">2021-09-29T18:52:28Z</dcterms:created>
  <dcterms:modified xsi:type="dcterms:W3CDTF">2022-12-22T04:09:23Z</dcterms:modified>
</cp:coreProperties>
</file>