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mac/Desktop/Data Analysis Projects/Excel Challenge 1/"/>
    </mc:Choice>
  </mc:AlternateContent>
  <xr:revisionPtr revIDLastSave="0" documentId="13_ncr:1_{B4C31094-CEB8-E147-9296-FB381E8FB00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rowdfunding_Main" sheetId="1" r:id="rId1"/>
    <sheet name="Category_Pivot_Table" sheetId="5" r:id="rId2"/>
    <sheet name="Sub-category_Pivot_Table" sheetId="7" r:id="rId3"/>
    <sheet name="Dates_Pivot" sheetId="10" r:id="rId4"/>
    <sheet name="Crowdfunding_Goal_Analysis" sheetId="11" r:id="rId5"/>
    <sheet name="Campaign_Success" sheetId="12" r:id="rId6"/>
  </sheets>
  <definedNames>
    <definedName name="Crowdfunding">Table1[]</definedName>
    <definedName name="Main">#REF!</definedName>
    <definedName name="Outcome">Crowdfunding_Main!$G$2:$G$1001</definedName>
    <definedName name="PercentFunded">Crowdfunding_Main!$F$2:$F$1001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1" l="1"/>
  <c r="K6" i="12"/>
  <c r="H6" i="12"/>
  <c r="K7" i="12"/>
  <c r="H7" i="12"/>
  <c r="G14" i="11"/>
  <c r="F14" i="11"/>
  <c r="K2" i="12"/>
  <c r="K3" i="12"/>
  <c r="K4" i="12"/>
  <c r="K5" i="12"/>
  <c r="H5" i="12" l="1"/>
  <c r="H4" i="12"/>
  <c r="H3" i="12"/>
  <c r="H2" i="12"/>
  <c r="B2" i="1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C2" i="1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D4" i="11"/>
  <c r="D2" i="11"/>
  <c r="D13" i="11"/>
  <c r="D12" i="11"/>
  <c r="D11" i="11"/>
  <c r="D10" i="11"/>
  <c r="D9" i="11"/>
  <c r="D8" i="11"/>
  <c r="D7" i="11"/>
  <c r="D6" i="11"/>
  <c r="D5" i="11"/>
  <c r="D3" i="11"/>
  <c r="C4" i="11"/>
  <c r="C13" i="11"/>
  <c r="C12" i="11"/>
  <c r="C11" i="11"/>
  <c r="C10" i="11"/>
  <c r="C9" i="11"/>
  <c r="C8" i="11"/>
  <c r="C7" i="11"/>
  <c r="C6" i="11"/>
  <c r="C5" i="11"/>
  <c r="C3" i="11"/>
  <c r="B13" i="11"/>
  <c r="B12" i="11"/>
  <c r="B11" i="11"/>
  <c r="B10" i="11"/>
  <c r="B9" i="11"/>
  <c r="B8" i="11"/>
  <c r="B7" i="11"/>
  <c r="B6" i="11"/>
  <c r="B5" i="11"/>
  <c r="B4" i="11"/>
  <c r="B3" i="11"/>
  <c r="E8" i="11" l="1"/>
  <c r="H8" i="11" s="1"/>
  <c r="E11" i="11"/>
  <c r="F11" i="11" s="1"/>
  <c r="E3" i="11"/>
  <c r="F3" i="11" s="1"/>
  <c r="E9" i="11"/>
  <c r="G9" i="11" s="1"/>
  <c r="E10" i="11"/>
  <c r="G10" i="11" s="1"/>
  <c r="G8" i="11"/>
  <c r="E7" i="11"/>
  <c r="G7" i="11" s="1"/>
  <c r="E2" i="11"/>
  <c r="F2" i="11" s="1"/>
  <c r="E6" i="11"/>
  <c r="H6" i="11" s="1"/>
  <c r="E13" i="11"/>
  <c r="G13" i="11" s="1"/>
  <c r="E5" i="11"/>
  <c r="H5" i="11" s="1"/>
  <c r="E12" i="11"/>
  <c r="H12" i="11" s="1"/>
  <c r="E4" i="11"/>
  <c r="H4" i="11" s="1"/>
  <c r="F8" i="1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H11" i="11" l="1"/>
  <c r="G11" i="11"/>
  <c r="H3" i="11"/>
  <c r="G3" i="11"/>
  <c r="G4" i="11"/>
  <c r="F5" i="11"/>
  <c r="F9" i="11"/>
  <c r="F4" i="11"/>
  <c r="F10" i="11"/>
  <c r="H10" i="11"/>
  <c r="H9" i="11"/>
  <c r="G6" i="11"/>
  <c r="G5" i="11"/>
  <c r="F6" i="11"/>
  <c r="F12" i="11"/>
  <c r="G12" i="11"/>
  <c r="H2" i="11"/>
  <c r="G2" i="11"/>
  <c r="H7" i="11"/>
  <c r="F7" i="11"/>
  <c r="F13" i="11"/>
  <c r="H13" i="11"/>
</calcChain>
</file>

<file path=xl/sharedStrings.xml><?xml version="1.0" encoding="utf-8"?>
<sst xmlns="http://schemas.openxmlformats.org/spreadsheetml/2006/main" count="7069" uniqueCount="2116">
  <si>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</si>
  <si>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</si>
  <si>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</si>
  <si>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</si>
  <si>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</si>
  <si>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</si>
  <si>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</si>
  <si>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</si>
  <si>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</si>
  <si>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</si>
  <si>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</si>
  <si>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</si>
  <si>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</si>
  <si>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</si>
  <si>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</si>
  <si>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</si>
  <si>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</si>
  <si>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</si>
  <si>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</si>
  <si>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</si>
  <si>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</si>
  <si>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</si>
  <si>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</si>
  <si>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</si>
  <si>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</si>
  <si>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</si>
  <si>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</si>
  <si>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</si>
  <si>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</si>
  <si>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</si>
  <si>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</si>
  <si>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</si>
  <si>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</si>
  <si>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</si>
  <si>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</si>
  <si>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</si>
  <si>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</si>
  <si>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</si>
  <si>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</si>
  <si>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</si>
  <si>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</si>
  <si>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</si>
  <si>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</si>
  <si>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</si>
  <si>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</si>
  <si>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</si>
  <si>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</si>
  <si>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</si>
  <si>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</si>
  <si>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</si>
  <si>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</si>
  <si>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</si>
  <si>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</si>
  <si>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</si>
  <si>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</si>
  <si>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</si>
  <si>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</si>
  <si>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</si>
  <si>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</si>
  <si>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</si>
  <si>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</si>
  <si>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</si>
  <si>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</si>
  <si>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</si>
  <si>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</si>
  <si>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</si>
  <si>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</si>
  <si>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</si>
  <si>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</si>
  <si>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</si>
  <si>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</si>
  <si>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</si>
  <si>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</si>
  <si>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</si>
  <si>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</si>
  <si>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</si>
  <si>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</si>
  <si>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</si>
  <si>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</si>
  <si>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</si>
  <si>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</si>
  <si>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</si>
  <si>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</si>
  <si>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</si>
  <si>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</si>
  <si>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</si>
  <si>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</si>
  <si>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</si>
  <si>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</si>
  <si>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</si>
  <si>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</si>
  <si>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</si>
  <si>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</si>
  <si>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</si>
  <si>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</si>
  <si>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</si>
  <si>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</si>
  <si>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</si>
  <si>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</si>
  <si>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</si>
  <si>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</si>
  <si>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</si>
  <si>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</si>
  <si>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</si>
  <si>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</si>
  <si>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</si>
  <si>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</si>
  <si>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</si>
  <si>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</si>
  <si>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</si>
  <si>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</si>
  <si>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</si>
  <si>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</si>
  <si>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</si>
  <si>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</si>
  <si>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</si>
  <si>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</si>
  <si>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</si>
  <si>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</si>
  <si>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</si>
  <si>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</si>
  <si>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</si>
  <si>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</si>
  <si>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</si>
  <si>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</si>
  <si>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</si>
  <si>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</si>
  <si>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</si>
  <si>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</si>
  <si>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</si>
  <si>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</si>
  <si>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</si>
  <si>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</si>
  <si>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</si>
  <si>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</si>
  <si>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</si>
  <si>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</si>
  <si>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</si>
  <si>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</si>
  <si>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</si>
  <si>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</si>
  <si>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</si>
  <si>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</si>
  <si>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</si>
  <si>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</si>
  <si>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</si>
  <si>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</si>
  <si>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</si>
  <si>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</si>
  <si>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</si>
  <si>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</si>
  <si>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</si>
  <si>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</si>
  <si>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</si>
  <si>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</si>
  <si>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</si>
  <si>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</si>
  <si>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</si>
  <si>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</si>
  <si>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</si>
  <si>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</si>
  <si>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</si>
  <si>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</si>
  <si>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</si>
  <si>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</si>
  <si>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</si>
  <si>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</si>
  <si>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</si>
  <si>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</si>
  <si>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</si>
  <si>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</si>
  <si>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</si>
  <si>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</si>
  <si>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</si>
  <si>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</si>
  <si>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</si>
  <si>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</si>
  <si>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</si>
  <si>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</si>
  <si>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</si>
  <si>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</si>
  <si>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</si>
  <si>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</si>
  <si>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</si>
  <si>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</si>
  <si>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</si>
  <si>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</si>
  <si>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</si>
  <si>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</si>
  <si>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</si>
  <si>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</si>
  <si>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</si>
  <si>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</si>
  <si>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</si>
  <si>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</si>
  <si>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</si>
  <si>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</si>
  <si>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</si>
  <si>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</si>
  <si>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</si>
  <si>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</si>
  <si>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</si>
  <si>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</si>
  <si>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</si>
  <si>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</si>
  <si>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</si>
  <si>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</si>
  <si>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</si>
  <si>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</si>
  <si>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</si>
  <si>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</si>
  <si>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</si>
  <si>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</si>
  <si>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</si>
  <si>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</si>
  <si>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</si>
  <si>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</si>
  <si>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</si>
  <si>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</si>
  <si>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</si>
  <si>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</si>
  <si>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</si>
  <si>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</si>
  <si>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</si>
  <si>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</si>
  <si>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</si>
  <si>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</si>
  <si>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</si>
  <si>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</si>
  <si>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</si>
  <si>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</si>
  <si>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</si>
  <si>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</si>
  <si>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</si>
  <si>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</si>
  <si>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</si>
  <si>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</si>
  <si>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</si>
  <si>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</si>
  <si>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</si>
  <si>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</si>
  <si>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</si>
  <si>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</si>
  <si>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</si>
  <si>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</si>
  <si>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</si>
  <si>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</si>
  <si>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</si>
  <si>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</si>
  <si>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</si>
  <si>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</si>
  <si>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</si>
  <si>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</si>
  <si>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</si>
  <si>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</si>
  <si>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</si>
  <si>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</si>
  <si>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</si>
  <si>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</si>
  <si>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</si>
  <si>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</si>
  <si>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</si>
  <si>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</si>
  <si>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</si>
  <si>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</si>
  <si>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</si>
  <si>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</si>
  <si>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</si>
  <si>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</si>
  <si>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</si>
  <si>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</si>
  <si>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</si>
  <si>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</si>
  <si>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</si>
  <si>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</si>
  <si>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</si>
  <si>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</si>
  <si>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</si>
  <si>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</si>
  <si>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</si>
  <si>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</si>
  <si>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</si>
  <si>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</si>
  <si>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</si>
  <si>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</si>
  <si>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</si>
  <si>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</si>
  <si>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</si>
  <si>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</si>
  <si>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</si>
  <si>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</si>
  <si>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</si>
  <si>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</si>
  <si>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</si>
  <si>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</si>
  <si>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</si>
  <si>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</si>
  <si>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</si>
  <si>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</si>
  <si>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</si>
  <si>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</si>
  <si>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</si>
  <si>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</si>
  <si>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</si>
  <si>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</si>
  <si>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</si>
  <si>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</si>
  <si>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</si>
  <si>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</si>
  <si>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</si>
  <si>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</si>
  <si>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</si>
  <si>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</si>
  <si>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</si>
  <si>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</si>
  <si>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</si>
  <si>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</si>
  <si>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</si>
  <si>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</si>
  <si>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</si>
  <si>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</si>
  <si>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</si>
  <si>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</si>
  <si>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</si>
  <si>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</si>
  <si>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</si>
  <si>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</si>
  <si>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</si>
  <si>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</si>
  <si>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</si>
  <si>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</si>
  <si>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</si>
  <si>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</si>
  <si>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</si>
  <si>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</si>
  <si>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</si>
  <si>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</si>
  <si>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</si>
  <si>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</si>
  <si>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</si>
  <si>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</si>
  <si>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</si>
  <si>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</si>
  <si>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</si>
  <si>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</si>
  <si>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</si>
  <si>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</si>
  <si>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</si>
  <si>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</si>
  <si>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</si>
  <si>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</si>
  <si>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</si>
  <si>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</si>
  <si>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</si>
  <si>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</si>
  <si>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</si>
  <si>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</si>
  <si>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</si>
  <si>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</si>
  <si>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</si>
  <si>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</si>
  <si>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</si>
  <si>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</si>
  <si>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</si>
  <si>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</si>
  <si>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</si>
  <si>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</si>
  <si>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</si>
  <si>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</si>
  <si>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</si>
  <si>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</si>
  <si>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</si>
  <si>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</si>
  <si>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</si>
  <si>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</si>
  <si>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</si>
  <si>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</si>
  <si>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</si>
  <si>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</si>
  <si>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</si>
  <si>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</si>
  <si>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</si>
  <si>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</si>
  <si>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</si>
  <si>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</si>
  <si>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</si>
  <si>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</si>
  <si>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</si>
  <si>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</si>
  <si>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</si>
  <si>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</si>
  <si>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</si>
  <si>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</si>
  <si>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</si>
  <si>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</si>
  <si>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</si>
  <si>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</si>
  <si>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</si>
  <si>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</si>
  <si>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</si>
  <si>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</si>
  <si>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</si>
  <si>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</si>
  <si>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</si>
  <si>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</si>
  <si>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</si>
  <si>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</si>
  <si>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</si>
  <si>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</si>
  <si>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</si>
  <si>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</si>
  <si>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</si>
  <si>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</si>
  <si>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</si>
  <si>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</si>
  <si>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</si>
  <si>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</si>
  <si>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</si>
  <si>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</si>
  <si>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</si>
  <si>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</si>
  <si>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</si>
  <si>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</si>
  <si>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</si>
  <si>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</si>
  <si>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</si>
  <si>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</si>
  <si>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</si>
  <si>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</si>
  <si>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</si>
  <si>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</si>
  <si>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</si>
  <si>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</si>
  <si>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</si>
  <si>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</si>
  <si>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</si>
  <si>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</si>
  <si>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</si>
  <si>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</si>
  <si>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</si>
  <si>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</si>
  <si>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</si>
  <si>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</si>
  <si>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</si>
  <si>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</si>
  <si>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</si>
  <si>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</si>
  <si>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</si>
  <si>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</si>
  <si>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</si>
  <si>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</si>
  <si>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</si>
  <si>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</si>
  <si>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</si>
  <si>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</si>
  <si>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</si>
  <si>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</si>
  <si>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</si>
  <si>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</si>
  <si>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</si>
  <si>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</si>
  <si>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</si>
  <si>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</si>
  <si>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</si>
  <si>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</si>
  <si>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</si>
  <si>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</si>
  <si>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</si>
  <si>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</si>
  <si>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</si>
  <si>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</si>
  <si>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</si>
  <si>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</si>
  <si>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</si>
  <si>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</si>
  <si>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</si>
  <si>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</si>
  <si>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</si>
  <si>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</si>
  <si>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</si>
  <si>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</si>
  <si>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</si>
  <si>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</si>
  <si>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</si>
  <si>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</si>
  <si>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</si>
  <si>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</si>
  <si>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</si>
  <si>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</si>
  <si>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</si>
  <si>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</si>
  <si>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</si>
  <si>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</si>
  <si>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</si>
  <si>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</si>
  <si>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</si>
  <si>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</si>
  <si>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</si>
  <si>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</si>
  <si>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</si>
  <si>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</si>
  <si>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</si>
  <si>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</si>
  <si>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</si>
  <si>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</si>
  <si>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</si>
  <si>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</si>
  <si>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</si>
  <si>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</si>
  <si>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</si>
  <si>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</si>
  <si>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</si>
  <si>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</si>
  <si>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</si>
  <si>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</si>
  <si>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</si>
  <si>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</si>
  <si>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</si>
  <si>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</si>
  <si>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</si>
  <si>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</si>
  <si>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</si>
  <si>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</si>
  <si>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</si>
  <si>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</si>
  <si>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</si>
  <si>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</si>
  <si>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</si>
  <si>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</si>
  <si>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</si>
  <si>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</si>
  <si>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</si>
  <si>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</si>
  <si>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</si>
  <si>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</si>
  <si>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</si>
  <si>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</si>
  <si>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</si>
  <si>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</si>
  <si>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</si>
  <si>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</si>
  <si>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</si>
  <si>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</si>
  <si>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</si>
  <si>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</si>
  <si>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</si>
  <si>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</si>
  <si>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</si>
  <si>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</si>
  <si>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</si>
  <si>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</si>
  <si>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</si>
  <si>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</si>
  <si>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</si>
  <si>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</si>
  <si>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</si>
  <si>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</si>
  <si>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</si>
  <si>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</si>
  <si>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</si>
  <si>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</si>
  <si>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</si>
  <si>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</si>
  <si>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</si>
  <si>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</si>
  <si>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</si>
  <si>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</si>
  <si>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</si>
  <si>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</si>
  <si>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</si>
  <si>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</si>
  <si>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</si>
  <si>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</si>
  <si>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</si>
  <si>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</si>
  <si>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</si>
  <si>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</si>
  <si>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</si>
  <si>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</si>
  <si>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</si>
  <si>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</si>
  <si>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</si>
  <si>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</si>
  <si>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</si>
  <si>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</si>
  <si>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</si>
  <si>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</si>
  <si>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</si>
  <si>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</si>
  <si>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</si>
  <si>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</si>
  <si>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</si>
  <si>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</si>
  <si>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</si>
  <si>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</si>
  <si>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</si>
  <si>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</si>
  <si>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</si>
  <si>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</si>
  <si>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</si>
  <si>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</si>
  <si>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</si>
  <si>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</si>
  <si>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</si>
  <si>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</si>
  <si>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</si>
  <si>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</si>
  <si>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</si>
  <si>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</si>
  <si>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</si>
  <si>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</si>
  <si>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</si>
  <si>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</si>
  <si>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</si>
  <si>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</si>
  <si>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</si>
  <si>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</si>
  <si>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</si>
  <si>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</si>
  <si>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</si>
  <si>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</si>
  <si>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</si>
  <si>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</si>
  <si>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</si>
  <si>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</si>
  <si>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</si>
  <si>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</si>
  <si>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</si>
  <si>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</si>
  <si>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</si>
  <si>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</si>
  <si>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</si>
  <si>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</si>
  <si>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</si>
  <si>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</si>
  <si>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</si>
  <si>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</si>
  <si>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</si>
  <si>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</si>
  <si>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</si>
  <si>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</si>
  <si>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</si>
  <si>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</si>
  <si>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</si>
  <si>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</si>
  <si>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</si>
  <si>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</si>
  <si>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</si>
  <si>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</si>
  <si>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</si>
  <si>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</si>
  <si>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</si>
  <si>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</si>
  <si>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</si>
  <si>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</si>
  <si>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</si>
  <si>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</si>
  <si>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</si>
  <si>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</si>
  <si>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</si>
  <si>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</si>
  <si>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</si>
  <si>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</si>
  <si>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</si>
  <si>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</si>
  <si>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</si>
  <si>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</si>
  <si>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</si>
  <si>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</si>
  <si>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</si>
  <si>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</si>
  <si>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</si>
  <si>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</si>
  <si>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</si>
  <si>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</si>
  <si>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</si>
  <si>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</si>
  <si>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</si>
  <si>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</si>
  <si>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</si>
  <si>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</si>
  <si>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</si>
  <si>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</si>
  <si>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</si>
  <si>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</si>
  <si>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</si>
  <si>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</si>
  <si>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</si>
  <si>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</si>
  <si>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</si>
  <si>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</si>
  <si>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</si>
  <si>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</si>
  <si>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</si>
  <si>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</si>
  <si>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</si>
  <si>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</si>
  <si>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</si>
  <si>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</si>
  <si>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</si>
  <si>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</si>
  <si>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</si>
  <si>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</si>
  <si>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</si>
  <si>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</si>
  <si>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</si>
  <si>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</si>
  <si>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</si>
  <si>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</si>
  <si>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</si>
  <si>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</si>
  <si>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</si>
  <si>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</si>
  <si>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</si>
  <si>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</si>
  <si>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</si>
  <si>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</si>
  <si>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</si>
  <si>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</si>
  <si>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</si>
  <si>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</si>
  <si>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</si>
  <si>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</si>
  <si>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</si>
  <si>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</si>
  <si>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</si>
  <si>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</si>
  <si>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</si>
  <si>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</si>
  <si>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</si>
  <si>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</si>
  <si>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</si>
  <si>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</si>
  <si>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</si>
  <si>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</si>
  <si>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</si>
  <si>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</si>
  <si>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</si>
  <si>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</si>
  <si>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</si>
  <si>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</si>
  <si>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</si>
  <si>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</si>
  <si>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</si>
  <si>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</si>
  <si>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</si>
  <si>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</si>
  <si>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</si>
  <si>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</si>
  <si>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</si>
  <si>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</si>
  <si>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</si>
  <si>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</si>
  <si>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</si>
  <si>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</si>
  <si>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</si>
  <si>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</si>
  <si>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</si>
  <si>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</si>
  <si>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</si>
  <si>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</si>
  <si>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</si>
  <si>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</si>
  <si>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</si>
  <si>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</si>
  <si>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</si>
  <si>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</si>
  <si>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</si>
  <si>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</si>
  <si>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</si>
  <si>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</si>
  <si>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</si>
  <si>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</si>
  <si>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</si>
  <si>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</si>
  <si>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</si>
  <si>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</si>
  <si>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</si>
  <si>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</si>
  <si>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</si>
  <si>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</si>
  <si>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</si>
  <si>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</si>
  <si>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</si>
  <si>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</si>
  <si>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</si>
  <si>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</si>
  <si>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</si>
  <si>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</si>
  <si>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</si>
  <si>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</si>
  <si>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</si>
  <si>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</si>
  <si>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</si>
  <si>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</si>
  <si>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</si>
  <si>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</si>
  <si>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</si>
  <si>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</si>
  <si>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</si>
  <si>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</si>
  <si>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</si>
  <si>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</si>
  <si>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</si>
  <si>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</si>
  <si>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</si>
  <si>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</si>
  <si>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</si>
  <si>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</si>
  <si>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</si>
  <si>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</si>
  <si>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</si>
  <si>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</si>
  <si>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</si>
  <si>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</si>
  <si>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</si>
  <si>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</si>
  <si>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</si>
  <si>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</si>
  <si>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</si>
  <si>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</si>
  <si>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</si>
  <si>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</si>
  <si>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</si>
  <si>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</si>
  <si>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</si>
  <si>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</si>
  <si>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</si>
  <si>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</si>
  <si>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</si>
  <si>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</si>
  <si>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</si>
  <si>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</si>
  <si>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</si>
  <si>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</si>
  <si>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</si>
  <si>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</si>
  <si>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</si>
  <si>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</si>
  <si>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</si>
  <si>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</si>
  <si>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</si>
  <si>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</si>
  <si>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</si>
  <si>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</si>
  <si>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</si>
  <si>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</si>
  <si>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</si>
  <si>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</si>
  <si>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</si>
  <si>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</si>
  <si>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</si>
  <si>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</si>
  <si>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</si>
  <si>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</si>
  <si>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</si>
  <si>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</si>
  <si>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</si>
  <si>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</si>
  <si>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</si>
  <si>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</si>
  <si>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</si>
  <si>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</si>
  <si>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</si>
  <si>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</si>
  <si>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</si>
  <si>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</si>
  <si>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</si>
  <si>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</si>
  <si>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</si>
  <si>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</si>
  <si>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</si>
  <si>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</si>
  <si>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</si>
  <si>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</si>
  <si>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</si>
  <si>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</si>
  <si>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</si>
  <si>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</si>
  <si>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</si>
  <si>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</si>
  <si>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</si>
  <si>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</si>
  <si>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</si>
  <si>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</si>
  <si>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</si>
  <si>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</si>
  <si>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</si>
  <si>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</si>
  <si>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</si>
  <si>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</si>
  <si>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</si>
  <si>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</si>
  <si>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</si>
  <si>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</si>
  <si>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</si>
  <si>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</si>
  <si>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</si>
  <si>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</si>
  <si>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</si>
  <si>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</si>
  <si>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</si>
  <si>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</si>
  <si>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</si>
  <si>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</si>
  <si>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</si>
  <si>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</si>
  <si>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</si>
  <si>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</si>
  <si>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</si>
  <si>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</si>
  <si>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</si>
  <si>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</si>
  <si>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</si>
  <si>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</si>
  <si>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</si>
  <si>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</si>
  <si>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</si>
  <si>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</si>
  <si>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</si>
  <si>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</si>
  <si>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</si>
  <si>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</si>
  <si>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</si>
  <si>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</si>
  <si>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</si>
  <si>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</si>
  <si>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</si>
  <si>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</si>
  <si>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</si>
  <si>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</si>
  <si>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</si>
  <si>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</si>
  <si>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</si>
  <si>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</si>
  <si>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</si>
  <si>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</si>
  <si>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</si>
  <si>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</si>
  <si>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</si>
  <si>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</si>
  <si>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</si>
  <si>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</si>
  <si>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</si>
  <si>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</si>
  <si>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</si>
  <si>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</si>
  <si>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</si>
  <si>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</si>
  <si>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</si>
  <si>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</si>
  <si>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</si>
  <si>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</si>
  <si>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</si>
  <si>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</si>
  <si>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</si>
  <si>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</si>
  <si>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</si>
  <si>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</si>
  <si>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</si>
  <si>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</si>
  <si>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</si>
  <si>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</si>
  <si>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</si>
  <si>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</si>
  <si>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</si>
  <si>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</si>
  <si>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</si>
  <si>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</si>
  <si>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</si>
  <si>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</si>
  <si>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</si>
  <si>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</si>
  <si>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</si>
  <si>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</si>
  <si>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</si>
  <si>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</si>
  <si>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</si>
  <si>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</si>
  <si>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</si>
  <si>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</si>
  <si>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</si>
  <si>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</si>
  <si>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</si>
  <si>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</si>
  <si>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</si>
  <si>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</si>
  <si>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</si>
  <si>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</si>
  <si>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</si>
  <si>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</si>
  <si>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</si>
  <si>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</si>
  <si>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</si>
  <si>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</si>
  <si>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</si>
  <si>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</si>
  <si>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</si>
  <si>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</si>
  <si>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</si>
  <si>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</si>
  <si>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</si>
  <si>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</si>
  <si>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</si>
  <si>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</si>
  <si>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</si>
  <si>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</si>
  <si>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</si>
  <si>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</si>
  <si>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</si>
  <si>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</si>
  <si>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</si>
  <si>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</si>
  <si>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</si>
  <si>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</si>
  <si>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</si>
  <si>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</si>
  <si>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</si>
  <si>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</si>
  <si>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</si>
  <si>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</si>
  <si>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</si>
  <si>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</si>
  <si>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</si>
  <si>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</si>
  <si>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</si>
  <si>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</si>
  <si>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</si>
  <si>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</si>
  <si>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</si>
  <si>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</si>
  <si>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</si>
  <si>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</si>
  <si>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</si>
  <si>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</si>
  <si>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</si>
  <si>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</si>
  <si>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</si>
  <si>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</si>
  <si>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</si>
  <si>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</si>
  <si>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</si>
  <si>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</si>
  <si>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</si>
  <si>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</si>
  <si>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</si>
  <si>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</si>
  <si>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</si>
  <si>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</si>
  <si>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</si>
  <si>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</si>
  <si>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</si>
  <si>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</si>
  <si>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</si>
  <si>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</si>
  <si>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</si>
  <si>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</si>
  <si>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</si>
  <si>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</si>
  <si>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</si>
  <si>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</si>
  <si>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</si>
  <si>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</si>
  <si>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</si>
  <si>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</si>
  <si>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</si>
  <si>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</si>
  <si>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</si>
  <si>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</si>
  <si>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</si>
  <si>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</si>
  <si>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</si>
  <si>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</si>
  <si>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</si>
  <si>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</si>
  <si>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</si>
  <si>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</si>
  <si>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</si>
  <si>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</si>
  <si>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</si>
  <si>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</si>
  <si>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</si>
  <si>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</si>
  <si>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</si>
  <si>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</si>
  <si>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</si>
  <si>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</si>
  <si>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</si>
  <si>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</si>
  <si>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</si>
  <si>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</si>
  <si>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</si>
  <si>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</si>
  <si>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</si>
  <si>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</si>
  <si>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</si>
  <si>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</si>
  <si>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</si>
  <si>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</si>
  <si>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</si>
  <si>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</si>
  <si>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</si>
  <si>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</si>
  <si>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</si>
  <si>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</si>
  <si>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</si>
  <si>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</si>
  <si>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</si>
  <si>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</si>
  <si>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</si>
  <si>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</si>
  <si>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</si>
  <si>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</si>
  <si>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</si>
  <si>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</si>
  <si>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</si>
  <si>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</si>
  <si>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</si>
  <si>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</si>
  <si>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</si>
  <si>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</si>
  <si>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</si>
  <si>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</si>
  <si>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</si>
  <si>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</si>
  <si>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</si>
  <si>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</si>
  <si>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</si>
  <si>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</si>
  <si>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</si>
  <si>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</si>
  <si>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</si>
  <si>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</si>
  <si>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</si>
  <si>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</si>
  <si>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</si>
  <si>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</si>
  <si>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</si>
  <si>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</si>
  <si>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</si>
  <si>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</si>
  <si>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</si>
  <si>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</si>
  <si>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</si>
  <si>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</si>
  <si>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</si>
  <si>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</si>
  <si>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</si>
  <si>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</si>
  <si>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</si>
  <si>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</si>
  <si>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</si>
  <si>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</si>
  <si>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</si>
  <si>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</si>
  <si>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</si>
  <si>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</si>
  <si>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</si>
  <si>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</si>
  <si>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</si>
  <si>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</si>
  <si>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</si>
  <si>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</si>
  <si>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</si>
  <si>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</si>
  <si>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</si>
  <si>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</si>
  <si>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</si>
  <si>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</si>
  <si>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</si>
  <si>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</si>
  <si>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</si>
  <si>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</si>
  <si>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</si>
  <si>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</si>
  <si>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</si>
  <si>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</si>
  <si>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</si>
  <si>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</si>
  <si>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</si>
  <si>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</si>
  <si>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</si>
  <si>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</si>
  <si>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</si>
  <si>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</si>
  <si>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</si>
  <si>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</si>
  <si>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</si>
  <si>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</si>
  <si>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</si>
  <si>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</si>
  <si>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</si>
  <si>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</si>
  <si>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</si>
  <si>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</si>
  <si>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</si>
  <si>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</si>
  <si>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</si>
  <si>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</si>
  <si>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</si>
  <si>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</si>
  <si>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</si>
  <si>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</si>
  <si>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</si>
  <si>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</si>
  <si>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</si>
  <si>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</si>
  <si>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</si>
  <si>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</si>
  <si>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</si>
  <si>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</si>
  <si>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</si>
  <si>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</si>
  <si>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</si>
  <si>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</si>
  <si>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</si>
  <si>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</si>
  <si>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</si>
  <si>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</si>
  <si>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</si>
  <si>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</si>
  <si>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</si>
  <si>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</si>
  <si>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</si>
  <si>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</si>
  <si>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</si>
  <si>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</si>
  <si>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</si>
  <si>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</si>
  <si>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</si>
  <si>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</si>
  <si>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</si>
  <si>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</si>
  <si>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</si>
  <si>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</si>
  <si>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</si>
  <si>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</si>
  <si>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</si>
  <si>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</si>
  <si>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</si>
  <si>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</si>
  <si>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</si>
  <si>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</si>
  <si>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</si>
  <si>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</si>
  <si>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</si>
  <si>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</si>
  <si>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</si>
  <si>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</si>
  <si>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</si>
  <si>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</si>
  <si>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</si>
  <si>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</si>
  <si>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</si>
  <si>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</si>
  <si>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</si>
  <si>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</si>
  <si>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</si>
  <si>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</si>
  <si>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</si>
  <si>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</si>
  <si>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</si>
  <si>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</si>
  <si>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</si>
  <si>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</si>
  <si>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</si>
  <si>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</si>
  <si>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</si>
  <si>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</si>
  <si>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</si>
  <si>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</si>
  <si>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</si>
  <si>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</si>
  <si>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</si>
  <si>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</si>
  <si>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</si>
  <si>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</si>
  <si>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</si>
  <si>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</si>
  <si>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</si>
  <si>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</si>
  <si>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</si>
  <si>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</si>
  <si>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</si>
  <si>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</si>
  <si>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</si>
  <si>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</si>
  <si>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</si>
  <si>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</si>
  <si>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</si>
  <si>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</si>
  <si>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</si>
  <si>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</si>
  <si>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</si>
  <si>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</si>
  <si>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</si>
  <si>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</si>
  <si>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</si>
  <si>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</si>
  <si>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</si>
  <si>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</si>
  <si>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</si>
  <si>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</si>
  <si>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</si>
  <si>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</si>
  <si>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</si>
  <si>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</si>
  <si>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</si>
  <si>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</si>
  <si>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</si>
  <si>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</si>
  <si>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</si>
  <si>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</si>
  <si>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</si>
  <si>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</si>
  <si>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</si>
  <si>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</si>
  <si>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</si>
  <si>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</si>
  <si>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</si>
  <si>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</si>
  <si>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</si>
  <si>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</si>
  <si>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</si>
  <si>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</si>
  <si>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</si>
  <si>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</si>
  <si>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</si>
  <si>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</si>
  <si>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</si>
  <si>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</si>
  <si>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</si>
  <si>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</si>
  <si>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</si>
  <si>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</si>
  <si>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</si>
  <si>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</si>
  <si>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</si>
  <si>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</si>
  <si>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</si>
  <si>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</si>
  <si>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</si>
  <si>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</si>
  <si>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</si>
  <si>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</si>
  <si>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</si>
  <si>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</si>
  <si>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</si>
  <si>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</si>
  <si>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</si>
  <si>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</si>
  <si>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</si>
  <si>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</si>
  <si>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</si>
  <si>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</si>
  <si>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</si>
  <si>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</si>
  <si>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</si>
  <si>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</si>
  <si>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</si>
  <si>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</si>
  <si>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</si>
  <si>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</si>
  <si>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</si>
  <si>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</si>
  <si>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</si>
  <si>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</si>
  <si>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</si>
  <si>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</si>
  <si>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</si>
  <si>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</si>
  <si>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</si>
  <si>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</si>
  <si>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</si>
  <si>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</si>
  <si>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</si>
  <si>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</si>
  <si>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</si>
  <si>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</si>
  <si>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</si>
  <si>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</si>
  <si>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</si>
  <si>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</si>
  <si>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</si>
  <si>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</si>
  <si>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</si>
  <si>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</si>
  <si>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</si>
  <si>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</si>
  <si>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</si>
  <si>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</si>
  <si>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</si>
  <si>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</si>
  <si>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</si>
  <si>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</si>
  <si>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</si>
  <si>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</si>
  <si>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</si>
  <si>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</si>
  <si>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</si>
  <si>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</si>
  <si>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</si>
  <si>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</si>
  <si>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</si>
  <si>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</si>
  <si>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</si>
  <si>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</si>
  <si>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</si>
  <si>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</si>
  <si>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</si>
  <si>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</si>
  <si>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</si>
  <si>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</si>
  <si>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</si>
  <si>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</si>
  <si>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</si>
  <si>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</si>
  <si>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</si>
  <si>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</si>
  <si>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</si>
  <si>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</si>
  <si>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</si>
  <si>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</si>
  <si>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</si>
  <si>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</si>
  <si>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</si>
  <si>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</si>
  <si>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</si>
  <si>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</si>
  <si>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</si>
  <si>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</si>
  <si>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</si>
  <si>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</si>
  <si>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</si>
  <si>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</si>
  <si>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</si>
  <si>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</si>
  <si>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</si>
  <si>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</si>
  <si>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</si>
  <si>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</si>
  <si>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</si>
  <si>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</si>
  <si>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</si>
  <si>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</si>
  <si>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</si>
  <si>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</si>
  <si>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</si>
  <si>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</si>
  <si>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</si>
  <si>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</si>
  <si>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</si>
  <si>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</si>
  <si>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</si>
  <si>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</si>
  <si>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</si>
  <si>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</si>
  <si>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</si>
  <si>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</si>
  <si>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</si>
  <si>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</si>
  <si>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</si>
  <si>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</si>
  <si>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</si>
  <si>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</si>
  <si>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</si>
  <si>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</si>
  <si>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</si>
  <si>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</si>
  <si>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</si>
  <si>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</si>
  <si>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</si>
  <si>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</si>
  <si>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</si>
  <si>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</si>
  <si>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</si>
  <si>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</si>
  <si>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</si>
  <si>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</si>
  <si>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</si>
  <si>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</si>
  <si>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</si>
  <si>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</si>
  <si>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</si>
  <si>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</si>
  <si>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</si>
  <si>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</si>
  <si>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</si>
  <si>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</si>
  <si>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</si>
  <si>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</si>
  <si>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</si>
  <si>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</si>
  <si>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</si>
  <si>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</si>
  <si>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</si>
  <si>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</si>
  <si>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</si>
  <si>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</si>
  <si>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</si>
  <si>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</si>
  <si>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</si>
  <si>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</si>
  <si>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</si>
  <si>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</si>
  <si>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</si>
  <si>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</si>
  <si>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</si>
  <si>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</si>
  <si>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</si>
  <si>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</si>
  <si>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</si>
  <si>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</si>
  <si>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</si>
  <si>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</si>
  <si>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</si>
  <si>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</si>
  <si>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</si>
  <si>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</si>
  <si>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</si>
  <si>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</si>
  <si>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</si>
  <si>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</si>
  <si>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</si>
  <si>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</si>
  <si>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</si>
  <si>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</si>
  <si>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</si>
  <si>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</si>
  <si>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</si>
  <si>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</si>
  <si>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</si>
  <si>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</si>
  <si>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</si>
  <si>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</si>
  <si>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</si>
  <si>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</si>
  <si>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</si>
  <si>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</si>
  <si>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</si>
  <si>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</si>
  <si>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</si>
  <si>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</si>
  <si>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</si>
  <si>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</si>
  <si>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</si>
  <si>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</si>
  <si>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</si>
  <si>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</si>
  <si>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</si>
  <si>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</si>
  <si>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</si>
  <si>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</si>
  <si>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</si>
  <si>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</si>
  <si>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</si>
  <si>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</si>
  <si>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</si>
  <si>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</si>
  <si>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</si>
  <si>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</si>
  <si>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</si>
  <si>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</si>
  <si>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</si>
  <si>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</si>
  <si>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</si>
  <si>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</si>
  <si>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</si>
  <si>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</si>
  <si>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</si>
  <si>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</si>
  <si>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</si>
  <si>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</si>
  <si>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</si>
  <si>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</si>
  <si>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</si>
  <si>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</si>
  <si>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</si>
  <si>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</si>
  <si>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</si>
  <si>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</si>
  <si>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</si>
  <si>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</si>
  <si>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</si>
  <si>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</si>
  <si>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</si>
  <si>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</si>
  <si>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</si>
  <si>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</si>
  <si>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</si>
  <si>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</si>
  <si>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</si>
  <si>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</si>
  <si>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</si>
  <si>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</si>
  <si>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</si>
  <si>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</si>
  <si>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</si>
  <si>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</si>
  <si>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</si>
  <si>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</si>
  <si>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</si>
  <si>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</si>
  <si>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</si>
  <si>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</si>
  <si>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</si>
  <si>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</si>
  <si>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</si>
  <si>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</si>
  <si>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</si>
  <si>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</si>
  <si>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</si>
  <si>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</si>
  <si>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</si>
  <si>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</si>
  <si>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</si>
  <si>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</si>
  <si>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</si>
  <si>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</si>
  <si>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</si>
  <si>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</si>
  <si>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</si>
  <si>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</si>
  <si>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</si>
  <si>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</si>
  <si>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</si>
  <si>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</si>
  <si>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</si>
  <si>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</si>
  <si>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</si>
  <si>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</si>
  <si>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</si>
  <si>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</si>
  <si>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</si>
  <si>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</si>
  <si>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</si>
  <si>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</si>
  <si>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</si>
  <si>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</si>
  <si>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</si>
  <si>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</si>
  <si>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</si>
  <si>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</si>
  <si>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</si>
  <si>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</si>
  <si>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</si>
  <si>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</si>
  <si>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</si>
  <si>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</si>
  <si>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</si>
  <si>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</si>
  <si>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</si>
  <si>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</si>
  <si>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</si>
  <si>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</si>
  <si>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</si>
  <si>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</si>
  <si>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</si>
  <si>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</si>
  <si>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</si>
  <si>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</si>
  <si>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</si>
  <si>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</si>
  <si>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</si>
  <si>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</si>
  <si>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</si>
  <si>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</si>
  <si>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</si>
  <si>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</si>
  <si>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</si>
  <si>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</si>
  <si>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</si>
  <si>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</si>
  <si>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</si>
  <si>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</si>
  <si>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</si>
  <si>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</si>
  <si>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</si>
  <si>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</si>
  <si>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</si>
  <si>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</si>
  <si>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</si>
  <si>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</si>
  <si>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</si>
  <si>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</si>
  <si>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</si>
  <si>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</si>
  <si>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</si>
  <si>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</si>
  <si>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</si>
  <si>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</si>
  <si>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</si>
  <si>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</si>
  <si>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</si>
  <si>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</si>
  <si>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</si>
  <si>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</si>
  <si>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</si>
  <si>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</si>
  <si>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</si>
  <si>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</si>
  <si>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</si>
  <si>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</si>
  <si>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</si>
  <si>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</si>
  <si>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</si>
  <si>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</si>
  <si>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</si>
  <si>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</si>
  <si>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</si>
  <si>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</si>
  <si>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</si>
  <si>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</si>
  <si>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</si>
  <si>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</si>
  <si>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</si>
  <si>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</si>
  <si>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</si>
  <si>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</si>
  <si>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</si>
  <si>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</si>
  <si>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</si>
  <si>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</si>
  <si>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</si>
  <si>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</si>
  <si>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</si>
  <si>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</si>
  <si>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</si>
  <si>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</si>
  <si>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</si>
  <si>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</si>
  <si>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</si>
  <si>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</si>
  <si>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</si>
  <si>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</si>
  <si>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</si>
  <si>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</si>
  <si>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</si>
  <si>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</si>
  <si>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</si>
  <si>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</si>
  <si>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</si>
  <si>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</si>
  <si>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</si>
  <si>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</si>
  <si>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</si>
  <si>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</si>
  <si>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</si>
  <si>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</si>
  <si>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</si>
  <si>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</si>
  <si>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</si>
  <si>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</si>
  <si>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</si>
  <si>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</si>
  <si>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</si>
  <si>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</si>
  <si>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</si>
  <si>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</si>
  <si>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</si>
  <si>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</si>
  <si>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</si>
  <si>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</si>
  <si>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</si>
  <si>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</si>
  <si>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</si>
  <si>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</si>
  <si>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</si>
  <si>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</si>
  <si>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</si>
  <si>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</si>
  <si>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</si>
  <si>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</si>
  <si>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</si>
  <si>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</si>
  <si>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</si>
  <si>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</si>
  <si>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</si>
  <si>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</si>
  <si>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</si>
  <si>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</si>
  <si>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</si>
  <si>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</si>
  <si>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</si>
  <si>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</si>
  <si>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</si>
  <si>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</si>
  <si>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</si>
  <si>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</si>
  <si>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</si>
  <si>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</si>
  <si>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</si>
  <si>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</si>
  <si>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</si>
  <si>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</si>
  <si>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</si>
  <si>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</si>
  <si>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</si>
  <si>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</si>
  <si>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</si>
  <si>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</si>
  <si>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</si>
  <si>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</si>
  <si>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</si>
  <si>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</si>
  <si>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</si>
  <si>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</si>
  <si>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</si>
  <si>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</si>
  <si>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</si>
  <si>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</si>
  <si>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</si>
  <si>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</si>
  <si>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</si>
  <si>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</si>
  <si>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</si>
  <si>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</si>
  <si>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</si>
  <si>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</si>
  <si>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</si>
  <si>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</si>
  <si>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</si>
  <si>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</si>
  <si>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</si>
  <si>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</si>
  <si>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</si>
  <si>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</si>
  <si>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</si>
  <si>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</si>
  <si>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</si>
  <si>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</si>
  <si>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</si>
  <si>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</si>
  <si>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</si>
  <si>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</si>
  <si>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</si>
  <si>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</si>
  <si>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</si>
  <si>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</si>
  <si>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</si>
  <si>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</si>
  <si>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</si>
  <si>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</si>
  <si>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</si>
  <si>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</si>
  <si>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</si>
  <si>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</si>
  <si>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</si>
  <si>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</si>
  <si>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</si>
  <si>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</si>
  <si>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</si>
  <si>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</si>
  <si>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</si>
  <si>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</si>
  <si>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</si>
  <si>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</si>
  <si>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</si>
  <si>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</si>
  <si>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</si>
  <si>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</si>
  <si>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</si>
  <si>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</si>
  <si>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</si>
  <si>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</si>
  <si>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</si>
  <si>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</si>
  <si>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</si>
  <si>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</si>
  <si>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</si>
  <si>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</si>
  <si>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</si>
  <si>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</si>
  <si>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</si>
  <si>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</si>
  <si>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</si>
  <si>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</si>
  <si>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</si>
  <si>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</si>
  <si>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</si>
  <si>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</si>
  <si>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</si>
  <si>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</si>
  <si>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</si>
  <si>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</si>
  <si>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</si>
  <si>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</si>
  <si>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</si>
  <si>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</si>
  <si>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</si>
  <si>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</si>
  <si>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</si>
  <si>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</si>
  <si>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</si>
  <si>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</si>
  <si>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</si>
  <si>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</si>
  <si>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</si>
  <si>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</si>
  <si>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</si>
  <si>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</si>
  <si>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</si>
  <si>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</si>
  <si>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</si>
  <si>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</si>
  <si>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</si>
  <si>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</si>
  <si>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</si>
  <si>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</si>
  <si>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</si>
  <si>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</si>
  <si>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</si>
  <si>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</si>
  <si>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</si>
  <si>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</si>
  <si>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</si>
  <si>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</si>
  <si>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</si>
  <si>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</si>
  <si>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</si>
  <si>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</si>
  <si>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</si>
  <si>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</si>
  <si>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</si>
  <si>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</si>
  <si>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</si>
  <si>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</si>
  <si>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</si>
  <si>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</si>
  <si>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</si>
  <si>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</si>
  <si>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</si>
  <si>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</si>
  <si>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</si>
  <si>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</si>
  <si>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</si>
  <si>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</si>
  <si>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</si>
  <si>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</si>
  <si>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</si>
  <si>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</si>
  <si>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</si>
  <si>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</si>
  <si>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</si>
  <si>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</si>
  <si>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</si>
  <si>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</si>
  <si>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</si>
  <si>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</si>
  <si>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</si>
  <si>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</si>
  <si>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</si>
  <si>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</si>
  <si>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</si>
  <si>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</si>
  <si>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</si>
  <si>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</si>
  <si>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</si>
  <si>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</si>
  <si>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</si>
  <si>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</si>
  <si>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</si>
  <si>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</si>
  <si>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</si>
  <si>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</si>
  <si>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</si>
  <si>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</si>
  <si>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</si>
  <si>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</si>
  <si>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</si>
  <si>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</si>
  <si>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</si>
  <si>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</si>
  <si>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</si>
  <si>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</si>
  <si>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</si>
  <si>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</si>
  <si>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</si>
  <si>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</si>
  <si>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</si>
  <si>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</si>
  <si>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</si>
  <si>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</si>
  <si>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</si>
  <si>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</si>
  <si>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</si>
  <si>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</si>
  <si>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</si>
  <si>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</si>
  <si>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</si>
  <si>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</si>
  <si>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</si>
  <si>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</si>
  <si>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</si>
  <si>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</si>
  <si>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</si>
  <si>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</si>
  <si>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</si>
  <si>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</si>
  <si>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</si>
  <si>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</si>
  <si>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</si>
  <si>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</si>
  <si>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</si>
  <si>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</si>
  <si>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</si>
  <si>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</si>
  <si>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</si>
  <si>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</si>
  <si>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</si>
  <si>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</si>
  <si>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</si>
  <si>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</si>
  <si>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</si>
  <si>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</si>
  <si>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</si>
  <si>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</si>
  <si>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</si>
  <si>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</si>
  <si>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</si>
  <si>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</si>
  <si>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</si>
  <si>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</si>
  <si>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</si>
  <si>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</si>
  <si>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</si>
  <si>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</si>
  <si>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</si>
  <si>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</si>
  <si>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</si>
  <si>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</si>
  <si>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</si>
  <si>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</si>
  <si>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</si>
  <si>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</si>
  <si>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</si>
  <si>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</si>
  <si>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</si>
  <si>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</si>
  <si>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</si>
  <si>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</si>
  <si>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</si>
  <si>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</si>
  <si>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</si>
  <si>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</si>
  <si>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</si>
  <si>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</si>
  <si>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</si>
  <si>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</si>
  <si>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</si>
  <si>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</si>
  <si>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</si>
  <si>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</si>
  <si>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</si>
  <si>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</si>
  <si>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</si>
  <si>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</si>
  <si>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</si>
  <si>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</si>
  <si>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</si>
  <si>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</si>
  <si>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</si>
  <si>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</si>
  <si>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</si>
  <si>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</si>
  <si>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</si>
  <si>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</si>
  <si>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</si>
  <si>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Row Labels</t>
  </si>
  <si>
    <t>Grand Total</t>
  </si>
  <si>
    <t>(All)</t>
  </si>
  <si>
    <t>Count of subcategory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</si>
  <si>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</si>
  <si>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</si>
  <si>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</si>
  <si>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</si>
  <si>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</si>
  <si>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</si>
  <si>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</si>
  <si>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</si>
  <si>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</si>
  <si>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</si>
  <si>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</si>
  <si>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</si>
  <si>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</si>
  <si>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</si>
  <si>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</si>
  <si>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</si>
  <si>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</si>
  <si>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</si>
  <si>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</si>
  <si>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</si>
  <si>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</si>
  <si>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</si>
  <si>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</si>
  <si>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</si>
  <si>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</si>
  <si>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</si>
  <si>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</si>
  <si>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</si>
  <si>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</si>
  <si>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</si>
  <si>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</si>
  <si>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</si>
  <si>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</si>
  <si>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</si>
  <si>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</si>
  <si>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</si>
  <si>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 number of backers</t>
  </si>
  <si>
    <t>Median number of backers</t>
  </si>
  <si>
    <t>Minimum number of backers</t>
  </si>
  <si>
    <t>Maximum number of backers</t>
  </si>
  <si>
    <t>Standard Deviation of number of backers</t>
  </si>
  <si>
    <t>Variance of number of backers</t>
  </si>
  <si>
    <t>15000 to 19999</t>
  </si>
  <si>
    <t xml:space="preserve">I feel the mean provides a better summary of the overall data. Successful campaigns averaged 235 more backers than those in the failed campaigns. There seems to be a correlation between the higher average number of backers per campaign and the overall liklihood of a campaign succeeding (73% success rate).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</si>
</sst>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9" fontId="0" fillId="0" borderId="0" xfId="0" applyNumberFormat="1"/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16" fillId="0" borderId="0" xfId="0" applyNumberFormat="1" applyFont="1"/>
    <xf numFmtId="9" fontId="16" fillId="0" borderId="0" xfId="0" applyNumberFormat="1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  <alignment horizontal="right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 Book.xlsx]Category_Pivot_Table!PivotTable11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D544-A22A-3DFFBFFCE3BD}"/>
            </c:ext>
          </c:extLst>
        </c:ser>
        <c:ser>
          <c:idx val="1"/>
          <c:order val="1"/>
          <c:tx>
            <c:strRef>
              <c:f>Category_Pivot_Table!$C$3:$C$4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D544-A22A-3DFFBFFCE3BD}"/>
            </c:ext>
          </c:extLst>
        </c:ser>
        <c:ser>
          <c:idx val="2"/>
          <c:order val="2"/>
          <c:tx>
            <c:strRef>
              <c:f>Category_Pivot_Table!$D$3:$D$4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4-D544-A22A-3DFFBFFCE3BD}"/>
            </c:ext>
          </c:extLst>
        </c:ser>
        <c:ser>
          <c:idx val="3"/>
          <c:order val="3"/>
          <c:tx>
            <c:strRef>
              <c:f>Category_Pivot_Table!$E$3:$E$4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4-D544-A22A-3DFFBFFC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310112"/>
        <c:axId val="932312384"/>
      </c:barChart>
      <c:catAx>
        <c:axId val="9323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Campaign Success by Category</a:t>
                </a:r>
              </a:p>
            </c:rich>
          </c:tx>
          <c:layout>
            <c:manualLayout>
              <c:xMode val="edge"/>
              <c:yMode val="edge"/>
              <c:x val="0.33646565520773319"/>
              <c:y val="3.91561679790026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2384"/>
        <c:crosses val="autoZero"/>
        <c:auto val="1"/>
        <c:lblAlgn val="ctr"/>
        <c:lblOffset val="100"/>
        <c:noMultiLvlLbl val="0"/>
      </c:catAx>
      <c:valAx>
        <c:axId val="9323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 Book.xlsx]Sub-category_Pivot_Table!PivotTable12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'Sub-category_Pivot_Table'!$B$4:$B$5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D-3842-88B3-C61F1E173C12}"/>
            </c:ext>
          </c:extLst>
        </c:ser>
        <c:ser>
          <c:idx val="1"/>
          <c:order val="1"/>
          <c:tx>
            <c:strRef>
              <c:f>'Sub-category_Pivot_Table'!$C$4:$C$5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D-3842-88B3-C61F1E173C12}"/>
            </c:ext>
          </c:extLst>
        </c:ser>
        <c:ser>
          <c:idx val="2"/>
          <c:order val="2"/>
          <c:tx>
            <c:strRef>
              <c:f>'Sub-category_Pivot_Table'!$D$4:$D$5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D-3842-88B3-C61F1E173C12}"/>
            </c:ext>
          </c:extLst>
        </c:ser>
        <c:ser>
          <c:idx val="3"/>
          <c:order val="3"/>
          <c:tx>
            <c:strRef>
              <c:f>'Sub-category_Pivot_Table'!$E$4:$E$5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D-3842-88B3-C61F1E17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310112"/>
        <c:axId val="932312384"/>
      </c:barChart>
      <c:catAx>
        <c:axId val="9323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Campaign Success by Sub-Category</a:t>
                </a:r>
              </a:p>
            </c:rich>
          </c:tx>
          <c:layout>
            <c:manualLayout>
              <c:xMode val="edge"/>
              <c:yMode val="edge"/>
              <c:x val="0.39943260027395189"/>
              <c:y val="4.4795305192114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2384"/>
        <c:crosses val="autoZero"/>
        <c:auto val="1"/>
        <c:lblAlgn val="ctr"/>
        <c:lblOffset val="100"/>
        <c:noMultiLvlLbl val="0"/>
      </c:catAx>
      <c:valAx>
        <c:axId val="9323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01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 Book.xlsx]Dates_Pivot!PivotTable15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Dates_Pivot!$B$6:$B$18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8-6A4E-A808-2D0BDD4737D7}"/>
            </c:ext>
          </c:extLst>
        </c:ser>
        <c:ser>
          <c:idx val="1"/>
          <c:order val="1"/>
          <c:tx>
            <c:strRef>
              <c:f>Dates_Pivot!$C$4:$C$5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Dates_Pivot!$C$6:$C$18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8-6A4E-A808-2D0BDD4737D7}"/>
            </c:ext>
          </c:extLst>
        </c:ser>
        <c:ser>
          <c:idx val="2"/>
          <c:order val="2"/>
          <c:tx>
            <c:strRef>
              <c:f>Dates_Pivot!$D$4:$D$5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Dates_Pivot!$D$6:$D$18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8-6A4E-A808-2D0BDD47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04576"/>
        <c:axId val="845806576"/>
      </c:lineChart>
      <c:catAx>
        <c:axId val="8458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Campaign Success Rates by Month</a:t>
                </a:r>
              </a:p>
            </c:rich>
          </c:tx>
          <c:layout>
            <c:manualLayout>
              <c:xMode val="edge"/>
              <c:yMode val="edge"/>
              <c:x val="0.37668438485491584"/>
              <c:y val="5.66489653909540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6576"/>
        <c:crosses val="autoZero"/>
        <c:auto val="1"/>
        <c:lblAlgn val="ctr"/>
        <c:lblOffset val="100"/>
        <c:noMultiLvlLbl val="0"/>
      </c:catAx>
      <c:valAx>
        <c:axId val="845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Campaign</a:t>
            </a:r>
            <a:r>
              <a:rPr lang="en-US" sz="1400" baseline="0">
                <a:solidFill>
                  <a:sysClr val="windowText" lastClr="000000"/>
                </a:solidFill>
              </a:rPr>
              <a:t> Donations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2-EE4D-8C3C-43753C192C45}"/>
            </c:ext>
          </c:extLst>
        </c:ser>
        <c:ser>
          <c:idx val="5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2-EE4D-8C3C-43753C192C45}"/>
            </c:ext>
          </c:extLst>
        </c:ser>
        <c:ser>
          <c:idx val="6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62-EE4D-8C3C-43753C19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75248"/>
        <c:axId val="1104176976"/>
      </c:lineChart>
      <c:catAx>
        <c:axId val="110417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76976"/>
        <c:crosses val="autoZero"/>
        <c:auto val="1"/>
        <c:lblAlgn val="ctr"/>
        <c:lblOffset val="100"/>
        <c:noMultiLvlLbl val="0"/>
      </c:catAx>
      <c:valAx>
        <c:axId val="1104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50800</xdr:rowOff>
    </xdr:from>
    <xdr:to>
      <xdr:col>12</xdr:col>
      <xdr:colOff>25400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1A0A0-4063-0651-EC10-5956A6ACF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0</xdr:row>
      <xdr:rowOff>63500</xdr:rowOff>
    </xdr:from>
    <xdr:to>
      <xdr:col>18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CFEC2-5A67-D7D9-E959-BDF59C6A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0</xdr:row>
      <xdr:rowOff>50800</xdr:rowOff>
    </xdr:from>
    <xdr:to>
      <xdr:col>17</xdr:col>
      <xdr:colOff>812800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A19B7-F69A-697C-FF2B-C53208F8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38100</xdr:rowOff>
    </xdr:from>
    <xdr:to>
      <xdr:col>8</xdr:col>
      <xdr:colOff>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EF05C-3633-8EFB-E1E2-F0B8E5AC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acchi" refreshedDate="45029.59158310185" createdVersion="8" refreshedVersion="8" minRefreshableVersion="3" recordCount="1000" xr:uid="{C96EB0FD-EDEB-E84A-B728-99B953FD4675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acchi" refreshedDate="45029.657224189817" createdVersion="8" refreshedVersion="8" minRefreshableVersion="3" recordCount="1000" xr:uid="{2ACFC33B-211B-E74B-8FDB-C3DE9F1BCD4B}">
  <cacheSource type="worksheet">
    <worksheetSource name="Main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x v="0"/>
    <n v="0"/>
    <m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x v="1"/>
    <x v="1"/>
    <n v="158"/>
    <m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x v="2"/>
    <x v="1"/>
    <n v="1425"/>
    <m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x v="3"/>
    <x v="0"/>
    <n v="24"/>
    <m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x v="4"/>
    <x v="0"/>
    <n v="53"/>
    <m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x v="5"/>
    <x v="1"/>
    <n v="174"/>
    <m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x v="6"/>
    <x v="0"/>
    <n v="18"/>
    <m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x v="7"/>
    <x v="1"/>
    <n v="227"/>
    <m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x v="8"/>
    <x v="2"/>
    <n v="708"/>
    <m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x v="9"/>
    <x v="0"/>
    <n v="44"/>
    <m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x v="10"/>
    <x v="1"/>
    <n v="220"/>
    <m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x v="11"/>
    <x v="0"/>
    <n v="27"/>
    <m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x v="12"/>
    <x v="0"/>
    <n v="55"/>
    <m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x v="13"/>
    <x v="1"/>
    <n v="98"/>
    <m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x v="14"/>
    <x v="0"/>
    <n v="200"/>
    <m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x v="15"/>
    <x v="0"/>
    <n v="452"/>
    <m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x v="16"/>
    <x v="1"/>
    <n v="100"/>
    <m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x v="17"/>
    <x v="1"/>
    <n v="1249"/>
    <m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x v="18"/>
    <x v="3"/>
    <n v="135"/>
    <m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x v="19"/>
    <x v="0"/>
    <n v="674"/>
    <m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x v="20"/>
    <x v="1"/>
    <n v="1396"/>
    <m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x v="21"/>
    <x v="0"/>
    <n v="558"/>
    <m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x v="22"/>
    <x v="1"/>
    <n v="890"/>
    <m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x v="23"/>
    <x v="1"/>
    <n v="142"/>
    <m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x v="24"/>
    <x v="1"/>
    <n v="2673"/>
    <m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x v="25"/>
    <x v="1"/>
    <n v="163"/>
    <m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x v="26"/>
    <x v="3"/>
    <n v="1480"/>
    <m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x v="27"/>
    <x v="0"/>
    <n v="15"/>
    <m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x v="28"/>
    <x v="1"/>
    <n v="2220"/>
    <m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x v="29"/>
    <x v="1"/>
    <n v="1606"/>
    <m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x v="30"/>
    <x v="1"/>
    <n v="129"/>
    <m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x v="31"/>
    <x v="1"/>
    <n v="226"/>
    <m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x v="32"/>
    <x v="0"/>
    <n v="2307"/>
    <m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x v="33"/>
    <x v="1"/>
    <n v="5419"/>
    <m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x v="34"/>
    <x v="1"/>
    <n v="165"/>
    <m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x v="35"/>
    <x v="1"/>
    <n v="1965"/>
    <m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x v="36"/>
    <x v="1"/>
    <n v="16"/>
    <m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x v="37"/>
    <x v="1"/>
    <n v="107"/>
    <m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x v="38"/>
    <x v="1"/>
    <n v="134"/>
    <m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x v="39"/>
    <x v="0"/>
    <n v="88"/>
    <m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x v="40"/>
    <x v="1"/>
    <n v="198"/>
    <m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x v="41"/>
    <x v="1"/>
    <n v="111"/>
    <m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x v="42"/>
    <x v="1"/>
    <n v="222"/>
    <m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x v="43"/>
    <x v="1"/>
    <n v="6212"/>
    <m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x v="44"/>
    <x v="1"/>
    <n v="98"/>
    <m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x v="45"/>
    <x v="0"/>
    <n v="48"/>
    <m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x v="46"/>
    <x v="1"/>
    <n v="92"/>
    <m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x v="47"/>
    <x v="1"/>
    <n v="149"/>
    <m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x v="48"/>
    <x v="1"/>
    <n v="2431"/>
    <m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x v="49"/>
    <x v="1"/>
    <n v="303"/>
    <m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x v="50"/>
    <x v="0"/>
    <n v="1"/>
    <m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x v="51"/>
    <x v="0"/>
    <n v="1467"/>
    <m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x v="52"/>
    <x v="0"/>
    <n v="75"/>
    <m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x v="53"/>
    <x v="1"/>
    <n v="209"/>
    <m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x v="54"/>
    <x v="0"/>
    <n v="120"/>
    <m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x v="55"/>
    <x v="1"/>
    <n v="131"/>
    <m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x v="56"/>
    <x v="1"/>
    <n v="164"/>
    <m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x v="57"/>
    <x v="1"/>
    <n v="201"/>
    <m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x v="58"/>
    <x v="1"/>
    <n v="211"/>
    <m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x v="59"/>
    <x v="1"/>
    <n v="128"/>
    <m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x v="60"/>
    <x v="1"/>
    <n v="1600"/>
    <m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x v="61"/>
    <x v="0"/>
    <n v="2253"/>
    <m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x v="62"/>
    <x v="1"/>
    <n v="249"/>
    <m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x v="63"/>
    <x v="0"/>
    <n v="5"/>
    <m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x v="64"/>
    <x v="0"/>
    <n v="38"/>
    <m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x v="65"/>
    <x v="1"/>
    <n v="236"/>
    <m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x v="66"/>
    <x v="0"/>
    <n v="12"/>
    <m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x v="67"/>
    <x v="1"/>
    <n v="4065"/>
    <m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x v="68"/>
    <x v="1"/>
    <n v="246"/>
    <m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x v="69"/>
    <x v="3"/>
    <n v="17"/>
    <m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x v="70"/>
    <x v="1"/>
    <n v="2475"/>
    <m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x v="71"/>
    <x v="1"/>
    <n v="76"/>
    <m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x v="72"/>
    <x v="1"/>
    <n v="54"/>
    <m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x v="73"/>
    <x v="1"/>
    <n v="88"/>
    <m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x v="74"/>
    <x v="1"/>
    <n v="85"/>
    <m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x v="75"/>
    <x v="1"/>
    <n v="170"/>
    <m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x v="76"/>
    <x v="0"/>
    <n v="1684"/>
    <m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x v="77"/>
    <x v="0"/>
    <n v="56"/>
    <m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x v="78"/>
    <x v="1"/>
    <n v="330"/>
    <m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x v="79"/>
    <x v="0"/>
    <n v="838"/>
    <m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x v="80"/>
    <x v="1"/>
    <n v="127"/>
    <m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x v="81"/>
    <x v="1"/>
    <n v="411"/>
    <m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x v="82"/>
    <x v="1"/>
    <n v="180"/>
    <m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x v="83"/>
    <x v="0"/>
    <n v="1000"/>
    <m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x v="84"/>
    <x v="1"/>
    <n v="374"/>
    <m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x v="85"/>
    <x v="1"/>
    <n v="71"/>
    <m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x v="86"/>
    <x v="1"/>
    <n v="203"/>
    <m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x v="87"/>
    <x v="0"/>
    <n v="1482"/>
    <m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x v="88"/>
    <x v="1"/>
    <n v="113"/>
    <m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x v="89"/>
    <x v="1"/>
    <n v="96"/>
    <m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x v="90"/>
    <x v="0"/>
    <n v="106"/>
    <m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x v="91"/>
    <x v="0"/>
    <n v="679"/>
    <m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x v="92"/>
    <x v="1"/>
    <n v="498"/>
    <m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x v="93"/>
    <x v="3"/>
    <n v="610"/>
    <m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x v="94"/>
    <x v="1"/>
    <n v="180"/>
    <m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x v="95"/>
    <x v="1"/>
    <n v="27"/>
    <m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x v="96"/>
    <x v="1"/>
    <n v="2331"/>
    <m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x v="97"/>
    <x v="1"/>
    <n v="113"/>
    <m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x v="98"/>
    <x v="0"/>
    <n v="1220"/>
    <m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x v="99"/>
    <x v="1"/>
    <n v="164"/>
    <m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x v="100"/>
    <x v="0"/>
    <n v="1"/>
    <m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x v="101"/>
    <x v="1"/>
    <n v="164"/>
    <m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x v="102"/>
    <x v="1"/>
    <n v="336"/>
    <m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x v="103"/>
    <x v="0"/>
    <n v="37"/>
    <m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x v="104"/>
    <x v="1"/>
    <n v="1917"/>
    <m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x v="105"/>
    <x v="1"/>
    <n v="95"/>
    <m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x v="106"/>
    <x v="1"/>
    <n v="147"/>
    <m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x v="107"/>
    <x v="1"/>
    <n v="86"/>
    <m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x v="108"/>
    <x v="1"/>
    <n v="83"/>
    <m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x v="109"/>
    <x v="0"/>
    <n v="60"/>
    <m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x v="110"/>
    <x v="0"/>
    <n v="296"/>
    <m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x v="111"/>
    <x v="1"/>
    <n v="676"/>
    <m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x v="112"/>
    <x v="1"/>
    <n v="361"/>
    <m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x v="113"/>
    <x v="1"/>
    <n v="131"/>
    <m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x v="114"/>
    <x v="1"/>
    <n v="126"/>
    <m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x v="115"/>
    <x v="0"/>
    <n v="3304"/>
    <m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x v="116"/>
    <x v="0"/>
    <n v="73"/>
    <m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x v="117"/>
    <x v="1"/>
    <n v="275"/>
    <m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x v="118"/>
    <x v="1"/>
    <n v="67"/>
    <m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x v="119"/>
    <x v="1"/>
    <n v="154"/>
    <m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x v="120"/>
    <x v="1"/>
    <n v="1782"/>
    <m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x v="121"/>
    <x v="1"/>
    <n v="903"/>
    <m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x v="122"/>
    <x v="0"/>
    <n v="3387"/>
    <m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x v="123"/>
    <x v="0"/>
    <n v="662"/>
    <m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x v="124"/>
    <x v="1"/>
    <n v="94"/>
    <m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x v="125"/>
    <x v="1"/>
    <n v="180"/>
    <m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x v="126"/>
    <x v="0"/>
    <n v="774"/>
    <m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x v="127"/>
    <x v="0"/>
    <n v="672"/>
    <m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x v="128"/>
    <x v="3"/>
    <n v="532"/>
    <m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x v="129"/>
    <x v="3"/>
    <n v="55"/>
    <m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x v="130"/>
    <x v="1"/>
    <n v="533"/>
    <m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x v="131"/>
    <x v="1"/>
    <n v="2443"/>
    <m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x v="132"/>
    <x v="1"/>
    <n v="89"/>
    <m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x v="133"/>
    <x v="1"/>
    <n v="159"/>
    <m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x v="134"/>
    <x v="0"/>
    <n v="940"/>
    <m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x v="135"/>
    <x v="0"/>
    <n v="117"/>
    <m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x v="136"/>
    <x v="3"/>
    <n v="58"/>
    <m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x v="137"/>
    <x v="1"/>
    <n v="50"/>
    <m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x v="138"/>
    <x v="0"/>
    <n v="115"/>
    <m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x v="139"/>
    <x v="0"/>
    <n v="326"/>
    <m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x v="140"/>
    <x v="1"/>
    <n v="186"/>
    <m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x v="141"/>
    <x v="1"/>
    <n v="1071"/>
    <m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x v="142"/>
    <x v="1"/>
    <n v="117"/>
    <m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x v="143"/>
    <x v="1"/>
    <n v="70"/>
    <m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x v="144"/>
    <x v="1"/>
    <n v="135"/>
    <m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x v="145"/>
    <x v="1"/>
    <n v="768"/>
    <m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x v="146"/>
    <x v="3"/>
    <n v="51"/>
    <m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x v="147"/>
    <x v="1"/>
    <n v="199"/>
    <m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x v="148"/>
    <x v="1"/>
    <n v="107"/>
    <m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x v="149"/>
    <x v="1"/>
    <n v="195"/>
    <m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x v="100"/>
    <x v="0"/>
    <n v="1"/>
    <m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x v="150"/>
    <x v="0"/>
    <n v="1467"/>
    <m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x v="151"/>
    <x v="1"/>
    <n v="3376"/>
    <m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x v="152"/>
    <x v="0"/>
    <n v="5681"/>
    <m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x v="153"/>
    <x v="0"/>
    <n v="1059"/>
    <m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x v="154"/>
    <x v="0"/>
    <n v="1194"/>
    <m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x v="155"/>
    <x v="3"/>
    <n v="379"/>
    <m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x v="156"/>
    <x v="0"/>
    <n v="30"/>
    <m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x v="157"/>
    <x v="1"/>
    <n v="41"/>
    <m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x v="158"/>
    <x v="1"/>
    <n v="1821"/>
    <m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x v="159"/>
    <x v="1"/>
    <n v="164"/>
    <m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x v="160"/>
    <x v="0"/>
    <n v="75"/>
    <m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x v="161"/>
    <x v="1"/>
    <n v="157"/>
    <m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x v="162"/>
    <x v="1"/>
    <n v="246"/>
    <m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x v="163"/>
    <x v="1"/>
    <n v="1396"/>
    <m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x v="164"/>
    <x v="1"/>
    <n v="2506"/>
    <m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x v="165"/>
    <x v="1"/>
    <n v="244"/>
    <m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x v="166"/>
    <x v="1"/>
    <n v="146"/>
    <m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x v="167"/>
    <x v="0"/>
    <n v="955"/>
    <m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x v="168"/>
    <x v="1"/>
    <n v="1267"/>
    <m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x v="169"/>
    <x v="0"/>
    <n v="67"/>
    <m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x v="170"/>
    <x v="0"/>
    <n v="5"/>
    <m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x v="171"/>
    <x v="0"/>
    <n v="26"/>
    <m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x v="172"/>
    <x v="1"/>
    <n v="1561"/>
    <m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x v="173"/>
    <x v="1"/>
    <n v="48"/>
    <m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x v="174"/>
    <x v="0"/>
    <n v="1130"/>
    <m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x v="175"/>
    <x v="0"/>
    <n v="782"/>
    <m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x v="176"/>
    <x v="1"/>
    <n v="2739"/>
    <m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x v="177"/>
    <x v="0"/>
    <n v="210"/>
    <m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x v="178"/>
    <x v="1"/>
    <n v="3537"/>
    <m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x v="179"/>
    <x v="1"/>
    <n v="2107"/>
    <m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x v="180"/>
    <x v="0"/>
    <n v="136"/>
    <m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x v="181"/>
    <x v="1"/>
    <n v="3318"/>
    <m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x v="182"/>
    <x v="0"/>
    <n v="86"/>
    <m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x v="183"/>
    <x v="1"/>
    <n v="340"/>
    <m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x v="184"/>
    <x v="0"/>
    <n v="19"/>
    <m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x v="185"/>
    <x v="0"/>
    <n v="886"/>
    <m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x v="186"/>
    <x v="1"/>
    <n v="1442"/>
    <m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x v="187"/>
    <x v="0"/>
    <n v="35"/>
    <m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x v="188"/>
    <x v="3"/>
    <n v="441"/>
    <m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x v="189"/>
    <x v="0"/>
    <n v="24"/>
    <m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x v="190"/>
    <x v="0"/>
    <n v="86"/>
    <m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x v="191"/>
    <x v="0"/>
    <n v="243"/>
    <m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x v="192"/>
    <x v="0"/>
    <n v="65"/>
    <m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x v="193"/>
    <x v="1"/>
    <n v="126"/>
    <m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x v="194"/>
    <x v="1"/>
    <n v="524"/>
    <m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x v="195"/>
    <x v="0"/>
    <n v="100"/>
    <m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x v="196"/>
    <x v="1"/>
    <n v="1989"/>
    <m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x v="197"/>
    <x v="0"/>
    <n v="168"/>
    <m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x v="198"/>
    <x v="0"/>
    <n v="13"/>
    <m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x v="50"/>
    <x v="0"/>
    <n v="1"/>
    <m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x v="199"/>
    <x v="1"/>
    <n v="157"/>
    <m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x v="200"/>
    <x v="3"/>
    <n v="82"/>
    <m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x v="201"/>
    <x v="1"/>
    <n v="4498"/>
    <m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x v="202"/>
    <x v="0"/>
    <n v="40"/>
    <m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x v="203"/>
    <x v="1"/>
    <n v="80"/>
    <m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x v="204"/>
    <x v="3"/>
    <n v="57"/>
    <m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x v="205"/>
    <x v="1"/>
    <n v="43"/>
    <m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x v="206"/>
    <x v="1"/>
    <n v="2053"/>
    <m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x v="207"/>
    <x v="2"/>
    <n v="808"/>
    <m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x v="208"/>
    <x v="0"/>
    <n v="226"/>
    <m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x v="209"/>
    <x v="0"/>
    <n v="1625"/>
    <m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x v="210"/>
    <x v="1"/>
    <n v="168"/>
    <m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x v="211"/>
    <x v="1"/>
    <n v="4289"/>
    <m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x v="212"/>
    <x v="1"/>
    <n v="165"/>
    <m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x v="213"/>
    <x v="0"/>
    <n v="143"/>
    <m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x v="214"/>
    <x v="1"/>
    <n v="1815"/>
    <m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x v="215"/>
    <x v="0"/>
    <n v="934"/>
    <m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x v="216"/>
    <x v="1"/>
    <n v="397"/>
    <m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x v="217"/>
    <x v="1"/>
    <n v="1539"/>
    <m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x v="218"/>
    <x v="0"/>
    <n v="17"/>
    <m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x v="219"/>
    <x v="0"/>
    <n v="2179"/>
    <m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x v="220"/>
    <x v="1"/>
    <n v="138"/>
    <m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x v="221"/>
    <x v="0"/>
    <n v="931"/>
    <m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x v="222"/>
    <x v="1"/>
    <n v="3594"/>
    <m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x v="223"/>
    <x v="1"/>
    <n v="5880"/>
    <m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x v="224"/>
    <x v="1"/>
    <n v="112"/>
    <m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x v="225"/>
    <x v="1"/>
    <n v="943"/>
    <m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x v="226"/>
    <x v="1"/>
    <n v="2468"/>
    <m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x v="227"/>
    <x v="1"/>
    <n v="2551"/>
    <m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x v="228"/>
    <x v="1"/>
    <n v="101"/>
    <m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x v="229"/>
    <x v="3"/>
    <n v="67"/>
    <m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x v="230"/>
    <x v="1"/>
    <n v="92"/>
    <m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x v="231"/>
    <x v="1"/>
    <n v="62"/>
    <m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x v="232"/>
    <x v="1"/>
    <n v="149"/>
    <m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x v="233"/>
    <x v="0"/>
    <n v="92"/>
    <m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x v="234"/>
    <x v="0"/>
    <n v="57"/>
    <m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x v="235"/>
    <x v="1"/>
    <n v="329"/>
    <m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x v="236"/>
    <x v="1"/>
    <n v="97"/>
    <m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x v="237"/>
    <x v="0"/>
    <n v="41"/>
    <m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x v="238"/>
    <x v="1"/>
    <n v="1784"/>
    <m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x v="239"/>
    <x v="1"/>
    <n v="1684"/>
    <m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x v="240"/>
    <x v="1"/>
    <n v="250"/>
    <m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x v="241"/>
    <x v="1"/>
    <n v="238"/>
    <m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x v="242"/>
    <x v="1"/>
    <n v="53"/>
    <m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x v="243"/>
    <x v="1"/>
    <n v="214"/>
    <m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x v="244"/>
    <x v="1"/>
    <n v="222"/>
    <m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x v="245"/>
    <x v="1"/>
    <n v="1884"/>
    <m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x v="246"/>
    <x v="1"/>
    <n v="218"/>
    <m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x v="247"/>
    <x v="1"/>
    <n v="6465"/>
    <m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x v="248"/>
    <x v="0"/>
    <n v="1"/>
    <m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x v="249"/>
    <x v="0"/>
    <n v="101"/>
    <m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x v="250"/>
    <x v="1"/>
    <n v="59"/>
    <m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x v="251"/>
    <x v="0"/>
    <n v="1335"/>
    <m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x v="252"/>
    <x v="1"/>
    <n v="88"/>
    <m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x v="253"/>
    <x v="1"/>
    <n v="1697"/>
    <m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x v="254"/>
    <x v="0"/>
    <n v="15"/>
    <m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x v="255"/>
    <x v="1"/>
    <n v="92"/>
    <m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x v="256"/>
    <x v="1"/>
    <n v="186"/>
    <m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x v="257"/>
    <x v="1"/>
    <n v="138"/>
    <m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x v="258"/>
    <x v="1"/>
    <n v="261"/>
    <m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x v="259"/>
    <x v="0"/>
    <n v="454"/>
    <m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x v="260"/>
    <x v="1"/>
    <n v="107"/>
    <m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x v="261"/>
    <x v="1"/>
    <n v="199"/>
    <m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x v="262"/>
    <x v="1"/>
    <n v="5512"/>
    <m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x v="263"/>
    <x v="1"/>
    <n v="86"/>
    <m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x v="264"/>
    <x v="0"/>
    <n v="3182"/>
    <m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x v="265"/>
    <x v="1"/>
    <n v="2768"/>
    <m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x v="266"/>
    <x v="1"/>
    <n v="48"/>
    <m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x v="267"/>
    <x v="1"/>
    <n v="87"/>
    <m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x v="268"/>
    <x v="3"/>
    <n v="1890"/>
    <m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x v="269"/>
    <x v="2"/>
    <n v="61"/>
    <m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x v="270"/>
    <x v="1"/>
    <n v="1894"/>
    <m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x v="271"/>
    <x v="1"/>
    <n v="282"/>
    <m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x v="272"/>
    <x v="0"/>
    <n v="15"/>
    <m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x v="273"/>
    <x v="1"/>
    <n v="116"/>
    <m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x v="274"/>
    <x v="0"/>
    <n v="133"/>
    <m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x v="275"/>
    <x v="1"/>
    <n v="83"/>
    <m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x v="276"/>
    <x v="1"/>
    <n v="91"/>
    <m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x v="277"/>
    <x v="1"/>
    <n v="546"/>
    <m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x v="278"/>
    <x v="1"/>
    <n v="393"/>
    <m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x v="279"/>
    <x v="0"/>
    <n v="2062"/>
    <m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x v="280"/>
    <x v="1"/>
    <n v="133"/>
    <m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x v="281"/>
    <x v="0"/>
    <n v="29"/>
    <m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x v="282"/>
    <x v="0"/>
    <n v="132"/>
    <m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x v="283"/>
    <x v="1"/>
    <n v="254"/>
    <m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x v="284"/>
    <x v="3"/>
    <n v="184"/>
    <m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x v="285"/>
    <x v="1"/>
    <n v="176"/>
    <m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x v="286"/>
    <x v="0"/>
    <n v="137"/>
    <m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x v="287"/>
    <x v="1"/>
    <n v="337"/>
    <m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x v="288"/>
    <x v="0"/>
    <n v="908"/>
    <m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x v="289"/>
    <x v="1"/>
    <n v="107"/>
    <m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x v="290"/>
    <x v="0"/>
    <n v="10"/>
    <m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x v="291"/>
    <x v="3"/>
    <n v="32"/>
    <m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x v="292"/>
    <x v="1"/>
    <n v="183"/>
    <m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x v="293"/>
    <x v="0"/>
    <n v="1910"/>
    <m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x v="294"/>
    <x v="0"/>
    <n v="38"/>
    <m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x v="295"/>
    <x v="0"/>
    <n v="104"/>
    <m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x v="296"/>
    <x v="1"/>
    <n v="72"/>
    <m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x v="297"/>
    <x v="0"/>
    <n v="49"/>
    <m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x v="298"/>
    <x v="0"/>
    <n v="1"/>
    <m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x v="299"/>
    <x v="1"/>
    <n v="295"/>
    <m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x v="300"/>
    <x v="0"/>
    <n v="245"/>
    <m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x v="301"/>
    <x v="0"/>
    <n v="32"/>
    <m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x v="302"/>
    <x v="1"/>
    <n v="142"/>
    <m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x v="303"/>
    <x v="1"/>
    <n v="85"/>
    <m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x v="304"/>
    <x v="0"/>
    <n v="7"/>
    <m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x v="305"/>
    <x v="1"/>
    <n v="659"/>
    <m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x v="306"/>
    <x v="0"/>
    <n v="803"/>
    <m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x v="307"/>
    <x v="3"/>
    <n v="75"/>
    <m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x v="308"/>
    <x v="0"/>
    <n v="16"/>
    <m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x v="309"/>
    <x v="1"/>
    <n v="121"/>
    <m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x v="310"/>
    <x v="1"/>
    <n v="3742"/>
    <m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x v="311"/>
    <x v="1"/>
    <n v="223"/>
    <m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x v="312"/>
    <x v="1"/>
    <n v="133"/>
    <m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x v="313"/>
    <x v="0"/>
    <n v="31"/>
    <m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x v="314"/>
    <x v="0"/>
    <n v="108"/>
    <m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x v="315"/>
    <x v="0"/>
    <n v="30"/>
    <m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x v="316"/>
    <x v="0"/>
    <n v="17"/>
    <m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x v="317"/>
    <x v="3"/>
    <n v="64"/>
    <m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x v="318"/>
    <x v="0"/>
    <n v="80"/>
    <m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x v="319"/>
    <x v="0"/>
    <n v="2468"/>
    <m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x v="320"/>
    <x v="1"/>
    <n v="5168"/>
    <m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x v="321"/>
    <x v="0"/>
    <n v="26"/>
    <m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x v="322"/>
    <x v="1"/>
    <n v="307"/>
    <m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x v="323"/>
    <x v="0"/>
    <n v="73"/>
    <m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x v="324"/>
    <x v="0"/>
    <n v="128"/>
    <m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x v="325"/>
    <x v="0"/>
    <n v="33"/>
    <m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x v="326"/>
    <x v="1"/>
    <n v="2441"/>
    <m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x v="327"/>
    <x v="2"/>
    <n v="211"/>
    <m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x v="328"/>
    <x v="1"/>
    <n v="1385"/>
    <m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x v="329"/>
    <x v="1"/>
    <n v="190"/>
    <m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x v="330"/>
    <x v="1"/>
    <n v="470"/>
    <m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x v="331"/>
    <x v="1"/>
    <n v="253"/>
    <m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x v="332"/>
    <x v="1"/>
    <n v="1113"/>
    <m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x v="333"/>
    <x v="1"/>
    <n v="2283"/>
    <m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x v="334"/>
    <x v="0"/>
    <n v="1072"/>
    <m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x v="335"/>
    <x v="1"/>
    <n v="1095"/>
    <m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x v="336"/>
    <x v="1"/>
    <n v="1690"/>
    <m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x v="337"/>
    <x v="3"/>
    <n v="1297"/>
    <m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x v="338"/>
    <x v="0"/>
    <n v="393"/>
    <m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x v="339"/>
    <x v="0"/>
    <n v="1257"/>
    <m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x v="340"/>
    <x v="0"/>
    <n v="328"/>
    <m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x v="341"/>
    <x v="0"/>
    <n v="147"/>
    <m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x v="342"/>
    <x v="0"/>
    <n v="830"/>
    <m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x v="343"/>
    <x v="0"/>
    <n v="331"/>
    <m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x v="344"/>
    <x v="0"/>
    <n v="25"/>
    <m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x v="345"/>
    <x v="1"/>
    <n v="191"/>
    <m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x v="346"/>
    <x v="0"/>
    <n v="3483"/>
    <m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x v="347"/>
    <x v="0"/>
    <n v="923"/>
    <m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x v="298"/>
    <x v="0"/>
    <n v="1"/>
    <m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x v="348"/>
    <x v="1"/>
    <n v="2013"/>
    <m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x v="349"/>
    <x v="0"/>
    <n v="33"/>
    <m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x v="350"/>
    <x v="1"/>
    <n v="1703"/>
    <m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x v="351"/>
    <x v="1"/>
    <n v="80"/>
    <m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x v="352"/>
    <x v="2"/>
    <n v="86"/>
    <m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x v="353"/>
    <x v="0"/>
    <n v="40"/>
    <m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x v="354"/>
    <x v="1"/>
    <n v="41"/>
    <m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x v="355"/>
    <x v="0"/>
    <n v="23"/>
    <m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x v="356"/>
    <x v="1"/>
    <n v="187"/>
    <m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x v="357"/>
    <x v="1"/>
    <n v="2875"/>
    <m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x v="358"/>
    <x v="1"/>
    <n v="88"/>
    <m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x v="359"/>
    <x v="1"/>
    <n v="191"/>
    <m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x v="360"/>
    <x v="1"/>
    <n v="139"/>
    <m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x v="361"/>
    <x v="1"/>
    <n v="186"/>
    <m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x v="362"/>
    <x v="1"/>
    <n v="112"/>
    <m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x v="363"/>
    <x v="1"/>
    <n v="101"/>
    <m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x v="364"/>
    <x v="0"/>
    <n v="75"/>
    <m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x v="365"/>
    <x v="1"/>
    <n v="206"/>
    <m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x v="366"/>
    <x v="1"/>
    <n v="154"/>
    <m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x v="367"/>
    <x v="1"/>
    <n v="5966"/>
    <m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x v="368"/>
    <x v="0"/>
    <n v="2176"/>
    <m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x v="369"/>
    <x v="1"/>
    <n v="169"/>
    <m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x v="370"/>
    <x v="1"/>
    <n v="2106"/>
    <m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x v="371"/>
    <x v="0"/>
    <n v="441"/>
    <m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x v="372"/>
    <x v="0"/>
    <n v="25"/>
    <m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x v="373"/>
    <x v="1"/>
    <n v="131"/>
    <m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x v="374"/>
    <x v="0"/>
    <n v="127"/>
    <m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x v="375"/>
    <x v="0"/>
    <n v="355"/>
    <m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x v="376"/>
    <x v="0"/>
    <n v="44"/>
    <m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x v="377"/>
    <x v="1"/>
    <n v="84"/>
    <m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x v="378"/>
    <x v="1"/>
    <n v="155"/>
    <m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x v="379"/>
    <x v="0"/>
    <n v="67"/>
    <m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x v="380"/>
    <x v="1"/>
    <n v="189"/>
    <m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x v="381"/>
    <x v="1"/>
    <n v="4799"/>
    <m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x v="382"/>
    <x v="1"/>
    <n v="1137"/>
    <m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x v="383"/>
    <x v="0"/>
    <n v="1068"/>
    <m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x v="384"/>
    <x v="0"/>
    <n v="424"/>
    <m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x v="385"/>
    <x v="3"/>
    <n v="145"/>
    <m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x v="386"/>
    <x v="1"/>
    <n v="1152"/>
    <m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x v="387"/>
    <x v="1"/>
    <n v="50"/>
    <m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x v="388"/>
    <x v="0"/>
    <n v="151"/>
    <m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x v="389"/>
    <x v="0"/>
    <n v="1608"/>
    <m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x v="390"/>
    <x v="1"/>
    <n v="3059"/>
    <m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x v="391"/>
    <x v="1"/>
    <n v="34"/>
    <m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x v="392"/>
    <x v="1"/>
    <n v="220"/>
    <m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x v="393"/>
    <x v="1"/>
    <n v="1604"/>
    <m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x v="394"/>
    <x v="1"/>
    <n v="454"/>
    <m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x v="395"/>
    <x v="1"/>
    <n v="123"/>
    <m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x v="396"/>
    <x v="0"/>
    <n v="941"/>
    <m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x v="50"/>
    <x v="0"/>
    <n v="1"/>
    <m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x v="397"/>
    <x v="1"/>
    <n v="299"/>
    <m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x v="398"/>
    <x v="0"/>
    <n v="40"/>
    <m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x v="399"/>
    <x v="0"/>
    <n v="3015"/>
    <m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x v="400"/>
    <x v="1"/>
    <n v="2237"/>
    <m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x v="401"/>
    <x v="0"/>
    <n v="435"/>
    <m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x v="402"/>
    <x v="1"/>
    <n v="645"/>
    <m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x v="403"/>
    <x v="1"/>
    <n v="484"/>
    <m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x v="404"/>
    <x v="1"/>
    <n v="154"/>
    <m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x v="405"/>
    <x v="0"/>
    <n v="714"/>
    <m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x v="406"/>
    <x v="2"/>
    <n v="1111"/>
    <m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x v="407"/>
    <x v="1"/>
    <n v="82"/>
    <m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x v="408"/>
    <x v="1"/>
    <n v="134"/>
    <m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x v="409"/>
    <x v="2"/>
    <n v="1089"/>
    <m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x v="410"/>
    <x v="0"/>
    <n v="5497"/>
    <m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x v="411"/>
    <x v="0"/>
    <n v="418"/>
    <m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x v="412"/>
    <x v="0"/>
    <n v="1439"/>
    <m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x v="413"/>
    <x v="0"/>
    <n v="15"/>
    <m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x v="414"/>
    <x v="0"/>
    <n v="1999"/>
    <m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x v="415"/>
    <x v="1"/>
    <n v="5203"/>
    <m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x v="416"/>
    <x v="1"/>
    <n v="94"/>
    <m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x v="417"/>
    <x v="0"/>
    <n v="118"/>
    <m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x v="418"/>
    <x v="1"/>
    <n v="205"/>
    <m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x v="419"/>
    <x v="0"/>
    <n v="162"/>
    <m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x v="420"/>
    <x v="0"/>
    <n v="83"/>
    <m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x v="421"/>
    <x v="1"/>
    <n v="92"/>
    <m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x v="422"/>
    <x v="1"/>
    <n v="219"/>
    <m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x v="423"/>
    <x v="1"/>
    <n v="2526"/>
    <m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x v="424"/>
    <x v="0"/>
    <n v="747"/>
    <m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x v="425"/>
    <x v="3"/>
    <n v="2138"/>
    <m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x v="426"/>
    <x v="0"/>
    <n v="84"/>
    <m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x v="427"/>
    <x v="1"/>
    <n v="94"/>
    <m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x v="428"/>
    <x v="0"/>
    <n v="91"/>
    <m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x v="429"/>
    <x v="0"/>
    <n v="792"/>
    <m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x v="430"/>
    <x v="3"/>
    <n v="10"/>
    <m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x v="431"/>
    <x v="1"/>
    <n v="1713"/>
    <m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x v="432"/>
    <x v="1"/>
    <n v="249"/>
    <m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x v="433"/>
    <x v="1"/>
    <n v="192"/>
    <m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x v="434"/>
    <x v="1"/>
    <n v="247"/>
    <m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x v="435"/>
    <x v="1"/>
    <n v="2293"/>
    <m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x v="436"/>
    <x v="1"/>
    <n v="3131"/>
    <m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x v="437"/>
    <x v="0"/>
    <n v="32"/>
    <m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x v="438"/>
    <x v="1"/>
    <n v="143"/>
    <m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x v="439"/>
    <x v="3"/>
    <n v="90"/>
    <m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x v="440"/>
    <x v="1"/>
    <n v="296"/>
    <m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x v="441"/>
    <x v="1"/>
    <n v="170"/>
    <m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x v="442"/>
    <x v="0"/>
    <n v="186"/>
    <m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x v="443"/>
    <x v="3"/>
    <n v="439"/>
    <m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x v="444"/>
    <x v="0"/>
    <n v="605"/>
    <m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x v="445"/>
    <x v="1"/>
    <n v="86"/>
    <m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x v="446"/>
    <x v="0"/>
    <n v="1"/>
    <m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x v="447"/>
    <x v="1"/>
    <n v="6286"/>
    <m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x v="448"/>
    <x v="0"/>
    <n v="31"/>
    <m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x v="449"/>
    <x v="0"/>
    <n v="1181"/>
    <m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x v="450"/>
    <x v="0"/>
    <n v="39"/>
    <m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x v="451"/>
    <x v="1"/>
    <n v="3727"/>
    <m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x v="452"/>
    <x v="1"/>
    <n v="1605"/>
    <m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x v="453"/>
    <x v="0"/>
    <n v="46"/>
    <m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x v="454"/>
    <x v="1"/>
    <n v="2120"/>
    <m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x v="455"/>
    <x v="0"/>
    <n v="105"/>
    <m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x v="456"/>
    <x v="1"/>
    <n v="50"/>
    <m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x v="457"/>
    <x v="1"/>
    <n v="2080"/>
    <m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x v="458"/>
    <x v="0"/>
    <n v="535"/>
    <m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x v="459"/>
    <x v="1"/>
    <n v="2105"/>
    <m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x v="460"/>
    <x v="1"/>
    <n v="2436"/>
    <m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x v="461"/>
    <x v="1"/>
    <n v="80"/>
    <m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x v="462"/>
    <x v="1"/>
    <n v="42"/>
    <m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x v="463"/>
    <x v="1"/>
    <n v="139"/>
    <m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x v="464"/>
    <x v="0"/>
    <n v="16"/>
    <m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x v="465"/>
    <x v="1"/>
    <n v="159"/>
    <m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x v="466"/>
    <x v="1"/>
    <n v="381"/>
    <m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x v="467"/>
    <x v="1"/>
    <n v="194"/>
    <m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x v="468"/>
    <x v="0"/>
    <n v="575"/>
    <m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x v="469"/>
    <x v="1"/>
    <n v="106"/>
    <m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x v="470"/>
    <x v="1"/>
    <n v="142"/>
    <m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x v="471"/>
    <x v="1"/>
    <n v="211"/>
    <m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x v="472"/>
    <x v="0"/>
    <n v="1120"/>
    <m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x v="473"/>
    <x v="0"/>
    <n v="113"/>
    <m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x v="474"/>
    <x v="1"/>
    <n v="2756"/>
    <m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x v="475"/>
    <x v="1"/>
    <n v="173"/>
    <m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x v="476"/>
    <x v="1"/>
    <n v="87"/>
    <m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x v="477"/>
    <x v="0"/>
    <n v="1538"/>
    <m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x v="478"/>
    <x v="0"/>
    <n v="9"/>
    <m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x v="479"/>
    <x v="0"/>
    <n v="554"/>
    <m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x v="480"/>
    <x v="1"/>
    <n v="1572"/>
    <m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x v="481"/>
    <x v="0"/>
    <n v="648"/>
    <m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x v="482"/>
    <x v="0"/>
    <n v="21"/>
    <m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x v="483"/>
    <x v="1"/>
    <n v="2346"/>
    <m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x v="484"/>
    <x v="1"/>
    <n v="115"/>
    <m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x v="485"/>
    <x v="1"/>
    <n v="85"/>
    <m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x v="486"/>
    <x v="1"/>
    <n v="144"/>
    <m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x v="487"/>
    <x v="1"/>
    <n v="2443"/>
    <m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x v="488"/>
    <x v="3"/>
    <n v="595"/>
    <m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x v="489"/>
    <x v="1"/>
    <n v="64"/>
    <m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x v="490"/>
    <x v="1"/>
    <n v="268"/>
    <m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x v="491"/>
    <x v="1"/>
    <n v="195"/>
    <m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x v="492"/>
    <x v="0"/>
    <n v="54"/>
    <m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x v="493"/>
    <x v="0"/>
    <n v="120"/>
    <m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x v="494"/>
    <x v="0"/>
    <n v="579"/>
    <m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x v="495"/>
    <x v="0"/>
    <n v="2072"/>
    <m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x v="0"/>
    <x v="0"/>
    <n v="0"/>
    <m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x v="496"/>
    <x v="0"/>
    <n v="1796"/>
    <m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x v="497"/>
    <x v="1"/>
    <n v="186"/>
    <m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x v="498"/>
    <x v="1"/>
    <n v="460"/>
    <m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x v="499"/>
    <x v="0"/>
    <n v="62"/>
    <m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x v="500"/>
    <x v="0"/>
    <n v="347"/>
    <m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x v="501"/>
    <x v="1"/>
    <n v="2528"/>
    <m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x v="502"/>
    <x v="0"/>
    <n v="19"/>
    <m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x v="503"/>
    <x v="1"/>
    <n v="3657"/>
    <m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x v="504"/>
    <x v="0"/>
    <n v="1258"/>
    <m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x v="505"/>
    <x v="1"/>
    <n v="131"/>
    <m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x v="506"/>
    <x v="0"/>
    <n v="362"/>
    <m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x v="507"/>
    <x v="1"/>
    <n v="239"/>
    <m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x v="508"/>
    <x v="3"/>
    <n v="35"/>
    <m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x v="509"/>
    <x v="3"/>
    <n v="528"/>
    <m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x v="510"/>
    <x v="0"/>
    <n v="133"/>
    <m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x v="511"/>
    <x v="0"/>
    <n v="846"/>
    <m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x v="512"/>
    <x v="1"/>
    <n v="78"/>
    <m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x v="513"/>
    <x v="0"/>
    <n v="10"/>
    <m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x v="514"/>
    <x v="1"/>
    <n v="1773"/>
    <m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x v="515"/>
    <x v="1"/>
    <n v="32"/>
    <m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x v="516"/>
    <x v="1"/>
    <n v="369"/>
    <m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x v="517"/>
    <x v="0"/>
    <n v="191"/>
    <m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x v="518"/>
    <x v="1"/>
    <n v="89"/>
    <m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x v="519"/>
    <x v="0"/>
    <n v="1979"/>
    <m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x v="520"/>
    <x v="0"/>
    <n v="63"/>
    <m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x v="521"/>
    <x v="1"/>
    <n v="147"/>
    <m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x v="522"/>
    <x v="0"/>
    <n v="6080"/>
    <m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x v="523"/>
    <x v="0"/>
    <n v="80"/>
    <m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x v="524"/>
    <x v="0"/>
    <n v="9"/>
    <m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x v="525"/>
    <x v="0"/>
    <n v="1784"/>
    <m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x v="526"/>
    <x v="2"/>
    <n v="3640"/>
    <m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x v="527"/>
    <x v="1"/>
    <n v="126"/>
    <m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x v="528"/>
    <x v="1"/>
    <n v="2218"/>
    <m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x v="529"/>
    <x v="0"/>
    <n v="243"/>
    <m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x v="530"/>
    <x v="1"/>
    <n v="202"/>
    <m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x v="531"/>
    <x v="1"/>
    <n v="140"/>
    <m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x v="532"/>
    <x v="1"/>
    <n v="1052"/>
    <m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x v="533"/>
    <x v="0"/>
    <n v="1296"/>
    <m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x v="534"/>
    <x v="0"/>
    <n v="77"/>
    <m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x v="535"/>
    <x v="1"/>
    <n v="247"/>
    <m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x v="536"/>
    <x v="0"/>
    <n v="395"/>
    <m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x v="537"/>
    <x v="0"/>
    <n v="49"/>
    <m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x v="538"/>
    <x v="0"/>
    <n v="180"/>
    <m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x v="539"/>
    <x v="1"/>
    <n v="84"/>
    <m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x v="540"/>
    <x v="0"/>
    <n v="2690"/>
    <m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x v="541"/>
    <x v="1"/>
    <n v="88"/>
    <m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x v="542"/>
    <x v="1"/>
    <n v="156"/>
    <m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x v="543"/>
    <x v="1"/>
    <n v="2985"/>
    <m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x v="544"/>
    <x v="1"/>
    <n v="762"/>
    <m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x v="446"/>
    <x v="3"/>
    <n v="1"/>
    <m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x v="545"/>
    <x v="0"/>
    <n v="2779"/>
    <m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x v="546"/>
    <x v="0"/>
    <n v="92"/>
    <m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x v="547"/>
    <x v="0"/>
    <n v="1028"/>
    <m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x v="548"/>
    <x v="1"/>
    <n v="554"/>
    <m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x v="549"/>
    <x v="1"/>
    <n v="135"/>
    <m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x v="550"/>
    <x v="1"/>
    <n v="122"/>
    <m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x v="551"/>
    <x v="1"/>
    <n v="221"/>
    <m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x v="552"/>
    <x v="1"/>
    <n v="126"/>
    <m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x v="553"/>
    <x v="1"/>
    <n v="1022"/>
    <m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x v="554"/>
    <x v="1"/>
    <n v="3177"/>
    <m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x v="555"/>
    <x v="1"/>
    <n v="198"/>
    <m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x v="556"/>
    <x v="0"/>
    <n v="26"/>
    <m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x v="557"/>
    <x v="1"/>
    <n v="85"/>
    <m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x v="558"/>
    <x v="0"/>
    <n v="1790"/>
    <m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x v="559"/>
    <x v="1"/>
    <n v="3596"/>
    <m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x v="560"/>
    <x v="0"/>
    <n v="37"/>
    <m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x v="561"/>
    <x v="1"/>
    <n v="244"/>
    <m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x v="562"/>
    <x v="1"/>
    <n v="5180"/>
    <m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x v="563"/>
    <x v="1"/>
    <n v="589"/>
    <m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x v="564"/>
    <x v="1"/>
    <n v="2725"/>
    <m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x v="565"/>
    <x v="0"/>
    <n v="35"/>
    <m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x v="566"/>
    <x v="3"/>
    <n v="94"/>
    <m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x v="567"/>
    <x v="1"/>
    <n v="300"/>
    <m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x v="568"/>
    <x v="1"/>
    <n v="144"/>
    <m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x v="569"/>
    <x v="0"/>
    <n v="558"/>
    <m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x v="570"/>
    <x v="0"/>
    <n v="64"/>
    <m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x v="571"/>
    <x v="3"/>
    <n v="37"/>
    <m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x v="572"/>
    <x v="0"/>
    <n v="245"/>
    <m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x v="573"/>
    <x v="1"/>
    <n v="87"/>
    <m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x v="574"/>
    <x v="1"/>
    <n v="3116"/>
    <m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x v="575"/>
    <x v="0"/>
    <n v="71"/>
    <m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x v="576"/>
    <x v="0"/>
    <n v="42"/>
    <m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x v="577"/>
    <x v="1"/>
    <n v="909"/>
    <m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x v="578"/>
    <x v="1"/>
    <n v="1613"/>
    <m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x v="579"/>
    <x v="1"/>
    <n v="136"/>
    <m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x v="580"/>
    <x v="1"/>
    <n v="130"/>
    <m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x v="581"/>
    <x v="0"/>
    <n v="156"/>
    <m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x v="582"/>
    <x v="0"/>
    <n v="1368"/>
    <m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x v="583"/>
    <x v="0"/>
    <n v="102"/>
    <m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x v="584"/>
    <x v="0"/>
    <n v="86"/>
    <m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x v="585"/>
    <x v="1"/>
    <n v="102"/>
    <m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x v="586"/>
    <x v="0"/>
    <n v="253"/>
    <m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x v="587"/>
    <x v="1"/>
    <n v="4006"/>
    <m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x v="588"/>
    <x v="0"/>
    <n v="157"/>
    <m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x v="589"/>
    <x v="1"/>
    <n v="1629"/>
    <m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x v="590"/>
    <x v="0"/>
    <n v="183"/>
    <m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x v="591"/>
    <x v="1"/>
    <n v="2188"/>
    <m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x v="592"/>
    <x v="1"/>
    <n v="2409"/>
    <m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x v="593"/>
    <x v="0"/>
    <n v="82"/>
    <m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x v="298"/>
    <x v="0"/>
    <n v="1"/>
    <m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x v="594"/>
    <x v="1"/>
    <n v="194"/>
    <m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x v="595"/>
    <x v="1"/>
    <n v="1140"/>
    <m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x v="596"/>
    <x v="1"/>
    <n v="102"/>
    <m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x v="597"/>
    <x v="1"/>
    <n v="2857"/>
    <m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x v="598"/>
    <x v="1"/>
    <n v="107"/>
    <m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x v="599"/>
    <x v="1"/>
    <n v="160"/>
    <m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x v="600"/>
    <x v="1"/>
    <n v="2230"/>
    <m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x v="601"/>
    <x v="1"/>
    <n v="316"/>
    <m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x v="602"/>
    <x v="1"/>
    <n v="117"/>
    <m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x v="603"/>
    <x v="1"/>
    <n v="6406"/>
    <m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x v="604"/>
    <x v="3"/>
    <n v="15"/>
    <m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x v="605"/>
    <x v="1"/>
    <n v="192"/>
    <m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x v="606"/>
    <x v="1"/>
    <n v="26"/>
    <m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x v="607"/>
    <x v="1"/>
    <n v="723"/>
    <m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x v="608"/>
    <x v="1"/>
    <n v="170"/>
    <m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x v="609"/>
    <x v="1"/>
    <n v="238"/>
    <m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x v="610"/>
    <x v="1"/>
    <n v="55"/>
    <m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x v="611"/>
    <x v="0"/>
    <n v="1198"/>
    <m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x v="612"/>
    <x v="0"/>
    <n v="648"/>
    <m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x v="613"/>
    <x v="1"/>
    <n v="128"/>
    <m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x v="614"/>
    <x v="1"/>
    <n v="2144"/>
    <m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x v="615"/>
    <x v="0"/>
    <n v="64"/>
    <m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x v="616"/>
    <x v="1"/>
    <n v="2693"/>
    <m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x v="617"/>
    <x v="1"/>
    <n v="432"/>
    <m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x v="618"/>
    <x v="0"/>
    <n v="62"/>
    <m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x v="619"/>
    <x v="1"/>
    <n v="189"/>
    <m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x v="620"/>
    <x v="1"/>
    <n v="154"/>
    <m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x v="621"/>
    <x v="1"/>
    <n v="96"/>
    <m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x v="622"/>
    <x v="0"/>
    <n v="750"/>
    <m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x v="623"/>
    <x v="3"/>
    <n v="87"/>
    <m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x v="624"/>
    <x v="1"/>
    <n v="3063"/>
    <m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x v="625"/>
    <x v="2"/>
    <n v="278"/>
    <m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x v="626"/>
    <x v="0"/>
    <n v="105"/>
    <m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x v="627"/>
    <x v="3"/>
    <n v="1658"/>
    <m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x v="628"/>
    <x v="1"/>
    <n v="2266"/>
    <m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x v="629"/>
    <x v="0"/>
    <n v="2604"/>
    <m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x v="630"/>
    <x v="0"/>
    <n v="65"/>
    <m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x v="631"/>
    <x v="0"/>
    <n v="94"/>
    <m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x v="632"/>
    <x v="2"/>
    <n v="45"/>
    <m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x v="633"/>
    <x v="0"/>
    <n v="257"/>
    <m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x v="634"/>
    <x v="1"/>
    <n v="194"/>
    <m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x v="635"/>
    <x v="1"/>
    <n v="129"/>
    <m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x v="636"/>
    <x v="1"/>
    <n v="375"/>
    <m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x v="637"/>
    <x v="0"/>
    <n v="2928"/>
    <m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x v="638"/>
    <x v="0"/>
    <n v="4697"/>
    <m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x v="639"/>
    <x v="0"/>
    <n v="2915"/>
    <m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x v="640"/>
    <x v="0"/>
    <n v="18"/>
    <m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x v="641"/>
    <x v="3"/>
    <n v="723"/>
    <m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x v="642"/>
    <x v="0"/>
    <n v="602"/>
    <m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x v="50"/>
    <x v="0"/>
    <n v="1"/>
    <m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x v="643"/>
    <x v="0"/>
    <n v="3868"/>
    <m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x v="644"/>
    <x v="1"/>
    <n v="409"/>
    <m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x v="645"/>
    <x v="1"/>
    <n v="234"/>
    <m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x v="646"/>
    <x v="1"/>
    <n v="3016"/>
    <m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x v="647"/>
    <x v="1"/>
    <n v="264"/>
    <m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x v="648"/>
    <x v="0"/>
    <n v="504"/>
    <m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x v="649"/>
    <x v="0"/>
    <n v="14"/>
    <m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x v="650"/>
    <x v="3"/>
    <n v="390"/>
    <m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x v="651"/>
    <x v="0"/>
    <n v="750"/>
    <m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x v="652"/>
    <x v="0"/>
    <n v="77"/>
    <m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x v="653"/>
    <x v="0"/>
    <n v="752"/>
    <m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x v="654"/>
    <x v="0"/>
    <n v="131"/>
    <m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x v="655"/>
    <x v="0"/>
    <n v="87"/>
    <m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x v="656"/>
    <x v="0"/>
    <n v="1063"/>
    <m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x v="657"/>
    <x v="1"/>
    <n v="272"/>
    <m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x v="658"/>
    <x v="3"/>
    <n v="25"/>
    <m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x v="659"/>
    <x v="1"/>
    <n v="419"/>
    <m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x v="660"/>
    <x v="0"/>
    <n v="76"/>
    <m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x v="661"/>
    <x v="1"/>
    <n v="1621"/>
    <m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x v="662"/>
    <x v="1"/>
    <n v="1101"/>
    <m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x v="663"/>
    <x v="1"/>
    <n v="1073"/>
    <m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x v="664"/>
    <x v="0"/>
    <n v="4428"/>
    <m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x v="665"/>
    <x v="0"/>
    <n v="58"/>
    <m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x v="666"/>
    <x v="3"/>
    <n v="1218"/>
    <m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x v="667"/>
    <x v="1"/>
    <n v="331"/>
    <m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x v="668"/>
    <x v="1"/>
    <n v="1170"/>
    <m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x v="669"/>
    <x v="0"/>
    <n v="111"/>
    <m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x v="670"/>
    <x v="3"/>
    <n v="215"/>
    <m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x v="671"/>
    <x v="1"/>
    <n v="363"/>
    <m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x v="672"/>
    <x v="0"/>
    <n v="2955"/>
    <m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x v="673"/>
    <x v="0"/>
    <n v="1657"/>
    <m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x v="674"/>
    <x v="1"/>
    <n v="103"/>
    <m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x v="675"/>
    <x v="1"/>
    <n v="147"/>
    <m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x v="676"/>
    <x v="1"/>
    <n v="110"/>
    <m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x v="677"/>
    <x v="0"/>
    <n v="926"/>
    <m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x v="678"/>
    <x v="1"/>
    <n v="134"/>
    <m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x v="679"/>
    <x v="1"/>
    <n v="269"/>
    <m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x v="680"/>
    <x v="1"/>
    <n v="175"/>
    <m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x v="681"/>
    <x v="1"/>
    <n v="69"/>
    <m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x v="682"/>
    <x v="1"/>
    <n v="190"/>
    <m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x v="683"/>
    <x v="1"/>
    <n v="237"/>
    <m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x v="684"/>
    <x v="0"/>
    <n v="77"/>
    <m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x v="685"/>
    <x v="0"/>
    <n v="1748"/>
    <m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x v="686"/>
    <x v="0"/>
    <n v="79"/>
    <m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x v="687"/>
    <x v="1"/>
    <n v="196"/>
    <m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x v="688"/>
    <x v="0"/>
    <n v="889"/>
    <m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x v="689"/>
    <x v="1"/>
    <n v="7295"/>
    <m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x v="690"/>
    <x v="1"/>
    <n v="2893"/>
    <m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x v="691"/>
    <x v="0"/>
    <n v="56"/>
    <m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x v="248"/>
    <x v="0"/>
    <n v="1"/>
    <m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x v="692"/>
    <x v="1"/>
    <n v="820"/>
    <m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x v="693"/>
    <x v="0"/>
    <n v="83"/>
    <m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x v="694"/>
    <x v="1"/>
    <n v="2038"/>
    <m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x v="695"/>
    <x v="1"/>
    <n v="116"/>
    <m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x v="696"/>
    <x v="0"/>
    <n v="2025"/>
    <m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x v="697"/>
    <x v="1"/>
    <n v="1345"/>
    <m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x v="698"/>
    <x v="1"/>
    <n v="168"/>
    <m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x v="699"/>
    <x v="1"/>
    <n v="137"/>
    <m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x v="700"/>
    <x v="1"/>
    <n v="186"/>
    <m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x v="701"/>
    <x v="1"/>
    <n v="125"/>
    <m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x v="702"/>
    <x v="0"/>
    <n v="14"/>
    <m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x v="703"/>
    <x v="1"/>
    <n v="202"/>
    <m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x v="704"/>
    <x v="1"/>
    <n v="103"/>
    <m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x v="705"/>
    <x v="1"/>
    <n v="1785"/>
    <m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x v="706"/>
    <x v="0"/>
    <n v="656"/>
    <m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x v="707"/>
    <x v="1"/>
    <n v="157"/>
    <m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x v="708"/>
    <x v="1"/>
    <n v="555"/>
    <m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x v="709"/>
    <x v="1"/>
    <n v="297"/>
    <m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x v="710"/>
    <x v="1"/>
    <n v="123"/>
    <m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x v="711"/>
    <x v="3"/>
    <n v="38"/>
    <m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x v="712"/>
    <x v="3"/>
    <n v="60"/>
    <m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x v="713"/>
    <x v="1"/>
    <n v="3036"/>
    <m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x v="714"/>
    <x v="1"/>
    <n v="144"/>
    <m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x v="715"/>
    <x v="1"/>
    <n v="121"/>
    <m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x v="716"/>
    <x v="0"/>
    <n v="1596"/>
    <m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x v="717"/>
    <x v="3"/>
    <n v="524"/>
    <m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x v="718"/>
    <x v="1"/>
    <n v="181"/>
    <m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x v="719"/>
    <x v="0"/>
    <n v="10"/>
    <m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x v="720"/>
    <x v="1"/>
    <n v="122"/>
    <m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x v="721"/>
    <x v="1"/>
    <n v="1071"/>
    <m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x v="722"/>
    <x v="3"/>
    <n v="219"/>
    <m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x v="723"/>
    <x v="0"/>
    <n v="1121"/>
    <m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x v="724"/>
    <x v="1"/>
    <n v="980"/>
    <m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x v="725"/>
    <x v="1"/>
    <n v="536"/>
    <m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x v="726"/>
    <x v="1"/>
    <n v="1991"/>
    <m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x v="727"/>
    <x v="3"/>
    <n v="29"/>
    <m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x v="728"/>
    <x v="1"/>
    <n v="180"/>
    <m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x v="729"/>
    <x v="0"/>
    <n v="15"/>
    <m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x v="730"/>
    <x v="0"/>
    <n v="191"/>
    <m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x v="731"/>
    <x v="0"/>
    <n v="16"/>
    <m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x v="732"/>
    <x v="1"/>
    <n v="130"/>
    <m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x v="733"/>
    <x v="1"/>
    <n v="122"/>
    <m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x v="734"/>
    <x v="0"/>
    <n v="17"/>
    <m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x v="735"/>
    <x v="1"/>
    <n v="140"/>
    <m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x v="736"/>
    <x v="0"/>
    <n v="34"/>
    <m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x v="737"/>
    <x v="1"/>
    <n v="3388"/>
    <m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x v="738"/>
    <x v="1"/>
    <n v="280"/>
    <m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x v="739"/>
    <x v="3"/>
    <n v="614"/>
    <m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x v="740"/>
    <x v="1"/>
    <n v="366"/>
    <m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x v="100"/>
    <x v="0"/>
    <n v="1"/>
    <m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x v="741"/>
    <x v="1"/>
    <n v="270"/>
    <m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x v="742"/>
    <x v="3"/>
    <n v="114"/>
    <m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x v="743"/>
    <x v="1"/>
    <n v="137"/>
    <m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x v="744"/>
    <x v="1"/>
    <n v="3205"/>
    <m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x v="745"/>
    <x v="1"/>
    <n v="288"/>
    <m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x v="746"/>
    <x v="1"/>
    <n v="148"/>
    <m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x v="747"/>
    <x v="1"/>
    <n v="114"/>
    <m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x v="748"/>
    <x v="1"/>
    <n v="1518"/>
    <m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x v="749"/>
    <x v="0"/>
    <n v="1274"/>
    <m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x v="750"/>
    <x v="0"/>
    <n v="210"/>
    <m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x v="751"/>
    <x v="1"/>
    <n v="166"/>
    <m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x v="752"/>
    <x v="1"/>
    <n v="100"/>
    <m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x v="753"/>
    <x v="1"/>
    <n v="235"/>
    <m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x v="754"/>
    <x v="1"/>
    <n v="148"/>
    <m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x v="755"/>
    <x v="1"/>
    <n v="198"/>
    <m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x v="756"/>
    <x v="0"/>
    <n v="248"/>
    <m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x v="757"/>
    <x v="0"/>
    <n v="513"/>
    <m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x v="758"/>
    <x v="1"/>
    <n v="150"/>
    <m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x v="759"/>
    <x v="0"/>
    <n v="3410"/>
    <m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x v="760"/>
    <x v="1"/>
    <n v="216"/>
    <m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x v="761"/>
    <x v="3"/>
    <n v="26"/>
    <m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x v="762"/>
    <x v="1"/>
    <n v="5139"/>
    <m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x v="763"/>
    <x v="1"/>
    <n v="2353"/>
    <m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x v="764"/>
    <x v="1"/>
    <n v="78"/>
    <m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x v="765"/>
    <x v="0"/>
    <n v="10"/>
    <m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x v="766"/>
    <x v="0"/>
    <n v="2201"/>
    <m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x v="767"/>
    <x v="0"/>
    <n v="676"/>
    <m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x v="768"/>
    <x v="1"/>
    <n v="174"/>
    <m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x v="769"/>
    <x v="0"/>
    <n v="831"/>
    <m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x v="770"/>
    <x v="1"/>
    <n v="164"/>
    <m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x v="771"/>
    <x v="3"/>
    <n v="56"/>
    <m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x v="772"/>
    <x v="1"/>
    <n v="161"/>
    <m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x v="773"/>
    <x v="1"/>
    <n v="138"/>
    <m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x v="774"/>
    <x v="1"/>
    <n v="3308"/>
    <m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x v="775"/>
    <x v="1"/>
    <n v="127"/>
    <m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x v="776"/>
    <x v="1"/>
    <n v="207"/>
    <m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x v="777"/>
    <x v="0"/>
    <n v="859"/>
    <m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x v="778"/>
    <x v="2"/>
    <n v="31"/>
    <m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x v="779"/>
    <x v="0"/>
    <n v="45"/>
    <m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x v="780"/>
    <x v="3"/>
    <n v="1113"/>
    <m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x v="781"/>
    <x v="0"/>
    <n v="6"/>
    <m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x v="782"/>
    <x v="0"/>
    <n v="7"/>
    <m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x v="783"/>
    <x v="1"/>
    <n v="181"/>
    <m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x v="784"/>
    <x v="1"/>
    <n v="110"/>
    <m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x v="785"/>
    <x v="0"/>
    <n v="31"/>
    <m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x v="786"/>
    <x v="0"/>
    <n v="78"/>
    <m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x v="787"/>
    <x v="1"/>
    <n v="185"/>
    <m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x v="788"/>
    <x v="1"/>
    <n v="121"/>
    <m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x v="789"/>
    <x v="0"/>
    <n v="1225"/>
    <m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x v="100"/>
    <x v="0"/>
    <n v="1"/>
    <m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x v="790"/>
    <x v="1"/>
    <n v="106"/>
    <m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x v="791"/>
    <x v="1"/>
    <n v="142"/>
    <m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x v="792"/>
    <x v="1"/>
    <n v="233"/>
    <m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x v="793"/>
    <x v="1"/>
    <n v="218"/>
    <m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x v="794"/>
    <x v="0"/>
    <n v="67"/>
    <m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x v="795"/>
    <x v="1"/>
    <n v="76"/>
    <m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x v="796"/>
    <x v="1"/>
    <n v="43"/>
    <m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x v="797"/>
    <x v="0"/>
    <n v="19"/>
    <m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x v="798"/>
    <x v="0"/>
    <n v="2108"/>
    <m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x v="799"/>
    <x v="1"/>
    <n v="221"/>
    <m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x v="800"/>
    <x v="0"/>
    <n v="679"/>
    <m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x v="801"/>
    <x v="1"/>
    <n v="2805"/>
    <m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x v="802"/>
    <x v="1"/>
    <n v="68"/>
    <m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x v="803"/>
    <x v="0"/>
    <n v="36"/>
    <m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x v="804"/>
    <x v="1"/>
    <n v="183"/>
    <m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x v="805"/>
    <x v="1"/>
    <n v="133"/>
    <m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x v="806"/>
    <x v="1"/>
    <n v="2489"/>
    <m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x v="807"/>
    <x v="1"/>
    <n v="69"/>
    <m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x v="808"/>
    <x v="0"/>
    <n v="47"/>
    <m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x v="809"/>
    <x v="1"/>
    <n v="279"/>
    <m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x v="810"/>
    <x v="1"/>
    <n v="210"/>
    <m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x v="811"/>
    <x v="1"/>
    <n v="2100"/>
    <m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x v="812"/>
    <x v="1"/>
    <n v="252"/>
    <m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x v="813"/>
    <x v="1"/>
    <n v="1280"/>
    <m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x v="814"/>
    <x v="1"/>
    <n v="157"/>
    <m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x v="815"/>
    <x v="1"/>
    <n v="194"/>
    <m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x v="816"/>
    <x v="1"/>
    <n v="82"/>
    <m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x v="817"/>
    <x v="0"/>
    <n v="70"/>
    <m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x v="818"/>
    <x v="0"/>
    <n v="154"/>
    <m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x v="819"/>
    <x v="0"/>
    <n v="22"/>
    <m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x v="820"/>
    <x v="1"/>
    <n v="4233"/>
    <m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x v="821"/>
    <x v="1"/>
    <n v="1297"/>
    <m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x v="822"/>
    <x v="1"/>
    <n v="165"/>
    <m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x v="823"/>
    <x v="1"/>
    <n v="119"/>
    <m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x v="824"/>
    <x v="0"/>
    <n v="1758"/>
    <m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x v="825"/>
    <x v="0"/>
    <n v="94"/>
    <m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x v="826"/>
    <x v="1"/>
    <n v="1797"/>
    <m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x v="827"/>
    <x v="1"/>
    <n v="261"/>
    <m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x v="828"/>
    <x v="1"/>
    <n v="157"/>
    <m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x v="829"/>
    <x v="1"/>
    <n v="3533"/>
    <m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x v="830"/>
    <x v="1"/>
    <n v="155"/>
    <m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x v="831"/>
    <x v="1"/>
    <n v="132"/>
    <m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x v="832"/>
    <x v="0"/>
    <n v="33"/>
    <m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x v="833"/>
    <x v="3"/>
    <n v="94"/>
    <m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x v="834"/>
    <x v="1"/>
    <n v="1354"/>
    <m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x v="835"/>
    <x v="1"/>
    <n v="48"/>
    <m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x v="836"/>
    <x v="1"/>
    <n v="110"/>
    <m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x v="837"/>
    <x v="1"/>
    <n v="172"/>
    <m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x v="838"/>
    <x v="1"/>
    <n v="307"/>
    <m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x v="100"/>
    <x v="0"/>
    <n v="1"/>
    <m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x v="839"/>
    <x v="1"/>
    <n v="160"/>
    <m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x v="840"/>
    <x v="0"/>
    <n v="31"/>
    <m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x v="841"/>
    <x v="1"/>
    <n v="1467"/>
    <m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x v="842"/>
    <x v="1"/>
    <n v="2662"/>
    <m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x v="843"/>
    <x v="1"/>
    <n v="452"/>
    <m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x v="844"/>
    <x v="1"/>
    <n v="158"/>
    <m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x v="845"/>
    <x v="1"/>
    <n v="225"/>
    <m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x v="846"/>
    <x v="0"/>
    <n v="35"/>
    <m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x v="847"/>
    <x v="0"/>
    <n v="63"/>
    <m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x v="848"/>
    <x v="1"/>
    <n v="65"/>
    <m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x v="849"/>
    <x v="1"/>
    <n v="163"/>
    <m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x v="850"/>
    <x v="1"/>
    <n v="85"/>
    <m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x v="851"/>
    <x v="1"/>
    <n v="217"/>
    <m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x v="852"/>
    <x v="1"/>
    <n v="150"/>
    <m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x v="853"/>
    <x v="1"/>
    <n v="3272"/>
    <m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x v="854"/>
    <x v="3"/>
    <n v="898"/>
    <m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x v="855"/>
    <x v="1"/>
    <n v="300"/>
    <m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x v="856"/>
    <x v="1"/>
    <n v="126"/>
    <m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x v="857"/>
    <x v="0"/>
    <n v="526"/>
    <m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x v="858"/>
    <x v="0"/>
    <n v="121"/>
    <m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x v="859"/>
    <x v="1"/>
    <n v="2320"/>
    <m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x v="860"/>
    <x v="1"/>
    <n v="81"/>
    <m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x v="861"/>
    <x v="1"/>
    <n v="1887"/>
    <m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x v="862"/>
    <x v="1"/>
    <n v="4358"/>
    <m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x v="863"/>
    <x v="0"/>
    <n v="67"/>
    <m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x v="864"/>
    <x v="0"/>
    <n v="57"/>
    <m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x v="865"/>
    <x v="0"/>
    <n v="1229"/>
    <m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x v="866"/>
    <x v="0"/>
    <n v="12"/>
    <m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x v="867"/>
    <x v="1"/>
    <n v="53"/>
    <m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x v="868"/>
    <x v="1"/>
    <n v="2414"/>
    <m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x v="869"/>
    <x v="0"/>
    <n v="452"/>
    <m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x v="870"/>
    <x v="1"/>
    <n v="80"/>
    <m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x v="871"/>
    <x v="1"/>
    <n v="193"/>
    <m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x v="872"/>
    <x v="0"/>
    <n v="1886"/>
    <m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x v="873"/>
    <x v="1"/>
    <n v="52"/>
    <m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x v="874"/>
    <x v="0"/>
    <n v="1825"/>
    <m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x v="875"/>
    <x v="0"/>
    <n v="31"/>
    <m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x v="876"/>
    <x v="1"/>
    <n v="290"/>
    <m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x v="877"/>
    <x v="1"/>
    <n v="122"/>
    <m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x v="878"/>
    <x v="1"/>
    <n v="1470"/>
    <m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x v="879"/>
    <x v="1"/>
    <n v="165"/>
    <m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x v="880"/>
    <x v="1"/>
    <n v="182"/>
    <m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x v="881"/>
    <x v="1"/>
    <n v="199"/>
    <m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x v="882"/>
    <x v="1"/>
    <n v="56"/>
    <m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x v="883"/>
    <x v="0"/>
    <n v="107"/>
    <m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x v="884"/>
    <x v="1"/>
    <n v="1460"/>
    <m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x v="885"/>
    <x v="0"/>
    <n v="27"/>
    <m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x v="886"/>
    <x v="0"/>
    <n v="1221"/>
    <m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x v="887"/>
    <x v="1"/>
    <n v="123"/>
    <m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x v="50"/>
    <x v="0"/>
    <n v="1"/>
    <m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x v="888"/>
    <x v="1"/>
    <n v="159"/>
    <m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x v="889"/>
    <x v="1"/>
    <n v="110"/>
    <m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x v="890"/>
    <x v="2"/>
    <n v="14"/>
    <m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x v="891"/>
    <x v="0"/>
    <n v="16"/>
    <m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x v="892"/>
    <x v="1"/>
    <n v="236"/>
    <m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x v="893"/>
    <x v="1"/>
    <n v="191"/>
    <m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x v="894"/>
    <x v="0"/>
    <n v="41"/>
    <m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x v="895"/>
    <x v="1"/>
    <n v="3934"/>
    <m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x v="896"/>
    <x v="1"/>
    <n v="80"/>
    <m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x v="897"/>
    <x v="3"/>
    <n v="296"/>
    <m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x v="898"/>
    <x v="1"/>
    <n v="462"/>
    <m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x v="899"/>
    <x v="1"/>
    <n v="179"/>
    <m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x v="900"/>
    <x v="0"/>
    <n v="523"/>
    <m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x v="901"/>
    <x v="0"/>
    <n v="141"/>
    <m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x v="902"/>
    <x v="1"/>
    <n v="1866"/>
    <m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x v="903"/>
    <x v="0"/>
    <n v="52"/>
    <m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x v="904"/>
    <x v="2"/>
    <n v="27"/>
    <m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x v="905"/>
    <x v="1"/>
    <n v="156"/>
    <m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x v="906"/>
    <x v="0"/>
    <n v="225"/>
    <m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x v="907"/>
    <x v="1"/>
    <n v="255"/>
    <m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x v="908"/>
    <x v="0"/>
    <n v="38"/>
    <m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x v="909"/>
    <x v="1"/>
    <n v="2261"/>
    <m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x v="910"/>
    <x v="1"/>
    <n v="40"/>
    <m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x v="911"/>
    <x v="1"/>
    <n v="2289"/>
    <m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x v="912"/>
    <x v="1"/>
    <n v="65"/>
    <m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x v="913"/>
    <x v="0"/>
    <n v="15"/>
    <m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x v="914"/>
    <x v="0"/>
    <n v="37"/>
    <m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x v="915"/>
    <x v="1"/>
    <n v="3777"/>
    <m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x v="916"/>
    <x v="1"/>
    <n v="184"/>
    <m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x v="917"/>
    <x v="1"/>
    <n v="85"/>
    <m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x v="918"/>
    <x v="0"/>
    <n v="112"/>
    <m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x v="919"/>
    <x v="1"/>
    <n v="144"/>
    <m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x v="920"/>
    <x v="1"/>
    <n v="1902"/>
    <m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x v="921"/>
    <x v="1"/>
    <n v="105"/>
    <m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x v="922"/>
    <x v="1"/>
    <n v="132"/>
    <m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x v="923"/>
    <x v="0"/>
    <n v="21"/>
    <m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x v="924"/>
    <x v="3"/>
    <n v="976"/>
    <m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x v="925"/>
    <x v="1"/>
    <n v="96"/>
    <m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x v="926"/>
    <x v="0"/>
    <n v="67"/>
    <m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x v="927"/>
    <x v="2"/>
    <n v="66"/>
    <m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x v="928"/>
    <x v="0"/>
    <n v="78"/>
    <m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x v="929"/>
    <x v="0"/>
    <n v="67"/>
    <m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x v="930"/>
    <x v="1"/>
    <n v="114"/>
    <m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x v="931"/>
    <x v="0"/>
    <n v="263"/>
    <m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x v="932"/>
    <x v="0"/>
    <n v="1691"/>
    <m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x v="933"/>
    <x v="0"/>
    <n v="181"/>
    <m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x v="934"/>
    <x v="0"/>
    <n v="13"/>
    <m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x v="935"/>
    <x v="3"/>
    <n v="160"/>
    <m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x v="936"/>
    <x v="1"/>
    <n v="203"/>
    <m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x v="298"/>
    <x v="0"/>
    <n v="1"/>
    <m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x v="937"/>
    <x v="1"/>
    <n v="1559"/>
    <m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x v="938"/>
    <x v="3"/>
    <n v="2266"/>
    <m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x v="939"/>
    <x v="0"/>
    <n v="21"/>
    <m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x v="940"/>
    <x v="1"/>
    <n v="1548"/>
    <m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x v="941"/>
    <x v="1"/>
    <n v="80"/>
    <m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x v="942"/>
    <x v="0"/>
    <n v="830"/>
    <m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x v="943"/>
    <x v="1"/>
    <n v="131"/>
    <m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x v="944"/>
    <x v="1"/>
    <n v="112"/>
    <m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x v="945"/>
    <x v="0"/>
    <n v="130"/>
    <m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x v="946"/>
    <x v="0"/>
    <n v="55"/>
    <m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x v="947"/>
    <x v="1"/>
    <n v="155"/>
    <m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x v="948"/>
    <x v="1"/>
    <n v="266"/>
    <m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x v="949"/>
    <x v="0"/>
    <n v="114"/>
    <m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x v="950"/>
    <x v="1"/>
    <n v="155"/>
    <m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x v="951"/>
    <x v="1"/>
    <n v="207"/>
    <m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x v="952"/>
    <x v="1"/>
    <n v="245"/>
    <m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x v="953"/>
    <x v="1"/>
    <n v="1573"/>
    <m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x v="954"/>
    <x v="1"/>
    <n v="114"/>
    <m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x v="955"/>
    <x v="1"/>
    <n v="93"/>
    <m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x v="956"/>
    <x v="0"/>
    <n v="594"/>
    <m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x v="957"/>
    <x v="0"/>
    <n v="24"/>
    <m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x v="958"/>
    <x v="1"/>
    <n v="1681"/>
    <m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x v="959"/>
    <x v="0"/>
    <n v="252"/>
    <m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x v="960"/>
    <x v="1"/>
    <n v="32"/>
    <m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x v="961"/>
    <x v="1"/>
    <n v="135"/>
    <m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x v="962"/>
    <x v="1"/>
    <n v="140"/>
    <m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x v="963"/>
    <x v="0"/>
    <n v="67"/>
    <m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x v="964"/>
    <x v="1"/>
    <n v="92"/>
    <m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x v="965"/>
    <x v="1"/>
    <n v="1015"/>
    <m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x v="966"/>
    <x v="0"/>
    <n v="742"/>
    <m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x v="967"/>
    <x v="1"/>
    <n v="323"/>
    <m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x v="968"/>
    <x v="0"/>
    <n v="75"/>
    <m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x v="969"/>
    <x v="1"/>
    <n v="2326"/>
    <m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x v="970"/>
    <x v="1"/>
    <n v="381"/>
    <m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x v="971"/>
    <x v="0"/>
    <n v="4405"/>
    <m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x v="972"/>
    <x v="0"/>
    <n v="92"/>
    <m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x v="973"/>
    <x v="1"/>
    <n v="480"/>
    <m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x v="974"/>
    <x v="0"/>
    <n v="64"/>
    <m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x v="975"/>
    <x v="1"/>
    <n v="226"/>
    <m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x v="976"/>
    <x v="0"/>
    <n v="64"/>
    <m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x v="977"/>
    <x v="1"/>
    <n v="241"/>
    <m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x v="978"/>
    <x v="1"/>
    <n v="132"/>
    <m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x v="979"/>
    <x v="3"/>
    <n v="75"/>
    <m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x v="980"/>
    <x v="0"/>
    <n v="842"/>
    <m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x v="981"/>
    <x v="1"/>
    <n v="2043"/>
    <m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x v="982"/>
    <x v="0"/>
    <n v="112"/>
    <m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x v="983"/>
    <x v="3"/>
    <n v="139"/>
    <m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x v="984"/>
    <x v="0"/>
    <n v="374"/>
    <m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x v="985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x v="1"/>
    <n v="1400"/>
    <n v="14560"/>
    <n v="1040"/>
    <x v="1"/>
    <n v="158"/>
    <m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x v="2"/>
    <n v="108400"/>
    <n v="142523"/>
    <n v="131.4787822878229"/>
    <x v="1"/>
    <n v="1425"/>
    <s v="Need help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x v="3"/>
    <n v="4200"/>
    <n v="2477"/>
    <n v="58.976190476190467"/>
    <x v="0"/>
    <n v="24"/>
    <m/>
    <s v="US"/>
    <s v="USD"/>
    <n v="1565499600"/>
    <n v="1568955600"/>
    <x v="3"/>
    <d v="2019-09-20T05:00:00"/>
    <b v="0"/>
    <b v="0"/>
    <s v="music/rock"/>
    <x v="1"/>
    <s v="rock"/>
  </r>
  <r>
    <n v="4"/>
    <s v="Larson-Little"/>
    <x v="4"/>
    <n v="7600"/>
    <n v="5265"/>
    <n v="69.276315789473685"/>
    <x v="0"/>
    <n v="53"/>
    <m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x v="5"/>
    <n v="7600"/>
    <n v="13195"/>
    <n v="173.61842105263159"/>
    <x v="1"/>
    <n v="174"/>
    <m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x v="6"/>
    <n v="5200"/>
    <n v="1090"/>
    <n v="20.961538461538463"/>
    <x v="0"/>
    <n v="18"/>
    <m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x v="7"/>
    <n v="4500"/>
    <n v="14741"/>
    <n v="327.57777777777778"/>
    <x v="1"/>
    <n v="227"/>
    <m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x v="8"/>
    <n v="110100"/>
    <n v="21946"/>
    <n v="19.932788374205266"/>
    <x v="2"/>
    <n v="708"/>
    <m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x v="9"/>
    <n v="6200"/>
    <n v="3208"/>
    <n v="51.741935483870968"/>
    <x v="0"/>
    <n v="44"/>
    <m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x v="10"/>
    <n v="5200"/>
    <n v="13838"/>
    <n v="266.11538461538464"/>
    <x v="1"/>
    <n v="220"/>
    <m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x v="11"/>
    <n v="6300"/>
    <n v="3030"/>
    <n v="48.095238095238095"/>
    <x v="0"/>
    <n v="27"/>
    <m/>
    <s v="US"/>
    <s v="USD"/>
    <n v="1285045200"/>
    <n v="1285563600"/>
    <x v="11"/>
    <d v="2010-09-27T05:00:00"/>
    <b v="0"/>
    <b v="1"/>
    <s v="theater/plays"/>
    <x v="3"/>
    <s v="plays"/>
  </r>
  <r>
    <n v="12"/>
    <s v="Kim Ltd"/>
    <x v="12"/>
    <n v="6300"/>
    <n v="5629"/>
    <n v="89.349206349206341"/>
    <x v="0"/>
    <n v="55"/>
    <m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x v="13"/>
    <n v="4200"/>
    <n v="10295"/>
    <n v="245.11904761904765"/>
    <x v="1"/>
    <n v="98"/>
    <m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x v="14"/>
    <n v="28200"/>
    <n v="18829"/>
    <n v="66.769503546099301"/>
    <x v="0"/>
    <n v="200"/>
    <m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x v="15"/>
    <n v="81200"/>
    <n v="38414"/>
    <n v="47.307881773399011"/>
    <x v="0"/>
    <n v="452"/>
    <m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x v="16"/>
    <n v="1700"/>
    <n v="11041"/>
    <n v="649.47058823529414"/>
    <x v="1"/>
    <n v="100"/>
    <m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x v="17"/>
    <n v="84600"/>
    <n v="134845"/>
    <n v="159.39125295508273"/>
    <x v="1"/>
    <n v="1249"/>
    <m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x v="18"/>
    <n v="9100"/>
    <n v="6089"/>
    <n v="66.912087912087912"/>
    <x v="3"/>
    <n v="135"/>
    <m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x v="19"/>
    <n v="62500"/>
    <n v="30331"/>
    <n v="48.529600000000002"/>
    <x v="0"/>
    <n v="674"/>
    <m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x v="20"/>
    <n v="131800"/>
    <n v="147936"/>
    <n v="112.24279210925646"/>
    <x v="1"/>
    <n v="1396"/>
    <m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x v="21"/>
    <n v="94000"/>
    <n v="38533"/>
    <n v="40.992553191489364"/>
    <x v="0"/>
    <n v="558"/>
    <m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x v="22"/>
    <n v="59100"/>
    <n v="75690"/>
    <n v="128.07106598984771"/>
    <x v="1"/>
    <n v="890"/>
    <m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x v="23"/>
    <n v="4500"/>
    <n v="14942"/>
    <n v="332.04444444444448"/>
    <x v="1"/>
    <n v="142"/>
    <m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x v="24"/>
    <n v="92400"/>
    <n v="104257"/>
    <n v="112.83225108225108"/>
    <x v="1"/>
    <n v="2673"/>
    <m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x v="25"/>
    <n v="5500"/>
    <n v="11904"/>
    <n v="216.43636363636364"/>
    <x v="1"/>
    <n v="163"/>
    <m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x v="26"/>
    <n v="107500"/>
    <n v="51814"/>
    <n v="48.199069767441863"/>
    <x v="3"/>
    <n v="1480"/>
    <m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x v="27"/>
    <n v="2000"/>
    <n v="1599"/>
    <n v="79.95"/>
    <x v="0"/>
    <n v="15"/>
    <m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x v="28"/>
    <n v="130800"/>
    <n v="137635"/>
    <n v="105.22553516819573"/>
    <x v="1"/>
    <n v="2220"/>
    <m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x v="29"/>
    <n v="45900"/>
    <n v="150965"/>
    <n v="328.89978213507629"/>
    <x v="1"/>
    <n v="1606"/>
    <m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x v="30"/>
    <n v="9000"/>
    <n v="14455"/>
    <n v="160.61111111111111"/>
    <x v="1"/>
    <n v="129"/>
    <m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x v="31"/>
    <n v="3500"/>
    <n v="10850"/>
    <n v="310"/>
    <x v="1"/>
    <n v="226"/>
    <m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x v="32"/>
    <n v="101000"/>
    <n v="87676"/>
    <n v="86.807920792079202"/>
    <x v="0"/>
    <n v="2307"/>
    <m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x v="33"/>
    <n v="50200"/>
    <n v="189666"/>
    <n v="377.82071713147411"/>
    <x v="1"/>
    <n v="5419"/>
    <m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x v="34"/>
    <n v="9300"/>
    <n v="14025"/>
    <n v="150.80645161290323"/>
    <x v="1"/>
    <n v="165"/>
    <m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x v="35"/>
    <n v="125500"/>
    <n v="188628"/>
    <n v="150.30119521912351"/>
    <x v="1"/>
    <n v="1965"/>
    <m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x v="36"/>
    <n v="700"/>
    <n v="1101"/>
    <n v="157.28571428571431"/>
    <x v="1"/>
    <n v="16"/>
    <m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x v="37"/>
    <n v="8100"/>
    <n v="11339"/>
    <n v="139.98765432098764"/>
    <x v="1"/>
    <n v="107"/>
    <m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x v="38"/>
    <n v="3100"/>
    <n v="10085"/>
    <n v="325.32258064516128"/>
    <x v="1"/>
    <n v="134"/>
    <m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x v="39"/>
    <n v="9900"/>
    <n v="5027"/>
    <n v="50.777777777777779"/>
    <x v="0"/>
    <n v="88"/>
    <m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x v="40"/>
    <n v="8800"/>
    <n v="14878"/>
    <n v="169.06818181818181"/>
    <x v="1"/>
    <n v="198"/>
    <m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x v="41"/>
    <n v="5600"/>
    <n v="11924"/>
    <n v="212.92857142857144"/>
    <x v="1"/>
    <n v="111"/>
    <m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x v="42"/>
    <n v="1800"/>
    <n v="7991"/>
    <n v="443.94444444444446"/>
    <x v="1"/>
    <n v="222"/>
    <m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x v="43"/>
    <n v="90200"/>
    <n v="167717"/>
    <n v="185.9390243902439"/>
    <x v="1"/>
    <n v="6212"/>
    <m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x v="44"/>
    <n v="1600"/>
    <n v="10541"/>
    <n v="658.8125"/>
    <x v="1"/>
    <n v="98"/>
    <m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x v="45"/>
    <n v="9500"/>
    <n v="4530"/>
    <n v="47.684210526315788"/>
    <x v="0"/>
    <n v="48"/>
    <m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x v="46"/>
    <n v="3700"/>
    <n v="4247"/>
    <n v="114.78378378378378"/>
    <x v="1"/>
    <n v="92"/>
    <m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x v="47"/>
    <n v="1500"/>
    <n v="7129"/>
    <n v="475.26666666666665"/>
    <x v="1"/>
    <n v="149"/>
    <m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x v="48"/>
    <n v="33300"/>
    <n v="128862"/>
    <n v="386.97297297297297"/>
    <x v="1"/>
    <n v="2431"/>
    <m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x v="49"/>
    <n v="7200"/>
    <n v="13653"/>
    <n v="189.625"/>
    <x v="1"/>
    <n v="303"/>
    <m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x v="50"/>
    <n v="100"/>
    <n v="2"/>
    <n v="2"/>
    <x v="0"/>
    <n v="1"/>
    <m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x v="51"/>
    <n v="158100"/>
    <n v="145243"/>
    <n v="91.867805186590772"/>
    <x v="0"/>
    <n v="1467"/>
    <m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x v="52"/>
    <n v="7200"/>
    <n v="2459"/>
    <n v="34.152777777777779"/>
    <x v="0"/>
    <n v="75"/>
    <m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x v="53"/>
    <n v="8800"/>
    <n v="12356"/>
    <n v="140.40909090909091"/>
    <x v="1"/>
    <n v="209"/>
    <m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x v="54"/>
    <n v="6000"/>
    <n v="5392"/>
    <n v="89.86666666666666"/>
    <x v="0"/>
    <n v="120"/>
    <m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x v="55"/>
    <n v="6600"/>
    <n v="11746"/>
    <n v="177.96969696969697"/>
    <x v="1"/>
    <n v="131"/>
    <m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x v="56"/>
    <n v="8000"/>
    <n v="11493"/>
    <n v="143.66249999999999"/>
    <x v="1"/>
    <n v="164"/>
    <m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x v="57"/>
    <n v="2900"/>
    <n v="6243"/>
    <n v="215.27586206896552"/>
    <x v="1"/>
    <n v="201"/>
    <m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x v="58"/>
    <n v="2700"/>
    <n v="6132"/>
    <n v="227.11111111111114"/>
    <x v="1"/>
    <n v="211"/>
    <m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x v="59"/>
    <n v="1400"/>
    <n v="3851"/>
    <n v="275.07142857142861"/>
    <x v="1"/>
    <n v="128"/>
    <m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x v="60"/>
    <n v="94200"/>
    <n v="135997"/>
    <n v="144.37048832271762"/>
    <x v="1"/>
    <n v="1600"/>
    <m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x v="61"/>
    <n v="199200"/>
    <n v="184750"/>
    <n v="92.74598393574297"/>
    <x v="0"/>
    <n v="2253"/>
    <m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x v="62"/>
    <n v="2000"/>
    <n v="14452"/>
    <n v="722.6"/>
    <x v="1"/>
    <n v="249"/>
    <m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x v="63"/>
    <n v="4700"/>
    <n v="557"/>
    <n v="11.851063829787234"/>
    <x v="0"/>
    <n v="5"/>
    <m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x v="64"/>
    <n v="2800"/>
    <n v="2734"/>
    <n v="97.642857142857139"/>
    <x v="0"/>
    <n v="38"/>
    <m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x v="65"/>
    <n v="6100"/>
    <n v="14405"/>
    <n v="236.14754098360655"/>
    <x v="1"/>
    <n v="236"/>
    <m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x v="66"/>
    <n v="2900"/>
    <n v="1307"/>
    <n v="45.068965517241381"/>
    <x v="0"/>
    <n v="12"/>
    <m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x v="67"/>
    <n v="72600"/>
    <n v="117892"/>
    <n v="162.38567493112947"/>
    <x v="1"/>
    <n v="4065"/>
    <m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x v="68"/>
    <n v="5700"/>
    <n v="14508"/>
    <n v="254.52631578947367"/>
    <x v="1"/>
    <n v="246"/>
    <m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x v="69"/>
    <n v="7900"/>
    <n v="1901"/>
    <n v="24.063291139240505"/>
    <x v="3"/>
    <n v="17"/>
    <m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x v="70"/>
    <n v="128000"/>
    <n v="158389"/>
    <n v="123.74140625000001"/>
    <x v="1"/>
    <n v="2475"/>
    <m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x v="71"/>
    <n v="6000"/>
    <n v="6484"/>
    <n v="108.06666666666666"/>
    <x v="1"/>
    <n v="76"/>
    <m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x v="72"/>
    <n v="600"/>
    <n v="4022"/>
    <n v="670.33333333333326"/>
    <x v="1"/>
    <n v="54"/>
    <m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x v="73"/>
    <n v="1400"/>
    <n v="9253"/>
    <n v="660.92857142857144"/>
    <x v="1"/>
    <n v="88"/>
    <m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x v="74"/>
    <n v="3900"/>
    <n v="4776"/>
    <n v="122.46153846153847"/>
    <x v="1"/>
    <n v="85"/>
    <m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x v="75"/>
    <n v="9700"/>
    <n v="14606"/>
    <n v="150.57731958762886"/>
    <x v="1"/>
    <n v="170"/>
    <m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x v="76"/>
    <n v="122900"/>
    <n v="95993"/>
    <n v="78.106590724165997"/>
    <x v="0"/>
    <n v="1684"/>
    <m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x v="77"/>
    <n v="9500"/>
    <n v="4460"/>
    <n v="46.94736842105263"/>
    <x v="0"/>
    <n v="56"/>
    <m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x v="78"/>
    <n v="4500"/>
    <n v="13536"/>
    <n v="300.8"/>
    <x v="1"/>
    <n v="330"/>
    <m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x v="79"/>
    <n v="57800"/>
    <n v="40228"/>
    <n v="69.598615916955026"/>
    <x v="0"/>
    <n v="838"/>
    <m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x v="80"/>
    <n v="1100"/>
    <n v="7012"/>
    <n v="637.4545454545455"/>
    <x v="1"/>
    <n v="127"/>
    <m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x v="81"/>
    <n v="16800"/>
    <n v="37857"/>
    <n v="225.33928571428569"/>
    <x v="1"/>
    <n v="411"/>
    <m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x v="82"/>
    <n v="1000"/>
    <n v="14973"/>
    <n v="1497.3000000000002"/>
    <x v="1"/>
    <n v="180"/>
    <m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x v="83"/>
    <n v="106400"/>
    <n v="39996"/>
    <n v="37.590225563909776"/>
    <x v="0"/>
    <n v="1000"/>
    <m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x v="84"/>
    <n v="31400"/>
    <n v="41564"/>
    <n v="132.36942675159236"/>
    <x v="1"/>
    <n v="374"/>
    <m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x v="85"/>
    <n v="4900"/>
    <n v="6430"/>
    <n v="131.22448979591837"/>
    <x v="1"/>
    <n v="71"/>
    <m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x v="86"/>
    <n v="7400"/>
    <n v="12405"/>
    <n v="167.63513513513513"/>
    <x v="1"/>
    <n v="203"/>
    <m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x v="87"/>
    <n v="198500"/>
    <n v="123040"/>
    <n v="61.984886649874063"/>
    <x v="0"/>
    <n v="1482"/>
    <m/>
    <s v="AU"/>
    <s v="AUD"/>
    <n v="1299564000"/>
    <n v="1300510800"/>
    <x v="87"/>
    <d v="2011-03-19T05:00:00"/>
    <b v="0"/>
    <b v="1"/>
    <s v="music/rock"/>
    <x v="1"/>
    <s v="rock"/>
  </r>
  <r>
    <n v="88"/>
    <s v="Clark Group"/>
    <x v="88"/>
    <n v="4800"/>
    <n v="12516"/>
    <n v="260.75"/>
    <x v="1"/>
    <n v="113"/>
    <m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x v="89"/>
    <n v="3400"/>
    <n v="8588"/>
    <n v="252.58823529411765"/>
    <x v="1"/>
    <n v="96"/>
    <m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x v="90"/>
    <n v="7800"/>
    <n v="6132"/>
    <n v="78.615384615384613"/>
    <x v="0"/>
    <n v="106"/>
    <m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x v="91"/>
    <n v="154300"/>
    <n v="74688"/>
    <n v="48.404406999351913"/>
    <x v="0"/>
    <n v="679"/>
    <m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x v="92"/>
    <n v="20000"/>
    <n v="51775"/>
    <n v="258.875"/>
    <x v="1"/>
    <n v="498"/>
    <m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x v="93"/>
    <n v="108800"/>
    <n v="65877"/>
    <n v="60.548713235294116"/>
    <x v="3"/>
    <n v="610"/>
    <m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x v="94"/>
    <n v="2900"/>
    <n v="8807"/>
    <n v="303.68965517241378"/>
    <x v="1"/>
    <n v="180"/>
    <m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x v="95"/>
    <n v="900"/>
    <n v="1017"/>
    <n v="112.99999999999999"/>
    <x v="1"/>
    <n v="27"/>
    <m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x v="96"/>
    <n v="69700"/>
    <n v="151513"/>
    <n v="217.37876614060258"/>
    <x v="1"/>
    <n v="2331"/>
    <m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x v="97"/>
    <n v="1300"/>
    <n v="12047"/>
    <n v="926.69230769230762"/>
    <x v="1"/>
    <n v="113"/>
    <m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x v="98"/>
    <n v="97800"/>
    <n v="32951"/>
    <n v="33.692229038854805"/>
    <x v="0"/>
    <n v="1220"/>
    <m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x v="99"/>
    <n v="7600"/>
    <n v="14951"/>
    <n v="196.7236842105263"/>
    <x v="1"/>
    <n v="164"/>
    <m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x v="100"/>
    <n v="100"/>
    <n v="1"/>
    <n v="1"/>
    <x v="0"/>
    <n v="1"/>
    <m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x v="101"/>
    <n v="900"/>
    <n v="9193"/>
    <n v="1021.4444444444445"/>
    <x v="1"/>
    <n v="164"/>
    <m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x v="102"/>
    <n v="3700"/>
    <n v="10422"/>
    <n v="281.67567567567568"/>
    <x v="1"/>
    <n v="336"/>
    <m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x v="103"/>
    <n v="10000"/>
    <n v="2461"/>
    <n v="24.610000000000003"/>
    <x v="0"/>
    <n v="37"/>
    <m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x v="104"/>
    <n v="119200"/>
    <n v="170623"/>
    <n v="143.14010067114094"/>
    <x v="1"/>
    <n v="1917"/>
    <m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x v="105"/>
    <n v="6800"/>
    <n v="9829"/>
    <n v="144.54411764705884"/>
    <x v="1"/>
    <n v="95"/>
    <m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x v="106"/>
    <n v="3900"/>
    <n v="14006"/>
    <n v="359.12820512820514"/>
    <x v="1"/>
    <n v="147"/>
    <m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x v="107"/>
    <n v="3500"/>
    <n v="6527"/>
    <n v="186.48571428571427"/>
    <x v="1"/>
    <n v="86"/>
    <m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x v="108"/>
    <n v="1500"/>
    <n v="8929"/>
    <n v="595.26666666666665"/>
    <x v="1"/>
    <n v="83"/>
    <m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x v="109"/>
    <n v="5200"/>
    <n v="3079"/>
    <n v="59.21153846153846"/>
    <x v="0"/>
    <n v="60"/>
    <m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x v="110"/>
    <n v="142400"/>
    <n v="21307"/>
    <n v="14.962780898876405"/>
    <x v="0"/>
    <n v="296"/>
    <m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x v="111"/>
    <n v="61400"/>
    <n v="73653"/>
    <n v="119.95602605863192"/>
    <x v="1"/>
    <n v="676"/>
    <m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x v="112"/>
    <n v="4700"/>
    <n v="12635"/>
    <n v="268.82978723404256"/>
    <x v="1"/>
    <n v="361"/>
    <m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x v="113"/>
    <n v="3300"/>
    <n v="12437"/>
    <n v="376.87878787878788"/>
    <x v="1"/>
    <n v="131"/>
    <m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x v="114"/>
    <n v="1900"/>
    <n v="13816"/>
    <n v="727.15789473684208"/>
    <x v="1"/>
    <n v="126"/>
    <m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x v="115"/>
    <n v="166700"/>
    <n v="145382"/>
    <n v="87.211757648470297"/>
    <x v="0"/>
    <n v="3304"/>
    <m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x v="116"/>
    <n v="7200"/>
    <n v="6336"/>
    <n v="88"/>
    <x v="0"/>
    <n v="73"/>
    <m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x v="117"/>
    <n v="4900"/>
    <n v="8523"/>
    <n v="173.9387755102041"/>
    <x v="1"/>
    <n v="275"/>
    <m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x v="118"/>
    <n v="5400"/>
    <n v="6351"/>
    <n v="117.61111111111111"/>
    <x v="1"/>
    <n v="67"/>
    <m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x v="119"/>
    <n v="5000"/>
    <n v="10748"/>
    <n v="214.96"/>
    <x v="1"/>
    <n v="154"/>
    <m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x v="120"/>
    <n v="75100"/>
    <n v="112272"/>
    <n v="149.49667110519306"/>
    <x v="1"/>
    <n v="1782"/>
    <m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x v="121"/>
    <n v="45300"/>
    <n v="99361"/>
    <n v="219.33995584988963"/>
    <x v="1"/>
    <n v="903"/>
    <m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x v="122"/>
    <n v="136800"/>
    <n v="88055"/>
    <n v="64.367690058479525"/>
    <x v="0"/>
    <n v="3387"/>
    <m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x v="123"/>
    <n v="177700"/>
    <n v="33092"/>
    <n v="18.622397298818232"/>
    <x v="0"/>
    <n v="662"/>
    <m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x v="124"/>
    <n v="2600"/>
    <n v="9562"/>
    <n v="367.76923076923077"/>
    <x v="1"/>
    <n v="94"/>
    <m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x v="125"/>
    <n v="5300"/>
    <n v="8475"/>
    <n v="159.90566037735849"/>
    <x v="1"/>
    <n v="180"/>
    <m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x v="126"/>
    <n v="180200"/>
    <n v="69617"/>
    <n v="38.633185349611544"/>
    <x v="0"/>
    <n v="774"/>
    <m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x v="127"/>
    <n v="103200"/>
    <n v="53067"/>
    <n v="51.42151162790698"/>
    <x v="0"/>
    <n v="672"/>
    <m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x v="128"/>
    <n v="70600"/>
    <n v="42596"/>
    <n v="60.334277620396605"/>
    <x v="3"/>
    <n v="532"/>
    <m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x v="129"/>
    <n v="148500"/>
    <n v="4756"/>
    <n v="3.202693602693603"/>
    <x v="3"/>
    <n v="55"/>
    <m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x v="130"/>
    <n v="9600"/>
    <n v="14925"/>
    <n v="155.46875"/>
    <x v="1"/>
    <n v="533"/>
    <m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x v="131"/>
    <n v="164700"/>
    <n v="166116"/>
    <n v="100.85974499089254"/>
    <x v="1"/>
    <n v="2443"/>
    <m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x v="132"/>
    <n v="3300"/>
    <n v="3834"/>
    <n v="116.18181818181819"/>
    <x v="1"/>
    <n v="89"/>
    <m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x v="133"/>
    <n v="4500"/>
    <n v="13985"/>
    <n v="310.77777777777777"/>
    <x v="1"/>
    <n v="159"/>
    <m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x v="134"/>
    <n v="99500"/>
    <n v="89288"/>
    <n v="89.73668341708543"/>
    <x v="0"/>
    <n v="940"/>
    <m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x v="135"/>
    <n v="7700"/>
    <n v="5488"/>
    <n v="71.27272727272728"/>
    <x v="0"/>
    <n v="117"/>
    <m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x v="136"/>
    <n v="82800"/>
    <n v="2721"/>
    <n v="3.2862318840579712"/>
    <x v="3"/>
    <n v="58"/>
    <m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x v="137"/>
    <n v="1800"/>
    <n v="4712"/>
    <n v="261.77777777777777"/>
    <x v="1"/>
    <n v="50"/>
    <m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x v="138"/>
    <n v="9600"/>
    <n v="9216"/>
    <n v="96"/>
    <x v="0"/>
    <n v="115"/>
    <m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x v="139"/>
    <n v="92100"/>
    <n v="19246"/>
    <n v="20.896851248642779"/>
    <x v="0"/>
    <n v="326"/>
    <m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x v="140"/>
    <n v="5500"/>
    <n v="12274"/>
    <n v="223.16363636363636"/>
    <x v="1"/>
    <n v="186"/>
    <m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x v="141"/>
    <n v="64300"/>
    <n v="65323"/>
    <n v="101.59097978227061"/>
    <x v="1"/>
    <n v="1071"/>
    <m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x v="142"/>
    <n v="5000"/>
    <n v="11502"/>
    <n v="230.03999999999996"/>
    <x v="1"/>
    <n v="117"/>
    <m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x v="143"/>
    <n v="5400"/>
    <n v="7322"/>
    <n v="135.59259259259261"/>
    <x v="1"/>
    <n v="70"/>
    <m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x v="144"/>
    <n v="9000"/>
    <n v="11619"/>
    <n v="129.1"/>
    <x v="1"/>
    <n v="135"/>
    <m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x v="145"/>
    <n v="25000"/>
    <n v="59128"/>
    <n v="236.512"/>
    <x v="1"/>
    <n v="768"/>
    <m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x v="146"/>
    <n v="8800"/>
    <n v="1518"/>
    <n v="17.25"/>
    <x v="3"/>
    <n v="51"/>
    <m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x v="147"/>
    <n v="8300"/>
    <n v="9337"/>
    <n v="112.49397590361446"/>
    <x v="1"/>
    <n v="199"/>
    <m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x v="148"/>
    <n v="9300"/>
    <n v="11255"/>
    <n v="121.02150537634408"/>
    <x v="1"/>
    <n v="107"/>
    <m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x v="149"/>
    <n v="6200"/>
    <n v="13632"/>
    <n v="219.87096774193549"/>
    <x v="1"/>
    <n v="195"/>
    <m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x v="150"/>
    <n v="100"/>
    <n v="1"/>
    <n v="1"/>
    <x v="0"/>
    <n v="1"/>
    <m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x v="151"/>
    <n v="137200"/>
    <n v="88037"/>
    <n v="64.166909620991248"/>
    <x v="0"/>
    <n v="1467"/>
    <m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x v="152"/>
    <n v="41500"/>
    <n v="175573"/>
    <n v="423.06746987951806"/>
    <x v="1"/>
    <n v="3376"/>
    <m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x v="153"/>
    <n v="189400"/>
    <n v="176112"/>
    <n v="92.984160506863773"/>
    <x v="0"/>
    <n v="5681"/>
    <m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x v="154"/>
    <n v="171300"/>
    <n v="100650"/>
    <n v="58.756567425569173"/>
    <x v="0"/>
    <n v="1059"/>
    <m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x v="155"/>
    <n v="139500"/>
    <n v="90706"/>
    <n v="65.022222222222226"/>
    <x v="0"/>
    <n v="1194"/>
    <m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x v="156"/>
    <n v="36400"/>
    <n v="26914"/>
    <n v="73.939560439560438"/>
    <x v="3"/>
    <n v="379"/>
    <m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x v="157"/>
    <n v="4200"/>
    <n v="2212"/>
    <n v="52.666666666666664"/>
    <x v="0"/>
    <n v="30"/>
    <m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x v="158"/>
    <n v="2100"/>
    <n v="4640"/>
    <n v="220.95238095238096"/>
    <x v="1"/>
    <n v="41"/>
    <m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x v="159"/>
    <n v="191200"/>
    <n v="191222"/>
    <n v="100.01150627615063"/>
    <x v="1"/>
    <n v="1821"/>
    <m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x v="160"/>
    <n v="8000"/>
    <n v="12985"/>
    <n v="162.3125"/>
    <x v="1"/>
    <n v="164"/>
    <m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x v="161"/>
    <n v="5500"/>
    <n v="4300"/>
    <n v="78.181818181818187"/>
    <x v="0"/>
    <n v="75"/>
    <m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x v="162"/>
    <n v="6100"/>
    <n v="9134"/>
    <n v="149.73770491803279"/>
    <x v="1"/>
    <n v="157"/>
    <m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x v="163"/>
    <n v="3500"/>
    <n v="8864"/>
    <n v="253.25714285714284"/>
    <x v="1"/>
    <n v="246"/>
    <m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x v="164"/>
    <n v="150500"/>
    <n v="150755"/>
    <n v="100.16943521594683"/>
    <x v="1"/>
    <n v="1396"/>
    <m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x v="165"/>
    <n v="90400"/>
    <n v="110279"/>
    <n v="121.99004424778761"/>
    <x v="1"/>
    <n v="2506"/>
    <m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x v="166"/>
    <n v="9800"/>
    <n v="13439"/>
    <n v="137.13265306122449"/>
    <x v="1"/>
    <n v="244"/>
    <m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x v="167"/>
    <n v="2600"/>
    <n v="10804"/>
    <n v="415.53846153846149"/>
    <x v="1"/>
    <n v="146"/>
    <m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x v="168"/>
    <n v="128100"/>
    <n v="40107"/>
    <n v="31.30913348946136"/>
    <x v="0"/>
    <n v="955"/>
    <m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x v="169"/>
    <n v="23300"/>
    <n v="98811"/>
    <n v="424.08154506437768"/>
    <x v="1"/>
    <n v="1267"/>
    <m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x v="170"/>
    <n v="188100"/>
    <n v="5528"/>
    <n v="2.93886230728336"/>
    <x v="0"/>
    <n v="67"/>
    <m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x v="171"/>
    <n v="4900"/>
    <n v="521"/>
    <n v="10.63265306122449"/>
    <x v="0"/>
    <n v="5"/>
    <m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x v="172"/>
    <n v="800"/>
    <n v="663"/>
    <n v="82.875"/>
    <x v="0"/>
    <n v="26"/>
    <m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x v="173"/>
    <n v="96700"/>
    <n v="157635"/>
    <n v="163.01447776628748"/>
    <x v="1"/>
    <n v="1561"/>
    <m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x v="174"/>
    <n v="600"/>
    <n v="5368"/>
    <n v="894.66666666666674"/>
    <x v="1"/>
    <n v="48"/>
    <m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x v="175"/>
    <n v="181200"/>
    <n v="47459"/>
    <n v="26.191501103752756"/>
    <x v="0"/>
    <n v="1130"/>
    <m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x v="176"/>
    <n v="115000"/>
    <n v="86060"/>
    <n v="74.834782608695647"/>
    <x v="0"/>
    <n v="782"/>
    <m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x v="177"/>
    <n v="38800"/>
    <n v="161593"/>
    <n v="416.47680412371136"/>
    <x v="1"/>
    <n v="2739"/>
    <m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x v="178"/>
    <n v="7200"/>
    <n v="6927"/>
    <n v="96.208333333333329"/>
    <x v="0"/>
    <n v="210"/>
    <m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x v="179"/>
    <n v="44500"/>
    <n v="159185"/>
    <n v="357.71910112359546"/>
    <x v="1"/>
    <n v="3537"/>
    <m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x v="180"/>
    <n v="56000"/>
    <n v="172736"/>
    <n v="308.45714285714286"/>
    <x v="1"/>
    <n v="2107"/>
    <m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x v="181"/>
    <n v="8600"/>
    <n v="5315"/>
    <n v="61.802325581395344"/>
    <x v="0"/>
    <n v="136"/>
    <m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x v="182"/>
    <n v="27100"/>
    <n v="195750"/>
    <n v="722.32472324723244"/>
    <x v="1"/>
    <n v="3318"/>
    <m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x v="183"/>
    <n v="5100"/>
    <n v="3525"/>
    <n v="69.117647058823522"/>
    <x v="0"/>
    <n v="86"/>
    <m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x v="184"/>
    <n v="3600"/>
    <n v="10550"/>
    <n v="293.05555555555554"/>
    <x v="1"/>
    <n v="340"/>
    <m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x v="185"/>
    <n v="1000"/>
    <n v="718"/>
    <n v="71.8"/>
    <x v="0"/>
    <n v="19"/>
    <m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x v="186"/>
    <n v="88800"/>
    <n v="28358"/>
    <n v="31.934684684684683"/>
    <x v="0"/>
    <n v="886"/>
    <m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x v="187"/>
    <n v="60200"/>
    <n v="138384"/>
    <n v="229.87375415282392"/>
    <x v="1"/>
    <n v="1442"/>
    <m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x v="188"/>
    <n v="8200"/>
    <n v="2625"/>
    <n v="32.012195121951223"/>
    <x v="0"/>
    <n v="35"/>
    <m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x v="189"/>
    <n v="191300"/>
    <n v="45004"/>
    <n v="23.525352848928385"/>
    <x v="3"/>
    <n v="441"/>
    <m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x v="190"/>
    <n v="3700"/>
    <n v="2538"/>
    <n v="68.594594594594597"/>
    <x v="0"/>
    <n v="24"/>
    <m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x v="191"/>
    <n v="8400"/>
    <n v="3188"/>
    <n v="37.952380952380956"/>
    <x v="0"/>
    <n v="86"/>
    <m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x v="192"/>
    <n v="42600"/>
    <n v="8517"/>
    <n v="19.992957746478872"/>
    <x v="0"/>
    <n v="243"/>
    <m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x v="193"/>
    <n v="6600"/>
    <n v="3012"/>
    <n v="45.636363636363633"/>
    <x v="0"/>
    <n v="65"/>
    <m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x v="194"/>
    <n v="7100"/>
    <n v="8716"/>
    <n v="122.7605633802817"/>
    <x v="1"/>
    <n v="126"/>
    <m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x v="195"/>
    <n v="15800"/>
    <n v="57157"/>
    <n v="361.75316455696202"/>
    <x v="1"/>
    <n v="524"/>
    <m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x v="196"/>
    <n v="8200"/>
    <n v="5178"/>
    <n v="63.146341463414636"/>
    <x v="0"/>
    <n v="100"/>
    <m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x v="197"/>
    <n v="54700"/>
    <n v="163118"/>
    <n v="298.20475319926874"/>
    <x v="1"/>
    <n v="1989"/>
    <m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x v="198"/>
    <n v="63200"/>
    <n v="6041"/>
    <n v="9.5585443037974684"/>
    <x v="0"/>
    <n v="168"/>
    <m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x v="199"/>
    <n v="1800"/>
    <n v="968"/>
    <n v="53.777777777777779"/>
    <x v="0"/>
    <n v="13"/>
    <m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x v="200"/>
    <n v="100"/>
    <n v="2"/>
    <n v="2"/>
    <x v="0"/>
    <n v="1"/>
    <m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x v="201"/>
    <n v="2100"/>
    <n v="14305"/>
    <n v="681.19047619047615"/>
    <x v="1"/>
    <n v="157"/>
    <m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x v="202"/>
    <n v="8300"/>
    <n v="6543"/>
    <n v="78.831325301204828"/>
    <x v="3"/>
    <n v="82"/>
    <m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x v="203"/>
    <n v="143900"/>
    <n v="193413"/>
    <n v="134.40792216817235"/>
    <x v="1"/>
    <n v="4498"/>
    <m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x v="204"/>
    <n v="75000"/>
    <n v="2529"/>
    <n v="3.3719999999999999"/>
    <x v="0"/>
    <n v="40"/>
    <m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x v="205"/>
    <n v="1300"/>
    <n v="5614"/>
    <n v="431.84615384615387"/>
    <x v="1"/>
    <n v="80"/>
    <m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x v="206"/>
    <n v="9000"/>
    <n v="3496"/>
    <n v="38.844444444444441"/>
    <x v="3"/>
    <n v="57"/>
    <m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x v="207"/>
    <n v="1000"/>
    <n v="4257"/>
    <n v="425.7"/>
    <x v="1"/>
    <n v="43"/>
    <m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x v="208"/>
    <n v="196900"/>
    <n v="199110"/>
    <n v="101.12239715591672"/>
    <x v="1"/>
    <n v="2053"/>
    <m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x v="209"/>
    <n v="194500"/>
    <n v="41212"/>
    <n v="21.188688946015425"/>
    <x v="2"/>
    <n v="808"/>
    <m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x v="210"/>
    <n v="9400"/>
    <n v="6338"/>
    <n v="67.425531914893625"/>
    <x v="0"/>
    <n v="226"/>
    <m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x v="211"/>
    <n v="104400"/>
    <n v="99100"/>
    <n v="94.923371647509583"/>
    <x v="0"/>
    <n v="1625"/>
    <m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x v="212"/>
    <n v="8100"/>
    <n v="12300"/>
    <n v="151.85185185185185"/>
    <x v="1"/>
    <n v="168"/>
    <m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x v="213"/>
    <n v="87900"/>
    <n v="171549"/>
    <n v="195.16382252559728"/>
    <x v="1"/>
    <n v="4289"/>
    <m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x v="214"/>
    <n v="1400"/>
    <n v="14324"/>
    <n v="1023.1428571428571"/>
    <x v="1"/>
    <n v="165"/>
    <m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x v="215"/>
    <n v="156800"/>
    <n v="6024"/>
    <n v="3.841836734693878"/>
    <x v="0"/>
    <n v="143"/>
    <m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x v="216"/>
    <n v="121700"/>
    <n v="188721"/>
    <n v="155.07066557107643"/>
    <x v="1"/>
    <n v="1815"/>
    <m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x v="217"/>
    <n v="129400"/>
    <n v="57911"/>
    <n v="44.753477588871718"/>
    <x v="0"/>
    <n v="934"/>
    <m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x v="218"/>
    <n v="5700"/>
    <n v="12309"/>
    <n v="215.94736842105263"/>
    <x v="1"/>
    <n v="397"/>
    <m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x v="219"/>
    <n v="41700"/>
    <n v="138497"/>
    <n v="332.12709832134288"/>
    <x v="1"/>
    <n v="1539"/>
    <m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x v="220"/>
    <n v="7900"/>
    <n v="667"/>
    <n v="8.4430379746835449"/>
    <x v="0"/>
    <n v="17"/>
    <m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x v="221"/>
    <n v="121500"/>
    <n v="119830"/>
    <n v="98.625514403292186"/>
    <x v="0"/>
    <n v="2179"/>
    <m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x v="222"/>
    <n v="4800"/>
    <n v="6623"/>
    <n v="137.97916666666669"/>
    <x v="1"/>
    <n v="138"/>
    <m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x v="223"/>
    <n v="87300"/>
    <n v="81897"/>
    <n v="93.81099656357388"/>
    <x v="0"/>
    <n v="931"/>
    <m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x v="224"/>
    <n v="46300"/>
    <n v="186885"/>
    <n v="403.63930885529157"/>
    <x v="1"/>
    <n v="3594"/>
    <m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x v="225"/>
    <n v="67800"/>
    <n v="176398"/>
    <n v="260.1740412979351"/>
    <x v="1"/>
    <n v="5880"/>
    <m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x v="226"/>
    <n v="3000"/>
    <n v="10999"/>
    <n v="366.63333333333333"/>
    <x v="1"/>
    <n v="112"/>
    <m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x v="227"/>
    <n v="60900"/>
    <n v="102751"/>
    <n v="168.72085385878489"/>
    <x v="1"/>
    <n v="943"/>
    <m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x v="228"/>
    <n v="137900"/>
    <n v="165352"/>
    <n v="119.90717911530093"/>
    <x v="1"/>
    <n v="2468"/>
    <m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x v="229"/>
    <n v="85600"/>
    <n v="165798"/>
    <n v="193.68925233644859"/>
    <x v="1"/>
    <n v="2551"/>
    <m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x v="230"/>
    <n v="2400"/>
    <n v="10084"/>
    <n v="420.16666666666669"/>
    <x v="1"/>
    <n v="101"/>
    <m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x v="231"/>
    <n v="7200"/>
    <n v="5523"/>
    <n v="76.708333333333329"/>
    <x v="3"/>
    <n v="67"/>
    <m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x v="232"/>
    <n v="3400"/>
    <n v="5823"/>
    <n v="171.26470588235293"/>
    <x v="1"/>
    <n v="92"/>
    <m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x v="233"/>
    <n v="3800"/>
    <n v="6000"/>
    <n v="157.89473684210526"/>
    <x v="1"/>
    <n v="62"/>
    <m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x v="234"/>
    <n v="7500"/>
    <n v="8181"/>
    <n v="109.08"/>
    <x v="1"/>
    <n v="149"/>
    <m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x v="235"/>
    <n v="8600"/>
    <n v="3589"/>
    <n v="41.732558139534881"/>
    <x v="0"/>
    <n v="92"/>
    <m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x v="236"/>
    <n v="39500"/>
    <n v="4323"/>
    <n v="10.944303797468354"/>
    <x v="0"/>
    <n v="57"/>
    <m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x v="237"/>
    <n v="9300"/>
    <n v="14822"/>
    <n v="159.3763440860215"/>
    <x v="1"/>
    <n v="329"/>
    <m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x v="238"/>
    <n v="2400"/>
    <n v="10138"/>
    <n v="422.41666666666669"/>
    <x v="1"/>
    <n v="97"/>
    <m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x v="239"/>
    <n v="3200"/>
    <n v="3127"/>
    <n v="97.71875"/>
    <x v="0"/>
    <n v="41"/>
    <m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x v="240"/>
    <n v="29400"/>
    <n v="123124"/>
    <n v="418.78911564625849"/>
    <x v="1"/>
    <n v="1784"/>
    <m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x v="241"/>
    <n v="168500"/>
    <n v="171729"/>
    <n v="101.91632047477745"/>
    <x v="1"/>
    <n v="1684"/>
    <m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x v="242"/>
    <n v="8400"/>
    <n v="10729"/>
    <n v="127.72619047619047"/>
    <x v="1"/>
    <n v="250"/>
    <m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x v="243"/>
    <n v="2300"/>
    <n v="10240"/>
    <n v="445.21739130434781"/>
    <x v="1"/>
    <n v="238"/>
    <m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x v="244"/>
    <n v="700"/>
    <n v="3988"/>
    <n v="569.71428571428578"/>
    <x v="1"/>
    <n v="53"/>
    <m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x v="245"/>
    <n v="2900"/>
    <n v="14771"/>
    <n v="509.34482758620686"/>
    <x v="1"/>
    <n v="214"/>
    <m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x v="246"/>
    <n v="4500"/>
    <n v="14649"/>
    <n v="325.5333333333333"/>
    <x v="1"/>
    <n v="222"/>
    <m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x v="247"/>
    <n v="19800"/>
    <n v="184658"/>
    <n v="932.61616161616166"/>
    <x v="1"/>
    <n v="1884"/>
    <m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x v="248"/>
    <n v="6200"/>
    <n v="13103"/>
    <n v="211.33870967741933"/>
    <x v="1"/>
    <n v="218"/>
    <m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x v="249"/>
    <n v="61500"/>
    <n v="168095"/>
    <n v="273.32520325203251"/>
    <x v="1"/>
    <n v="6465"/>
    <m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x v="250"/>
    <n v="100"/>
    <n v="3"/>
    <n v="3"/>
    <x v="0"/>
    <n v="1"/>
    <m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x v="251"/>
    <n v="7100"/>
    <n v="3840"/>
    <n v="54.084507042253513"/>
    <x v="0"/>
    <n v="101"/>
    <m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x v="252"/>
    <n v="1000"/>
    <n v="6263"/>
    <n v="626.29999999999995"/>
    <x v="1"/>
    <n v="59"/>
    <m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x v="253"/>
    <n v="121500"/>
    <n v="108161"/>
    <n v="89.021399176954731"/>
    <x v="0"/>
    <n v="1335"/>
    <m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x v="254"/>
    <n v="4600"/>
    <n v="8505"/>
    <n v="184.89130434782609"/>
    <x v="1"/>
    <n v="88"/>
    <m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x v="255"/>
    <n v="80500"/>
    <n v="96735"/>
    <n v="120.16770186335404"/>
    <x v="1"/>
    <n v="1697"/>
    <m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x v="256"/>
    <n v="4100"/>
    <n v="959"/>
    <n v="23.390243902439025"/>
    <x v="0"/>
    <n v="15"/>
    <m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x v="257"/>
    <n v="5700"/>
    <n v="8322"/>
    <n v="146"/>
    <x v="1"/>
    <n v="92"/>
    <m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x v="258"/>
    <n v="5000"/>
    <n v="13424"/>
    <n v="268.48"/>
    <x v="1"/>
    <n v="186"/>
    <m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x v="259"/>
    <n v="1800"/>
    <n v="10755"/>
    <n v="597.5"/>
    <x v="1"/>
    <n v="138"/>
    <m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x v="260"/>
    <n v="6300"/>
    <n v="9935"/>
    <n v="157.69841269841268"/>
    <x v="1"/>
    <n v="261"/>
    <m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x v="261"/>
    <n v="84300"/>
    <n v="26303"/>
    <n v="31.201660735468568"/>
    <x v="0"/>
    <n v="454"/>
    <m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x v="262"/>
    <n v="1700"/>
    <n v="5328"/>
    <n v="313.41176470588238"/>
    <x v="1"/>
    <n v="107"/>
    <m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x v="263"/>
    <n v="2900"/>
    <n v="10756"/>
    <n v="370.89655172413791"/>
    <x v="1"/>
    <n v="199"/>
    <m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x v="264"/>
    <n v="45600"/>
    <n v="165375"/>
    <n v="362.66447368421052"/>
    <x v="1"/>
    <n v="5512"/>
    <m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x v="265"/>
    <n v="4900"/>
    <n v="6031"/>
    <n v="123.08163265306122"/>
    <x v="1"/>
    <n v="86"/>
    <m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x v="266"/>
    <n v="111900"/>
    <n v="85902"/>
    <n v="76.766756032171585"/>
    <x v="0"/>
    <n v="3182"/>
    <m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x v="267"/>
    <n v="61600"/>
    <n v="143910"/>
    <n v="233.62012987012989"/>
    <x v="1"/>
    <n v="2768"/>
    <m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x v="268"/>
    <n v="1500"/>
    <n v="2708"/>
    <n v="180.53333333333333"/>
    <x v="1"/>
    <n v="48"/>
    <m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x v="269"/>
    <n v="3500"/>
    <n v="8842"/>
    <n v="252.62857142857143"/>
    <x v="1"/>
    <n v="87"/>
    <m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x v="270"/>
    <n v="173900"/>
    <n v="47260"/>
    <n v="27.176538240368025"/>
    <x v="3"/>
    <n v="1890"/>
    <m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x v="271"/>
    <n v="153700"/>
    <n v="1953"/>
    <n v="1.2706571242680547"/>
    <x v="2"/>
    <n v="61"/>
    <m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x v="272"/>
    <n v="51100"/>
    <n v="155349"/>
    <n v="304.0097847358121"/>
    <x v="1"/>
    <n v="1894"/>
    <m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x v="273"/>
    <n v="7800"/>
    <n v="10704"/>
    <n v="137.23076923076923"/>
    <x v="1"/>
    <n v="282"/>
    <m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x v="274"/>
    <n v="2400"/>
    <n v="773"/>
    <n v="32.208333333333336"/>
    <x v="0"/>
    <n v="15"/>
    <m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x v="275"/>
    <n v="3900"/>
    <n v="9419"/>
    <n v="241.51282051282053"/>
    <x v="1"/>
    <n v="116"/>
    <m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x v="276"/>
    <n v="5500"/>
    <n v="5324"/>
    <n v="96.8"/>
    <x v="0"/>
    <n v="133"/>
    <m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x v="277"/>
    <n v="700"/>
    <n v="7465"/>
    <n v="1066.4285714285716"/>
    <x v="1"/>
    <n v="83"/>
    <m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x v="278"/>
    <n v="2700"/>
    <n v="8799"/>
    <n v="325.88888888888891"/>
    <x v="1"/>
    <n v="91"/>
    <m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x v="279"/>
    <n v="8000"/>
    <n v="13656"/>
    <n v="170.70000000000002"/>
    <x v="1"/>
    <n v="546"/>
    <m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x v="280"/>
    <n v="2500"/>
    <n v="14536"/>
    <n v="581.44000000000005"/>
    <x v="1"/>
    <n v="393"/>
    <m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x v="281"/>
    <n v="164500"/>
    <n v="150552"/>
    <n v="91.520972644376897"/>
    <x v="0"/>
    <n v="2062"/>
    <m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x v="282"/>
    <n v="8400"/>
    <n v="9076"/>
    <n v="108.04761904761904"/>
    <x v="1"/>
    <n v="133"/>
    <m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x v="283"/>
    <n v="8100"/>
    <n v="1517"/>
    <n v="18.728395061728396"/>
    <x v="0"/>
    <n v="29"/>
    <m/>
    <s v="DK"/>
    <s v="DKK"/>
    <n v="1464584400"/>
    <n v="1465016400"/>
    <x v="273"/>
    <d v="2016-06-04T05:00:00"/>
    <b v="0"/>
    <b v="0"/>
    <s v="music/rock"/>
    <x v="1"/>
    <s v="rock"/>
  </r>
  <r>
    <n v="284"/>
    <s v="Tran LLC"/>
    <x v="284"/>
    <n v="9800"/>
    <n v="8153"/>
    <n v="83.193877551020407"/>
    <x v="0"/>
    <n v="132"/>
    <m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x v="285"/>
    <n v="900"/>
    <n v="6357"/>
    <n v="706.33333333333337"/>
    <x v="1"/>
    <n v="254"/>
    <m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x v="286"/>
    <n v="112100"/>
    <n v="19557"/>
    <n v="17.446030330062445"/>
    <x v="3"/>
    <n v="184"/>
    <m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x v="287"/>
    <n v="6300"/>
    <n v="13213"/>
    <n v="209.73015873015873"/>
    <x v="1"/>
    <n v="176"/>
    <m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x v="288"/>
    <n v="5600"/>
    <n v="5476"/>
    <n v="97.785714285714292"/>
    <x v="0"/>
    <n v="137"/>
    <m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x v="289"/>
    <n v="800"/>
    <n v="13474"/>
    <n v="1684.25"/>
    <x v="1"/>
    <n v="337"/>
    <m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x v="290"/>
    <n v="168600"/>
    <n v="91722"/>
    <n v="54.402135231316727"/>
    <x v="0"/>
    <n v="908"/>
    <m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x v="291"/>
    <n v="1800"/>
    <n v="8219"/>
    <n v="456.61111111111109"/>
    <x v="1"/>
    <n v="107"/>
    <m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x v="292"/>
    <n v="7300"/>
    <n v="717"/>
    <n v="9.8219178082191778"/>
    <x v="0"/>
    <n v="10"/>
    <m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x v="293"/>
    <n v="6500"/>
    <n v="1065"/>
    <n v="16.384615384615383"/>
    <x v="3"/>
    <n v="32"/>
    <m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x v="294"/>
    <n v="600"/>
    <n v="8038"/>
    <n v="1339.6666666666667"/>
    <x v="1"/>
    <n v="183"/>
    <m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x v="295"/>
    <n v="192900"/>
    <n v="68769"/>
    <n v="35.650077760497666"/>
    <x v="0"/>
    <n v="1910"/>
    <m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x v="296"/>
    <n v="6100"/>
    <n v="3352"/>
    <n v="54.950819672131146"/>
    <x v="0"/>
    <n v="38"/>
    <m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x v="297"/>
    <n v="7200"/>
    <n v="6785"/>
    <n v="94.236111111111114"/>
    <x v="0"/>
    <n v="104"/>
    <m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x v="298"/>
    <n v="3500"/>
    <n v="5037"/>
    <n v="143.91428571428571"/>
    <x v="1"/>
    <n v="72"/>
    <m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x v="299"/>
    <n v="3800"/>
    <n v="1954"/>
    <n v="51.421052631578945"/>
    <x v="0"/>
    <n v="49"/>
    <m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x v="300"/>
    <n v="100"/>
    <n v="5"/>
    <n v="5"/>
    <x v="0"/>
    <n v="1"/>
    <m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x v="301"/>
    <n v="900"/>
    <n v="12102"/>
    <n v="1344.6666666666667"/>
    <x v="1"/>
    <n v="295"/>
    <m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x v="302"/>
    <n v="76100"/>
    <n v="24234"/>
    <n v="31.844940867279899"/>
    <x v="0"/>
    <n v="245"/>
    <m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x v="303"/>
    <n v="3400"/>
    <n v="2809"/>
    <n v="82.617647058823536"/>
    <x v="0"/>
    <n v="32"/>
    <m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x v="304"/>
    <n v="2100"/>
    <n v="11469"/>
    <n v="546.14285714285722"/>
    <x v="1"/>
    <n v="142"/>
    <m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x v="305"/>
    <n v="2800"/>
    <n v="8014"/>
    <n v="286.21428571428572"/>
    <x v="1"/>
    <n v="85"/>
    <m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x v="306"/>
    <n v="6500"/>
    <n v="514"/>
    <n v="7.9076923076923071"/>
    <x v="0"/>
    <n v="7"/>
    <m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x v="307"/>
    <n v="32900"/>
    <n v="43473"/>
    <n v="132.13677811550153"/>
    <x v="1"/>
    <n v="659"/>
    <m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x v="308"/>
    <n v="118200"/>
    <n v="87560"/>
    <n v="74.077834179357026"/>
    <x v="0"/>
    <n v="803"/>
    <m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x v="309"/>
    <n v="4100"/>
    <n v="3087"/>
    <n v="75.292682926829272"/>
    <x v="3"/>
    <n v="75"/>
    <m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x v="310"/>
    <n v="7800"/>
    <n v="1586"/>
    <n v="20.333333333333332"/>
    <x v="0"/>
    <n v="16"/>
    <m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x v="311"/>
    <n v="6300"/>
    <n v="12812"/>
    <n v="203.36507936507937"/>
    <x v="1"/>
    <n v="121"/>
    <m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x v="312"/>
    <n v="59100"/>
    <n v="183345"/>
    <n v="310.2284263959391"/>
    <x v="1"/>
    <n v="3742"/>
    <m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x v="313"/>
    <n v="2200"/>
    <n v="8697"/>
    <n v="395.31818181818181"/>
    <x v="1"/>
    <n v="223"/>
    <m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x v="314"/>
    <n v="1400"/>
    <n v="4126"/>
    <n v="294.71428571428572"/>
    <x v="1"/>
    <n v="133"/>
    <m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x v="315"/>
    <n v="9500"/>
    <n v="3220"/>
    <n v="33.89473684210526"/>
    <x v="0"/>
    <n v="31"/>
    <m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x v="316"/>
    <n v="9600"/>
    <n v="6401"/>
    <n v="66.677083333333329"/>
    <x v="0"/>
    <n v="108"/>
    <m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x v="317"/>
    <n v="6600"/>
    <n v="1269"/>
    <n v="19.227272727272727"/>
    <x v="0"/>
    <n v="30"/>
    <m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x v="318"/>
    <n v="5700"/>
    <n v="903"/>
    <n v="15.842105263157894"/>
    <x v="0"/>
    <n v="17"/>
    <m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x v="319"/>
    <n v="8400"/>
    <n v="3251"/>
    <n v="38.702380952380956"/>
    <x v="3"/>
    <n v="64"/>
    <m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x v="320"/>
    <n v="84400"/>
    <n v="8092"/>
    <n v="9.5876777251184837"/>
    <x v="0"/>
    <n v="80"/>
    <m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x v="321"/>
    <n v="170400"/>
    <n v="160422"/>
    <n v="94.144366197183089"/>
    <x v="0"/>
    <n v="2468"/>
    <m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x v="322"/>
    <n v="117900"/>
    <n v="196377"/>
    <n v="166.56234096692114"/>
    <x v="1"/>
    <n v="5168"/>
    <m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x v="323"/>
    <n v="8900"/>
    <n v="2148"/>
    <n v="24.134831460674157"/>
    <x v="0"/>
    <n v="26"/>
    <m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x v="324"/>
    <n v="7100"/>
    <n v="11648"/>
    <n v="164.05633802816902"/>
    <x v="1"/>
    <n v="307"/>
    <m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x v="325"/>
    <n v="6500"/>
    <n v="5897"/>
    <n v="90.723076923076931"/>
    <x v="0"/>
    <n v="73"/>
    <m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x v="326"/>
    <n v="7200"/>
    <n v="3326"/>
    <n v="46.194444444444443"/>
    <x v="0"/>
    <n v="128"/>
    <m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x v="327"/>
    <n v="2600"/>
    <n v="1002"/>
    <n v="38.53846153846154"/>
    <x v="0"/>
    <n v="33"/>
    <m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x v="328"/>
    <n v="98700"/>
    <n v="131826"/>
    <n v="133.56231003039514"/>
    <x v="1"/>
    <n v="2441"/>
    <m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x v="329"/>
    <n v="93800"/>
    <n v="21477"/>
    <n v="22.896588486140725"/>
    <x v="2"/>
    <n v="211"/>
    <m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x v="330"/>
    <n v="33700"/>
    <n v="62330"/>
    <n v="184.95548961424333"/>
    <x v="1"/>
    <n v="1385"/>
    <m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x v="331"/>
    <n v="3300"/>
    <n v="14643"/>
    <n v="443.72727272727275"/>
    <x v="1"/>
    <n v="190"/>
    <m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x v="332"/>
    <n v="20700"/>
    <n v="41396"/>
    <n v="199.9806763285024"/>
    <x v="1"/>
    <n v="470"/>
    <m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x v="333"/>
    <n v="9600"/>
    <n v="11900"/>
    <n v="123.95833333333333"/>
    <x v="1"/>
    <n v="253"/>
    <m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x v="334"/>
    <n v="66200"/>
    <n v="123538"/>
    <n v="186.61329305135951"/>
    <x v="1"/>
    <n v="1113"/>
    <m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x v="335"/>
    <n v="173800"/>
    <n v="198628"/>
    <n v="114.28538550057536"/>
    <x v="1"/>
    <n v="2283"/>
    <m/>
    <s v="US"/>
    <s v="USD"/>
    <n v="1573797600"/>
    <n v="1574920800"/>
    <x v="320"/>
    <d v="2019-11-28T06:00:00"/>
    <b v="0"/>
    <b v="0"/>
    <s v="music/rock"/>
    <x v="1"/>
    <s v="rock"/>
  </r>
  <r>
    <n v="336"/>
    <s v="Nunez Inc"/>
    <x v="336"/>
    <n v="70700"/>
    <n v="68602"/>
    <n v="97.032531824611041"/>
    <x v="0"/>
    <n v="1072"/>
    <m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x v="337"/>
    <n v="94500"/>
    <n v="116064"/>
    <n v="122.81904761904762"/>
    <x v="1"/>
    <n v="1095"/>
    <m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x v="338"/>
    <n v="69800"/>
    <n v="125042"/>
    <n v="179.14326647564468"/>
    <x v="1"/>
    <n v="1690"/>
    <m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x v="339"/>
    <n v="136300"/>
    <n v="108974"/>
    <n v="79.951577402787962"/>
    <x v="3"/>
    <n v="1297"/>
    <m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x v="340"/>
    <n v="37100"/>
    <n v="34964"/>
    <n v="94.242587601078171"/>
    <x v="0"/>
    <n v="393"/>
    <m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x v="341"/>
    <n v="114300"/>
    <n v="96777"/>
    <n v="84.669291338582681"/>
    <x v="0"/>
    <n v="1257"/>
    <m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x v="342"/>
    <n v="47900"/>
    <n v="31864"/>
    <n v="66.521920668058456"/>
    <x v="0"/>
    <n v="328"/>
    <m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x v="343"/>
    <n v="9000"/>
    <n v="4853"/>
    <n v="53.922222222222224"/>
    <x v="0"/>
    <n v="147"/>
    <m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x v="344"/>
    <n v="197600"/>
    <n v="82959"/>
    <n v="41.983299595141702"/>
    <x v="0"/>
    <n v="830"/>
    <m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x v="345"/>
    <n v="157600"/>
    <n v="23159"/>
    <n v="14.69479695431472"/>
    <x v="0"/>
    <n v="331"/>
    <m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x v="346"/>
    <n v="8000"/>
    <n v="2758"/>
    <n v="34.475000000000001"/>
    <x v="0"/>
    <n v="25"/>
    <m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x v="347"/>
    <n v="900"/>
    <n v="12607"/>
    <n v="1400.7777777777778"/>
    <x v="1"/>
    <n v="191"/>
    <m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x v="348"/>
    <n v="199000"/>
    <n v="142823"/>
    <n v="71.770351758793964"/>
    <x v="0"/>
    <n v="3483"/>
    <m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x v="349"/>
    <n v="180800"/>
    <n v="95958"/>
    <n v="53.074115044247783"/>
    <x v="0"/>
    <n v="923"/>
    <m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x v="350"/>
    <n v="100"/>
    <n v="5"/>
    <n v="5"/>
    <x v="0"/>
    <n v="1"/>
    <m/>
    <s v="US"/>
    <s v="USD"/>
    <n v="1432098000"/>
    <n v="1433653200"/>
    <x v="334"/>
    <d v="2015-06-07T05:00:00"/>
    <b v="0"/>
    <b v="1"/>
    <s v="music/jazz"/>
    <x v="1"/>
    <s v="jazz"/>
  </r>
  <r>
    <n v="351"/>
    <s v="Young LLC"/>
    <x v="351"/>
    <n v="74100"/>
    <n v="94631"/>
    <n v="127.70715249662618"/>
    <x v="1"/>
    <n v="2013"/>
    <m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x v="352"/>
    <n v="2800"/>
    <n v="977"/>
    <n v="34.892857142857139"/>
    <x v="0"/>
    <n v="33"/>
    <m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x v="353"/>
    <n v="33600"/>
    <n v="137961"/>
    <n v="410.59821428571428"/>
    <x v="1"/>
    <n v="1703"/>
    <m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x v="354"/>
    <n v="6100"/>
    <n v="7548"/>
    <n v="123.73770491803278"/>
    <x v="1"/>
    <n v="80"/>
    <m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x v="355"/>
    <n v="3800"/>
    <n v="2241"/>
    <n v="58.973684210526315"/>
    <x v="2"/>
    <n v="86"/>
    <m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x v="356"/>
    <n v="9300"/>
    <n v="3431"/>
    <n v="36.892473118279568"/>
    <x v="0"/>
    <n v="40"/>
    <m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x v="357"/>
    <n v="2300"/>
    <n v="4253"/>
    <n v="184.91304347826087"/>
    <x v="1"/>
    <n v="41"/>
    <m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x v="358"/>
    <n v="9700"/>
    <n v="1146"/>
    <n v="11.814432989690722"/>
    <x v="0"/>
    <n v="23"/>
    <m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x v="359"/>
    <n v="4000"/>
    <n v="11948"/>
    <n v="298.7"/>
    <x v="1"/>
    <n v="187"/>
    <m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x v="360"/>
    <n v="59700"/>
    <n v="135132"/>
    <n v="226.35175879396985"/>
    <x v="1"/>
    <n v="2875"/>
    <m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x v="361"/>
    <n v="5500"/>
    <n v="9546"/>
    <n v="173.56363636363636"/>
    <x v="1"/>
    <n v="88"/>
    <m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x v="362"/>
    <n v="3700"/>
    <n v="13755"/>
    <n v="371.75675675675677"/>
    <x v="1"/>
    <n v="191"/>
    <m/>
    <s v="US"/>
    <s v="USD"/>
    <n v="1296108000"/>
    <n v="1299391200"/>
    <x v="65"/>
    <d v="2011-03-06T06:00:00"/>
    <b v="0"/>
    <b v="0"/>
    <s v="music/rock"/>
    <x v="1"/>
    <s v="rock"/>
  </r>
  <r>
    <n v="363"/>
    <s v="Gray-Davis"/>
    <x v="363"/>
    <n v="5200"/>
    <n v="8330"/>
    <n v="160.19230769230771"/>
    <x v="1"/>
    <n v="139"/>
    <m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x v="364"/>
    <n v="900"/>
    <n v="14547"/>
    <n v="1616.3333333333335"/>
    <x v="1"/>
    <n v="186"/>
    <m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x v="365"/>
    <n v="1600"/>
    <n v="11735"/>
    <n v="733.4375"/>
    <x v="1"/>
    <n v="112"/>
    <m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x v="366"/>
    <n v="1800"/>
    <n v="10658"/>
    <n v="592.11111111111109"/>
    <x v="1"/>
    <n v="101"/>
    <m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x v="367"/>
    <n v="9900"/>
    <n v="1870"/>
    <n v="18.888888888888889"/>
    <x v="0"/>
    <n v="75"/>
    <m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x v="368"/>
    <n v="5200"/>
    <n v="14394"/>
    <n v="276.80769230769232"/>
    <x v="1"/>
    <n v="206"/>
    <m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x v="369"/>
    <n v="5400"/>
    <n v="14743"/>
    <n v="273.01851851851848"/>
    <x v="1"/>
    <n v="154"/>
    <m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x v="370"/>
    <n v="112300"/>
    <n v="178965"/>
    <n v="159.36331255565449"/>
    <x v="1"/>
    <n v="5966"/>
    <m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x v="371"/>
    <n v="189200"/>
    <n v="128410"/>
    <n v="67.869978858350947"/>
    <x v="0"/>
    <n v="2176"/>
    <m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x v="372"/>
    <n v="900"/>
    <n v="14324"/>
    <n v="1591.5555555555554"/>
    <x v="1"/>
    <n v="169"/>
    <m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x v="373"/>
    <n v="22500"/>
    <n v="164291"/>
    <n v="730.18222222222221"/>
    <x v="1"/>
    <n v="2106"/>
    <m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x v="374"/>
    <n v="167400"/>
    <n v="22073"/>
    <n v="13.185782556750297"/>
    <x v="0"/>
    <n v="441"/>
    <m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x v="375"/>
    <n v="2700"/>
    <n v="1479"/>
    <n v="54.777777777777779"/>
    <x v="0"/>
    <n v="25"/>
    <m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x v="376"/>
    <n v="3400"/>
    <n v="12275"/>
    <n v="361.02941176470591"/>
    <x v="1"/>
    <n v="131"/>
    <m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x v="377"/>
    <n v="49700"/>
    <n v="5098"/>
    <n v="10.257545271629779"/>
    <x v="0"/>
    <n v="127"/>
    <m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x v="378"/>
    <n v="178200"/>
    <n v="24882"/>
    <n v="13.962962962962964"/>
    <x v="0"/>
    <n v="355"/>
    <m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x v="379"/>
    <n v="7200"/>
    <n v="2912"/>
    <n v="40.444444444444443"/>
    <x v="0"/>
    <n v="44"/>
    <m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x v="380"/>
    <n v="2500"/>
    <n v="4008"/>
    <n v="160.32"/>
    <x v="1"/>
    <n v="84"/>
    <m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x v="381"/>
    <n v="5300"/>
    <n v="9749"/>
    <n v="183.9433962264151"/>
    <x v="1"/>
    <n v="155"/>
    <m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x v="382"/>
    <n v="9100"/>
    <n v="5803"/>
    <n v="63.769230769230766"/>
    <x v="0"/>
    <n v="67"/>
    <m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x v="383"/>
    <n v="6300"/>
    <n v="14199"/>
    <n v="225.38095238095238"/>
    <x v="1"/>
    <n v="189"/>
    <m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x v="384"/>
    <n v="114400"/>
    <n v="196779"/>
    <n v="172.00961538461539"/>
    <x v="1"/>
    <n v="4799"/>
    <m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x v="385"/>
    <n v="38900"/>
    <n v="56859"/>
    <n v="146.16709511568124"/>
    <x v="1"/>
    <n v="1137"/>
    <m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x v="386"/>
    <n v="135500"/>
    <n v="103554"/>
    <n v="76.42361623616236"/>
    <x v="0"/>
    <n v="1068"/>
    <m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x v="387"/>
    <n v="109000"/>
    <n v="42795"/>
    <n v="39.261467889908261"/>
    <x v="0"/>
    <n v="424"/>
    <m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x v="388"/>
    <n v="114800"/>
    <n v="12938"/>
    <n v="11.270034843205574"/>
    <x v="3"/>
    <n v="145"/>
    <m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x v="389"/>
    <n v="83000"/>
    <n v="101352"/>
    <n v="122.11084337349398"/>
    <x v="1"/>
    <n v="1152"/>
    <m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x v="390"/>
    <n v="2400"/>
    <n v="4477"/>
    <n v="186.54166666666669"/>
    <x v="1"/>
    <n v="50"/>
    <m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x v="391"/>
    <n v="60400"/>
    <n v="4393"/>
    <n v="7.2731788079470201"/>
    <x v="0"/>
    <n v="151"/>
    <m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x v="392"/>
    <n v="102900"/>
    <n v="67546"/>
    <n v="65.642371234207957"/>
    <x v="0"/>
    <n v="1608"/>
    <m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x v="393"/>
    <n v="62800"/>
    <n v="143788"/>
    <n v="228.96178343949046"/>
    <x v="1"/>
    <n v="3059"/>
    <m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x v="394"/>
    <n v="800"/>
    <n v="3755"/>
    <n v="469.37499999999994"/>
    <x v="1"/>
    <n v="34"/>
    <m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x v="395"/>
    <n v="7100"/>
    <n v="9238"/>
    <n v="130.11267605633802"/>
    <x v="1"/>
    <n v="220"/>
    <m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x v="396"/>
    <n v="46100"/>
    <n v="77012"/>
    <n v="167.05422993492408"/>
    <x v="1"/>
    <n v="1604"/>
    <m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x v="397"/>
    <n v="8100"/>
    <n v="14083"/>
    <n v="173.8641975308642"/>
    <x v="1"/>
    <n v="454"/>
    <m/>
    <s v="US"/>
    <s v="USD"/>
    <n v="1369285200"/>
    <n v="1369803600"/>
    <x v="377"/>
    <d v="2013-05-29T05:00:00"/>
    <b v="0"/>
    <b v="0"/>
    <s v="music/rock"/>
    <x v="1"/>
    <s v="rock"/>
  </r>
  <r>
    <n v="398"/>
    <s v="Myers LLC"/>
    <x v="398"/>
    <n v="1700"/>
    <n v="12202"/>
    <n v="717.76470588235293"/>
    <x v="1"/>
    <n v="123"/>
    <m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x v="399"/>
    <n v="97300"/>
    <n v="62127"/>
    <n v="63.850976361767728"/>
    <x v="0"/>
    <n v="941"/>
    <m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x v="400"/>
    <n v="100"/>
    <n v="2"/>
    <n v="2"/>
    <x v="0"/>
    <n v="1"/>
    <m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x v="401"/>
    <n v="900"/>
    <n v="13772"/>
    <n v="1530.2222222222222"/>
    <x v="1"/>
    <n v="299"/>
    <m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x v="402"/>
    <n v="7300"/>
    <n v="2946"/>
    <n v="40.356164383561641"/>
    <x v="0"/>
    <n v="40"/>
    <m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x v="403"/>
    <n v="195800"/>
    <n v="168820"/>
    <n v="86.220633299284984"/>
    <x v="0"/>
    <n v="3015"/>
    <m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x v="404"/>
    <n v="48900"/>
    <n v="154321"/>
    <n v="315.58486707566465"/>
    <x v="1"/>
    <n v="2237"/>
    <m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x v="405"/>
    <n v="29600"/>
    <n v="26527"/>
    <n v="89.618243243243242"/>
    <x v="0"/>
    <n v="435"/>
    <m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x v="406"/>
    <n v="39300"/>
    <n v="71583"/>
    <n v="182.14503816793894"/>
    <x v="1"/>
    <n v="645"/>
    <m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x v="407"/>
    <n v="3400"/>
    <n v="12100"/>
    <n v="355.88235294117646"/>
    <x v="1"/>
    <n v="484"/>
    <m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x v="408"/>
    <n v="9200"/>
    <n v="12129"/>
    <n v="131.83695652173913"/>
    <x v="1"/>
    <n v="154"/>
    <m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x v="409"/>
    <n v="135600"/>
    <n v="62804"/>
    <n v="46.315634218289084"/>
    <x v="0"/>
    <n v="714"/>
    <m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x v="410"/>
    <n v="153700"/>
    <n v="55536"/>
    <n v="36.132726089785294"/>
    <x v="2"/>
    <n v="1111"/>
    <m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x v="411"/>
    <n v="7800"/>
    <n v="8161"/>
    <n v="104.62820512820512"/>
    <x v="1"/>
    <n v="82"/>
    <m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x v="412"/>
    <n v="2100"/>
    <n v="14046"/>
    <n v="668.85714285714289"/>
    <x v="1"/>
    <n v="134"/>
    <m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x v="413"/>
    <n v="189500"/>
    <n v="117628"/>
    <n v="62.072823218997364"/>
    <x v="2"/>
    <n v="1089"/>
    <m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x v="414"/>
    <n v="188200"/>
    <n v="159405"/>
    <n v="84.699787460148784"/>
    <x v="0"/>
    <n v="5497"/>
    <m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x v="415"/>
    <n v="113500"/>
    <n v="12552"/>
    <n v="11.059030837004405"/>
    <x v="0"/>
    <n v="418"/>
    <m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x v="416"/>
    <n v="134600"/>
    <n v="59007"/>
    <n v="43.838781575037146"/>
    <x v="0"/>
    <n v="1439"/>
    <m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x v="417"/>
    <n v="1700"/>
    <n v="943"/>
    <n v="55.470588235294116"/>
    <x v="0"/>
    <n v="15"/>
    <m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x v="418"/>
    <n v="163700"/>
    <n v="93963"/>
    <n v="57.399511301160658"/>
    <x v="0"/>
    <n v="1999"/>
    <m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x v="419"/>
    <n v="113800"/>
    <n v="140469"/>
    <n v="123.43497363796135"/>
    <x v="1"/>
    <n v="5203"/>
    <m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x v="420"/>
    <n v="5000"/>
    <n v="6423"/>
    <n v="128.46"/>
    <x v="1"/>
    <n v="94"/>
    <m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x v="421"/>
    <n v="9400"/>
    <n v="6015"/>
    <n v="63.989361702127653"/>
    <x v="0"/>
    <n v="118"/>
    <m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x v="422"/>
    <n v="8700"/>
    <n v="11075"/>
    <n v="127.29885057471265"/>
    <x v="1"/>
    <n v="205"/>
    <m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x v="423"/>
    <n v="147800"/>
    <n v="15723"/>
    <n v="10.638024357239512"/>
    <x v="0"/>
    <n v="162"/>
    <m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x v="424"/>
    <n v="5100"/>
    <n v="2064"/>
    <n v="40.470588235294116"/>
    <x v="0"/>
    <n v="83"/>
    <m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x v="425"/>
    <n v="2700"/>
    <n v="7767"/>
    <n v="287.66666666666663"/>
    <x v="1"/>
    <n v="92"/>
    <m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x v="426"/>
    <n v="1800"/>
    <n v="10313"/>
    <n v="572.94444444444446"/>
    <x v="1"/>
    <n v="219"/>
    <m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x v="427"/>
    <n v="174500"/>
    <n v="197018"/>
    <n v="112.90429799426933"/>
    <x v="1"/>
    <n v="2526"/>
    <m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x v="428"/>
    <n v="101400"/>
    <n v="47037"/>
    <n v="46.387573964497044"/>
    <x v="0"/>
    <n v="747"/>
    <m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x v="429"/>
    <n v="191000"/>
    <n v="173191"/>
    <n v="90.675916230366497"/>
    <x v="3"/>
    <n v="2138"/>
    <m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x v="430"/>
    <n v="8100"/>
    <n v="5487"/>
    <n v="67.740740740740748"/>
    <x v="0"/>
    <n v="84"/>
    <m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x v="431"/>
    <n v="5100"/>
    <n v="9817"/>
    <n v="192.49019607843135"/>
    <x v="1"/>
    <n v="94"/>
    <m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x v="432"/>
    <n v="7700"/>
    <n v="6369"/>
    <n v="82.714285714285722"/>
    <x v="0"/>
    <n v="91"/>
    <m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x v="433"/>
    <n v="121400"/>
    <n v="65755"/>
    <n v="54.163920922570021"/>
    <x v="0"/>
    <n v="792"/>
    <m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x v="434"/>
    <n v="5400"/>
    <n v="903"/>
    <n v="16.722222222222221"/>
    <x v="3"/>
    <n v="10"/>
    <m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x v="435"/>
    <n v="152400"/>
    <n v="178120"/>
    <n v="116.87664041994749"/>
    <x v="1"/>
    <n v="1713"/>
    <m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x v="436"/>
    <n v="1300"/>
    <n v="13678"/>
    <n v="1052.1538461538462"/>
    <x v="1"/>
    <n v="249"/>
    <m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x v="437"/>
    <n v="8100"/>
    <n v="9969"/>
    <n v="123.07407407407408"/>
    <x v="1"/>
    <n v="192"/>
    <m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x v="438"/>
    <n v="8300"/>
    <n v="14827"/>
    <n v="178.63855421686748"/>
    <x v="1"/>
    <n v="247"/>
    <m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x v="439"/>
    <n v="28400"/>
    <n v="100900"/>
    <n v="355.28169014084506"/>
    <x v="1"/>
    <n v="2293"/>
    <m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x v="440"/>
    <n v="102500"/>
    <n v="165954"/>
    <n v="161.90634146341463"/>
    <x v="1"/>
    <n v="3131"/>
    <m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x v="441"/>
    <n v="7000"/>
    <n v="1744"/>
    <n v="24.914285714285715"/>
    <x v="0"/>
    <n v="32"/>
    <m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x v="442"/>
    <n v="5400"/>
    <n v="10731"/>
    <n v="198.72222222222223"/>
    <x v="1"/>
    <n v="143"/>
    <m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x v="443"/>
    <n v="9300"/>
    <n v="3232"/>
    <n v="34.752688172043008"/>
    <x v="3"/>
    <n v="90"/>
    <m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x v="444"/>
    <n v="6200"/>
    <n v="10938"/>
    <n v="176.41935483870967"/>
    <x v="1"/>
    <n v="296"/>
    <m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x v="445"/>
    <n v="2100"/>
    <n v="10739"/>
    <n v="511.38095238095235"/>
    <x v="1"/>
    <n v="170"/>
    <m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x v="446"/>
    <n v="6800"/>
    <n v="5579"/>
    <n v="82.044117647058826"/>
    <x v="0"/>
    <n v="186"/>
    <m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x v="447"/>
    <n v="155200"/>
    <n v="37754"/>
    <n v="24.326030927835053"/>
    <x v="3"/>
    <n v="439"/>
    <m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x v="448"/>
    <n v="89900"/>
    <n v="45384"/>
    <n v="50.482758620689658"/>
    <x v="0"/>
    <n v="605"/>
    <m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x v="449"/>
    <n v="900"/>
    <n v="8703"/>
    <n v="967"/>
    <x v="1"/>
    <n v="86"/>
    <m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x v="450"/>
    <n v="100"/>
    <n v="4"/>
    <n v="4"/>
    <x v="0"/>
    <n v="1"/>
    <m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x v="451"/>
    <n v="148400"/>
    <n v="182302"/>
    <n v="122.84501347708894"/>
    <x v="1"/>
    <n v="6286"/>
    <m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x v="452"/>
    <n v="4800"/>
    <n v="3045"/>
    <n v="63.4375"/>
    <x v="0"/>
    <n v="31"/>
    <m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x v="453"/>
    <n v="182400"/>
    <n v="102749"/>
    <n v="56.331688596491226"/>
    <x v="0"/>
    <n v="1181"/>
    <m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x v="454"/>
    <n v="4000"/>
    <n v="1763"/>
    <n v="44.074999999999996"/>
    <x v="0"/>
    <n v="39"/>
    <m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x v="455"/>
    <n v="116500"/>
    <n v="137904"/>
    <n v="118.37253218884121"/>
    <x v="1"/>
    <n v="3727"/>
    <m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x v="456"/>
    <n v="146400"/>
    <n v="152438"/>
    <n v="104.1243169398907"/>
    <x v="1"/>
    <n v="1605"/>
    <m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x v="457"/>
    <n v="5000"/>
    <n v="1332"/>
    <n v="26.640000000000004"/>
    <x v="0"/>
    <n v="46"/>
    <m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x v="458"/>
    <n v="33800"/>
    <n v="118706"/>
    <n v="351.20118343195264"/>
    <x v="1"/>
    <n v="2120"/>
    <m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x v="459"/>
    <n v="6300"/>
    <n v="5674"/>
    <n v="90.063492063492063"/>
    <x v="0"/>
    <n v="105"/>
    <m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x v="460"/>
    <n v="2400"/>
    <n v="4119"/>
    <n v="171.625"/>
    <x v="1"/>
    <n v="50"/>
    <m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x v="461"/>
    <n v="98800"/>
    <n v="139354"/>
    <n v="141.04655870445345"/>
    <x v="1"/>
    <n v="2080"/>
    <m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x v="462"/>
    <n v="188800"/>
    <n v="57734"/>
    <n v="30.57944915254237"/>
    <x v="0"/>
    <n v="535"/>
    <m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x v="463"/>
    <n v="134300"/>
    <n v="145265"/>
    <n v="108.16455696202532"/>
    <x v="1"/>
    <n v="2105"/>
    <m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x v="464"/>
    <n v="71200"/>
    <n v="95020"/>
    <n v="133.45505617977528"/>
    <x v="1"/>
    <n v="2436"/>
    <m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x v="465"/>
    <n v="4700"/>
    <n v="8829"/>
    <n v="187.85106382978722"/>
    <x v="1"/>
    <n v="80"/>
    <m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x v="466"/>
    <n v="1200"/>
    <n v="3984"/>
    <n v="332"/>
    <x v="1"/>
    <n v="42"/>
    <m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x v="467"/>
    <n v="1400"/>
    <n v="8053"/>
    <n v="575.21428571428578"/>
    <x v="1"/>
    <n v="139"/>
    <m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x v="468"/>
    <n v="4000"/>
    <n v="1620"/>
    <n v="40.5"/>
    <x v="0"/>
    <n v="16"/>
    <m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x v="469"/>
    <n v="5600"/>
    <n v="10328"/>
    <n v="184.42857142857144"/>
    <x v="1"/>
    <n v="159"/>
    <m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x v="470"/>
    <n v="3600"/>
    <n v="10289"/>
    <n v="285.80555555555554"/>
    <x v="1"/>
    <n v="381"/>
    <m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x v="471"/>
    <n v="3100"/>
    <n v="9889"/>
    <n v="319"/>
    <x v="1"/>
    <n v="194"/>
    <m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x v="472"/>
    <n v="153800"/>
    <n v="60342"/>
    <n v="39.234070221066318"/>
    <x v="0"/>
    <n v="575"/>
    <m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x v="473"/>
    <n v="5000"/>
    <n v="8907"/>
    <n v="178.14000000000001"/>
    <x v="1"/>
    <n v="106"/>
    <m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x v="474"/>
    <n v="4000"/>
    <n v="14606"/>
    <n v="365.15"/>
    <x v="1"/>
    <n v="142"/>
    <m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x v="475"/>
    <n v="7400"/>
    <n v="8432"/>
    <n v="113.94594594594594"/>
    <x v="1"/>
    <n v="211"/>
    <m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x v="476"/>
    <n v="191500"/>
    <n v="57122"/>
    <n v="29.828720626631856"/>
    <x v="0"/>
    <n v="1120"/>
    <m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x v="477"/>
    <n v="8500"/>
    <n v="4613"/>
    <n v="54.270588235294113"/>
    <x v="0"/>
    <n v="113"/>
    <m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x v="478"/>
    <n v="68800"/>
    <n v="162603"/>
    <n v="236.34156976744185"/>
    <x v="1"/>
    <n v="2756"/>
    <m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x v="479"/>
    <n v="2400"/>
    <n v="12310"/>
    <n v="512.91666666666663"/>
    <x v="1"/>
    <n v="173"/>
    <m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x v="480"/>
    <n v="8600"/>
    <n v="8656"/>
    <n v="100.65116279069768"/>
    <x v="1"/>
    <n v="87"/>
    <m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x v="481"/>
    <n v="196600"/>
    <n v="159931"/>
    <n v="81.348423194303152"/>
    <x v="0"/>
    <n v="1538"/>
    <m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x v="482"/>
    <n v="4200"/>
    <n v="689"/>
    <n v="16.404761904761905"/>
    <x v="0"/>
    <n v="9"/>
    <m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x v="483"/>
    <n v="91400"/>
    <n v="48236"/>
    <n v="52.774617067833695"/>
    <x v="0"/>
    <n v="554"/>
    <m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x v="484"/>
    <n v="29600"/>
    <n v="77021"/>
    <n v="260.20608108108109"/>
    <x v="1"/>
    <n v="1572"/>
    <m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x v="485"/>
    <n v="90600"/>
    <n v="27844"/>
    <n v="30.73289183222958"/>
    <x v="0"/>
    <n v="648"/>
    <m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x v="486"/>
    <n v="5200"/>
    <n v="702"/>
    <n v="13.5"/>
    <x v="0"/>
    <n v="21"/>
    <m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x v="487"/>
    <n v="110300"/>
    <n v="197024"/>
    <n v="178.62556663644605"/>
    <x v="1"/>
    <n v="2346"/>
    <m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x v="488"/>
    <n v="5300"/>
    <n v="11663"/>
    <n v="220.0566037735849"/>
    <x v="1"/>
    <n v="115"/>
    <m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x v="489"/>
    <n v="9200"/>
    <n v="9339"/>
    <n v="101.5108695652174"/>
    <x v="1"/>
    <n v="85"/>
    <m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x v="490"/>
    <n v="2400"/>
    <n v="4596"/>
    <n v="191.5"/>
    <x v="1"/>
    <n v="144"/>
    <m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x v="491"/>
    <n v="56800"/>
    <n v="173437"/>
    <n v="305.34683098591546"/>
    <x v="1"/>
    <n v="2443"/>
    <m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x v="492"/>
    <n v="191000"/>
    <n v="45831"/>
    <n v="23.995287958115181"/>
    <x v="3"/>
    <n v="595"/>
    <m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x v="493"/>
    <n v="900"/>
    <n v="6514"/>
    <n v="723.77777777777771"/>
    <x v="1"/>
    <n v="64"/>
    <m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x v="494"/>
    <n v="2500"/>
    <n v="13684"/>
    <n v="547.36"/>
    <x v="1"/>
    <n v="268"/>
    <m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x v="495"/>
    <n v="3200"/>
    <n v="13264"/>
    <n v="414.49999999999994"/>
    <x v="1"/>
    <n v="195"/>
    <m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x v="496"/>
    <n v="183800"/>
    <n v="1667"/>
    <n v="0.90696409140369971"/>
    <x v="0"/>
    <n v="54"/>
    <m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x v="497"/>
    <n v="9800"/>
    <n v="3349"/>
    <n v="34.173469387755098"/>
    <x v="0"/>
    <n v="120"/>
    <m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x v="498"/>
    <n v="193400"/>
    <n v="46317"/>
    <n v="23.948810754912099"/>
    <x v="0"/>
    <n v="579"/>
    <m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x v="499"/>
    <n v="163800"/>
    <n v="78743"/>
    <n v="48.072649572649574"/>
    <x v="0"/>
    <n v="2072"/>
    <m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x v="500"/>
    <n v="100"/>
    <n v="0"/>
    <n v="0"/>
    <x v="0"/>
    <n v="0"/>
    <m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x v="501"/>
    <n v="153600"/>
    <n v="107743"/>
    <n v="70.145182291666657"/>
    <x v="0"/>
    <n v="1796"/>
    <m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x v="502"/>
    <n v="1300"/>
    <n v="6889"/>
    <n v="529.92307692307691"/>
    <x v="1"/>
    <n v="186"/>
    <m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x v="503"/>
    <n v="25500"/>
    <n v="45983"/>
    <n v="180.32549019607845"/>
    <x v="1"/>
    <n v="460"/>
    <m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x v="504"/>
    <n v="7500"/>
    <n v="6924"/>
    <n v="92.320000000000007"/>
    <x v="0"/>
    <n v="62"/>
    <m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x v="505"/>
    <n v="89900"/>
    <n v="12497"/>
    <n v="13.901001112347053"/>
    <x v="0"/>
    <n v="347"/>
    <m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x v="506"/>
    <n v="18000"/>
    <n v="166874"/>
    <n v="927.07777777777767"/>
    <x v="1"/>
    <n v="2528"/>
    <m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x v="507"/>
    <n v="2100"/>
    <n v="837"/>
    <n v="39.857142857142861"/>
    <x v="0"/>
    <n v="19"/>
    <m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x v="508"/>
    <n v="172700"/>
    <n v="193820"/>
    <n v="112.22929936305732"/>
    <x v="1"/>
    <n v="3657"/>
    <m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x v="509"/>
    <n v="168500"/>
    <n v="119510"/>
    <n v="70.925816023738875"/>
    <x v="0"/>
    <n v="1258"/>
    <m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x v="510"/>
    <n v="7800"/>
    <n v="9289"/>
    <n v="119.08974358974358"/>
    <x v="1"/>
    <n v="131"/>
    <m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x v="511"/>
    <n v="147800"/>
    <n v="35498"/>
    <n v="24.017591339648174"/>
    <x v="0"/>
    <n v="362"/>
    <m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x v="512"/>
    <n v="9100"/>
    <n v="12678"/>
    <n v="139.31868131868131"/>
    <x v="1"/>
    <n v="239"/>
    <m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x v="513"/>
    <n v="8300"/>
    <n v="3260"/>
    <n v="39.277108433734945"/>
    <x v="3"/>
    <n v="35"/>
    <m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x v="514"/>
    <n v="138700"/>
    <n v="31123"/>
    <n v="22.439077144917089"/>
    <x v="3"/>
    <n v="528"/>
    <m/>
    <s v="CH"/>
    <s v="CHF"/>
    <n v="1386309600"/>
    <n v="1386741600"/>
    <x v="481"/>
    <d v="2013-12-11T06:00:00"/>
    <b v="0"/>
    <b v="1"/>
    <s v="music/rock"/>
    <x v="1"/>
    <s v="rock"/>
  </r>
  <r>
    <n v="515"/>
    <s v="Cox LLC"/>
    <x v="515"/>
    <n v="8600"/>
    <n v="4797"/>
    <n v="55.779069767441861"/>
    <x v="0"/>
    <n v="133"/>
    <m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x v="516"/>
    <n v="125400"/>
    <n v="53324"/>
    <n v="42.523125996810208"/>
    <x v="0"/>
    <n v="846"/>
    <m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x v="517"/>
    <n v="5900"/>
    <n v="6608"/>
    <n v="112.00000000000001"/>
    <x v="1"/>
    <n v="78"/>
    <m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x v="518"/>
    <n v="8800"/>
    <n v="622"/>
    <n v="7.0681818181818183"/>
    <x v="0"/>
    <n v="10"/>
    <m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x v="519"/>
    <n v="177700"/>
    <n v="180802"/>
    <n v="101.74563871693867"/>
    <x v="1"/>
    <n v="1773"/>
    <m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x v="520"/>
    <n v="800"/>
    <n v="3406"/>
    <n v="425.75"/>
    <x v="1"/>
    <n v="32"/>
    <m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x v="47"/>
    <n v="7600"/>
    <n v="11061"/>
    <n v="145.53947368421052"/>
    <x v="1"/>
    <n v="369"/>
    <m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x v="521"/>
    <n v="50500"/>
    <n v="16389"/>
    <n v="32.453465346534657"/>
    <x v="0"/>
    <n v="191"/>
    <m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x v="522"/>
    <n v="900"/>
    <n v="6303"/>
    <n v="700.33333333333326"/>
    <x v="1"/>
    <n v="89"/>
    <m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x v="523"/>
    <n v="96700"/>
    <n v="81136"/>
    <n v="83.904860392967933"/>
    <x v="0"/>
    <n v="1979"/>
    <m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x v="524"/>
    <n v="2100"/>
    <n v="1768"/>
    <n v="84.19047619047619"/>
    <x v="0"/>
    <n v="63"/>
    <m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x v="525"/>
    <n v="8300"/>
    <n v="12944"/>
    <n v="155.95180722891567"/>
    <x v="1"/>
    <n v="147"/>
    <m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x v="526"/>
    <n v="189200"/>
    <n v="188480"/>
    <n v="99.619450317124731"/>
    <x v="0"/>
    <n v="6080"/>
    <m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x v="527"/>
    <n v="9000"/>
    <n v="7227"/>
    <n v="80.300000000000011"/>
    <x v="0"/>
    <n v="80"/>
    <m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x v="528"/>
    <n v="5100"/>
    <n v="574"/>
    <n v="11.254901960784313"/>
    <x v="0"/>
    <n v="9"/>
    <m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x v="529"/>
    <n v="105000"/>
    <n v="96328"/>
    <n v="91.740952380952379"/>
    <x v="0"/>
    <n v="1784"/>
    <m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x v="530"/>
    <n v="186700"/>
    <n v="178338"/>
    <n v="95.521156936261391"/>
    <x v="2"/>
    <n v="3640"/>
    <m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x v="531"/>
    <n v="1600"/>
    <n v="8046"/>
    <n v="502.87499999999994"/>
    <x v="1"/>
    <n v="126"/>
    <m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x v="532"/>
    <n v="115600"/>
    <n v="184086"/>
    <n v="159.24394463667818"/>
    <x v="1"/>
    <n v="2218"/>
    <m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x v="533"/>
    <n v="89100"/>
    <n v="13385"/>
    <n v="15.022446689113355"/>
    <x v="0"/>
    <n v="243"/>
    <m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x v="534"/>
    <n v="2600"/>
    <n v="12533"/>
    <n v="482.03846153846149"/>
    <x v="1"/>
    <n v="202"/>
    <m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x v="535"/>
    <n v="9800"/>
    <n v="14697"/>
    <n v="149.96938775510205"/>
    <x v="1"/>
    <n v="140"/>
    <m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x v="536"/>
    <n v="84400"/>
    <n v="98935"/>
    <n v="117.22156398104266"/>
    <x v="1"/>
    <n v="1052"/>
    <m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x v="537"/>
    <n v="151300"/>
    <n v="57034"/>
    <n v="37.695968274950431"/>
    <x v="0"/>
    <n v="1296"/>
    <m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x v="538"/>
    <n v="9800"/>
    <n v="7120"/>
    <n v="72.653061224489804"/>
    <x v="0"/>
    <n v="77"/>
    <m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x v="539"/>
    <n v="5300"/>
    <n v="14097"/>
    <n v="265.98113207547169"/>
    <x v="1"/>
    <n v="247"/>
    <m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x v="540"/>
    <n v="178000"/>
    <n v="43086"/>
    <n v="24.205617977528089"/>
    <x v="0"/>
    <n v="395"/>
    <m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x v="541"/>
    <n v="77000"/>
    <n v="1930"/>
    <n v="2.5064935064935066"/>
    <x v="0"/>
    <n v="49"/>
    <m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x v="542"/>
    <n v="84900"/>
    <n v="13864"/>
    <n v="16.329799764428738"/>
    <x v="0"/>
    <n v="180"/>
    <m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x v="543"/>
    <n v="2800"/>
    <n v="7742"/>
    <n v="276.5"/>
    <x v="1"/>
    <n v="84"/>
    <m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x v="544"/>
    <n v="184800"/>
    <n v="164109"/>
    <n v="88.803571428571431"/>
    <x v="0"/>
    <n v="2690"/>
    <m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x v="545"/>
    <n v="4200"/>
    <n v="6870"/>
    <n v="163.57142857142856"/>
    <x v="1"/>
    <n v="88"/>
    <m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x v="546"/>
    <n v="1300"/>
    <n v="12597"/>
    <n v="969"/>
    <x v="1"/>
    <n v="156"/>
    <m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x v="547"/>
    <n v="66100"/>
    <n v="179074"/>
    <n v="270.91376701966715"/>
    <x v="1"/>
    <n v="2985"/>
    <m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x v="548"/>
    <n v="29500"/>
    <n v="83843"/>
    <n v="284.21355932203392"/>
    <x v="1"/>
    <n v="762"/>
    <m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x v="549"/>
    <n v="100"/>
    <n v="4"/>
    <n v="4"/>
    <x v="3"/>
    <n v="1"/>
    <m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x v="550"/>
    <n v="180100"/>
    <n v="105598"/>
    <n v="58.6329816768462"/>
    <x v="0"/>
    <n v="2779"/>
    <m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x v="551"/>
    <n v="9000"/>
    <n v="8866"/>
    <n v="98.51111111111112"/>
    <x v="0"/>
    <n v="92"/>
    <m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x v="552"/>
    <n v="170600"/>
    <n v="75022"/>
    <n v="43.975381008206334"/>
    <x v="0"/>
    <n v="1028"/>
    <m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x v="553"/>
    <n v="9500"/>
    <n v="14408"/>
    <n v="151.66315789473683"/>
    <x v="1"/>
    <n v="554"/>
    <m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x v="554"/>
    <n v="6300"/>
    <n v="14089"/>
    <n v="223.63492063492063"/>
    <x v="1"/>
    <n v="135"/>
    <m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x v="555"/>
    <n v="5200"/>
    <n v="12467"/>
    <n v="239.75"/>
    <x v="1"/>
    <n v="122"/>
    <m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x v="556"/>
    <n v="6000"/>
    <n v="11960"/>
    <n v="199.33333333333334"/>
    <x v="1"/>
    <n v="221"/>
    <m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x v="557"/>
    <n v="5800"/>
    <n v="7966"/>
    <n v="137.34482758620689"/>
    <x v="1"/>
    <n v="126"/>
    <m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x v="558"/>
    <n v="105300"/>
    <n v="106321"/>
    <n v="100.9696106362773"/>
    <x v="1"/>
    <n v="1022"/>
    <m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x v="559"/>
    <n v="20000"/>
    <n v="158832"/>
    <n v="794.16"/>
    <x v="1"/>
    <n v="3177"/>
    <m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x v="560"/>
    <n v="3000"/>
    <n v="11091"/>
    <n v="369.7"/>
    <x v="1"/>
    <n v="198"/>
    <m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x v="561"/>
    <n v="9900"/>
    <n v="1269"/>
    <n v="12.818181818181817"/>
    <x v="0"/>
    <n v="26"/>
    <m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x v="562"/>
    <n v="3700"/>
    <n v="5107"/>
    <n v="138.02702702702703"/>
    <x v="1"/>
    <n v="85"/>
    <m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x v="563"/>
    <n v="168700"/>
    <n v="141393"/>
    <n v="83.813278008298752"/>
    <x v="0"/>
    <n v="1790"/>
    <m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x v="564"/>
    <n v="94900"/>
    <n v="194166"/>
    <n v="204.60063224446787"/>
    <x v="1"/>
    <n v="3596"/>
    <m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x v="565"/>
    <n v="9300"/>
    <n v="4124"/>
    <n v="44.344086021505376"/>
    <x v="0"/>
    <n v="37"/>
    <m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x v="566"/>
    <n v="6800"/>
    <n v="14865"/>
    <n v="218.60294117647058"/>
    <x v="1"/>
    <n v="244"/>
    <m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x v="567"/>
    <n v="72400"/>
    <n v="134688"/>
    <n v="186.03314917127071"/>
    <x v="1"/>
    <n v="5180"/>
    <m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x v="568"/>
    <n v="20100"/>
    <n v="47705"/>
    <n v="237.33830845771143"/>
    <x v="1"/>
    <n v="589"/>
    <m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x v="569"/>
    <n v="31200"/>
    <n v="95364"/>
    <n v="305.65384615384613"/>
    <x v="1"/>
    <n v="2725"/>
    <m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x v="570"/>
    <n v="3500"/>
    <n v="3295"/>
    <n v="94.142857142857139"/>
    <x v="0"/>
    <n v="35"/>
    <m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x v="571"/>
    <n v="9000"/>
    <n v="4896"/>
    <n v="54.400000000000006"/>
    <x v="3"/>
    <n v="94"/>
    <m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x v="572"/>
    <n v="6700"/>
    <n v="7496"/>
    <n v="111.88059701492537"/>
    <x v="1"/>
    <n v="300"/>
    <m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x v="573"/>
    <n v="2700"/>
    <n v="9967"/>
    <n v="369.14814814814815"/>
    <x v="1"/>
    <n v="144"/>
    <m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x v="574"/>
    <n v="83300"/>
    <n v="52421"/>
    <n v="62.930372148859547"/>
    <x v="0"/>
    <n v="558"/>
    <m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x v="575"/>
    <n v="9700"/>
    <n v="6298"/>
    <n v="64.927835051546396"/>
    <x v="0"/>
    <n v="64"/>
    <m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x v="576"/>
    <n v="8200"/>
    <n v="1546"/>
    <n v="18.853658536585368"/>
    <x v="3"/>
    <n v="37"/>
    <m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x v="577"/>
    <n v="96500"/>
    <n v="16168"/>
    <n v="16.754404145077721"/>
    <x v="0"/>
    <n v="245"/>
    <m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x v="578"/>
    <n v="6200"/>
    <n v="6269"/>
    <n v="101.11290322580646"/>
    <x v="1"/>
    <n v="87"/>
    <m/>
    <s v="US"/>
    <s v="USD"/>
    <n v="1312693200"/>
    <n v="1313730000"/>
    <x v="538"/>
    <d v="2011-08-19T05:00:00"/>
    <b v="0"/>
    <b v="0"/>
    <s v="music/jazz"/>
    <x v="1"/>
    <s v="jazz"/>
  </r>
  <r>
    <n v="580"/>
    <s v="Perez PLC"/>
    <x v="579"/>
    <n v="43800"/>
    <n v="149578"/>
    <n v="341.5022831050228"/>
    <x v="1"/>
    <n v="3116"/>
    <m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x v="580"/>
    <n v="6000"/>
    <n v="3841"/>
    <n v="64.016666666666666"/>
    <x v="0"/>
    <n v="71"/>
    <m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x v="581"/>
    <n v="8700"/>
    <n v="4531"/>
    <n v="52.080459770114942"/>
    <x v="0"/>
    <n v="42"/>
    <m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x v="582"/>
    <n v="18900"/>
    <n v="60934"/>
    <n v="322.40211640211641"/>
    <x v="1"/>
    <n v="909"/>
    <m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x v="583"/>
    <n v="86400"/>
    <n v="103255"/>
    <n v="119.50810185185186"/>
    <x v="1"/>
    <n v="1613"/>
    <m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x v="584"/>
    <n v="8900"/>
    <n v="13065"/>
    <n v="146.79775280898878"/>
    <x v="1"/>
    <n v="136"/>
    <m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x v="585"/>
    <n v="700"/>
    <n v="6654"/>
    <n v="950.57142857142856"/>
    <x v="1"/>
    <n v="130"/>
    <m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x v="586"/>
    <n v="9400"/>
    <n v="6852"/>
    <n v="72.893617021276597"/>
    <x v="0"/>
    <n v="156"/>
    <m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x v="587"/>
    <n v="157600"/>
    <n v="124517"/>
    <n v="79.008248730964468"/>
    <x v="0"/>
    <n v="1368"/>
    <m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x v="588"/>
    <n v="7900"/>
    <n v="5113"/>
    <n v="64.721518987341781"/>
    <x v="0"/>
    <n v="102"/>
    <m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x v="589"/>
    <n v="7100"/>
    <n v="5824"/>
    <n v="82.028169014084511"/>
    <x v="0"/>
    <n v="86"/>
    <m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x v="590"/>
    <n v="600"/>
    <n v="6226"/>
    <n v="1037.6666666666667"/>
    <x v="1"/>
    <n v="102"/>
    <m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x v="591"/>
    <n v="156800"/>
    <n v="20243"/>
    <n v="12.910076530612244"/>
    <x v="0"/>
    <n v="253"/>
    <m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x v="592"/>
    <n v="121600"/>
    <n v="188288"/>
    <n v="154.84210526315789"/>
    <x v="1"/>
    <n v="4006"/>
    <m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x v="593"/>
    <n v="157300"/>
    <n v="11167"/>
    <n v="7.0991735537190088"/>
    <x v="0"/>
    <n v="157"/>
    <m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x v="594"/>
    <n v="70300"/>
    <n v="146595"/>
    <n v="208.52773826458036"/>
    <x v="1"/>
    <n v="1629"/>
    <m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x v="595"/>
    <n v="7900"/>
    <n v="7875"/>
    <n v="99.683544303797461"/>
    <x v="0"/>
    <n v="183"/>
    <m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x v="596"/>
    <n v="73800"/>
    <n v="148779"/>
    <n v="201.59756097560978"/>
    <x v="1"/>
    <n v="2188"/>
    <m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x v="597"/>
    <n v="108500"/>
    <n v="175868"/>
    <n v="162.09032258064516"/>
    <x v="1"/>
    <n v="2409"/>
    <m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x v="598"/>
    <n v="140300"/>
    <n v="5112"/>
    <n v="3.6436208125445471"/>
    <x v="0"/>
    <n v="82"/>
    <m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x v="599"/>
    <n v="100"/>
    <n v="5"/>
    <n v="5"/>
    <x v="0"/>
    <n v="1"/>
    <m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x v="600"/>
    <n v="6300"/>
    <n v="13018"/>
    <n v="206.63492063492063"/>
    <x v="1"/>
    <n v="194"/>
    <m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x v="601"/>
    <n v="71100"/>
    <n v="91176"/>
    <n v="128.23628691983123"/>
    <x v="1"/>
    <n v="1140"/>
    <m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x v="602"/>
    <n v="5300"/>
    <n v="6342"/>
    <n v="119.66037735849055"/>
    <x v="1"/>
    <n v="102"/>
    <m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x v="603"/>
    <n v="88700"/>
    <n v="151438"/>
    <n v="170.73055242390078"/>
    <x v="1"/>
    <n v="2857"/>
    <m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x v="604"/>
    <n v="3300"/>
    <n v="6178"/>
    <n v="187.21212121212122"/>
    <x v="1"/>
    <n v="107"/>
    <m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x v="605"/>
    <n v="3400"/>
    <n v="6405"/>
    <n v="188.38235294117646"/>
    <x v="1"/>
    <n v="160"/>
    <m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x v="606"/>
    <n v="137600"/>
    <n v="180667"/>
    <n v="131.29869186046511"/>
    <x v="1"/>
    <n v="2230"/>
    <m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x v="607"/>
    <n v="3900"/>
    <n v="11075"/>
    <n v="283.97435897435901"/>
    <x v="1"/>
    <n v="316"/>
    <m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x v="608"/>
    <n v="10000"/>
    <n v="12042"/>
    <n v="120.41999999999999"/>
    <x v="1"/>
    <n v="117"/>
    <m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x v="609"/>
    <n v="42800"/>
    <n v="179356"/>
    <n v="419.0560747663551"/>
    <x v="1"/>
    <n v="6406"/>
    <m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x v="610"/>
    <n v="8200"/>
    <n v="1136"/>
    <n v="13.853658536585368"/>
    <x v="3"/>
    <n v="15"/>
    <m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x v="611"/>
    <n v="6200"/>
    <n v="8645"/>
    <n v="139.43548387096774"/>
    <x v="1"/>
    <n v="192"/>
    <m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x v="612"/>
    <n v="1100"/>
    <n v="1914"/>
    <n v="174"/>
    <x v="1"/>
    <n v="26"/>
    <m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x v="613"/>
    <n v="26500"/>
    <n v="41205"/>
    <n v="155.49056603773585"/>
    <x v="1"/>
    <n v="723"/>
    <m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x v="614"/>
    <n v="8500"/>
    <n v="14488"/>
    <n v="170.44705882352943"/>
    <x v="1"/>
    <n v="170"/>
    <m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x v="615"/>
    <n v="6400"/>
    <n v="12129"/>
    <n v="189.515625"/>
    <x v="1"/>
    <n v="238"/>
    <m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x v="616"/>
    <n v="1400"/>
    <n v="3496"/>
    <n v="249.71428571428572"/>
    <x v="1"/>
    <n v="55"/>
    <m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x v="617"/>
    <n v="198600"/>
    <n v="97037"/>
    <n v="48.860523665659613"/>
    <x v="0"/>
    <n v="1198"/>
    <m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x v="618"/>
    <n v="195900"/>
    <n v="55757"/>
    <n v="28.461970393057683"/>
    <x v="0"/>
    <n v="648"/>
    <m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x v="619"/>
    <n v="4300"/>
    <n v="11525"/>
    <n v="268.02325581395348"/>
    <x v="1"/>
    <n v="128"/>
    <m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x v="620"/>
    <n v="25600"/>
    <n v="158669"/>
    <n v="619.80078125"/>
    <x v="1"/>
    <n v="2144"/>
    <m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x v="621"/>
    <n v="189000"/>
    <n v="5916"/>
    <n v="3.1301587301587301"/>
    <x v="0"/>
    <n v="64"/>
    <m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x v="622"/>
    <n v="94300"/>
    <n v="150806"/>
    <n v="159.92152704135739"/>
    <x v="1"/>
    <n v="2693"/>
    <m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x v="623"/>
    <n v="5100"/>
    <n v="14249"/>
    <n v="279.39215686274508"/>
    <x v="1"/>
    <n v="432"/>
    <m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x v="624"/>
    <n v="7500"/>
    <n v="5803"/>
    <n v="77.373333333333335"/>
    <x v="0"/>
    <n v="62"/>
    <m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x v="625"/>
    <n v="6400"/>
    <n v="13205"/>
    <n v="206.32812500000003"/>
    <x v="1"/>
    <n v="189"/>
    <m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x v="626"/>
    <n v="1600"/>
    <n v="11108"/>
    <n v="694.25"/>
    <x v="1"/>
    <n v="154"/>
    <m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x v="627"/>
    <n v="1900"/>
    <n v="2884"/>
    <n v="151.78947368421052"/>
    <x v="1"/>
    <n v="96"/>
    <m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x v="628"/>
    <n v="85900"/>
    <n v="55476"/>
    <n v="64.58207217694995"/>
    <x v="0"/>
    <n v="750"/>
    <m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x v="629"/>
    <n v="9500"/>
    <n v="5973"/>
    <n v="62.873684210526314"/>
    <x v="3"/>
    <n v="87"/>
    <m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x v="630"/>
    <n v="59200"/>
    <n v="183756"/>
    <n v="310.39864864864865"/>
    <x v="1"/>
    <n v="3063"/>
    <m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x v="631"/>
    <n v="72100"/>
    <n v="30902"/>
    <n v="42.859916782246884"/>
    <x v="2"/>
    <n v="278"/>
    <m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x v="632"/>
    <n v="6700"/>
    <n v="5569"/>
    <n v="83.119402985074629"/>
    <x v="0"/>
    <n v="105"/>
    <m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x v="633"/>
    <n v="118200"/>
    <n v="92824"/>
    <n v="78.531302876480552"/>
    <x v="3"/>
    <n v="1658"/>
    <m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x v="634"/>
    <n v="139000"/>
    <n v="158590"/>
    <n v="114.09352517985612"/>
    <x v="1"/>
    <n v="2266"/>
    <m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x v="635"/>
    <n v="197700"/>
    <n v="127591"/>
    <n v="64.537683358624179"/>
    <x v="0"/>
    <n v="2604"/>
    <m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x v="636"/>
    <n v="8500"/>
    <n v="6750"/>
    <n v="79.411764705882348"/>
    <x v="0"/>
    <n v="65"/>
    <m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x v="637"/>
    <n v="81600"/>
    <n v="9318"/>
    <n v="11.419117647058824"/>
    <x v="0"/>
    <n v="94"/>
    <m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x v="638"/>
    <n v="8600"/>
    <n v="4832"/>
    <n v="56.186046511627907"/>
    <x v="2"/>
    <n v="45"/>
    <m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x v="639"/>
    <n v="119800"/>
    <n v="19769"/>
    <n v="16.501669449081803"/>
    <x v="0"/>
    <n v="257"/>
    <m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x v="640"/>
    <n v="9400"/>
    <n v="11277"/>
    <n v="119.96808510638297"/>
    <x v="1"/>
    <n v="194"/>
    <m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x v="641"/>
    <n v="9200"/>
    <n v="13382"/>
    <n v="145.45652173913044"/>
    <x v="1"/>
    <n v="129"/>
    <m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x v="642"/>
    <n v="14900"/>
    <n v="32986"/>
    <n v="221.38255033557047"/>
    <x v="1"/>
    <n v="375"/>
    <m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x v="643"/>
    <n v="169400"/>
    <n v="81984"/>
    <n v="48.396694214876035"/>
    <x v="0"/>
    <n v="2928"/>
    <m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x v="644"/>
    <n v="192100"/>
    <n v="178483"/>
    <n v="92.911504424778755"/>
    <x v="0"/>
    <n v="4697"/>
    <m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x v="645"/>
    <n v="98700"/>
    <n v="87448"/>
    <n v="88.599797365754824"/>
    <x v="0"/>
    <n v="2915"/>
    <m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x v="646"/>
    <n v="4500"/>
    <n v="1863"/>
    <n v="41.4"/>
    <x v="0"/>
    <n v="18"/>
    <m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x v="647"/>
    <n v="98600"/>
    <n v="62174"/>
    <n v="63.056795131845846"/>
    <x v="3"/>
    <n v="723"/>
    <m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x v="648"/>
    <n v="121700"/>
    <n v="59003"/>
    <n v="48.482333607230892"/>
    <x v="0"/>
    <n v="602"/>
    <m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x v="649"/>
    <n v="100"/>
    <n v="2"/>
    <n v="2"/>
    <x v="0"/>
    <n v="1"/>
    <m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x v="650"/>
    <n v="196700"/>
    <n v="174039"/>
    <n v="88.47941026944585"/>
    <x v="0"/>
    <n v="3868"/>
    <m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x v="651"/>
    <n v="10000"/>
    <n v="12684"/>
    <n v="126.84"/>
    <x v="1"/>
    <n v="409"/>
    <m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x v="652"/>
    <n v="600"/>
    <n v="14033"/>
    <n v="2338.833333333333"/>
    <x v="1"/>
    <n v="234"/>
    <m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x v="653"/>
    <n v="35000"/>
    <n v="177936"/>
    <n v="508.38857142857148"/>
    <x v="1"/>
    <n v="3016"/>
    <m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x v="654"/>
    <n v="6900"/>
    <n v="13212"/>
    <n v="191.47826086956522"/>
    <x v="1"/>
    <n v="264"/>
    <m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x v="655"/>
    <n v="118400"/>
    <n v="49879"/>
    <n v="42.127533783783782"/>
    <x v="0"/>
    <n v="504"/>
    <m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x v="656"/>
    <n v="10000"/>
    <n v="824"/>
    <n v="8.24"/>
    <x v="0"/>
    <n v="14"/>
    <m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x v="657"/>
    <n v="52600"/>
    <n v="31594"/>
    <n v="60.064638783269963"/>
    <x v="3"/>
    <n v="390"/>
    <m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x v="658"/>
    <n v="120700"/>
    <n v="57010"/>
    <n v="47.232808616404313"/>
    <x v="0"/>
    <n v="750"/>
    <m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x v="659"/>
    <n v="9100"/>
    <n v="7438"/>
    <n v="81.736263736263737"/>
    <x v="0"/>
    <n v="77"/>
    <m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x v="660"/>
    <n v="106800"/>
    <n v="57872"/>
    <n v="54.187265917603"/>
    <x v="0"/>
    <n v="752"/>
    <m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x v="661"/>
    <n v="9100"/>
    <n v="8906"/>
    <n v="97.868131868131869"/>
    <x v="0"/>
    <n v="131"/>
    <m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x v="662"/>
    <n v="10000"/>
    <n v="7724"/>
    <n v="77.239999999999995"/>
    <x v="0"/>
    <n v="87"/>
    <m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x v="663"/>
    <n v="79400"/>
    <n v="26571"/>
    <n v="33.464735516372798"/>
    <x v="0"/>
    <n v="1063"/>
    <m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x v="664"/>
    <n v="5100"/>
    <n v="12219"/>
    <n v="239.58823529411765"/>
    <x v="1"/>
    <n v="272"/>
    <m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x v="665"/>
    <n v="3100"/>
    <n v="1985"/>
    <n v="64.032258064516128"/>
    <x v="3"/>
    <n v="25"/>
    <m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x v="666"/>
    <n v="6900"/>
    <n v="12155"/>
    <n v="176.15942028985506"/>
    <x v="1"/>
    <n v="419"/>
    <m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x v="667"/>
    <n v="27500"/>
    <n v="5593"/>
    <n v="20.33818181818182"/>
    <x v="0"/>
    <n v="76"/>
    <m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x v="668"/>
    <n v="48800"/>
    <n v="175020"/>
    <n v="358.64754098360658"/>
    <x v="1"/>
    <n v="1621"/>
    <m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x v="669"/>
    <n v="16200"/>
    <n v="75955"/>
    <n v="468.85802469135803"/>
    <x v="1"/>
    <n v="1101"/>
    <m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x v="670"/>
    <n v="97600"/>
    <n v="119127"/>
    <n v="122.05635245901641"/>
    <x v="1"/>
    <n v="1073"/>
    <m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x v="671"/>
    <n v="197900"/>
    <n v="110689"/>
    <n v="55.931783729156137"/>
    <x v="0"/>
    <n v="4428"/>
    <m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x v="672"/>
    <n v="5600"/>
    <n v="2445"/>
    <n v="43.660714285714285"/>
    <x v="0"/>
    <n v="58"/>
    <m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x v="673"/>
    <n v="170700"/>
    <n v="57250"/>
    <n v="33.53837141183363"/>
    <x v="3"/>
    <n v="1218"/>
    <m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x v="674"/>
    <n v="9700"/>
    <n v="11929"/>
    <n v="122.97938144329896"/>
    <x v="1"/>
    <n v="331"/>
    <m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x v="675"/>
    <n v="62300"/>
    <n v="118214"/>
    <n v="189.74959871589084"/>
    <x v="1"/>
    <n v="1170"/>
    <m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x v="676"/>
    <n v="5300"/>
    <n v="4432"/>
    <n v="83.622641509433961"/>
    <x v="0"/>
    <n v="111"/>
    <m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x v="677"/>
    <n v="99500"/>
    <n v="17879"/>
    <n v="17.968844221105527"/>
    <x v="3"/>
    <n v="215"/>
    <m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x v="678"/>
    <n v="1400"/>
    <n v="14511"/>
    <n v="1036.5"/>
    <x v="1"/>
    <n v="363"/>
    <m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x v="679"/>
    <n v="145600"/>
    <n v="141822"/>
    <n v="97.405219780219781"/>
    <x v="0"/>
    <n v="2955"/>
    <m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x v="680"/>
    <n v="184100"/>
    <n v="159037"/>
    <n v="86.386203150461711"/>
    <x v="0"/>
    <n v="1657"/>
    <m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x v="681"/>
    <n v="5400"/>
    <n v="8109"/>
    <n v="150.16666666666666"/>
    <x v="1"/>
    <n v="103"/>
    <m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x v="682"/>
    <n v="2300"/>
    <n v="8244"/>
    <n v="358.43478260869563"/>
    <x v="1"/>
    <n v="147"/>
    <m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x v="683"/>
    <n v="1400"/>
    <n v="7600"/>
    <n v="542.85714285714289"/>
    <x v="1"/>
    <n v="110"/>
    <m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x v="684"/>
    <n v="140000"/>
    <n v="94501"/>
    <n v="67.500714285714281"/>
    <x v="0"/>
    <n v="926"/>
    <m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x v="685"/>
    <n v="7500"/>
    <n v="14381"/>
    <n v="191.74666666666667"/>
    <x v="1"/>
    <n v="134"/>
    <m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x v="686"/>
    <n v="1500"/>
    <n v="13980"/>
    <n v="932"/>
    <x v="1"/>
    <n v="269"/>
    <m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x v="687"/>
    <n v="2900"/>
    <n v="12449"/>
    <n v="429.27586206896552"/>
    <x v="1"/>
    <n v="175"/>
    <m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x v="688"/>
    <n v="7300"/>
    <n v="7348"/>
    <n v="100.65753424657535"/>
    <x v="1"/>
    <n v="69"/>
    <m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x v="689"/>
    <n v="3600"/>
    <n v="8158"/>
    <n v="226.61111111111109"/>
    <x v="1"/>
    <n v="190"/>
    <m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x v="690"/>
    <n v="5000"/>
    <n v="7119"/>
    <n v="142.38"/>
    <x v="1"/>
    <n v="237"/>
    <m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x v="691"/>
    <n v="6000"/>
    <n v="5438"/>
    <n v="90.633333333333326"/>
    <x v="0"/>
    <n v="77"/>
    <m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x v="692"/>
    <n v="180400"/>
    <n v="115396"/>
    <n v="63.966740576496676"/>
    <x v="0"/>
    <n v="1748"/>
    <m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x v="693"/>
    <n v="9100"/>
    <n v="7656"/>
    <n v="84.131868131868131"/>
    <x v="0"/>
    <n v="79"/>
    <m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x v="694"/>
    <n v="9200"/>
    <n v="12322"/>
    <n v="133.93478260869566"/>
    <x v="1"/>
    <n v="196"/>
    <m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x v="695"/>
    <n v="164100"/>
    <n v="96888"/>
    <n v="59.042047531992694"/>
    <x v="0"/>
    <n v="889"/>
    <m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x v="696"/>
    <n v="128900"/>
    <n v="196960"/>
    <n v="152.80062063615205"/>
    <x v="1"/>
    <n v="7295"/>
    <m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x v="697"/>
    <n v="42100"/>
    <n v="188057"/>
    <n v="446.69121140142522"/>
    <x v="1"/>
    <n v="2893"/>
    <m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x v="698"/>
    <n v="7400"/>
    <n v="6245"/>
    <n v="84.391891891891888"/>
    <x v="0"/>
    <n v="56"/>
    <m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x v="699"/>
    <n v="100"/>
    <n v="3"/>
    <n v="3"/>
    <x v="0"/>
    <n v="1"/>
    <m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x v="700"/>
    <n v="52000"/>
    <n v="91014"/>
    <n v="175.02692307692308"/>
    <x v="1"/>
    <n v="820"/>
    <m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x v="701"/>
    <n v="8700"/>
    <n v="4710"/>
    <n v="54.137931034482754"/>
    <x v="0"/>
    <n v="83"/>
    <m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x v="702"/>
    <n v="63400"/>
    <n v="197728"/>
    <n v="311.87381703470032"/>
    <x v="1"/>
    <n v="2038"/>
    <m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x v="703"/>
    <n v="8700"/>
    <n v="10682"/>
    <n v="122.78160919540231"/>
    <x v="1"/>
    <n v="116"/>
    <m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x v="704"/>
    <n v="169700"/>
    <n v="168048"/>
    <n v="99.026517383618156"/>
    <x v="0"/>
    <n v="2025"/>
    <m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x v="705"/>
    <n v="108400"/>
    <n v="138586"/>
    <n v="127.84686346863469"/>
    <x v="1"/>
    <n v="1345"/>
    <m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x v="706"/>
    <n v="7300"/>
    <n v="11579"/>
    <n v="158.61643835616439"/>
    <x v="1"/>
    <n v="168"/>
    <m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x v="707"/>
    <n v="1700"/>
    <n v="12020"/>
    <n v="707.05882352941171"/>
    <x v="1"/>
    <n v="137"/>
    <m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x v="708"/>
    <n v="9800"/>
    <n v="13954"/>
    <n v="142.38775510204081"/>
    <x v="1"/>
    <n v="186"/>
    <m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x v="709"/>
    <n v="4300"/>
    <n v="6358"/>
    <n v="147.86046511627907"/>
    <x v="1"/>
    <n v="125"/>
    <m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x v="710"/>
    <n v="6200"/>
    <n v="1260"/>
    <n v="20.322580645161288"/>
    <x v="0"/>
    <n v="14"/>
    <m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x v="711"/>
    <n v="800"/>
    <n v="14725"/>
    <n v="1840.625"/>
    <x v="1"/>
    <n v="202"/>
    <m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x v="712"/>
    <n v="6900"/>
    <n v="11174"/>
    <n v="161.94202898550725"/>
    <x v="1"/>
    <n v="103"/>
    <m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x v="713"/>
    <n v="38500"/>
    <n v="182036"/>
    <n v="472.82077922077923"/>
    <x v="1"/>
    <n v="1785"/>
    <m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x v="714"/>
    <n v="118000"/>
    <n v="28870"/>
    <n v="24.466101694915253"/>
    <x v="0"/>
    <n v="656"/>
    <m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x v="715"/>
    <n v="2000"/>
    <n v="10353"/>
    <n v="517.65"/>
    <x v="1"/>
    <n v="157"/>
    <m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x v="716"/>
    <n v="5600"/>
    <n v="13868"/>
    <n v="247.64285714285714"/>
    <x v="1"/>
    <n v="555"/>
    <m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x v="717"/>
    <n v="8300"/>
    <n v="8317"/>
    <n v="100.20481927710843"/>
    <x v="1"/>
    <n v="297"/>
    <m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x v="718"/>
    <n v="6900"/>
    <n v="10557"/>
    <n v="153"/>
    <x v="1"/>
    <n v="123"/>
    <m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x v="719"/>
    <n v="8700"/>
    <n v="3227"/>
    <n v="37.091954022988503"/>
    <x v="3"/>
    <n v="38"/>
    <m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x v="720"/>
    <n v="123600"/>
    <n v="5429"/>
    <n v="4.392394822006473"/>
    <x v="3"/>
    <n v="60"/>
    <m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x v="721"/>
    <n v="48500"/>
    <n v="75906"/>
    <n v="156.50721649484535"/>
    <x v="1"/>
    <n v="3036"/>
    <m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x v="722"/>
    <n v="4900"/>
    <n v="13250"/>
    <n v="270.40816326530609"/>
    <x v="1"/>
    <n v="144"/>
    <m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x v="723"/>
    <n v="8400"/>
    <n v="11261"/>
    <n v="134.05952380952382"/>
    <x v="1"/>
    <n v="121"/>
    <m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x v="724"/>
    <n v="193200"/>
    <n v="97369"/>
    <n v="50.398033126293996"/>
    <x v="0"/>
    <n v="1596"/>
    <m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x v="725"/>
    <n v="54300"/>
    <n v="48227"/>
    <n v="88.815837937384899"/>
    <x v="3"/>
    <n v="524"/>
    <m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x v="726"/>
    <n v="8900"/>
    <n v="14685"/>
    <n v="165"/>
    <x v="1"/>
    <n v="181"/>
    <m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x v="727"/>
    <n v="4200"/>
    <n v="735"/>
    <n v="17.5"/>
    <x v="0"/>
    <n v="10"/>
    <m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x v="728"/>
    <n v="5600"/>
    <n v="10397"/>
    <n v="185.66071428571428"/>
    <x v="1"/>
    <n v="122"/>
    <m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x v="729"/>
    <n v="28800"/>
    <n v="118847"/>
    <n v="412.6631944444444"/>
    <x v="1"/>
    <n v="1071"/>
    <m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x v="730"/>
    <n v="8000"/>
    <n v="7220"/>
    <n v="90.25"/>
    <x v="3"/>
    <n v="219"/>
    <m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x v="731"/>
    <n v="117000"/>
    <n v="107622"/>
    <n v="91.984615384615381"/>
    <x v="0"/>
    <n v="1121"/>
    <m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x v="732"/>
    <n v="15800"/>
    <n v="83267"/>
    <n v="527.00632911392404"/>
    <x v="1"/>
    <n v="980"/>
    <m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x v="733"/>
    <n v="4200"/>
    <n v="13404"/>
    <n v="319.14285714285711"/>
    <x v="1"/>
    <n v="536"/>
    <m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x v="734"/>
    <n v="37100"/>
    <n v="131404"/>
    <n v="354.18867924528303"/>
    <x v="1"/>
    <n v="1991"/>
    <m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x v="735"/>
    <n v="7700"/>
    <n v="2533"/>
    <n v="32.896103896103895"/>
    <x v="3"/>
    <n v="29"/>
    <m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x v="736"/>
    <n v="3700"/>
    <n v="5028"/>
    <n v="135.8918918918919"/>
    <x v="1"/>
    <n v="180"/>
    <m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x v="737"/>
    <n v="74700"/>
    <n v="1557"/>
    <n v="2.0843373493975905"/>
    <x v="0"/>
    <n v="15"/>
    <m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x v="738"/>
    <n v="10000"/>
    <n v="6100"/>
    <n v="61"/>
    <x v="0"/>
    <n v="191"/>
    <m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x v="739"/>
    <n v="5300"/>
    <n v="1592"/>
    <n v="30.037735849056602"/>
    <x v="0"/>
    <n v="16"/>
    <m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x v="740"/>
    <n v="1200"/>
    <n v="14150"/>
    <n v="1179.1666666666665"/>
    <x v="1"/>
    <n v="130"/>
    <m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x v="741"/>
    <n v="1200"/>
    <n v="13513"/>
    <n v="1126.0833333333335"/>
    <x v="1"/>
    <n v="122"/>
    <m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x v="742"/>
    <n v="3900"/>
    <n v="504"/>
    <n v="12.923076923076923"/>
    <x v="0"/>
    <n v="17"/>
    <m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x v="743"/>
    <n v="2000"/>
    <n v="14240"/>
    <n v="712"/>
    <x v="1"/>
    <n v="140"/>
    <m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x v="744"/>
    <n v="6900"/>
    <n v="2091"/>
    <n v="30.304347826086957"/>
    <x v="0"/>
    <n v="34"/>
    <m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x v="745"/>
    <n v="55800"/>
    <n v="118580"/>
    <n v="212.50896057347671"/>
    <x v="1"/>
    <n v="3388"/>
    <m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x v="746"/>
    <n v="4900"/>
    <n v="11214"/>
    <n v="228.85714285714286"/>
    <x v="1"/>
    <n v="280"/>
    <m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x v="747"/>
    <n v="194900"/>
    <n v="68137"/>
    <n v="34.959979476654695"/>
    <x v="3"/>
    <n v="614"/>
    <m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x v="748"/>
    <n v="8600"/>
    <n v="13527"/>
    <n v="157.29069767441862"/>
    <x v="1"/>
    <n v="366"/>
    <m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x v="749"/>
    <n v="100"/>
    <n v="1"/>
    <n v="1"/>
    <x v="0"/>
    <n v="1"/>
    <m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x v="750"/>
    <n v="3600"/>
    <n v="8363"/>
    <n v="232.30555555555554"/>
    <x v="1"/>
    <n v="270"/>
    <m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x v="751"/>
    <n v="5800"/>
    <n v="5362"/>
    <n v="92.448275862068968"/>
    <x v="3"/>
    <n v="114"/>
    <m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x v="752"/>
    <n v="4700"/>
    <n v="12065"/>
    <n v="256.70212765957444"/>
    <x v="1"/>
    <n v="137"/>
    <m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x v="753"/>
    <n v="70400"/>
    <n v="118603"/>
    <n v="168.47017045454547"/>
    <x v="1"/>
    <n v="3205"/>
    <m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x v="754"/>
    <n v="4500"/>
    <n v="7496"/>
    <n v="166.57777777777778"/>
    <x v="1"/>
    <n v="288"/>
    <m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x v="755"/>
    <n v="1300"/>
    <n v="10037"/>
    <n v="772.07692307692309"/>
    <x v="1"/>
    <n v="148"/>
    <m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x v="756"/>
    <n v="1400"/>
    <n v="5696"/>
    <n v="406.85714285714283"/>
    <x v="1"/>
    <n v="114"/>
    <m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x v="757"/>
    <n v="29600"/>
    <n v="167005"/>
    <n v="564.20608108108115"/>
    <x v="1"/>
    <n v="1518"/>
    <m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x v="758"/>
    <n v="167500"/>
    <n v="114615"/>
    <n v="68.426865671641792"/>
    <x v="0"/>
    <n v="1274"/>
    <m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x v="759"/>
    <n v="48300"/>
    <n v="16592"/>
    <n v="34.351966873706004"/>
    <x v="0"/>
    <n v="210"/>
    <m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x v="760"/>
    <n v="2200"/>
    <n v="14420"/>
    <n v="655.4545454545455"/>
    <x v="1"/>
    <n v="166"/>
    <m/>
    <s v="US"/>
    <s v="USD"/>
    <n v="1500699600"/>
    <n v="1501131600"/>
    <x v="691"/>
    <d v="2017-07-27T05:00:00"/>
    <b v="0"/>
    <b v="0"/>
    <s v="music/rock"/>
    <x v="1"/>
    <s v="rock"/>
  </r>
  <r>
    <n v="762"/>
    <s v="Davis Ltd"/>
    <x v="761"/>
    <n v="3500"/>
    <n v="6204"/>
    <n v="177.25714285714284"/>
    <x v="1"/>
    <n v="100"/>
    <m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x v="762"/>
    <n v="5600"/>
    <n v="6338"/>
    <n v="113.17857142857144"/>
    <x v="1"/>
    <n v="235"/>
    <m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x v="763"/>
    <n v="1100"/>
    <n v="8010"/>
    <n v="728.18181818181824"/>
    <x v="1"/>
    <n v="148"/>
    <m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x v="764"/>
    <n v="3900"/>
    <n v="8125"/>
    <n v="208.33333333333334"/>
    <x v="1"/>
    <n v="198"/>
    <m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x v="765"/>
    <n v="43800"/>
    <n v="13653"/>
    <n v="31.171232876712331"/>
    <x v="0"/>
    <n v="248"/>
    <m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x v="766"/>
    <n v="97200"/>
    <n v="55372"/>
    <n v="56.967078189300416"/>
    <x v="0"/>
    <n v="513"/>
    <m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x v="767"/>
    <n v="4800"/>
    <n v="11088"/>
    <n v="231"/>
    <x v="1"/>
    <n v="150"/>
    <m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x v="768"/>
    <n v="125600"/>
    <n v="109106"/>
    <n v="86.867834394904463"/>
    <x v="0"/>
    <n v="3410"/>
    <m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x v="769"/>
    <n v="4300"/>
    <n v="11642"/>
    <n v="270.74418604651163"/>
    <x v="1"/>
    <n v="216"/>
    <m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x v="770"/>
    <n v="5600"/>
    <n v="2769"/>
    <n v="49.446428571428569"/>
    <x v="3"/>
    <n v="26"/>
    <m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x v="771"/>
    <n v="149600"/>
    <n v="169586"/>
    <n v="113.3596256684492"/>
    <x v="1"/>
    <n v="5139"/>
    <m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x v="772"/>
    <n v="53100"/>
    <n v="101185"/>
    <n v="190.55555555555554"/>
    <x v="1"/>
    <n v="2353"/>
    <m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x v="773"/>
    <n v="5000"/>
    <n v="6775"/>
    <n v="135.5"/>
    <x v="1"/>
    <n v="78"/>
    <m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x v="774"/>
    <n v="9400"/>
    <n v="968"/>
    <n v="10.297872340425531"/>
    <x v="0"/>
    <n v="10"/>
    <m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x v="775"/>
    <n v="110800"/>
    <n v="72623"/>
    <n v="65.544223826714799"/>
    <x v="0"/>
    <n v="2201"/>
    <m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x v="776"/>
    <n v="93800"/>
    <n v="45987"/>
    <n v="49.026652452025587"/>
    <x v="0"/>
    <n v="676"/>
    <m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x v="777"/>
    <n v="1300"/>
    <n v="10243"/>
    <n v="787.92307692307691"/>
    <x v="1"/>
    <n v="174"/>
    <m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x v="778"/>
    <n v="108700"/>
    <n v="87293"/>
    <n v="80.306347746090154"/>
    <x v="0"/>
    <n v="831"/>
    <m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x v="779"/>
    <n v="5100"/>
    <n v="5421"/>
    <n v="106.29411764705883"/>
    <x v="1"/>
    <n v="164"/>
    <m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x v="780"/>
    <n v="8700"/>
    <n v="4414"/>
    <n v="50.735632183908038"/>
    <x v="3"/>
    <n v="56"/>
    <m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x v="781"/>
    <n v="5100"/>
    <n v="10981"/>
    <n v="215.31372549019611"/>
    <x v="1"/>
    <n v="161"/>
    <m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x v="782"/>
    <n v="7400"/>
    <n v="10451"/>
    <n v="141.22972972972974"/>
    <x v="1"/>
    <n v="138"/>
    <m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x v="783"/>
    <n v="88900"/>
    <n v="102535"/>
    <n v="115.33745781777279"/>
    <x v="1"/>
    <n v="3308"/>
    <m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x v="784"/>
    <n v="6700"/>
    <n v="12939"/>
    <n v="193.11940298507463"/>
    <x v="1"/>
    <n v="127"/>
    <m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x v="785"/>
    <n v="1500"/>
    <n v="10946"/>
    <n v="729.73333333333335"/>
    <x v="1"/>
    <n v="207"/>
    <m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x v="786"/>
    <n v="61200"/>
    <n v="60994"/>
    <n v="99.66339869281046"/>
    <x v="0"/>
    <n v="859"/>
    <m/>
    <s v="CA"/>
    <s v="CAD"/>
    <n v="1305954000"/>
    <n v="1306731600"/>
    <x v="712"/>
    <d v="2011-05-30T05:00:00"/>
    <b v="0"/>
    <b v="0"/>
    <s v="music/rock"/>
    <x v="1"/>
    <s v="rock"/>
  </r>
  <r>
    <n v="788"/>
    <s v="Joyce PLC"/>
    <x v="787"/>
    <n v="3600"/>
    <n v="3174"/>
    <n v="88.166666666666671"/>
    <x v="2"/>
    <n v="31"/>
    <m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x v="788"/>
    <n v="9000"/>
    <n v="3351"/>
    <n v="37.233333333333334"/>
    <x v="0"/>
    <n v="45"/>
    <m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x v="789"/>
    <n v="185900"/>
    <n v="56774"/>
    <n v="30.540075309306079"/>
    <x v="3"/>
    <n v="1113"/>
    <m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x v="790"/>
    <n v="2100"/>
    <n v="540"/>
    <n v="25.714285714285712"/>
    <x v="0"/>
    <n v="6"/>
    <m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x v="791"/>
    <n v="2000"/>
    <n v="680"/>
    <n v="34"/>
    <x v="0"/>
    <n v="7"/>
    <m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x v="792"/>
    <n v="1100"/>
    <n v="13045"/>
    <n v="1185.909090909091"/>
    <x v="1"/>
    <n v="181"/>
    <m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x v="793"/>
    <n v="6600"/>
    <n v="8276"/>
    <n v="125.39393939393939"/>
    <x v="1"/>
    <n v="110"/>
    <m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x v="794"/>
    <n v="7100"/>
    <n v="1022"/>
    <n v="14.394366197183098"/>
    <x v="0"/>
    <n v="31"/>
    <m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x v="795"/>
    <n v="7800"/>
    <n v="4275"/>
    <n v="54.807692307692314"/>
    <x v="0"/>
    <n v="78"/>
    <m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x v="796"/>
    <n v="7600"/>
    <n v="8332"/>
    <n v="109.63157894736841"/>
    <x v="1"/>
    <n v="185"/>
    <m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x v="797"/>
    <n v="3400"/>
    <n v="6408"/>
    <n v="188.47058823529412"/>
    <x v="1"/>
    <n v="121"/>
    <m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x v="798"/>
    <n v="84500"/>
    <n v="73522"/>
    <n v="87.008284023668637"/>
    <x v="0"/>
    <n v="1225"/>
    <m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x v="799"/>
    <n v="100"/>
    <n v="1"/>
    <n v="1"/>
    <x v="0"/>
    <n v="1"/>
    <m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x v="800"/>
    <n v="2300"/>
    <n v="4667"/>
    <n v="202.9130434782609"/>
    <x v="1"/>
    <n v="106"/>
    <m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x v="801"/>
    <n v="6200"/>
    <n v="12216"/>
    <n v="197.03225806451613"/>
    <x v="1"/>
    <n v="142"/>
    <m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x v="802"/>
    <n v="6100"/>
    <n v="6527"/>
    <n v="107"/>
    <x v="1"/>
    <n v="233"/>
    <m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x v="803"/>
    <n v="2600"/>
    <n v="6987"/>
    <n v="268.73076923076923"/>
    <x v="1"/>
    <n v="218"/>
    <m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x v="804"/>
    <n v="9700"/>
    <n v="4932"/>
    <n v="50.845360824742272"/>
    <x v="0"/>
    <n v="67"/>
    <m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x v="805"/>
    <n v="700"/>
    <n v="8262"/>
    <n v="1180.2857142857142"/>
    <x v="1"/>
    <n v="76"/>
    <m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x v="806"/>
    <n v="700"/>
    <n v="1848"/>
    <n v="264"/>
    <x v="1"/>
    <n v="43"/>
    <m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x v="807"/>
    <n v="5200"/>
    <n v="1583"/>
    <n v="30.44230769230769"/>
    <x v="0"/>
    <n v="19"/>
    <m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x v="808"/>
    <n v="140800"/>
    <n v="88536"/>
    <n v="62.880681818181813"/>
    <x v="0"/>
    <n v="2108"/>
    <m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x v="809"/>
    <n v="6400"/>
    <n v="12360"/>
    <n v="193.125"/>
    <x v="1"/>
    <n v="221"/>
    <m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x v="810"/>
    <n v="92500"/>
    <n v="71320"/>
    <n v="77.102702702702715"/>
    <x v="0"/>
    <n v="679"/>
    <m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x v="811"/>
    <n v="59700"/>
    <n v="134640"/>
    <n v="225.52763819095478"/>
    <x v="1"/>
    <n v="2805"/>
    <m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x v="812"/>
    <n v="3200"/>
    <n v="7661"/>
    <n v="239.40625"/>
    <x v="1"/>
    <n v="68"/>
    <m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x v="813"/>
    <n v="3200"/>
    <n v="2950"/>
    <n v="92.1875"/>
    <x v="0"/>
    <n v="36"/>
    <m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x v="814"/>
    <n v="9000"/>
    <n v="11721"/>
    <n v="130.23333333333335"/>
    <x v="1"/>
    <n v="183"/>
    <m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x v="815"/>
    <n v="2300"/>
    <n v="14150"/>
    <n v="615.21739130434787"/>
    <x v="1"/>
    <n v="133"/>
    <m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x v="816"/>
    <n v="51300"/>
    <n v="189192"/>
    <n v="368.79532163742692"/>
    <x v="1"/>
    <n v="2489"/>
    <m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x v="817"/>
    <n v="700"/>
    <n v="7664"/>
    <n v="1094.8571428571429"/>
    <x v="1"/>
    <n v="69"/>
    <m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x v="818"/>
    <n v="8900"/>
    <n v="4509"/>
    <n v="50.662921348314605"/>
    <x v="0"/>
    <n v="47"/>
    <m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x v="819"/>
    <n v="1500"/>
    <n v="12009"/>
    <n v="800.6"/>
    <x v="1"/>
    <n v="279"/>
    <m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x v="820"/>
    <n v="4900"/>
    <n v="14273"/>
    <n v="291.28571428571428"/>
    <x v="1"/>
    <n v="210"/>
    <m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x v="821"/>
    <n v="54000"/>
    <n v="188982"/>
    <n v="349.9666666666667"/>
    <x v="1"/>
    <n v="2100"/>
    <m/>
    <s v="US"/>
    <s v="USD"/>
    <n v="1393567200"/>
    <n v="1395032400"/>
    <x v="739"/>
    <d v="2014-03-17T05:00:00"/>
    <b v="0"/>
    <b v="0"/>
    <s v="music/rock"/>
    <x v="1"/>
    <s v="rock"/>
  </r>
  <r>
    <n v="823"/>
    <s v="Dyer Inc"/>
    <x v="822"/>
    <n v="4100"/>
    <n v="14640"/>
    <n v="357.07317073170731"/>
    <x v="1"/>
    <n v="252"/>
    <m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x v="823"/>
    <n v="85000"/>
    <n v="107516"/>
    <n v="126.48941176470588"/>
    <x v="1"/>
    <n v="1280"/>
    <m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x v="824"/>
    <n v="3600"/>
    <n v="13950"/>
    <n v="387.5"/>
    <x v="1"/>
    <n v="157"/>
    <m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x v="825"/>
    <n v="2800"/>
    <n v="12797"/>
    <n v="457.03571428571428"/>
    <x v="1"/>
    <n v="194"/>
    <m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x v="826"/>
    <n v="2300"/>
    <n v="6134"/>
    <n v="266.69565217391306"/>
    <x v="1"/>
    <n v="82"/>
    <m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x v="827"/>
    <n v="7100"/>
    <n v="4899"/>
    <n v="69"/>
    <x v="0"/>
    <n v="70"/>
    <m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x v="828"/>
    <n v="9600"/>
    <n v="4929"/>
    <n v="51.34375"/>
    <x v="0"/>
    <n v="154"/>
    <m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x v="829"/>
    <n v="121600"/>
    <n v="1424"/>
    <n v="1.1710526315789473"/>
    <x v="0"/>
    <n v="22"/>
    <m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x v="830"/>
    <n v="97100"/>
    <n v="105817"/>
    <n v="108.97734294541709"/>
    <x v="1"/>
    <n v="4233"/>
    <m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x v="831"/>
    <n v="43200"/>
    <n v="136156"/>
    <n v="315.17592592592592"/>
    <x v="1"/>
    <n v="1297"/>
    <m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x v="832"/>
    <n v="6800"/>
    <n v="10723"/>
    <n v="157.69117647058823"/>
    <x v="1"/>
    <n v="165"/>
    <m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x v="833"/>
    <n v="7300"/>
    <n v="11228"/>
    <n v="153.8082191780822"/>
    <x v="1"/>
    <n v="119"/>
    <m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x v="834"/>
    <n v="86200"/>
    <n v="77355"/>
    <n v="89.738979118329468"/>
    <x v="0"/>
    <n v="1758"/>
    <m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x v="835"/>
    <n v="8100"/>
    <n v="6086"/>
    <n v="75.135802469135797"/>
    <x v="0"/>
    <n v="94"/>
    <m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x v="836"/>
    <n v="17700"/>
    <n v="150960"/>
    <n v="852.88135593220341"/>
    <x v="1"/>
    <n v="1797"/>
    <m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x v="837"/>
    <n v="6400"/>
    <n v="8890"/>
    <n v="138.90625"/>
    <x v="1"/>
    <n v="261"/>
    <m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x v="838"/>
    <n v="7700"/>
    <n v="14644"/>
    <n v="190.18181818181819"/>
    <x v="1"/>
    <n v="157"/>
    <m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x v="839"/>
    <n v="116300"/>
    <n v="116583"/>
    <n v="100.24333619948409"/>
    <x v="1"/>
    <n v="3533"/>
    <m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x v="840"/>
    <n v="9100"/>
    <n v="12991"/>
    <n v="142.75824175824175"/>
    <x v="1"/>
    <n v="155"/>
    <m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x v="841"/>
    <n v="1500"/>
    <n v="8447"/>
    <n v="563.13333333333333"/>
    <x v="1"/>
    <n v="132"/>
    <m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x v="842"/>
    <n v="8800"/>
    <n v="2703"/>
    <n v="30.715909090909086"/>
    <x v="0"/>
    <n v="33"/>
    <m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x v="843"/>
    <n v="8800"/>
    <n v="8747"/>
    <n v="99.39772727272728"/>
    <x v="3"/>
    <n v="94"/>
    <m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x v="844"/>
    <n v="69900"/>
    <n v="138087"/>
    <n v="197.54935622317598"/>
    <x v="1"/>
    <n v="1354"/>
    <m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x v="845"/>
    <n v="1000"/>
    <n v="5085"/>
    <n v="508.5"/>
    <x v="1"/>
    <n v="48"/>
    <m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x v="846"/>
    <n v="4700"/>
    <n v="11174"/>
    <n v="237.74468085106383"/>
    <x v="1"/>
    <n v="110"/>
    <m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x v="847"/>
    <n v="3200"/>
    <n v="10831"/>
    <n v="338.46875"/>
    <x v="1"/>
    <n v="172"/>
    <m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x v="848"/>
    <n v="6700"/>
    <n v="8917"/>
    <n v="133.08955223880596"/>
    <x v="1"/>
    <n v="307"/>
    <m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x v="849"/>
    <n v="100"/>
    <n v="1"/>
    <n v="1"/>
    <x v="0"/>
    <n v="1"/>
    <m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x v="850"/>
    <n v="6000"/>
    <n v="12468"/>
    <n v="207.79999999999998"/>
    <x v="1"/>
    <n v="160"/>
    <m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x v="851"/>
    <n v="4900"/>
    <n v="2505"/>
    <n v="51.122448979591837"/>
    <x v="0"/>
    <n v="31"/>
    <m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x v="852"/>
    <n v="17100"/>
    <n v="111502"/>
    <n v="652.05847953216369"/>
    <x v="1"/>
    <n v="1467"/>
    <m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x v="853"/>
    <n v="171000"/>
    <n v="194309"/>
    <n v="113.63099415204678"/>
    <x v="1"/>
    <n v="2662"/>
    <m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x v="854"/>
    <n v="23400"/>
    <n v="23956"/>
    <n v="102.37606837606839"/>
    <x v="1"/>
    <n v="452"/>
    <m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x v="855"/>
    <n v="2400"/>
    <n v="8558"/>
    <n v="356.58333333333331"/>
    <x v="1"/>
    <n v="158"/>
    <m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x v="856"/>
    <n v="5300"/>
    <n v="7413"/>
    <n v="139.86792452830187"/>
    <x v="1"/>
    <n v="225"/>
    <m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x v="857"/>
    <n v="4000"/>
    <n v="2778"/>
    <n v="69.45"/>
    <x v="0"/>
    <n v="35"/>
    <m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x v="858"/>
    <n v="7300"/>
    <n v="2594"/>
    <n v="35.534246575342465"/>
    <x v="0"/>
    <n v="63"/>
    <m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x v="859"/>
    <n v="2000"/>
    <n v="5033"/>
    <n v="251.65"/>
    <x v="1"/>
    <n v="65"/>
    <m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x v="860"/>
    <n v="8800"/>
    <n v="9317"/>
    <n v="105.87500000000001"/>
    <x v="1"/>
    <n v="163"/>
    <m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x v="861"/>
    <n v="3500"/>
    <n v="6560"/>
    <n v="187.42857142857144"/>
    <x v="1"/>
    <n v="85"/>
    <m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x v="862"/>
    <n v="1400"/>
    <n v="5415"/>
    <n v="386.78571428571428"/>
    <x v="1"/>
    <n v="217"/>
    <m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x v="863"/>
    <n v="4200"/>
    <n v="14577"/>
    <n v="347.07142857142856"/>
    <x v="1"/>
    <n v="150"/>
    <m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x v="864"/>
    <n v="81000"/>
    <n v="150515"/>
    <n v="185.82098765432099"/>
    <x v="1"/>
    <n v="3272"/>
    <m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x v="865"/>
    <n v="182800"/>
    <n v="79045"/>
    <n v="43.241247264770237"/>
    <x v="3"/>
    <n v="898"/>
    <m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x v="866"/>
    <n v="4800"/>
    <n v="7797"/>
    <n v="162.4375"/>
    <x v="1"/>
    <n v="300"/>
    <m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x v="867"/>
    <n v="7000"/>
    <n v="12939"/>
    <n v="184.84285714285716"/>
    <x v="1"/>
    <n v="126"/>
    <m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x v="868"/>
    <n v="161900"/>
    <n v="38376"/>
    <n v="23.703520691785052"/>
    <x v="0"/>
    <n v="526"/>
    <m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x v="869"/>
    <n v="7700"/>
    <n v="6920"/>
    <n v="89.870129870129873"/>
    <x v="0"/>
    <n v="121"/>
    <m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x v="870"/>
    <n v="71500"/>
    <n v="194912"/>
    <n v="272.6041958041958"/>
    <x v="1"/>
    <n v="2320"/>
    <m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x v="871"/>
    <n v="4700"/>
    <n v="7992"/>
    <n v="170.04255319148936"/>
    <x v="1"/>
    <n v="81"/>
    <m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x v="872"/>
    <n v="42100"/>
    <n v="79268"/>
    <n v="188.28503562945369"/>
    <x v="1"/>
    <n v="1887"/>
    <m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x v="873"/>
    <n v="40200"/>
    <n v="139468"/>
    <n v="346.93532338308455"/>
    <x v="1"/>
    <n v="4358"/>
    <m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x v="874"/>
    <n v="7900"/>
    <n v="5465"/>
    <n v="69.177215189873422"/>
    <x v="0"/>
    <n v="67"/>
    <m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x v="875"/>
    <n v="8300"/>
    <n v="2111"/>
    <n v="25.433734939759034"/>
    <x v="0"/>
    <n v="57"/>
    <m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x v="876"/>
    <n v="163600"/>
    <n v="126628"/>
    <n v="77.400977995110026"/>
    <x v="0"/>
    <n v="1229"/>
    <m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x v="877"/>
    <n v="2700"/>
    <n v="1012"/>
    <n v="37.481481481481481"/>
    <x v="0"/>
    <n v="12"/>
    <m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x v="878"/>
    <n v="1000"/>
    <n v="5438"/>
    <n v="543.79999999999995"/>
    <x v="1"/>
    <n v="53"/>
    <m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x v="879"/>
    <n v="84500"/>
    <n v="193101"/>
    <n v="228.52189349112427"/>
    <x v="1"/>
    <n v="2414"/>
    <m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x v="880"/>
    <n v="81300"/>
    <n v="31665"/>
    <n v="38.948339483394832"/>
    <x v="0"/>
    <n v="452"/>
    <m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x v="881"/>
    <n v="800"/>
    <n v="2960"/>
    <n v="370"/>
    <x v="1"/>
    <n v="80"/>
    <m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x v="882"/>
    <n v="3400"/>
    <n v="8089"/>
    <n v="237.91176470588232"/>
    <x v="1"/>
    <n v="193"/>
    <m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x v="883"/>
    <n v="170800"/>
    <n v="109374"/>
    <n v="64.036299765807954"/>
    <x v="0"/>
    <n v="1886"/>
    <m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x v="884"/>
    <n v="1800"/>
    <n v="2129"/>
    <n v="118.27777777777777"/>
    <x v="1"/>
    <n v="52"/>
    <m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x v="885"/>
    <n v="150600"/>
    <n v="127745"/>
    <n v="84.824037184594957"/>
    <x v="0"/>
    <n v="1825"/>
    <m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x v="886"/>
    <n v="7800"/>
    <n v="2289"/>
    <n v="29.346153846153843"/>
    <x v="0"/>
    <n v="31"/>
    <m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x v="887"/>
    <n v="5800"/>
    <n v="12174"/>
    <n v="209.89655172413794"/>
    <x v="1"/>
    <n v="290"/>
    <m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x v="888"/>
    <n v="5600"/>
    <n v="9508"/>
    <n v="169.78571428571431"/>
    <x v="1"/>
    <n v="122"/>
    <m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x v="889"/>
    <n v="134400"/>
    <n v="155849"/>
    <n v="115.95907738095239"/>
    <x v="1"/>
    <n v="1470"/>
    <m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x v="890"/>
    <n v="3000"/>
    <n v="7758"/>
    <n v="258.59999999999997"/>
    <x v="1"/>
    <n v="165"/>
    <m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x v="891"/>
    <n v="6000"/>
    <n v="13835"/>
    <n v="230.58333333333331"/>
    <x v="1"/>
    <n v="182"/>
    <m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x v="892"/>
    <n v="8400"/>
    <n v="10770"/>
    <n v="128.21428571428572"/>
    <x v="1"/>
    <n v="199"/>
    <m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x v="893"/>
    <n v="1700"/>
    <n v="3208"/>
    <n v="188.70588235294116"/>
    <x v="1"/>
    <n v="56"/>
    <m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x v="894"/>
    <n v="159800"/>
    <n v="11108"/>
    <n v="6.9511889862327907"/>
    <x v="0"/>
    <n v="107"/>
    <m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x v="895"/>
    <n v="19800"/>
    <n v="153338"/>
    <n v="774.43434343434342"/>
    <x v="1"/>
    <n v="1460"/>
    <m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x v="896"/>
    <n v="8800"/>
    <n v="2437"/>
    <n v="27.693181818181817"/>
    <x v="0"/>
    <n v="27"/>
    <m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x v="897"/>
    <n v="179100"/>
    <n v="93991"/>
    <n v="52.479620323841424"/>
    <x v="0"/>
    <n v="1221"/>
    <m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x v="898"/>
    <n v="3100"/>
    <n v="12620"/>
    <n v="407.09677419354841"/>
    <x v="1"/>
    <n v="123"/>
    <m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x v="899"/>
    <n v="100"/>
    <n v="2"/>
    <n v="2"/>
    <x v="0"/>
    <n v="1"/>
    <m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x v="900"/>
    <n v="5600"/>
    <n v="8746"/>
    <n v="156.17857142857144"/>
    <x v="1"/>
    <n v="159"/>
    <m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x v="901"/>
    <n v="1400"/>
    <n v="3534"/>
    <n v="252.42857142857144"/>
    <x v="1"/>
    <n v="110"/>
    <m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x v="902"/>
    <n v="41000"/>
    <n v="709"/>
    <n v="1.729268292682927"/>
    <x v="2"/>
    <n v="14"/>
    <m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x v="903"/>
    <n v="6500"/>
    <n v="795"/>
    <n v="12.230769230769232"/>
    <x v="0"/>
    <n v="16"/>
    <m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x v="904"/>
    <n v="7900"/>
    <n v="12955"/>
    <n v="163.98734177215189"/>
    <x v="1"/>
    <n v="236"/>
    <m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x v="905"/>
    <n v="5500"/>
    <n v="8964"/>
    <n v="162.98181818181817"/>
    <x v="1"/>
    <n v="191"/>
    <m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x v="906"/>
    <n v="9100"/>
    <n v="1843"/>
    <n v="20.252747252747252"/>
    <x v="0"/>
    <n v="41"/>
    <m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x v="907"/>
    <n v="38200"/>
    <n v="121950"/>
    <n v="319.24083769633506"/>
    <x v="1"/>
    <n v="3934"/>
    <m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x v="908"/>
    <n v="1800"/>
    <n v="8621"/>
    <n v="478.94444444444446"/>
    <x v="1"/>
    <n v="80"/>
    <m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x v="909"/>
    <n v="154500"/>
    <n v="30215"/>
    <n v="19.556634304207122"/>
    <x v="3"/>
    <n v="296"/>
    <m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x v="910"/>
    <n v="5800"/>
    <n v="11539"/>
    <n v="198.94827586206895"/>
    <x v="1"/>
    <n v="462"/>
    <m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x v="911"/>
    <n v="1800"/>
    <n v="14310"/>
    <n v="795"/>
    <x v="1"/>
    <n v="179"/>
    <m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x v="912"/>
    <n v="70200"/>
    <n v="35536"/>
    <n v="50.621082621082621"/>
    <x v="0"/>
    <n v="523"/>
    <m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x v="913"/>
    <n v="6400"/>
    <n v="3676"/>
    <n v="57.4375"/>
    <x v="0"/>
    <n v="141"/>
    <m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x v="914"/>
    <n v="125900"/>
    <n v="195936"/>
    <n v="155.62827640984909"/>
    <x v="1"/>
    <n v="1866"/>
    <m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x v="915"/>
    <n v="3700"/>
    <n v="1343"/>
    <n v="36.297297297297298"/>
    <x v="0"/>
    <n v="52"/>
    <m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x v="916"/>
    <n v="3600"/>
    <n v="2097"/>
    <n v="58.25"/>
    <x v="2"/>
    <n v="27"/>
    <m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x v="917"/>
    <n v="3800"/>
    <n v="9021"/>
    <n v="237.39473684210526"/>
    <x v="1"/>
    <n v="156"/>
    <m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x v="918"/>
    <n v="35600"/>
    <n v="20915"/>
    <n v="58.75"/>
    <x v="0"/>
    <n v="225"/>
    <m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x v="919"/>
    <n v="5300"/>
    <n v="9676"/>
    <n v="182.56603773584905"/>
    <x v="1"/>
    <n v="255"/>
    <m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x v="920"/>
    <n v="160400"/>
    <n v="1210"/>
    <n v="0.75436408977556113"/>
    <x v="0"/>
    <n v="38"/>
    <m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x v="921"/>
    <n v="51400"/>
    <n v="90440"/>
    <n v="175.95330739299609"/>
    <x v="1"/>
    <n v="2261"/>
    <m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x v="922"/>
    <n v="1700"/>
    <n v="4044"/>
    <n v="237.88235294117646"/>
    <x v="1"/>
    <n v="40"/>
    <m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x v="923"/>
    <n v="39400"/>
    <n v="192292"/>
    <n v="488.05076142131981"/>
    <x v="1"/>
    <n v="2289"/>
    <m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x v="924"/>
    <n v="3000"/>
    <n v="6722"/>
    <n v="224.06666666666669"/>
    <x v="1"/>
    <n v="65"/>
    <m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x v="925"/>
    <n v="8700"/>
    <n v="1577"/>
    <n v="18.126436781609197"/>
    <x v="0"/>
    <n v="15"/>
    <m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x v="926"/>
    <n v="7200"/>
    <n v="3301"/>
    <n v="45.847222222222221"/>
    <x v="0"/>
    <n v="37"/>
    <m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x v="927"/>
    <n v="167400"/>
    <n v="196386"/>
    <n v="117.31541218637993"/>
    <x v="1"/>
    <n v="3777"/>
    <m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x v="928"/>
    <n v="5500"/>
    <n v="11952"/>
    <n v="217.30909090909088"/>
    <x v="1"/>
    <n v="184"/>
    <m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x v="929"/>
    <n v="3500"/>
    <n v="3930"/>
    <n v="112.28571428571428"/>
    <x v="1"/>
    <n v="85"/>
    <m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x v="930"/>
    <n v="7900"/>
    <n v="5729"/>
    <n v="72.51898734177216"/>
    <x v="0"/>
    <n v="112"/>
    <m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x v="931"/>
    <n v="2300"/>
    <n v="4883"/>
    <n v="212.30434782608697"/>
    <x v="1"/>
    <n v="144"/>
    <m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x v="932"/>
    <n v="73000"/>
    <n v="175015"/>
    <n v="239.74657534246577"/>
    <x v="1"/>
    <n v="1902"/>
    <m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x v="933"/>
    <n v="6200"/>
    <n v="11280"/>
    <n v="181.93548387096774"/>
    <x v="1"/>
    <n v="105"/>
    <m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x v="934"/>
    <n v="6100"/>
    <n v="10012"/>
    <n v="164.13114754098362"/>
    <x v="1"/>
    <n v="132"/>
    <m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x v="935"/>
    <n v="103200"/>
    <n v="1690"/>
    <n v="1.6375968992248062"/>
    <x v="0"/>
    <n v="21"/>
    <m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x v="936"/>
    <n v="171000"/>
    <n v="84891"/>
    <n v="49.64385964912281"/>
    <x v="3"/>
    <n v="976"/>
    <m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x v="937"/>
    <n v="9200"/>
    <n v="10093"/>
    <n v="109.70652173913042"/>
    <x v="1"/>
    <n v="96"/>
    <m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x v="938"/>
    <n v="7800"/>
    <n v="3839"/>
    <n v="49.217948717948715"/>
    <x v="0"/>
    <n v="67"/>
    <m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x v="939"/>
    <n v="9900"/>
    <n v="6161"/>
    <n v="62.232323232323225"/>
    <x v="2"/>
    <n v="66"/>
    <m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x v="940"/>
    <n v="43000"/>
    <n v="5615"/>
    <n v="13.05813953488372"/>
    <x v="0"/>
    <n v="78"/>
    <m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x v="941"/>
    <n v="9600"/>
    <n v="6205"/>
    <n v="64.635416666666671"/>
    <x v="0"/>
    <n v="67"/>
    <m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x v="942"/>
    <n v="7500"/>
    <n v="11969"/>
    <n v="159.58666666666667"/>
    <x v="1"/>
    <n v="114"/>
    <m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x v="943"/>
    <n v="10000"/>
    <n v="8142"/>
    <n v="81.42"/>
    <x v="0"/>
    <n v="263"/>
    <m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x v="944"/>
    <n v="172000"/>
    <n v="55805"/>
    <n v="32.444767441860463"/>
    <x v="0"/>
    <n v="1691"/>
    <m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x v="945"/>
    <n v="153700"/>
    <n v="15238"/>
    <n v="9.9141184124918666"/>
    <x v="0"/>
    <n v="181"/>
    <m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x v="946"/>
    <n v="3600"/>
    <n v="961"/>
    <n v="26.694444444444443"/>
    <x v="0"/>
    <n v="13"/>
    <m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x v="947"/>
    <n v="9400"/>
    <n v="5918"/>
    <n v="62.957446808510639"/>
    <x v="3"/>
    <n v="160"/>
    <m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x v="948"/>
    <n v="5900"/>
    <n v="9520"/>
    <n v="161.35593220338984"/>
    <x v="1"/>
    <n v="203"/>
    <m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x v="949"/>
    <n v="100"/>
    <n v="5"/>
    <n v="5"/>
    <x v="0"/>
    <n v="1"/>
    <m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x v="950"/>
    <n v="14500"/>
    <n v="159056"/>
    <n v="1096.9379310344827"/>
    <x v="1"/>
    <n v="1559"/>
    <m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x v="951"/>
    <n v="145500"/>
    <n v="101987"/>
    <n v="70.094158075601371"/>
    <x v="3"/>
    <n v="2266"/>
    <m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x v="952"/>
    <n v="3300"/>
    <n v="1980"/>
    <n v="60"/>
    <x v="0"/>
    <n v="21"/>
    <m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x v="953"/>
    <n v="42600"/>
    <n v="156384"/>
    <n v="367.0985915492958"/>
    <x v="1"/>
    <n v="1548"/>
    <m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x v="954"/>
    <n v="700"/>
    <n v="7763"/>
    <n v="1109"/>
    <x v="1"/>
    <n v="80"/>
    <m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x v="955"/>
    <n v="187600"/>
    <n v="35698"/>
    <n v="19.028784648187631"/>
    <x v="0"/>
    <n v="830"/>
    <m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x v="956"/>
    <n v="9800"/>
    <n v="12434"/>
    <n v="126.87755102040816"/>
    <x v="1"/>
    <n v="131"/>
    <m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x v="957"/>
    <n v="1100"/>
    <n v="8081"/>
    <n v="734.63636363636363"/>
    <x v="1"/>
    <n v="112"/>
    <m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x v="958"/>
    <n v="145000"/>
    <n v="6631"/>
    <n v="4.5731034482758623"/>
    <x v="0"/>
    <n v="130"/>
    <m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x v="959"/>
    <n v="5500"/>
    <n v="4678"/>
    <n v="85.054545454545448"/>
    <x v="0"/>
    <n v="55"/>
    <m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x v="960"/>
    <n v="5700"/>
    <n v="6800"/>
    <n v="119.29824561403508"/>
    <x v="1"/>
    <n v="155"/>
    <m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x v="961"/>
    <n v="3600"/>
    <n v="10657"/>
    <n v="296.02777777777777"/>
    <x v="1"/>
    <n v="266"/>
    <m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x v="962"/>
    <n v="5900"/>
    <n v="4997"/>
    <n v="84.694915254237287"/>
    <x v="0"/>
    <n v="114"/>
    <m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x v="963"/>
    <n v="3700"/>
    <n v="13164"/>
    <n v="355.7837837837838"/>
    <x v="1"/>
    <n v="155"/>
    <m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x v="964"/>
    <n v="2200"/>
    <n v="8501"/>
    <n v="386.40909090909093"/>
    <x v="1"/>
    <n v="207"/>
    <m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x v="965"/>
    <n v="1700"/>
    <n v="13468"/>
    <n v="792.23529411764707"/>
    <x v="1"/>
    <n v="245"/>
    <m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x v="966"/>
    <n v="88400"/>
    <n v="121138"/>
    <n v="137.03393665158373"/>
    <x v="1"/>
    <n v="1573"/>
    <m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x v="967"/>
    <n v="2400"/>
    <n v="8117"/>
    <n v="338.20833333333337"/>
    <x v="1"/>
    <n v="114"/>
    <m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x v="968"/>
    <n v="7900"/>
    <n v="8550"/>
    <n v="108.22784810126582"/>
    <x v="1"/>
    <n v="93"/>
    <m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x v="969"/>
    <n v="94900"/>
    <n v="57659"/>
    <n v="60.757639620653315"/>
    <x v="0"/>
    <n v="594"/>
    <m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x v="970"/>
    <n v="5100"/>
    <n v="1414"/>
    <n v="27.725490196078432"/>
    <x v="0"/>
    <n v="24"/>
    <m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x v="971"/>
    <n v="42700"/>
    <n v="97524"/>
    <n v="228.3934426229508"/>
    <x v="1"/>
    <n v="1681"/>
    <m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x v="972"/>
    <n v="121100"/>
    <n v="26176"/>
    <n v="21.615194054500414"/>
    <x v="0"/>
    <n v="252"/>
    <m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x v="973"/>
    <n v="800"/>
    <n v="2991"/>
    <n v="373.875"/>
    <x v="1"/>
    <n v="32"/>
    <m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x v="974"/>
    <n v="5400"/>
    <n v="8366"/>
    <n v="154.92592592592592"/>
    <x v="1"/>
    <n v="135"/>
    <m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x v="975"/>
    <n v="4000"/>
    <n v="12886"/>
    <n v="322.14999999999998"/>
    <x v="1"/>
    <n v="140"/>
    <m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x v="976"/>
    <n v="7000"/>
    <n v="5177"/>
    <n v="73.957142857142856"/>
    <x v="0"/>
    <n v="67"/>
    <m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x v="977"/>
    <n v="1000"/>
    <n v="8641"/>
    <n v="864.1"/>
    <x v="1"/>
    <n v="92"/>
    <m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x v="978"/>
    <n v="60200"/>
    <n v="86244"/>
    <n v="143.26245847176079"/>
    <x v="1"/>
    <n v="1015"/>
    <m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x v="979"/>
    <n v="195200"/>
    <n v="78630"/>
    <n v="40.281762295081968"/>
    <x v="0"/>
    <n v="742"/>
    <m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x v="980"/>
    <n v="6700"/>
    <n v="11941"/>
    <n v="178.22388059701493"/>
    <x v="1"/>
    <n v="323"/>
    <m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x v="981"/>
    <n v="7200"/>
    <n v="6115"/>
    <n v="84.930555555555557"/>
    <x v="0"/>
    <n v="75"/>
    <m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x v="982"/>
    <n v="129100"/>
    <n v="188404"/>
    <n v="145.93648334624322"/>
    <x v="1"/>
    <n v="2326"/>
    <m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x v="983"/>
    <n v="6500"/>
    <n v="9910"/>
    <n v="152.46153846153848"/>
    <x v="1"/>
    <n v="381"/>
    <m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x v="984"/>
    <n v="170600"/>
    <n v="114523"/>
    <n v="67.129542790152414"/>
    <x v="0"/>
    <n v="4405"/>
    <m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x v="985"/>
    <n v="7800"/>
    <n v="3144"/>
    <n v="40.307692307692307"/>
    <x v="0"/>
    <n v="92"/>
    <m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x v="986"/>
    <n v="6200"/>
    <n v="13441"/>
    <n v="216.79032258064518"/>
    <x v="1"/>
    <n v="480"/>
    <m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x v="987"/>
    <n v="9400"/>
    <n v="4899"/>
    <n v="52.117021276595743"/>
    <x v="0"/>
    <n v="64"/>
    <m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x v="988"/>
    <n v="2400"/>
    <n v="11990"/>
    <n v="499.58333333333337"/>
    <x v="1"/>
    <n v="226"/>
    <m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x v="989"/>
    <n v="7800"/>
    <n v="6839"/>
    <n v="87.679487179487182"/>
    <x v="0"/>
    <n v="64"/>
    <m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x v="990"/>
    <n v="9800"/>
    <n v="11091"/>
    <n v="113.17346938775511"/>
    <x v="1"/>
    <n v="241"/>
    <m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x v="991"/>
    <n v="3100"/>
    <n v="13223"/>
    <n v="426.54838709677421"/>
    <x v="1"/>
    <n v="132"/>
    <m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x v="992"/>
    <n v="9800"/>
    <n v="7608"/>
    <n v="77.632653061224488"/>
    <x v="3"/>
    <n v="75"/>
    <m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x v="993"/>
    <n v="141100"/>
    <n v="74073"/>
    <n v="52.496810772501767"/>
    <x v="0"/>
    <n v="842"/>
    <m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x v="994"/>
    <n v="97300"/>
    <n v="153216"/>
    <n v="157.46762589928059"/>
    <x v="1"/>
    <n v="2043"/>
    <m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x v="995"/>
    <n v="6600"/>
    <n v="4814"/>
    <n v="72.939393939393938"/>
    <x v="0"/>
    <n v="112"/>
    <m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x v="996"/>
    <n v="7600"/>
    <n v="4603"/>
    <n v="60.565789473684205"/>
    <x v="3"/>
    <n v="139"/>
    <m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x v="997"/>
    <n v="66600"/>
    <n v="37823"/>
    <n v="56.791291291291287"/>
    <x v="0"/>
    <n v="374"/>
    <m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x v="998"/>
    <n v="111100"/>
    <n v="62819"/>
    <n v="56.542754275427541"/>
    <x v="3"/>
    <n v="1122"/>
    <m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7F146-9621-F541-BC11-80A32EAD5216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12618-D20A-0445-94F5-D77648943B2F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category" fld="17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9C3B3-A013-6C4B-8698-C465F58F86D0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12">
      <pivotArea outline="0" collapsedLevelsAreSubtotals="1" fieldPosition="0">
        <references count="1">
          <reference field="6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DE6E3-B5D8-494E-B80F-6BEBB62513B9}" name="Table1" displayName="Table1" ref="A1:T1001" totalsRowShown="0" headerRowDxfId="20">
  <autoFilter ref="A1:T1001" xr:uid="{874DE6E3-B5D8-494E-B80F-6BEBB62513B9}"/>
  <sortState xmlns:xlrd2="http://schemas.microsoft.com/office/spreadsheetml/2017/richdata2" ref="A2:T1001">
    <sortCondition ref="A1:A1001"/>
  </sortState>
  <tableColumns count="20">
    <tableColumn id="1" xr3:uid="{BBE9BC94-D06B-9A49-9086-B6816EF90B1A}" name="id"/>
    <tableColumn id="2" xr3:uid="{485200BC-F5EC-594F-AB7B-DDBD1F30008A}" name="name"/>
    <tableColumn id="3" xr3:uid="{17A4C054-D12E-C64B-AFD1-7AD82979A1E0}" name="blurb" dataDxfId="19"/>
    <tableColumn id="4" xr3:uid="{C7F40EF2-D945-3248-BE6F-AAF3679416FC}" name="goal"/>
    <tableColumn id="5" xr3:uid="{19100800-0189-EA45-9589-36575896CB6D}" name="pledged"/>
    <tableColumn id="6" xr3:uid="{B73F03E5-90E4-ED4B-AB8A-5F8959CC5C5F}" name="percent funded" dataDxfId="18">
      <calculatedColumnFormula>(E2/D2)*100</calculatedColumnFormula>
    </tableColumn>
    <tableColumn id="7" xr3:uid="{F5414ECB-A95D-2B43-AF28-4C6BEC4B6E53}" name="outcome"/>
    <tableColumn id="8" xr3:uid="{1084D579-C754-A248-B0B9-C576ADC98DB6}" name="backers_count"/>
    <tableColumn id="9" xr3:uid="{B7155E9F-270C-4F40-A4A1-C7D154FA00F6}" name="average donation" dataDxfId="17">
      <calculatedColumnFormula>E2/H2</calculatedColumnFormula>
    </tableColumn>
    <tableColumn id="10" xr3:uid="{7062DC98-06FD-5448-BD8A-482017012ACA}" name="country"/>
    <tableColumn id="11" xr3:uid="{8A1CDE0E-4858-5D4C-A712-1D3C5036C309}" name="currency"/>
    <tableColumn id="12" xr3:uid="{0DC6336D-4B3D-9840-978F-5E6049983E9B}" name="launched_at"/>
    <tableColumn id="13" xr3:uid="{91C7588A-2C67-CA4B-BE88-DBB6D29F079C}" name="deadline"/>
    <tableColumn id="20" xr3:uid="{53AF7D57-A538-E94A-8D9E-C75463A3BA6E}" name="date created conversion" dataDxfId="16">
      <calculatedColumnFormula>(((L2/60)/60)/24)+DATE(1970,1,1)</calculatedColumnFormula>
    </tableColumn>
    <tableColumn id="19" xr3:uid="{B542F54F-D9BC-0D4B-9A55-B75E1892F12D}" name="date ended conversion" dataDxfId="15">
      <calculatedColumnFormula>(((M2/60)/60)/24)+DATE(1970,1,1)</calculatedColumnFormula>
    </tableColumn>
    <tableColumn id="14" xr3:uid="{3D5DBBE2-5857-C04A-9C19-4375A88BE55E}" name="staff_pick"/>
    <tableColumn id="15" xr3:uid="{5179DCEB-B790-2045-9008-055CA8598748}" name="spotlight"/>
    <tableColumn id="16" xr3:uid="{19DC120F-75FD-D848-AFA3-8F499CB5B054}" name="category &amp; sub-category"/>
    <tableColumn id="23" xr3:uid="{24067E75-FB32-6E46-979C-B37BC3BEA921}" name="parent category" dataDxfId="14">
      <calculatedColumnFormula>LEFT(R2,SEARCH("/",R2)-1)</calculatedColumnFormula>
    </tableColumn>
    <tableColumn id="22" xr3:uid="{9C9B8921-D990-CC4D-A359-ED3C94FDE82E}" name="subcategory" dataDxfId="13">
      <calculatedColumnFormula>RIGHT(R2,LEN(R2)-SEARCH("/",R2))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A2" sqref="A2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5.83203125" customWidth="1"/>
    <col min="8" max="8" width="15.33203125" customWidth="1"/>
    <col min="9" max="9" width="17.83203125" style="13" customWidth="1"/>
    <col min="12" max="12" width="13.5" customWidth="1"/>
    <col min="13" max="13" width="11.1640625" bestFit="1" customWidth="1"/>
    <col min="14" max="14" width="26" bestFit="1" customWidth="1"/>
    <col min="15" max="15" width="24.83203125" bestFit="1" customWidth="1"/>
    <col min="16" max="16" width="11.6640625" customWidth="1"/>
    <col min="18" max="18" width="28" bestFit="1" customWidth="1"/>
    <col min="19" max="20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13">
        <v>0</v>
      </c>
      <c r="J2" t="s">
        <v>15</v>
      </c>
      <c r="K2" t="s">
        <v>16</v>
      </c>
      <c r="L2">
        <v>1448690400</v>
      </c>
      <c r="M2">
        <v>1450159200</v>
      </c>
      <c r="N2" s="7">
        <f t="shared" ref="N2:N65" si="1">(((L2/60)/60)/24)+DATE(1970,1,1)</f>
        <v>42336.25</v>
      </c>
      <c r="O2" s="7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 t="shared" ref="T2:T65" si="3"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13">
        <f t="shared" ref="I3:I66" si="4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si="1"/>
        <v>41870.208333333336</v>
      </c>
      <c r="O3" s="7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ref="S3:S65" si="5">LEFT(R3,SEARCH("/",R3)-1)</f>
        <v>music</v>
      </c>
      <c r="T3" t="str">
        <f t="shared" si="3"/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13">
        <f t="shared" si="4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5"/>
        <v>technology</v>
      </c>
      <c r="T4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13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13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13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13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13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13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13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13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13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13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13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13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13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13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13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13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13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13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13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13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13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13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13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13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13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13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13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13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13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13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13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13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13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13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13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13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13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13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13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13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13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13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13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13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13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13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13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13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13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13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13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13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13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13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13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13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13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13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13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13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13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(E66/D66)*100</f>
        <v>97.642857142857139</v>
      </c>
      <c r="G66" t="s">
        <v>14</v>
      </c>
      <c r="H66">
        <v>38</v>
      </c>
      <c r="I66" s="13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ref="N66:N129" si="7">(((L66/60)/60)/24)+DATE(1970,1,1)</f>
        <v>43283.208333333328</v>
      </c>
      <c r="O66" s="7">
        <f t="shared" ref="O66:O129" si="8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9">LEFT(R66,SEARCH("/",R66)-1)</f>
        <v>technology</v>
      </c>
      <c r="T66" t="str">
        <f t="shared" ref="T66:T129" si="10">RIGHT(R66,LEN(R66)-SEARCH("/",R66))</f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 s="13">
        <f t="shared" ref="I67:I130" si="11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si="7"/>
        <v>40570.25</v>
      </c>
      <c r="O67" s="7">
        <f t="shared" si="8"/>
        <v>40577.25</v>
      </c>
      <c r="P67" t="b">
        <v>0</v>
      </c>
      <c r="Q67" t="b">
        <v>0</v>
      </c>
      <c r="R67" t="s">
        <v>33</v>
      </c>
      <c r="S67" t="str">
        <f t="shared" si="9"/>
        <v>theater</v>
      </c>
      <c r="T67" t="str">
        <f t="shared" si="10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13">
        <f t="shared" si="11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13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13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13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13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13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13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13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13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13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13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13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13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13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13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13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13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13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13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13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13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13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13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13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13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13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13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13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13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13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13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13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13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13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13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13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13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13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13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13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13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13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13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13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13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13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13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13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13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13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13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13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13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13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13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13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13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13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13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13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13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13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(E130/D130)*100</f>
        <v>60.334277620396605</v>
      </c>
      <c r="G130" t="s">
        <v>74</v>
      </c>
      <c r="H130">
        <v>532</v>
      </c>
      <c r="I130" s="13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ref="N130:N193" si="13">(((L130/60)/60)/24)+DATE(1970,1,1)</f>
        <v>40417.208333333336</v>
      </c>
      <c r="O130" s="7">
        <f t="shared" ref="O130:O193" si="14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5">LEFT(R130,SEARCH("/",R130)-1)</f>
        <v>music</v>
      </c>
      <c r="T130" t="str">
        <f t="shared" ref="T130:T193" si="16">RIGHT(R130,LEN(R130)-SEARCH("/",R130))</f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 s="13">
        <f t="shared" ref="I131:I194" si="1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si="13"/>
        <v>42038.25</v>
      </c>
      <c r="O131" s="7">
        <f t="shared" si="14"/>
        <v>42063.25</v>
      </c>
      <c r="P131" t="b">
        <v>0</v>
      </c>
      <c r="Q131" t="b">
        <v>0</v>
      </c>
      <c r="R131" t="s">
        <v>17</v>
      </c>
      <c r="S131" t="str">
        <f t="shared" si="15"/>
        <v>food</v>
      </c>
      <c r="T131" t="str">
        <f t="shared" si="16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13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13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13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13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13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13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13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13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13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13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13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13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13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13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13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13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13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13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13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13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13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13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13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13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13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13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13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13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13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13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13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13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13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13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13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13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13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13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13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13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13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1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13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13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13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13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13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13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13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13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13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13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13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13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13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13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13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13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13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13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13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13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(E194/D194)*100</f>
        <v>19.992957746478872</v>
      </c>
      <c r="G194" t="s">
        <v>14</v>
      </c>
      <c r="H194">
        <v>243</v>
      </c>
      <c r="I194" s="13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ref="N194:N257" si="19">(((L194/60)/60)/24)+DATE(1970,1,1)</f>
        <v>41817.208333333336</v>
      </c>
      <c r="O194" s="7">
        <f t="shared" ref="O194:O257" si="20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1">LEFT(R194,SEARCH("/",R194)-1)</f>
        <v>music</v>
      </c>
      <c r="T194" t="str">
        <f t="shared" ref="T194:T257" si="22">RIGHT(R194,LEN(R194)-SEARCH("/",R194))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 s="13">
        <f t="shared" ref="I195:I258" si="2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si="19"/>
        <v>43198.208333333328</v>
      </c>
      <c r="O195" s="7">
        <f t="shared" si="20"/>
        <v>43202.208333333328</v>
      </c>
      <c r="P195" t="b">
        <v>1</v>
      </c>
      <c r="Q195" t="b">
        <v>0</v>
      </c>
      <c r="R195" t="s">
        <v>60</v>
      </c>
      <c r="S195" t="str">
        <f t="shared" si="21"/>
        <v>music</v>
      </c>
      <c r="T195" t="str">
        <f t="shared" si="22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13">
        <f t="shared" si="2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13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13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13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13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13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13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13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13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13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13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13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13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13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13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13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13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13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13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13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13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13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13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13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13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13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13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13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13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13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13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13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13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13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13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13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13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13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13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13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13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13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13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13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13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13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13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13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13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13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13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13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13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13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13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13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13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13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13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13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13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13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(E258/D258)*100</f>
        <v>23.390243902439025</v>
      </c>
      <c r="G258" t="s">
        <v>14</v>
      </c>
      <c r="H258">
        <v>15</v>
      </c>
      <c r="I258" s="13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ref="N258:N321" si="25">(((L258/60)/60)/24)+DATE(1970,1,1)</f>
        <v>42393.25</v>
      </c>
      <c r="O258" s="7">
        <f t="shared" ref="O258:O321" si="26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7">LEFT(R258,SEARCH("/",R258)-1)</f>
        <v>music</v>
      </c>
      <c r="T258" t="str">
        <f t="shared" ref="T258:T321" si="28">RIGHT(R258,LEN(R258)-SEARCH("/",R258))</f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 s="13">
        <f t="shared" ref="I259:I322" si="2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si="25"/>
        <v>41338.25</v>
      </c>
      <c r="O259" s="7">
        <f t="shared" si="26"/>
        <v>41352.208333333336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si="28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13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13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13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13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13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13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13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13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13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13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13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13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13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13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13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13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13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13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13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13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13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13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13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13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13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13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13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13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13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13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13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13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13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13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13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13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13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13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13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13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13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13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13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13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13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13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13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13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13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13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13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13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13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13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13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13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13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13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13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13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13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13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(E322/D322)*100</f>
        <v>9.5876777251184837</v>
      </c>
      <c r="G322" t="s">
        <v>14</v>
      </c>
      <c r="H322">
        <v>80</v>
      </c>
      <c r="I322" s="13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ref="N322:N385" si="31">(((L322/60)/60)/24)+DATE(1970,1,1)</f>
        <v>40673.208333333336</v>
      </c>
      <c r="O322" s="7">
        <f t="shared" ref="O322:O385" si="32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3">LEFT(R322,SEARCH("/",R322)-1)</f>
        <v>publishing</v>
      </c>
      <c r="T322" t="str">
        <f t="shared" ref="T322:T385" si="34">RIGHT(R322,LEN(R322)-SEARCH("/",R322))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 s="13">
        <f t="shared" ref="I323:I386" si="35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si="31"/>
        <v>40634.208333333336</v>
      </c>
      <c r="O323" s="7">
        <f t="shared" si="32"/>
        <v>40642.208333333336</v>
      </c>
      <c r="P323" t="b">
        <v>0</v>
      </c>
      <c r="Q323" t="b">
        <v>0</v>
      </c>
      <c r="R323" t="s">
        <v>100</v>
      </c>
      <c r="S323" t="str">
        <f t="shared" si="33"/>
        <v>film &amp; video</v>
      </c>
      <c r="T323" t="str">
        <f t="shared" si="34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13">
        <f t="shared" si="3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13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13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13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13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13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13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13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13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13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13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13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13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13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13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13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13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13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13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13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13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13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13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13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13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13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13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13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13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13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13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13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13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13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13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13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13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13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13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13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13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13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13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13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13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13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13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13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13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13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13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13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13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13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13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13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13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13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13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13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13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13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(E386/D386)*100</f>
        <v>172.00961538461539</v>
      </c>
      <c r="G386" t="s">
        <v>20</v>
      </c>
      <c r="H386">
        <v>4799</v>
      </c>
      <c r="I386" s="13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ref="N386:N449" si="37">(((L386/60)/60)/24)+DATE(1970,1,1)</f>
        <v>42776.25</v>
      </c>
      <c r="O386" s="7">
        <f t="shared" ref="O386:O449" si="38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39">LEFT(R386,SEARCH("/",R386)-1)</f>
        <v>film &amp; video</v>
      </c>
      <c r="T386" t="str">
        <f t="shared" ref="T386:T449" si="40">RIGHT(R386,LEN(R386)-SEARCH("/",R386))</f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 s="13">
        <f t="shared" ref="I387:I450" si="4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si="37"/>
        <v>43553.208333333328</v>
      </c>
      <c r="O387" s="7">
        <f t="shared" si="38"/>
        <v>43585.208333333328</v>
      </c>
      <c r="P387" t="b">
        <v>0</v>
      </c>
      <c r="Q387" t="b">
        <v>0</v>
      </c>
      <c r="R387" t="s">
        <v>68</v>
      </c>
      <c r="S387" t="str">
        <f t="shared" si="39"/>
        <v>publishing</v>
      </c>
      <c r="T387" t="str">
        <f t="shared" si="40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13">
        <f t="shared" si="4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13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13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13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13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13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13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13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13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13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13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13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13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13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13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13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13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13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13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13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13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13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13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13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13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13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13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13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13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13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13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13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13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13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13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13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13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13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13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13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13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13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13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13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13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13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13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13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13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13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13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13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13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13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13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1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13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13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13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13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13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13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(E450/D450)*100</f>
        <v>50.482758620689658</v>
      </c>
      <c r="G450" t="s">
        <v>14</v>
      </c>
      <c r="H450">
        <v>605</v>
      </c>
      <c r="I450" s="13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ref="N450:N513" si="43">(((L450/60)/60)/24)+DATE(1970,1,1)</f>
        <v>41378.208333333336</v>
      </c>
      <c r="O450" s="7">
        <f t="shared" ref="O450:O513" si="44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5">LEFT(R450,SEARCH("/",R450)-1)</f>
        <v>games</v>
      </c>
      <c r="T450" t="str">
        <f t="shared" ref="T450:T513" si="46">RIGHT(R450,LEN(R450)-SEARCH("/",R450))</f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 s="13">
        <f t="shared" ref="I451:I514" si="47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si="43"/>
        <v>43530.25</v>
      </c>
      <c r="O451" s="7">
        <f t="shared" si="44"/>
        <v>43547.208333333328</v>
      </c>
      <c r="P451" t="b">
        <v>0</v>
      </c>
      <c r="Q451" t="b">
        <v>0</v>
      </c>
      <c r="R451" t="s">
        <v>89</v>
      </c>
      <c r="S451" t="str">
        <f t="shared" si="45"/>
        <v>games</v>
      </c>
      <c r="T451" t="str">
        <f t="shared" si="46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13">
        <f t="shared" si="47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13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13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13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13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13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13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13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13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13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13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13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13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13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13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13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13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13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13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13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13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13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13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13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13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13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13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13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13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13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13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13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13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13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13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13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13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13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13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13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13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13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13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13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13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13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13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13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13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13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13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13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13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13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13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13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13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13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13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13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13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13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(E514/D514)*100</f>
        <v>139.31868131868131</v>
      </c>
      <c r="G514" t="s">
        <v>20</v>
      </c>
      <c r="H514">
        <v>239</v>
      </c>
      <c r="I514" s="13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ref="N514:N577" si="49">(((L514/60)/60)/24)+DATE(1970,1,1)</f>
        <v>41825.208333333336</v>
      </c>
      <c r="O514" s="7">
        <f t="shared" ref="O514:O577" si="50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1">LEFT(R514,SEARCH("/",R514)-1)</f>
        <v>games</v>
      </c>
      <c r="T514" t="str">
        <f t="shared" ref="T514:T577" si="52">RIGHT(R514,LEN(R514)-SEARCH("/",R514))</f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 s="13">
        <f t="shared" ref="I515:I578" si="5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si="49"/>
        <v>40430.208333333336</v>
      </c>
      <c r="O515" s="7">
        <f t="shared" si="50"/>
        <v>40432.208333333336</v>
      </c>
      <c r="P515" t="b">
        <v>0</v>
      </c>
      <c r="Q515" t="b">
        <v>0</v>
      </c>
      <c r="R515" t="s">
        <v>269</v>
      </c>
      <c r="S515" t="str">
        <f t="shared" si="51"/>
        <v>film &amp; video</v>
      </c>
      <c r="T515" t="str">
        <f t="shared" si="52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13">
        <f t="shared" si="5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13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13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13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13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13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13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13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13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13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13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13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13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13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13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13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13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13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13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13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13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13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13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13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13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13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13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13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13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13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13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13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13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13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13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13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13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13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13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13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13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13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13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13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13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13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13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13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13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13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13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13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13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13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13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13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13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13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13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13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13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13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(E578/D578)*100</f>
        <v>64.927835051546396</v>
      </c>
      <c r="G578" t="s">
        <v>14</v>
      </c>
      <c r="H578">
        <v>64</v>
      </c>
      <c r="I578" s="13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ref="N578:N641" si="55">(((L578/60)/60)/24)+DATE(1970,1,1)</f>
        <v>43040.208333333328</v>
      </c>
      <c r="O578" s="7">
        <f t="shared" ref="O578:O641" si="56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7">LEFT(R578,SEARCH("/",R578)-1)</f>
        <v>theater</v>
      </c>
      <c r="T578" t="str">
        <f t="shared" ref="T578:T641" si="58">RIGHT(R578,LEN(R578)-SEARCH("/",R578))</f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 s="13">
        <f t="shared" ref="I579:I642" si="5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si="55"/>
        <v>40613.25</v>
      </c>
      <c r="O579" s="7">
        <f t="shared" si="56"/>
        <v>40639.208333333336</v>
      </c>
      <c r="P579" t="b">
        <v>0</v>
      </c>
      <c r="Q579" t="b">
        <v>0</v>
      </c>
      <c r="R579" t="s">
        <v>159</v>
      </c>
      <c r="S579" t="str">
        <f t="shared" si="57"/>
        <v>music</v>
      </c>
      <c r="T579" t="str">
        <f t="shared" si="58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13">
        <f t="shared" si="5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13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13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13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13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5"/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13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5"/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13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5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13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5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13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5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13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5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13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5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13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5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13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5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13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5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13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5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13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5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13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5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13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5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13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5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13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5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13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5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13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5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13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5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13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5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13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5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13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5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13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5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13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5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13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5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13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5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13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5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13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5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13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5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13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5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13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5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13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5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13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5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13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5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13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5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13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5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13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5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13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5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13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5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13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5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13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5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13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5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13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5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13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5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13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5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13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5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13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5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13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5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13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5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13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5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13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5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13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5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13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5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13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5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13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5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13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5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13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5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13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5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(E642/D642)*100</f>
        <v>16.501669449081803</v>
      </c>
      <c r="G642" t="s">
        <v>14</v>
      </c>
      <c r="H642">
        <v>257</v>
      </c>
      <c r="I642" s="13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ref="N642:N705" si="61">(((L642/60)/60)/24)+DATE(1970,1,1)</f>
        <v>42387.25</v>
      </c>
      <c r="O642" s="7">
        <f t="shared" ref="O642:O705" si="62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3">LEFT(R642,SEARCH("/",R642)-1)</f>
        <v>theater</v>
      </c>
      <c r="T642" t="str">
        <f t="shared" ref="T642:T705" si="64">RIGHT(R642,LEN(R642)-SEARCH("/",R642))</f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 s="13">
        <f t="shared" ref="I643:I706" si="65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si="61"/>
        <v>42786.25</v>
      </c>
      <c r="O643" s="7">
        <f t="shared" si="62"/>
        <v>42814.208333333328</v>
      </c>
      <c r="P643" t="b">
        <v>0</v>
      </c>
      <c r="Q643" t="b">
        <v>0</v>
      </c>
      <c r="R643" t="s">
        <v>33</v>
      </c>
      <c r="S643" t="str">
        <f t="shared" si="63"/>
        <v>theater</v>
      </c>
      <c r="T643" t="str">
        <f t="shared" si="64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13">
        <f t="shared" si="65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1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13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1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13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1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13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1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13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1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13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1"/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13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1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13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1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13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1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13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1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13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1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13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1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13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1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13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1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13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1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13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1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13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1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13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1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13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1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13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1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13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1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13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1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13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1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13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1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13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1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13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1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13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1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13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1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13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1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13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1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13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1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13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1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13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1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13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1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13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1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13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1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13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1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13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1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13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1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13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1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13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1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13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1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13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1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13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1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13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1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13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1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13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1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13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1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13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1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13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1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13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1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13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1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13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1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13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1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13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1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13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1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13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1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13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1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13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1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13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1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13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1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13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1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(E706/D706)*100</f>
        <v>122.78160919540231</v>
      </c>
      <c r="G706" t="s">
        <v>20</v>
      </c>
      <c r="H706">
        <v>116</v>
      </c>
      <c r="I706" s="13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ref="N706:N769" si="67">(((L706/60)/60)/24)+DATE(1970,1,1)</f>
        <v>42555.208333333328</v>
      </c>
      <c r="O706" s="7">
        <f t="shared" ref="O706:O769" si="68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69">LEFT(R706,SEARCH("/",R706)-1)</f>
        <v>film &amp; video</v>
      </c>
      <c r="T706" t="str">
        <f t="shared" ref="T706:T769" si="70">RIGHT(R706,LEN(R706)-SEARCH("/",R706))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 s="13">
        <f t="shared" ref="I707:I770" si="71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si="67"/>
        <v>41619.25</v>
      </c>
      <c r="O707" s="7">
        <f t="shared" si="68"/>
        <v>41623.25</v>
      </c>
      <c r="P707" t="b">
        <v>0</v>
      </c>
      <c r="Q707" t="b">
        <v>0</v>
      </c>
      <c r="R707" t="s">
        <v>68</v>
      </c>
      <c r="S707" t="str">
        <f t="shared" si="69"/>
        <v>publishing</v>
      </c>
      <c r="T707" t="str">
        <f t="shared" si="70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13">
        <f t="shared" si="71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7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13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7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13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7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13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7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13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7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7"/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13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7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13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7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13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7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13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7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13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7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13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7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13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7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13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7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13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7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13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7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13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7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13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7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13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7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13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7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13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7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13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7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13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7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13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7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13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7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13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7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13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7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13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7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13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7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13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7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13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7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13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7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13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7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13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7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13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7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13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7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13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7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13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7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13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7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13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7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13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7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13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7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13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7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13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7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13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7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13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7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13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7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13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7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13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7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13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7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13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7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13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7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13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7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13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7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13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7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13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7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13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7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13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7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13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7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13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7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13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7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13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7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(E770/D770)*100</f>
        <v>231</v>
      </c>
      <c r="G770" t="s">
        <v>20</v>
      </c>
      <c r="H770">
        <v>150</v>
      </c>
      <c r="I770" s="13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ref="N770:N833" si="73">(((L770/60)/60)/24)+DATE(1970,1,1)</f>
        <v>41619.25</v>
      </c>
      <c r="O770" s="7">
        <f t="shared" ref="O770:O833" si="74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5">LEFT(R770,SEARCH("/",R770)-1)</f>
        <v>theater</v>
      </c>
      <c r="T770" t="str">
        <f t="shared" ref="T770:T833" si="76">RIGHT(R770,LEN(R770)-SEARCH("/",R770))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 s="13">
        <f t="shared" ref="I771:I834" si="77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si="73"/>
        <v>41501.208333333336</v>
      </c>
      <c r="O771" s="7">
        <f t="shared" si="74"/>
        <v>41527.208333333336</v>
      </c>
      <c r="P771" t="b">
        <v>0</v>
      </c>
      <c r="Q771" t="b">
        <v>0</v>
      </c>
      <c r="R771" t="s">
        <v>89</v>
      </c>
      <c r="S771" t="str">
        <f t="shared" si="75"/>
        <v>games</v>
      </c>
      <c r="T771" t="str">
        <f t="shared" si="76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13">
        <f t="shared" si="7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3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1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3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13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3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13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3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13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3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13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3"/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13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3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13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3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13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3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13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3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13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3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13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3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13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3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13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3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13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3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13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3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13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3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13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3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13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3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13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3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13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3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1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3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13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3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13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3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13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3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13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3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13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3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13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3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13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3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13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3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13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3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13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3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13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3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13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3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13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3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13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3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13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3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13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3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13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3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13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3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13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3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13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3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13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3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13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3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13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3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13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3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13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3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13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3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13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3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13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3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13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3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13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3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13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3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13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3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13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3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13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3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13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3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13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3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13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3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13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3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13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3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13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3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(E834/D834)*100</f>
        <v>315.17592592592592</v>
      </c>
      <c r="G834" t="s">
        <v>20</v>
      </c>
      <c r="H834">
        <v>1297</v>
      </c>
      <c r="I834" s="13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ref="N834:N897" si="79">(((L834/60)/60)/24)+DATE(1970,1,1)</f>
        <v>42299.208333333328</v>
      </c>
      <c r="O834" s="7">
        <f t="shared" ref="O834:O897" si="80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1">LEFT(R834,SEARCH("/",R834)-1)</f>
        <v>publishing</v>
      </c>
      <c r="T834" t="str">
        <f t="shared" ref="T834:T897" si="82">RIGHT(R834,LEN(R834)-SEARCH("/",R834))</f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 s="13">
        <f t="shared" ref="I835:I898" si="8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si="79"/>
        <v>40588.25</v>
      </c>
      <c r="O835" s="7">
        <f t="shared" si="80"/>
        <v>40599.25</v>
      </c>
      <c r="P835" t="b">
        <v>0</v>
      </c>
      <c r="Q835" t="b">
        <v>0</v>
      </c>
      <c r="R835" t="s">
        <v>206</v>
      </c>
      <c r="S835" t="str">
        <f t="shared" si="81"/>
        <v>publishing</v>
      </c>
      <c r="T835" t="str">
        <f t="shared" si="82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13">
        <f t="shared" si="8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9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13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9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13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9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13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9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13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9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13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9"/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13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9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13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9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13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9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13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9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13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9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13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9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13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9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13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9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13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9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13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9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13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9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13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9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13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9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13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9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13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9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13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9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13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9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13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9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13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9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13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9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13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9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13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9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13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9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13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9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13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9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13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9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13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9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13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9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13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9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13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9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13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9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13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9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13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9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13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9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13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9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13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9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13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9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13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9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13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9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13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9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13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9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13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9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13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9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13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9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13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9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13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9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13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9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13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9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13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9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13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9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13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9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13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9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13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9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13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9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13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9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13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9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(E898/D898)*100</f>
        <v>774.43434343434342</v>
      </c>
      <c r="G898" t="s">
        <v>20</v>
      </c>
      <c r="H898">
        <v>1460</v>
      </c>
      <c r="I898" s="13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ref="N898:N961" si="85">(((L898/60)/60)/24)+DATE(1970,1,1)</f>
        <v>40738.208333333336</v>
      </c>
      <c r="O898" s="7">
        <f t="shared" ref="O898:O961" si="86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7">LEFT(R898,SEARCH("/",R898)-1)</f>
        <v>food</v>
      </c>
      <c r="T898" t="str">
        <f t="shared" ref="T898:T961" si="88">RIGHT(R898,LEN(R898)-SEARCH("/",R898))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 s="13">
        <f t="shared" ref="I899:I962" si="8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85"/>
        <v>43583.208333333328</v>
      </c>
      <c r="O899" s="7">
        <f t="shared" si="86"/>
        <v>43585.208333333328</v>
      </c>
      <c r="P899" t="b">
        <v>0</v>
      </c>
      <c r="Q899" t="b">
        <v>0</v>
      </c>
      <c r="R899" t="s">
        <v>33</v>
      </c>
      <c r="S899" t="str">
        <f t="shared" si="87"/>
        <v>theater</v>
      </c>
      <c r="T899" t="str">
        <f t="shared" si="88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13">
        <f t="shared" si="8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5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13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5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13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5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13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5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13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5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13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5"/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13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5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13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5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13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5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13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5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13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5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13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5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13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5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13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5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13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5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13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5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13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5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13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5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13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5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13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5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13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5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13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5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13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5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13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5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13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5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13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5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13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5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13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5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13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5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13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5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13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5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13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5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13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5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13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5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13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5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13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5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13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5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13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5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13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5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13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5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13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5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13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5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13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5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13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5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13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5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13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5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13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5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13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5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13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5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13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5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13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5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13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5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13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5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13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5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13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5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13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5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13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5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13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5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13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5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13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5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13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5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13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5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90">(E962/D962)*100</f>
        <v>85.054545454545448</v>
      </c>
      <c r="G962" t="s">
        <v>14</v>
      </c>
      <c r="H962">
        <v>55</v>
      </c>
      <c r="I962" s="13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ref="N962:N1001" si="91">(((L962/60)/60)/24)+DATE(1970,1,1)</f>
        <v>42408.25</v>
      </c>
      <c r="O962" s="7">
        <f t="shared" ref="O962:O1001" si="92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3">LEFT(R962,SEARCH("/",R962)-1)</f>
        <v>technology</v>
      </c>
      <c r="T962" t="str">
        <f t="shared" ref="T962:T1001" si="94">RIGHT(R962,LEN(R962)-SEARCH("/",R962))</f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 s="13">
        <f t="shared" ref="I963:I1001" si="95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91"/>
        <v>40591.25</v>
      </c>
      <c r="O963" s="7">
        <f t="shared" si="92"/>
        <v>40595.25</v>
      </c>
      <c r="P963" t="b">
        <v>0</v>
      </c>
      <c r="Q963" t="b">
        <v>0</v>
      </c>
      <c r="R963" t="s">
        <v>206</v>
      </c>
      <c r="S963" t="str">
        <f t="shared" si="93"/>
        <v>publishing</v>
      </c>
      <c r="T963" t="str">
        <f t="shared" si="94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13">
        <f t="shared" si="9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1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13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1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13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1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13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1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13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1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13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1"/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13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1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13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1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13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1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13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1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13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1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13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1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13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1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13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1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13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1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13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1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13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1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13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1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13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1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13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1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13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1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13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1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13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1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13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1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13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1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13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1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13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1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13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1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13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1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13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1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13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1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13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1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13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1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13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1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13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1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13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1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13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1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13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1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dataConsolidate/>
  <conditionalFormatting sqref="F2:F1001">
    <cfRule type="colorScale" priority="4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2:G1001">
    <cfRule type="expression" dxfId="11" priority="8">
      <formula>G2="live"</formula>
    </cfRule>
    <cfRule type="expression" dxfId="10" priority="9">
      <formula>G2="canceled"</formula>
    </cfRule>
    <cfRule type="expression" dxfId="9" priority="11">
      <formula>G2="successful"</formula>
    </cfRule>
    <cfRule type="expression" dxfId="8" priority="13">
      <formula>G2="failed"</formula>
    </cfRule>
  </conditionalFormatting>
  <pageMargins left="0.75" right="0.75" top="1" bottom="1" header="0.5" footer="0.5"/>
  <ignoredErrors>
    <ignoredError sqref="I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6344-78D1-664E-9704-15FC0A7A12EF}">
  <sheetPr codeName="Sheet2"/>
  <dimension ref="A1:F14"/>
  <sheetViews>
    <sheetView workbookViewId="0">
      <selection activeCell="H33" sqref="H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20" bestFit="1" customWidth="1"/>
    <col min="9" max="9" width="15.6640625" bestFit="1" customWidth="1"/>
    <col min="10" max="10" width="24.83203125" bestFit="1" customWidth="1"/>
    <col min="11" max="11" width="20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2066</v>
      </c>
      <c r="B3" s="5" t="s">
        <v>2067</v>
      </c>
    </row>
    <row r="4" spans="1:6" x14ac:dyDescent="0.2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7425-2E13-1E4D-BABA-730AA39AFCB6}">
  <sheetPr codeName="Sheet3"/>
  <dimension ref="A1:F30"/>
  <sheetViews>
    <sheetView workbookViewId="0">
      <selection activeCell="H39" sqref="H39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8.6640625" bestFit="1" customWidth="1"/>
    <col min="9" max="9" width="13.6640625" bestFit="1" customWidth="1"/>
    <col min="10" max="10" width="23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2071</v>
      </c>
      <c r="B4" s="5" t="s">
        <v>2067</v>
      </c>
    </row>
    <row r="5" spans="1:6" x14ac:dyDescent="0.2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880-CA7F-0F46-ACBC-5A585950A1B1}">
  <sheetPr codeName="Sheet4"/>
  <dimension ref="A1:E18"/>
  <sheetViews>
    <sheetView workbookViewId="0">
      <selection activeCell="S5" sqref="S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2031</v>
      </c>
      <c r="B1" t="s">
        <v>2070</v>
      </c>
    </row>
    <row r="2" spans="1:5" x14ac:dyDescent="0.2">
      <c r="A2" s="5" t="s">
        <v>2086</v>
      </c>
      <c r="B2" t="s">
        <v>2070</v>
      </c>
    </row>
    <row r="4" spans="1:5" x14ac:dyDescent="0.2">
      <c r="A4" s="5" t="s">
        <v>2066</v>
      </c>
      <c r="B4" s="5" t="s">
        <v>2067</v>
      </c>
    </row>
    <row r="5" spans="1:5" x14ac:dyDescent="0.2">
      <c r="A5" s="5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8" t="s">
        <v>2081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2082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2083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1ECD-12DD-F74D-87C3-89B444A32D11}">
  <sheetPr codeName="Sheet5"/>
  <dimension ref="A1:H14"/>
  <sheetViews>
    <sheetView workbookViewId="0">
      <selection activeCell="H15" sqref="H15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2">
      <c r="A2" s="9" t="s">
        <v>2095</v>
      </c>
      <c r="B2">
        <f>COUNTIFS(Crowdfunding_Main!$G$2:$G$1001,"=successful",Crowdfunding_Main!$D$2:$D$1001,"&lt;1000")</f>
        <v>30</v>
      </c>
      <c r="C2">
        <f>COUNTIFS(Crowdfunding_Main!$G$2:$G$1001,"=failed",Crowdfunding_Main!$D$2:$D$1001,"&lt;1000")</f>
        <v>20</v>
      </c>
      <c r="D2">
        <f>COUNTIFS(Crowdfunding_Main!$G$2:$G$1001,"=canceled",Crowdfunding_Main!$D$2:$D$1001,"&lt;1000")</f>
        <v>1</v>
      </c>
      <c r="E2" s="10">
        <f>SUM(B2:D2)</f>
        <v>51</v>
      </c>
      <c r="F2" s="11">
        <f>(B2/E2)</f>
        <v>0.58823529411764708</v>
      </c>
      <c r="G2" s="11">
        <f>(C2/E2)</f>
        <v>0.39215686274509803</v>
      </c>
      <c r="H2" s="11">
        <f>D2/E2</f>
        <v>1.9607843137254902E-2</v>
      </c>
    </row>
    <row r="3" spans="1:8" x14ac:dyDescent="0.2">
      <c r="A3" s="9" t="s">
        <v>2096</v>
      </c>
      <c r="B3">
        <f>COUNTIFS(Crowdfunding_Main!$G$2:$G$1001,"=successful",Crowdfunding_Main!$D$2:$D$1001,"&gt;=1000",Crowdfunding_Main!$D$2:$D$1001,"&lt;=4999")</f>
        <v>191</v>
      </c>
      <c r="C3">
        <f>COUNTIFS(Crowdfunding_Main!$G$2:$G$1001,"=failed",Crowdfunding_Main!$D$2:$D$1001,"&gt;=1000",Crowdfunding_Main!$D$2:$D$1001,"&lt;=4999")</f>
        <v>38</v>
      </c>
      <c r="D3">
        <f>COUNTIFS(Crowdfunding_Main!$G$2:$G$1001,"=canceled",Crowdfunding_Main!$D$2:$D$1001,"&gt;=1000",Crowdfunding_Main!$D$2:$D$1001,"&lt;=4999")</f>
        <v>2</v>
      </c>
      <c r="E3" s="10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D3/E3</f>
        <v>8.658008658008658E-3</v>
      </c>
    </row>
    <row r="4" spans="1:8" x14ac:dyDescent="0.2">
      <c r="A4" s="9" t="s">
        <v>2097</v>
      </c>
      <c r="B4">
        <f>COUNTIFS(Crowdfunding_Main!$G$2:$G$1001,"=successful",Crowdfunding_Main!$D$2:$D$1001,"&gt;=5000",Crowdfunding_Main!$D$2:$D$1001,"&lt;=9999")</f>
        <v>164</v>
      </c>
      <c r="C4">
        <f>COUNTIFS(Crowdfunding_Main!$G$2:$G$1001,"=failed",Crowdfunding_Main!$D$2:$D$1001,"&gt;=5000",Crowdfunding_Main!$D$2:$D$1001,"&lt;=9999")</f>
        <v>126</v>
      </c>
      <c r="D4">
        <f>COUNTIFS(Crowdfunding_Main!$G$2:$G$1001,"=canceled",Crowdfunding_Main!$D$2:$D$1001,"&gt;=5000",Crowdfunding_Main!$D$2:$D$1001,"&lt;=9999")</f>
        <v>25</v>
      </c>
      <c r="E4" s="10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9" t="s">
        <v>2098</v>
      </c>
      <c r="B5">
        <f>COUNTIFS(Crowdfunding_Main!$G$2:$G$1001,"=successful",Crowdfunding_Main!$D$2:$D$1001,"&gt;=10000",Crowdfunding_Main!$D$2:$D$1001,"&lt;=14999")</f>
        <v>4</v>
      </c>
      <c r="C5">
        <f>COUNTIFS(Crowdfunding_Main!$G$2:$G$1001,"=failed",Crowdfunding_Main!$D$2:$D$1001,"&gt;=10000",Crowdfunding_Main!$D$2:$D$1001,"&lt;=14999")</f>
        <v>5</v>
      </c>
      <c r="D5">
        <f>COUNTIFS(Crowdfunding_Main!$G$2:$G$1001,"=canceled",Crowdfunding_Main!$D$2:$D$1001,"&gt;=10000",Crowdfunding_Main!$D$2:$D$1001,"&lt;=14999")</f>
        <v>0</v>
      </c>
      <c r="E5" s="10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9" t="s">
        <v>2114</v>
      </c>
      <c r="B6">
        <f>COUNTIFS(Crowdfunding_Main!$G$2:$G$1001,"=successful",Crowdfunding_Main!$D$2:$D$1001,"&gt;=15000",Crowdfunding_Main!$D$2:$D$1001,"&lt;=19999")</f>
        <v>10</v>
      </c>
      <c r="C6">
        <f>COUNTIFS(Crowdfunding_Main!$G$2:$G$1001,"=failed",Crowdfunding_Main!$D$2:$D$1001,"&gt;=15000",Crowdfunding_Main!$D$2:$D$1001,"&lt;=19999")</f>
        <v>0</v>
      </c>
      <c r="D6">
        <f>COUNTIFS(Crowdfunding_Main!$G$2:$G$1001,"=canceled",Crowdfunding_Main!$D$2:$D$1001,"&gt;=15000",Crowdfunding_Main!$D$2:$D$1001,"&lt;=19999")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9" t="s">
        <v>2099</v>
      </c>
      <c r="B7">
        <f>COUNTIFS(Crowdfunding_Main!$G$2:$G$1001,"=successful",Crowdfunding_Main!$D$2:$D$1001,"&gt;=20000",Crowdfunding_Main!$D$2:$D$1001,"&lt;=24999")</f>
        <v>7</v>
      </c>
      <c r="C7">
        <f>COUNTIFS(Crowdfunding_Main!$G$2:$G$1001,"=failed",Crowdfunding_Main!$D$2:$D$1001,"&gt;=20000",Crowdfunding_Main!$D$2:$D$1001,"&lt;=24999")</f>
        <v>0</v>
      </c>
      <c r="D7">
        <f>COUNTIFS(Crowdfunding_Main!$G$2:$G$1001,"=canceled",Crowdfunding_Main!$D$2:$D$1001,"&gt;=20000",Crowdfunding_Main!$D$2:$D$1001,"&lt;=24999")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9" t="s">
        <v>2100</v>
      </c>
      <c r="B8">
        <f>COUNTIFS(Crowdfunding_Main!$G$2:$G$1001,"=successful",Crowdfunding_Main!$D$2:$D$1001,"&gt;=25000",Crowdfunding_Main!$D$2:$D$1001,"&lt;=29999")</f>
        <v>11</v>
      </c>
      <c r="C8">
        <f>COUNTIFS(Crowdfunding_Main!$G$2:$G$1001,"=failed",Crowdfunding_Main!$D$2:$D$1001,"&gt;=25000",Crowdfunding_Main!$D$2:$D$1001,"&lt;=29999")</f>
        <v>3</v>
      </c>
      <c r="D8">
        <f>COUNTIFS(Crowdfunding_Main!$G$2:$G$1001,"=canceled",Crowdfunding_Main!$D$2:$D$1001,"&gt;=25000",Crowdfunding_Main!$D$2:$D$1001,"&lt;=29999")</f>
        <v>0</v>
      </c>
      <c r="E8" s="10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9" t="s">
        <v>2101</v>
      </c>
      <c r="B9">
        <f>COUNTIFS(Crowdfunding_Main!$G$2:$G$1001,"=successful",Crowdfunding_Main!$D$2:$D$1001,"&gt;=30000",Crowdfunding_Main!$D$2:$D$1001,"&lt;=34999")</f>
        <v>7</v>
      </c>
      <c r="C9">
        <f>COUNTIFS(Crowdfunding_Main!$G$2:$G$1001,"=failed",Crowdfunding_Main!$D$2:$D$1001,"&gt;=30000",Crowdfunding_Main!$D$2:$D$1001,"&lt;=34999")</f>
        <v>0</v>
      </c>
      <c r="D9">
        <f>COUNTIFS(Crowdfunding_Main!$G$2:$G$1001,"=canceled",Crowdfunding_Main!$D$2:$D$1001,"&gt;=30000",Crowdfunding_Main!$D$2:$D$1001,"&lt;=34999")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>D9/E9</f>
        <v>0</v>
      </c>
    </row>
    <row r="10" spans="1:8" x14ac:dyDescent="0.2">
      <c r="A10" s="9" t="s">
        <v>2102</v>
      </c>
      <c r="B10">
        <f>COUNTIFS(Crowdfunding_Main!$G$2:$G$1001,"=successful",Crowdfunding_Main!$D$2:$D$1001,"&gt;=35000",Crowdfunding_Main!$D$2:$D$1001,"&lt;=39999")</f>
        <v>8</v>
      </c>
      <c r="C10">
        <f>COUNTIFS(Crowdfunding_Main!$G$2:$G$1001,"=failed",Crowdfunding_Main!$D$2:$D$1001,"&gt;=35000",Crowdfunding_Main!$D$2:$D$1001,"&lt;=39999")</f>
        <v>3</v>
      </c>
      <c r="D10">
        <f>COUNTIFS(Crowdfunding_Main!$G$2:$G$1001,"=canceled",Crowdfunding_Main!$D$2:$D$1001,"&gt;=35000",Crowdfunding_Main!$D$2:$D$1001,"&lt;=39999")</f>
        <v>1</v>
      </c>
      <c r="E10" s="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9" t="s">
        <v>2103</v>
      </c>
      <c r="B11">
        <f>COUNTIFS(Crowdfunding_Main!$G$2:$G$1001,"=successful",Crowdfunding_Main!$D$2:$D$1001,"&gt;=40000",Crowdfunding_Main!$D$2:$D$1001,"&lt;=44999")</f>
        <v>11</v>
      </c>
      <c r="C11">
        <f>COUNTIFS(Crowdfunding_Main!$G$2:$G$1001,"=failed",Crowdfunding_Main!$D$2:$D$1001,"&gt;=40000",Crowdfunding_Main!$D$2:$D$1001,"&lt;=44999")</f>
        <v>3</v>
      </c>
      <c r="D11">
        <f>COUNTIFS(Crowdfunding_Main!$G$2:$G$1001,"=canceled",Crowdfunding_Main!$D$2:$D$1001,"&gt;=40000",Crowdfunding_Main!$D$2:$D$1001,"&lt;=44999")</f>
        <v>0</v>
      </c>
      <c r="E11" s="10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9" t="s">
        <v>2104</v>
      </c>
      <c r="B12">
        <f>COUNTIFS(Crowdfunding_Main!$G$2:$G$1001,"=successful",Crowdfunding_Main!$D$2:$D$1001,"&gt;=45000",Crowdfunding_Main!$D$2:$D$1001,"&lt;=49999")</f>
        <v>8</v>
      </c>
      <c r="C12">
        <f>COUNTIFS(Crowdfunding_Main!$G$2:$G$1001,"=failed",Crowdfunding_Main!$D$2:$D$1001,"&gt;=45000",Crowdfunding_Main!$D$2:$D$1001,"&lt;=49999")</f>
        <v>3</v>
      </c>
      <c r="D12">
        <f>COUNTIFS(Crowdfunding_Main!$G$2:$G$1001,"=canceled",Crowdfunding_Main!$D$2:$D$1001,"&gt;=45000",Crowdfunding_Main!$D$2:$D$1001,"&lt;=49999")</f>
        <v>0</v>
      </c>
      <c r="E12" s="10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9" t="s">
        <v>2105</v>
      </c>
      <c r="B13">
        <f>COUNTIFS(Crowdfunding_Main!$G$2:$G$1001,"=successful",Crowdfunding_Main!$D$2:$D$1001,"&gt;=50000")</f>
        <v>114</v>
      </c>
      <c r="C13">
        <f>COUNTIFS(Crowdfunding_Main!$G$2:$G$1001,"=failed",Crowdfunding_Main!$D$2:$D$1001,"&gt;=50000")</f>
        <v>163</v>
      </c>
      <c r="D13">
        <f>COUNTIFS(Crowdfunding_Main!$G$2:$G$1001,"=canceled",Crowdfunding_Main!$D$2:$D$1001,"&gt;=50000")</f>
        <v>28</v>
      </c>
      <c r="E13" s="10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8" x14ac:dyDescent="0.2">
      <c r="F14" s="15">
        <f>AVERAGE(F2:F13)</f>
        <v>0.72660774526734029</v>
      </c>
      <c r="G14" s="15">
        <f>AVERAGE(G2:G13)</f>
        <v>0.24982829280080965</v>
      </c>
      <c r="H14" s="15">
        <f>AVERAGE(H2:H13)</f>
        <v>2.3563961931850074E-2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7DC9-DAFD-0246-B781-29E77800EF40}">
  <sheetPr codeName="Sheet6"/>
  <dimension ref="A1:K566"/>
  <sheetViews>
    <sheetView workbookViewId="0">
      <selection activeCell="B3" sqref="B3"/>
    </sheetView>
  </sheetViews>
  <sheetFormatPr baseColWidth="10" defaultRowHeight="16" x14ac:dyDescent="0.2"/>
  <cols>
    <col min="2" max="2" width="12.83203125" bestFit="1" customWidth="1"/>
    <col min="5" max="5" width="12.83203125" bestFit="1" customWidth="1"/>
    <col min="7" max="7" width="35.1640625" bestFit="1" customWidth="1"/>
    <col min="8" max="8" width="10.83203125" style="4"/>
    <col min="10" max="10" width="35.1640625" bestFit="1" customWidth="1"/>
    <col min="11" max="11" width="10.83203125" style="4"/>
  </cols>
  <sheetData>
    <row r="1" spans="1:11" x14ac:dyDescent="0.2">
      <c r="A1" t="s">
        <v>4</v>
      </c>
      <c r="B1" t="s">
        <v>5</v>
      </c>
      <c r="D1" t="s">
        <v>4</v>
      </c>
      <c r="E1" t="s">
        <v>5</v>
      </c>
      <c r="G1" s="9" t="s">
        <v>2106</v>
      </c>
      <c r="J1" s="9" t="s">
        <v>2107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t="s">
        <v>2108</v>
      </c>
      <c r="H2" s="14">
        <f>AVERAGE(B2:B566)</f>
        <v>851.14690265486729</v>
      </c>
      <c r="J2" t="s">
        <v>2108</v>
      </c>
      <c r="K2" s="14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2109</v>
      </c>
      <c r="H3" s="14">
        <f>MEDIAN(B2:B566)</f>
        <v>201</v>
      </c>
      <c r="J3" t="s">
        <v>2109</v>
      </c>
      <c r="K3" s="14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2110</v>
      </c>
      <c r="H4" s="14">
        <f>MIN(B2:B566)</f>
        <v>16</v>
      </c>
      <c r="J4" t="s">
        <v>2110</v>
      </c>
      <c r="K4" s="14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2111</v>
      </c>
      <c r="H5" s="14">
        <f>MAX(B2:B566)</f>
        <v>7295</v>
      </c>
      <c r="J5" t="s">
        <v>2111</v>
      </c>
      <c r="K5" s="14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2113</v>
      </c>
      <c r="H6" s="14">
        <f>_xlfn.VAR.P(B2:B566)</f>
        <v>1603373.7324019109</v>
      </c>
      <c r="J6" t="s">
        <v>2113</v>
      </c>
      <c r="K6" s="14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2112</v>
      </c>
      <c r="H7" s="14">
        <f>_xlfn.STDEV.P(B2:B566)</f>
        <v>1266.2439466397898</v>
      </c>
      <c r="J7" t="s">
        <v>2112</v>
      </c>
      <c r="K7" s="14">
        <f>_xlfn.STDEV.P(E2:E566)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ht="16" customHeight="1" x14ac:dyDescent="0.2">
      <c r="A10" t="s">
        <v>20</v>
      </c>
      <c r="B10">
        <v>1396</v>
      </c>
      <c r="D10" t="s">
        <v>14</v>
      </c>
      <c r="E10">
        <v>452</v>
      </c>
      <c r="G10" s="17" t="s">
        <v>2115</v>
      </c>
      <c r="H10" s="17"/>
      <c r="I10" s="17"/>
      <c r="J10" s="17"/>
    </row>
    <row r="11" spans="1:11" ht="16" customHeight="1" x14ac:dyDescent="0.2">
      <c r="A11" t="s">
        <v>20</v>
      </c>
      <c r="B11">
        <v>890</v>
      </c>
      <c r="D11" t="s">
        <v>14</v>
      </c>
      <c r="E11">
        <v>674</v>
      </c>
      <c r="G11" s="17"/>
      <c r="H11" s="17"/>
      <c r="I11" s="17"/>
      <c r="J11" s="17"/>
    </row>
    <row r="12" spans="1:11" ht="16" customHeight="1" x14ac:dyDescent="0.2">
      <c r="A12" t="s">
        <v>20</v>
      </c>
      <c r="B12">
        <v>142</v>
      </c>
      <c r="D12" t="s">
        <v>14</v>
      </c>
      <c r="E12">
        <v>558</v>
      </c>
      <c r="G12" s="17"/>
      <c r="H12" s="17"/>
      <c r="I12" s="17"/>
      <c r="J12" s="17"/>
    </row>
    <row r="13" spans="1:11" ht="16" customHeight="1" x14ac:dyDescent="0.2">
      <c r="A13" t="s">
        <v>20</v>
      </c>
      <c r="B13">
        <v>2673</v>
      </c>
      <c r="D13" t="s">
        <v>14</v>
      </c>
      <c r="E13">
        <v>15</v>
      </c>
      <c r="G13" s="17"/>
      <c r="H13" s="17"/>
      <c r="I13" s="17"/>
      <c r="J13" s="17"/>
    </row>
    <row r="14" spans="1:11" ht="16" customHeight="1" x14ac:dyDescent="0.2">
      <c r="A14" t="s">
        <v>20</v>
      </c>
      <c r="B14">
        <v>163</v>
      </c>
      <c r="D14" t="s">
        <v>14</v>
      </c>
      <c r="E14">
        <v>2307</v>
      </c>
      <c r="G14" s="17"/>
      <c r="H14" s="17"/>
      <c r="I14" s="17"/>
      <c r="J14" s="17"/>
    </row>
    <row r="15" spans="1:11" ht="16" customHeight="1" x14ac:dyDescent="0.2">
      <c r="A15" t="s">
        <v>20</v>
      </c>
      <c r="B15">
        <v>2220</v>
      </c>
      <c r="D15" t="s">
        <v>14</v>
      </c>
      <c r="E15">
        <v>88</v>
      </c>
      <c r="G15" s="17"/>
      <c r="H15" s="17"/>
      <c r="I15" s="17"/>
      <c r="J15" s="17"/>
    </row>
    <row r="16" spans="1:11" ht="16" customHeight="1" x14ac:dyDescent="0.2">
      <c r="A16" t="s">
        <v>20</v>
      </c>
      <c r="B16">
        <v>1606</v>
      </c>
      <c r="D16" t="s">
        <v>14</v>
      </c>
      <c r="E16">
        <v>48</v>
      </c>
      <c r="G16" s="16"/>
      <c r="H16" s="16"/>
      <c r="I16" s="16"/>
      <c r="J16" s="16"/>
    </row>
    <row r="17" spans="1:10" ht="16" customHeight="1" x14ac:dyDescent="0.2">
      <c r="A17" t="s">
        <v>20</v>
      </c>
      <c r="B17">
        <v>129</v>
      </c>
      <c r="D17" t="s">
        <v>14</v>
      </c>
      <c r="E17">
        <v>1</v>
      </c>
      <c r="G17" s="16"/>
      <c r="H17" s="16"/>
      <c r="I17" s="16"/>
      <c r="J17" s="16"/>
    </row>
    <row r="18" spans="1:10" x14ac:dyDescent="0.2">
      <c r="A18" t="s">
        <v>20</v>
      </c>
      <c r="B18">
        <v>226</v>
      </c>
      <c r="D18" t="s">
        <v>14</v>
      </c>
      <c r="E18">
        <v>1467</v>
      </c>
    </row>
    <row r="19" spans="1:10" x14ac:dyDescent="0.2">
      <c r="A19" t="s">
        <v>20</v>
      </c>
      <c r="B19">
        <v>5419</v>
      </c>
      <c r="D19" t="s">
        <v>14</v>
      </c>
      <c r="E19">
        <v>75</v>
      </c>
    </row>
    <row r="20" spans="1:10" x14ac:dyDescent="0.2">
      <c r="A20" t="s">
        <v>20</v>
      </c>
      <c r="B20">
        <v>165</v>
      </c>
      <c r="D20" t="s">
        <v>14</v>
      </c>
      <c r="E20">
        <v>120</v>
      </c>
    </row>
    <row r="21" spans="1:10" x14ac:dyDescent="0.2">
      <c r="A21" t="s">
        <v>20</v>
      </c>
      <c r="B21">
        <v>1965</v>
      </c>
      <c r="D21" t="s">
        <v>14</v>
      </c>
      <c r="E21">
        <v>2253</v>
      </c>
    </row>
    <row r="22" spans="1:10" x14ac:dyDescent="0.2">
      <c r="A22" t="s">
        <v>20</v>
      </c>
      <c r="B22">
        <v>16</v>
      </c>
      <c r="D22" t="s">
        <v>14</v>
      </c>
      <c r="E22">
        <v>5</v>
      </c>
    </row>
    <row r="23" spans="1:10" x14ac:dyDescent="0.2">
      <c r="A23" t="s">
        <v>20</v>
      </c>
      <c r="B23">
        <v>107</v>
      </c>
      <c r="D23" t="s">
        <v>14</v>
      </c>
      <c r="E23">
        <v>38</v>
      </c>
    </row>
    <row r="24" spans="1:10" x14ac:dyDescent="0.2">
      <c r="A24" t="s">
        <v>20</v>
      </c>
      <c r="B24">
        <v>134</v>
      </c>
      <c r="D24" t="s">
        <v>14</v>
      </c>
      <c r="E24">
        <v>12</v>
      </c>
    </row>
    <row r="25" spans="1:10" x14ac:dyDescent="0.2">
      <c r="A25" t="s">
        <v>20</v>
      </c>
      <c r="B25">
        <v>198</v>
      </c>
      <c r="D25" t="s">
        <v>14</v>
      </c>
      <c r="E25">
        <v>1684</v>
      </c>
    </row>
    <row r="26" spans="1:10" x14ac:dyDescent="0.2">
      <c r="A26" t="s">
        <v>20</v>
      </c>
      <c r="B26">
        <v>111</v>
      </c>
      <c r="D26" t="s">
        <v>14</v>
      </c>
      <c r="E26">
        <v>56</v>
      </c>
    </row>
    <row r="27" spans="1:10" x14ac:dyDescent="0.2">
      <c r="A27" t="s">
        <v>20</v>
      </c>
      <c r="B27">
        <v>222</v>
      </c>
      <c r="D27" t="s">
        <v>14</v>
      </c>
      <c r="E27">
        <v>838</v>
      </c>
    </row>
    <row r="28" spans="1:10" x14ac:dyDescent="0.2">
      <c r="A28" t="s">
        <v>20</v>
      </c>
      <c r="B28">
        <v>6212</v>
      </c>
      <c r="D28" t="s">
        <v>14</v>
      </c>
      <c r="E28">
        <v>1000</v>
      </c>
    </row>
    <row r="29" spans="1:10" x14ac:dyDescent="0.2">
      <c r="A29" t="s">
        <v>20</v>
      </c>
      <c r="B29">
        <v>98</v>
      </c>
      <c r="D29" t="s">
        <v>14</v>
      </c>
      <c r="E29">
        <v>1482</v>
      </c>
    </row>
    <row r="30" spans="1:10" x14ac:dyDescent="0.2">
      <c r="A30" t="s">
        <v>20</v>
      </c>
      <c r="B30">
        <v>92</v>
      </c>
      <c r="D30" t="s">
        <v>14</v>
      </c>
      <c r="E30">
        <v>106</v>
      </c>
    </row>
    <row r="31" spans="1:10" x14ac:dyDescent="0.2">
      <c r="A31" t="s">
        <v>20</v>
      </c>
      <c r="B31">
        <v>149</v>
      </c>
      <c r="D31" t="s">
        <v>14</v>
      </c>
      <c r="E31">
        <v>679</v>
      </c>
    </row>
    <row r="32" spans="1:10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G10:J15"/>
  </mergeCells>
  <conditionalFormatting sqref="A2:A566">
    <cfRule type="expression" dxfId="7" priority="5">
      <formula>A2="live"</formula>
    </cfRule>
    <cfRule type="expression" dxfId="6" priority="7">
      <formula>A2="successful"</formula>
    </cfRule>
    <cfRule type="expression" dxfId="5" priority="6">
      <formula>A2="canceled"</formula>
    </cfRule>
    <cfRule type="expression" dxfId="4" priority="8">
      <formula>A2="failed"</formula>
    </cfRule>
  </conditionalFormatting>
  <conditionalFormatting sqref="D2:D365">
    <cfRule type="expression" dxfId="3" priority="4">
      <formula>D2="failed"</formula>
    </cfRule>
    <cfRule type="expression" dxfId="2" priority="3">
      <formula>D2="successful"</formula>
    </cfRule>
    <cfRule type="expression" dxfId="1" priority="2">
      <formula>D2="canceled"</formula>
    </cfRule>
    <cfRule type="expression" dxfId="0" priority="1">
      <formula>D2="live"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Crowdfunding_Main</vt:lpstr>
      <vt:lpstr>Category_Pivot_Table</vt:lpstr>
      <vt:lpstr>Sub-category_Pivot_Table</vt:lpstr>
      <vt:lpstr>Dates_Pivot</vt:lpstr>
      <vt:lpstr>Crowdfunding_Goal_Analysis</vt:lpstr>
      <vt:lpstr>Campaign_Success</vt:lpstr>
      <vt:lpstr>Crowdfunding</vt:lpstr>
      <vt:lpstr>Outcome</vt:lpstr>
      <vt:lpstr>PercentFunded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Brandon Macchi</cp:lastModifiedBy>
  <dcterms:created xsi:type="dcterms:W3CDTF">2021-09-29T18:52:28Z</dcterms:created>
  <dcterms:modified xsi:type="dcterms:W3CDTF">2023-04-20T04:32:33Z</dcterms:modified>
</cp:coreProperties>
</file>