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71069\OneDrive - ФГОБУ ВО Финансовый университет при Правительстве РФ\эконометрика\"/>
    </mc:Choice>
  </mc:AlternateContent>
  <bookViews>
    <workbookView xWindow="0" yWindow="465" windowWidth="35835" windowHeight="20595" activeTab="1"/>
  </bookViews>
  <sheets>
    <sheet name="сем 16" sheetId="1" r:id="rId1"/>
    <sheet name="сем 17" sheetId="2" r:id="rId2"/>
  </sheets>
  <definedNames>
    <definedName name="исходное">Таблица1[#All]</definedName>
    <definedName name="линейная">Таблица2[]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2" i="2" l="1"/>
  <c r="I3" i="2"/>
  <c r="I4" i="2"/>
  <c r="I5" i="2"/>
  <c r="I6" i="2"/>
  <c r="I7" i="2"/>
  <c r="I8" i="2"/>
  <c r="I9" i="2"/>
  <c r="I10" i="2"/>
  <c r="I11" i="2"/>
  <c r="I12" i="2"/>
  <c r="I13" i="2"/>
  <c r="H13" i="2"/>
  <c r="G13" i="2"/>
  <c r="H12" i="2"/>
  <c r="G12" i="2"/>
  <c r="H11" i="2"/>
  <c r="G11" i="2"/>
  <c r="H10" i="2"/>
  <c r="G10" i="2"/>
  <c r="H9" i="2"/>
  <c r="G9" i="2"/>
  <c r="H8" i="2"/>
  <c r="G8" i="2"/>
  <c r="H7" i="2"/>
  <c r="G7" i="2"/>
  <c r="H6" i="2"/>
  <c r="G6" i="2"/>
  <c r="H5" i="2"/>
  <c r="G5" i="2"/>
  <c r="H4" i="2"/>
  <c r="G4" i="2"/>
  <c r="H3" i="2"/>
  <c r="F16" i="2" s="1" a="1"/>
  <c r="G19" i="2" s="1"/>
  <c r="G3" i="2"/>
  <c r="H2" i="2"/>
  <c r="G2" i="2"/>
  <c r="G20" i="2" l="1"/>
  <c r="F17" i="2"/>
  <c r="F20" i="2"/>
  <c r="G18" i="2"/>
  <c r="G17" i="2"/>
  <c r="F16" i="2"/>
  <c r="F19" i="2"/>
  <c r="F18" i="2"/>
  <c r="G16" i="2"/>
  <c r="G21" i="2" s="1"/>
  <c r="J15" i="1"/>
  <c r="Q15" i="1"/>
  <c r="L16" i="1" a="1"/>
  <c r="L16" i="1" s="1"/>
  <c r="O2" i="1"/>
  <c r="O3" i="1"/>
  <c r="O4" i="1"/>
  <c r="O5" i="1"/>
  <c r="O6" i="1"/>
  <c r="O7" i="1"/>
  <c r="O8" i="1"/>
  <c r="O9" i="1"/>
  <c r="O10" i="1"/>
  <c r="O11" i="1"/>
  <c r="O12" i="1"/>
  <c r="O13" i="1"/>
  <c r="N2" i="1"/>
  <c r="N3" i="1"/>
  <c r="N4" i="1"/>
  <c r="N5" i="1"/>
  <c r="N6" i="1"/>
  <c r="N7" i="1"/>
  <c r="N8" i="1"/>
  <c r="N9" i="1"/>
  <c r="N10" i="1"/>
  <c r="N11" i="1"/>
  <c r="N12" i="1"/>
  <c r="N13" i="1"/>
  <c r="M2" i="1"/>
  <c r="M3" i="1"/>
  <c r="M4" i="1"/>
  <c r="M5" i="1"/>
  <c r="M6" i="1"/>
  <c r="M7" i="1"/>
  <c r="M8" i="1"/>
  <c r="M9" i="1"/>
  <c r="M10" i="1"/>
  <c r="M11" i="1"/>
  <c r="M12" i="1"/>
  <c r="M13" i="1"/>
  <c r="N19" i="1" l="1"/>
  <c r="M18" i="1"/>
  <c r="L18" i="1"/>
  <c r="N17" i="1"/>
  <c r="M20" i="1"/>
  <c r="M19" i="1"/>
  <c r="M17" i="1"/>
  <c r="L20" i="1"/>
  <c r="N18" i="1"/>
  <c r="L17" i="1"/>
  <c r="N20" i="1"/>
  <c r="L19" i="1"/>
  <c r="N16" i="1"/>
  <c r="M16" i="1"/>
  <c r="F16" i="1" a="1"/>
  <c r="F18" i="1" s="1"/>
  <c r="H2" i="1"/>
  <c r="H3" i="1"/>
  <c r="H4" i="1"/>
  <c r="H5" i="1"/>
  <c r="H6" i="1"/>
  <c r="H7" i="1"/>
  <c r="H8" i="1"/>
  <c r="H9" i="1"/>
  <c r="H10" i="1"/>
  <c r="H11" i="1"/>
  <c r="H12" i="1"/>
  <c r="H13" i="1"/>
  <c r="G2" i="1"/>
  <c r="G3" i="1"/>
  <c r="G4" i="1"/>
  <c r="G5" i="1"/>
  <c r="G6" i="1"/>
  <c r="G7" i="1"/>
  <c r="G8" i="1"/>
  <c r="G9" i="1"/>
  <c r="G10" i="1"/>
  <c r="G11" i="1"/>
  <c r="G12" i="1"/>
  <c r="G13" i="1"/>
  <c r="G17" i="1" l="1"/>
  <c r="F17" i="1"/>
  <c r="G16" i="1"/>
  <c r="F16" i="1"/>
  <c r="G20" i="1"/>
  <c r="F20" i="1"/>
  <c r="G19" i="1"/>
  <c r="F19" i="1"/>
  <c r="G18" i="1"/>
</calcChain>
</file>

<file path=xl/sharedStrings.xml><?xml version="1.0" encoding="utf-8"?>
<sst xmlns="http://schemas.openxmlformats.org/spreadsheetml/2006/main" count="31" uniqueCount="15">
  <si>
    <t xml:space="preserve">Год </t>
  </si>
  <si>
    <t>Y (млрд руб)</t>
  </si>
  <si>
    <t>K (млрд. руб)</t>
  </si>
  <si>
    <t>L (млн чел)</t>
  </si>
  <si>
    <t>ln (Y/L)</t>
  </si>
  <si>
    <t>ln (K/L)</t>
  </si>
  <si>
    <r>
      <t>a</t>
    </r>
    <r>
      <rPr>
        <vertAlign val="subscript"/>
        <sz val="11"/>
        <color theme="1"/>
        <rFont val="Times New Roman"/>
        <family val="1"/>
        <charset val="204"/>
      </rPr>
      <t>0</t>
    </r>
  </si>
  <si>
    <t>alfa</t>
  </si>
  <si>
    <t>sigma</t>
  </si>
  <si>
    <t>A=</t>
  </si>
  <si>
    <t>ln Y</t>
  </si>
  <si>
    <t>ln K</t>
  </si>
  <si>
    <t>ln L</t>
  </si>
  <si>
    <t>beta</t>
  </si>
  <si>
    <r>
      <t>u=LN(Y/L)-(a</t>
    </r>
    <r>
      <rPr>
        <vertAlign val="subscript"/>
        <sz val="11"/>
        <rFont val="Times New Roman"/>
        <family val="1"/>
        <charset val="204"/>
      </rPr>
      <t>0</t>
    </r>
    <r>
      <rPr>
        <sz val="11"/>
        <rFont val="Times New Roman"/>
        <family val="1"/>
        <charset val="204"/>
      </rPr>
      <t>+alfa*LN(K/L)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</si>
</sst>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_-;\-* #,##0.00_-;_-* &quot;-&quot;??_-;_-@_-"/>
    <numFmt numFmtId="164" formatCode="#,##0.0000_ ;\-#,##0.0000\ "/>
    <numFmt numFmtId="165" formatCode="0.000"/>
    <numFmt numFmtId="166" formatCode="0.0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vertAlign val="subscript"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</font>
    <font>
      <vertAlign val="subscript"/>
      <sz val="1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2" fillId="0" borderId="2" xfId="0" applyNumberFormat="1" applyFont="1" applyBorder="1" applyAlignment="1">
      <alignment horizontal="center" vertical="center" wrapText="1"/>
    </xf>
    <xf numFmtId="0" fontId="2" fillId="0" borderId="7" xfId="0" applyNumberFormat="1" applyFont="1" applyBorder="1" applyAlignment="1">
      <alignment horizontal="center" vertical="center" wrapText="1"/>
    </xf>
    <xf numFmtId="0" fontId="2" fillId="3" borderId="2" xfId="0" applyNumberFormat="1" applyFont="1" applyFill="1" applyBorder="1" applyAlignment="1">
      <alignment horizontal="center" vertical="center" wrapText="1"/>
    </xf>
    <xf numFmtId="2" fontId="5" fillId="0" borderId="1" xfId="0" applyNumberFormat="1" applyFont="1" applyBorder="1" applyAlignment="1">
      <alignment horizontal="center" vertical="center" wrapText="1"/>
    </xf>
    <xf numFmtId="164" fontId="5" fillId="0" borderId="1" xfId="1" applyNumberFormat="1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165" fontId="7" fillId="0" borderId="1" xfId="0" applyNumberFormat="1" applyFont="1" applyBorder="1" applyAlignment="1">
      <alignment horizontal="center" vertical="center" wrapText="1"/>
    </xf>
    <xf numFmtId="166" fontId="2" fillId="0" borderId="1" xfId="0" applyNumberFormat="1" applyFont="1" applyBorder="1" applyAlignment="1">
      <alignment horizontal="center" vertical="center" wrapText="1"/>
    </xf>
    <xf numFmtId="166" fontId="5" fillId="0" borderId="1" xfId="0" applyNumberFormat="1" applyFont="1" applyBorder="1" applyAlignment="1">
      <alignment horizontal="center" vertical="center" wrapText="1"/>
    </xf>
  </cellXfs>
  <cellStyles count="2">
    <cellStyle name="Обычный" xfId="0" builtinId="0"/>
    <cellStyle name="Финансовый" xfId="1" builtinId="3"/>
  </cellStyles>
  <dxfs count="4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0" formatCode="General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0" formatCode="General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0" formatCode="General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0" formatCode="General"/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0" formatCode="General"/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scheme val="none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0" formatCode="General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0" formatCode="General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0" formatCode="General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0" formatCode="General"/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scheme val="none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0" formatCode="General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0" formatCode="General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0" formatCode="General"/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0" formatCode="General"/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scheme val="none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id="1" name="Таблица1" displayName="Таблица1" ref="A1:D13" totalsRowShown="0" headerRowDxfId="40" dataDxfId="38" headerRowBorderDxfId="39" tableBorderDxfId="37" totalsRowBorderDxfId="36">
  <autoFilter ref="A1:D13"/>
  <tableColumns count="4">
    <tableColumn id="1" name="Год " dataDxfId="35"/>
    <tableColumn id="2" name="Y (млрд руб)" dataDxfId="34"/>
    <tableColumn id="3" name="K (млрд. руб)" dataDxfId="33"/>
    <tableColumn id="4" name="L (млн чел)" dataDxfId="3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Таблица2" displayName="Таблица2" ref="F1:H13" totalsRowShown="0" headerRowDxfId="31" headerRowBorderDxfId="30" tableBorderDxfId="29" totalsRowBorderDxfId="28">
  <autoFilter ref="F1:H13"/>
  <tableColumns count="3">
    <tableColumn id="1" name="Год " dataDxfId="27"/>
    <tableColumn id="2" name="ln (Y/L)" dataDxfId="26">
      <calculatedColumnFormula>LN(Таблица1[[#This Row],[Y (млрд руб)]]/Таблица1[[#This Row],[L (млн чел)]])</calculatedColumnFormula>
    </tableColumn>
    <tableColumn id="3" name="ln (K/L)" dataDxfId="25">
      <calculatedColumnFormula>LN(Таблица1[[#This Row],[K (млрд. руб)]]/Таблица1[[#This Row],[L (млн чел)]])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L1:O13" totalsRowShown="0" headerRowDxfId="24" headerRowBorderDxfId="23" tableBorderDxfId="22" totalsRowBorderDxfId="21">
  <autoFilter ref="L1:O13"/>
  <tableColumns count="4">
    <tableColumn id="1" name="Год " dataDxfId="20"/>
    <tableColumn id="2" name="ln Y" dataDxfId="19">
      <calculatedColumnFormula>LN(Таблица1[[#This Row],[Y (млрд руб)]])</calculatedColumnFormula>
    </tableColumn>
    <tableColumn id="3" name="ln K" dataDxfId="18">
      <calculatedColumnFormula>LN(Таблица1[[#This Row],[K (млрд. руб)]])</calculatedColumnFormula>
    </tableColumn>
    <tableColumn id="4" name="ln L" dataDxfId="17">
      <calculatedColumnFormula>LN(Таблица1[[#This Row],[L (млн чел)]])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Таблица15" displayName="Таблица15" ref="A1:D13" totalsRowShown="0" headerRowDxfId="16" dataDxfId="15" headerRowBorderDxfId="13" tableBorderDxfId="14" totalsRowBorderDxfId="12">
  <autoFilter ref="A1:D13"/>
  <tableColumns count="4">
    <tableColumn id="1" name="Год " dataDxfId="11"/>
    <tableColumn id="2" name="Y (млрд руб)" dataDxfId="10"/>
    <tableColumn id="3" name="K (млрд. руб)" dataDxfId="9"/>
    <tableColumn id="4" name="L (млн чел)" dataDxfId="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Таблица26" displayName="Таблица26" ref="F1:I13" totalsRowShown="0" headerRowDxfId="7" headerRowBorderDxfId="5" tableBorderDxfId="6" totalsRowBorderDxfId="4">
  <autoFilter ref="F1:I13"/>
  <tableColumns count="4">
    <tableColumn id="1" name="Год " dataDxfId="3"/>
    <tableColumn id="2" name="ln (Y/L)" dataDxfId="2">
      <calculatedColumnFormula>LN(Таблица15[[#This Row],[Y (млрд руб)]]/Таблица15[[#This Row],[L (млн чел)]])</calculatedColumnFormula>
    </tableColumn>
    <tableColumn id="3" name="ln (K/L)" dataDxfId="1">
      <calculatedColumnFormula>LN(Таблица15[[#This Row],[K (млрд. руб)]]/Таблица15[[#This Row],[L (млн чел)]])</calculatedColumnFormula>
    </tableColumn>
    <tableColumn id="4" name="u=LN(Y/L)-(a0+alfa*LN(K/L)" dataDxfId="0">
      <calculatedColumnFormula>Таблица26[[#This Row],[ln (Y/L)]]-($G$16+$F$16*Таблица26[[#This Row],[ln (K/L)]])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0"/>
  <sheetViews>
    <sheetView zoomScale="110" zoomScaleNormal="110" workbookViewId="0">
      <selection sqref="A1:XFD1048576"/>
    </sheetView>
  </sheetViews>
  <sheetFormatPr defaultColWidth="9.140625" defaultRowHeight="15" x14ac:dyDescent="0.25"/>
  <cols>
    <col min="1" max="1" width="9.28515625" style="1" bestFit="1" customWidth="1"/>
    <col min="2" max="2" width="13.140625" style="1" bestFit="1" customWidth="1"/>
    <col min="3" max="3" width="14" style="1" bestFit="1" customWidth="1"/>
    <col min="4" max="4" width="12.140625" style="1" bestFit="1" customWidth="1"/>
    <col min="5" max="5" width="9.140625" style="1"/>
    <col min="6" max="6" width="11.42578125" style="1" bestFit="1" customWidth="1"/>
    <col min="7" max="7" width="10.28515625" style="1" customWidth="1"/>
    <col min="8" max="8" width="10.42578125" style="1" customWidth="1"/>
    <col min="9" max="9" width="7.42578125" style="1" customWidth="1"/>
    <col min="10" max="10" width="8.42578125" style="1" customWidth="1"/>
    <col min="11" max="11" width="14.42578125" style="1" customWidth="1"/>
    <col min="12" max="15" width="11.7109375" style="1" bestFit="1" customWidth="1"/>
    <col min="16" max="16384" width="9.140625" style="1"/>
  </cols>
  <sheetData>
    <row r="1" spans="1:17" x14ac:dyDescent="0.25">
      <c r="A1" s="7" t="s">
        <v>0</v>
      </c>
      <c r="B1" s="8" t="s">
        <v>1</v>
      </c>
      <c r="C1" s="8" t="s">
        <v>2</v>
      </c>
      <c r="D1" s="9" t="s">
        <v>3</v>
      </c>
      <c r="F1" s="10" t="s">
        <v>0</v>
      </c>
      <c r="G1" s="8" t="s">
        <v>4</v>
      </c>
      <c r="H1" s="9" t="s">
        <v>5</v>
      </c>
      <c r="L1" s="10" t="s">
        <v>0</v>
      </c>
      <c r="M1" s="17" t="s">
        <v>10</v>
      </c>
      <c r="N1" s="17" t="s">
        <v>11</v>
      </c>
      <c r="O1" s="18" t="s">
        <v>12</v>
      </c>
    </row>
    <row r="2" spans="1:17" x14ac:dyDescent="0.25">
      <c r="A2" s="11">
        <v>2000</v>
      </c>
      <c r="B2" s="3">
        <v>7305</v>
      </c>
      <c r="C2" s="3">
        <v>4306</v>
      </c>
      <c r="D2" s="4">
        <v>65.272999999999996</v>
      </c>
      <c r="F2" s="13">
        <v>2000</v>
      </c>
      <c r="G2" s="3">
        <f>LN(Таблица1[[#This Row],[Y (млрд руб)]]/Таблица1[[#This Row],[L (млн чел)]])</f>
        <v>4.7177358496706949</v>
      </c>
      <c r="H2" s="4">
        <f>LN(Таблица1[[#This Row],[K (млрд. руб)]]/Таблица1[[#This Row],[L (млн чел)]])</f>
        <v>4.1891862034102036</v>
      </c>
      <c r="L2" s="13">
        <v>2000</v>
      </c>
      <c r="M2" s="3">
        <f>LN(Таблица1[[#This Row],[Y (млрд руб)]])</f>
        <v>8.8963143241848002</v>
      </c>
      <c r="N2" s="3">
        <f>LN(Таблица1[[#This Row],[K (млрд. руб)]])</f>
        <v>8.367764677924308</v>
      </c>
      <c r="O2" s="3">
        <f>LN(Таблица1[[#This Row],[L (млн чел)]])</f>
        <v>4.1785784745141052</v>
      </c>
    </row>
    <row r="3" spans="1:17" x14ac:dyDescent="0.25">
      <c r="A3" s="11">
        <v>2001</v>
      </c>
      <c r="B3" s="3">
        <v>7678</v>
      </c>
      <c r="C3" s="3">
        <v>4979</v>
      </c>
      <c r="D3" s="4">
        <v>65.123999999999995</v>
      </c>
      <c r="F3" s="11">
        <v>2001</v>
      </c>
      <c r="G3" s="3">
        <f>LN(Таблица1[[#This Row],[Y (млрд руб)]]/Таблица1[[#This Row],[L (млн чел)]])</f>
        <v>4.7698212306914751</v>
      </c>
      <c r="H3" s="4">
        <f>LN(Таблица1[[#This Row],[K (млрд. руб)]]/Таблица1[[#This Row],[L (млн чел)]])</f>
        <v>4.3366912017729149</v>
      </c>
      <c r="L3" s="11">
        <v>2001</v>
      </c>
      <c r="M3" s="3">
        <f>LN(Таблица1[[#This Row],[Y (млрд руб)]])</f>
        <v>8.9461143755607431</v>
      </c>
      <c r="N3" s="3">
        <f>LN(Таблица1[[#This Row],[K (млрд. руб)]])</f>
        <v>8.5129843466421828</v>
      </c>
      <c r="O3" s="4">
        <f>LN(Таблица1[[#This Row],[L (млн чел)]])</f>
        <v>4.1762931448692679</v>
      </c>
    </row>
    <row r="4" spans="1:17" x14ac:dyDescent="0.25">
      <c r="A4" s="11">
        <v>2002</v>
      </c>
      <c r="B4" s="3">
        <v>8042</v>
      </c>
      <c r="C4" s="3">
        <v>5518</v>
      </c>
      <c r="D4" s="4">
        <v>66.266000000000005</v>
      </c>
      <c r="F4" s="13">
        <v>2002</v>
      </c>
      <c r="G4" s="3">
        <f>LN(Таблица1[[#This Row],[Y (млрд руб)]]/Таблица1[[#This Row],[L (млн чел)]])</f>
        <v>4.798756142315634</v>
      </c>
      <c r="H4" s="4">
        <f>LN(Таблица1[[#This Row],[K (млрд. руб)]]/Таблица1[[#This Row],[L (млн чел)]])</f>
        <v>4.4220938096356459</v>
      </c>
      <c r="L4" s="13">
        <v>2002</v>
      </c>
      <c r="M4" s="3">
        <f>LN(Таблица1[[#This Row],[Y (млрд руб)]])</f>
        <v>8.9924330874572185</v>
      </c>
      <c r="N4" s="3">
        <f>LN(Таблица1[[#This Row],[K (млрд. руб)]])</f>
        <v>8.6157707547772322</v>
      </c>
      <c r="O4" s="4">
        <f>LN(Таблица1[[#This Row],[L (млн чел)]])</f>
        <v>4.1936769451415854</v>
      </c>
    </row>
    <row r="5" spans="1:17" x14ac:dyDescent="0.25">
      <c r="A5" s="11">
        <v>2003</v>
      </c>
      <c r="B5" s="3">
        <v>8633</v>
      </c>
      <c r="C5" s="3">
        <v>6640</v>
      </c>
      <c r="D5" s="4">
        <v>67.152000000000001</v>
      </c>
      <c r="F5" s="11">
        <v>2003</v>
      </c>
      <c r="G5" s="3">
        <f>LN(Таблица1[[#This Row],[Y (млрд руб)]]/Таблица1[[#This Row],[L (млн чел)]])</f>
        <v>4.8563886416442879</v>
      </c>
      <c r="H5" s="4">
        <f>LN(Таблица1[[#This Row],[K (млрд. руб)]]/Таблица1[[#This Row],[L (млн чел)]])</f>
        <v>4.5939085358792449</v>
      </c>
      <c r="L5" s="11">
        <v>2003</v>
      </c>
      <c r="M5" s="3">
        <f>LN(Таблица1[[#This Row],[Y (млрд руб)]])</f>
        <v>9.0633473482355225</v>
      </c>
      <c r="N5" s="3">
        <f>LN(Таблица1[[#This Row],[K (млрд. руб)]])</f>
        <v>8.8008672424704795</v>
      </c>
      <c r="O5" s="4">
        <f>LN(Таблица1[[#This Row],[L (млн чел)]])</f>
        <v>4.2069587065912355</v>
      </c>
    </row>
    <row r="6" spans="1:17" x14ac:dyDescent="0.25">
      <c r="A6" s="11">
        <v>2004</v>
      </c>
      <c r="B6" s="3">
        <v>9250</v>
      </c>
      <c r="C6" s="3">
        <v>8103</v>
      </c>
      <c r="D6" s="4">
        <v>67.134</v>
      </c>
      <c r="F6" s="13">
        <v>2004</v>
      </c>
      <c r="G6" s="3">
        <f>LN(Таблица1[[#This Row],[Y (млрд руб)]]/Таблица1[[#This Row],[L (млн чел)]])</f>
        <v>4.925688208452832</v>
      </c>
      <c r="H6" s="4">
        <f>LN(Таблица1[[#This Row],[K (млрд. руб)]]/Таблица1[[#This Row],[L (млн чел)]])</f>
        <v>4.793299020407086</v>
      </c>
      <c r="L6" s="13">
        <v>2004</v>
      </c>
      <c r="M6" s="3">
        <f>LN(Таблица1[[#This Row],[Y (млрд руб)]])</f>
        <v>9.1323788305064717</v>
      </c>
      <c r="N6" s="3">
        <f>LN(Таблица1[[#This Row],[K (млрд. руб)]])</f>
        <v>8.9999896424607257</v>
      </c>
      <c r="O6" s="4">
        <f>LN(Таблица1[[#This Row],[L (млн чел)]])</f>
        <v>4.2066906220536389</v>
      </c>
    </row>
    <row r="7" spans="1:17" x14ac:dyDescent="0.25">
      <c r="A7" s="11">
        <v>2005</v>
      </c>
      <c r="B7" s="3">
        <v>9839</v>
      </c>
      <c r="C7" s="3">
        <v>9207</v>
      </c>
      <c r="D7" s="4">
        <v>68.602999999999994</v>
      </c>
      <c r="F7" s="11">
        <v>2005</v>
      </c>
      <c r="G7" s="3">
        <f>LN(Таблица1[[#This Row],[Y (млрд руб)]]/Таблица1[[#This Row],[L (млн чел)]])</f>
        <v>4.9657730933117064</v>
      </c>
      <c r="H7" s="4">
        <f>LN(Таблица1[[#This Row],[K (млрд. руб)]]/Таблица1[[#This Row],[L (млн чел)]])</f>
        <v>4.8993830777337868</v>
      </c>
      <c r="L7" s="11">
        <v>2005</v>
      </c>
      <c r="M7" s="3">
        <f>LN(Таблица1[[#This Row],[Y (млрд руб)]])</f>
        <v>9.1941093588657647</v>
      </c>
      <c r="N7" s="3">
        <f>LN(Таблица1[[#This Row],[K (млрд. руб)]])</f>
        <v>9.1277193432878452</v>
      </c>
      <c r="O7" s="4">
        <f>LN(Таблица1[[#This Row],[L (млн чел)]])</f>
        <v>4.2283362655540584</v>
      </c>
    </row>
    <row r="8" spans="1:17" x14ac:dyDescent="0.25">
      <c r="A8" s="11">
        <v>2006</v>
      </c>
      <c r="B8" s="3">
        <v>10597</v>
      </c>
      <c r="C8" s="3">
        <v>11277</v>
      </c>
      <c r="D8" s="4">
        <v>69.156999999999996</v>
      </c>
      <c r="F8" s="13">
        <v>2006</v>
      </c>
      <c r="G8" s="3">
        <f>LN(Таблица1[[#This Row],[Y (млрд руб)]]/Таблица1[[#This Row],[L (млн чел)]])</f>
        <v>5.0319469389755414</v>
      </c>
      <c r="H8" s="4">
        <f>LN(Таблица1[[#This Row],[K (млрд. руб)]]/Таблица1[[#This Row],[L (млн чел)]])</f>
        <v>5.094141250032993</v>
      </c>
      <c r="L8" s="13">
        <v>2006</v>
      </c>
      <c r="M8" s="3">
        <f>LN(Таблица1[[#This Row],[Y (млрд руб)]])</f>
        <v>9.2683262211748367</v>
      </c>
      <c r="N8" s="3">
        <f>LN(Таблица1[[#This Row],[K (млрд. руб)]])</f>
        <v>9.3305205322322884</v>
      </c>
      <c r="O8" s="4">
        <f>LN(Таблица1[[#This Row],[L (млн чел)]])</f>
        <v>4.2363792821992945</v>
      </c>
    </row>
    <row r="9" spans="1:17" x14ac:dyDescent="0.25">
      <c r="A9" s="11">
        <v>2007</v>
      </c>
      <c r="B9" s="3">
        <v>11455</v>
      </c>
      <c r="C9" s="3">
        <v>13403</v>
      </c>
      <c r="D9" s="4">
        <v>70.813999999999993</v>
      </c>
      <c r="F9" s="11">
        <v>2007</v>
      </c>
      <c r="G9" s="3">
        <f>LN(Таблица1[[#This Row],[Y (млрд руб)]]/Таблица1[[#This Row],[L (млн чел)]])</f>
        <v>5.0861248736229268</v>
      </c>
      <c r="H9" s="4">
        <f>LN(Таблица1[[#This Row],[K (млрд. руб)]]/Таблица1[[#This Row],[L (млн чел)]])</f>
        <v>5.2431771202138275</v>
      </c>
      <c r="L9" s="11">
        <v>2007</v>
      </c>
      <c r="M9" s="3">
        <f>LN(Таблица1[[#This Row],[Y (млрд руб)]])</f>
        <v>9.3461815948875966</v>
      </c>
      <c r="N9" s="3">
        <f>LN(Таблица1[[#This Row],[K (млрд. руб)]])</f>
        <v>9.5032338414784974</v>
      </c>
      <c r="O9" s="4">
        <f>LN(Таблица1[[#This Row],[L (млн чел)]])</f>
        <v>4.2600567212646689</v>
      </c>
    </row>
    <row r="10" spans="1:17" x14ac:dyDescent="0.25">
      <c r="A10" s="11">
        <v>2008</v>
      </c>
      <c r="B10" s="3">
        <v>12097</v>
      </c>
      <c r="C10" s="3">
        <v>15527</v>
      </c>
      <c r="D10" s="4">
        <v>70.602999999999994</v>
      </c>
      <c r="F10" s="13">
        <v>2008</v>
      </c>
      <c r="G10" s="3">
        <f>LN(Таблица1[[#This Row],[Y (млрд руб)]]/Таблица1[[#This Row],[L (млн чел)]])</f>
        <v>5.1436401304456032</v>
      </c>
      <c r="H10" s="4">
        <f>LN(Таблица1[[#This Row],[K (млрд. руб)]]/Таблица1[[#This Row],[L (млн чел)]])</f>
        <v>5.3932630864669244</v>
      </c>
      <c r="L10" s="13">
        <v>2008</v>
      </c>
      <c r="M10" s="3">
        <f>LN(Таблица1[[#This Row],[Y (млрд руб)]])</f>
        <v>9.4007127669598489</v>
      </c>
      <c r="N10" s="3">
        <f>LN(Таблица1[[#This Row],[K (млрд. руб)]])</f>
        <v>9.6503357229811702</v>
      </c>
      <c r="O10" s="4">
        <f>LN(Таблица1[[#This Row],[L (млн чел)]])</f>
        <v>4.2570726365142448</v>
      </c>
    </row>
    <row r="11" spans="1:17" x14ac:dyDescent="0.25">
      <c r="A11" s="11">
        <v>2009</v>
      </c>
      <c r="B11" s="3">
        <v>11205</v>
      </c>
      <c r="C11" s="3">
        <v>13100</v>
      </c>
      <c r="D11" s="4">
        <v>69.41</v>
      </c>
      <c r="F11" s="11">
        <v>2009</v>
      </c>
      <c r="G11" s="3">
        <f>LN(Таблица1[[#This Row],[Y (млрд руб)]]/Таблица1[[#This Row],[L (млн чел)]])</f>
        <v>5.0840844368835354</v>
      </c>
      <c r="H11" s="4">
        <f>LN(Таблица1[[#This Row],[K (млрд. руб)]]/Таблица1[[#This Row],[L (млн чел)]])</f>
        <v>5.2403365598377505</v>
      </c>
      <c r="L11" s="11">
        <v>2009</v>
      </c>
      <c r="M11" s="3">
        <f>LN(Таблица1[[#This Row],[Y (млрд руб)]])</f>
        <v>9.324115386235027</v>
      </c>
      <c r="N11" s="3">
        <f>LN(Таблица1[[#This Row],[K (млрд. руб)]])</f>
        <v>9.480367509189243</v>
      </c>
      <c r="O11" s="4">
        <f>LN(Таблица1[[#This Row],[L (млн чел)]])</f>
        <v>4.2400309493514925</v>
      </c>
    </row>
    <row r="12" spans="1:17" x14ac:dyDescent="0.25">
      <c r="A12" s="11">
        <v>2010</v>
      </c>
      <c r="B12" s="3">
        <v>11652</v>
      </c>
      <c r="C12" s="3">
        <v>14444</v>
      </c>
      <c r="D12" s="4">
        <v>69.933999999999997</v>
      </c>
      <c r="F12" s="13">
        <v>2010</v>
      </c>
      <c r="G12" s="3">
        <f>LN(Таблица1[[#This Row],[Y (млрд руб)]]/Таблица1[[#This Row],[L (млн чел)]])</f>
        <v>5.1156811779422107</v>
      </c>
      <c r="H12" s="4">
        <f>LN(Таблица1[[#This Row],[K (млрд. руб)]]/Таблица1[[#This Row],[L (млн чел)]])</f>
        <v>5.3304824422602337</v>
      </c>
      <c r="L12" s="13">
        <v>2010</v>
      </c>
      <c r="M12" s="3">
        <f>LN(Таблица1[[#This Row],[Y (млрд руб)]])</f>
        <v>9.3632331180793251</v>
      </c>
      <c r="N12" s="3">
        <f>LN(Таблица1[[#This Row],[K (млрд. руб)]])</f>
        <v>9.5780343823973482</v>
      </c>
      <c r="O12" s="4">
        <f>LN(Таблица1[[#This Row],[L (млн чел)]])</f>
        <v>4.2475519401371145</v>
      </c>
    </row>
    <row r="13" spans="1:17" x14ac:dyDescent="0.25">
      <c r="A13" s="12">
        <v>2011</v>
      </c>
      <c r="B13" s="5">
        <v>12212</v>
      </c>
      <c r="C13" s="5">
        <v>16120</v>
      </c>
      <c r="D13" s="6">
        <v>70.856999999999999</v>
      </c>
      <c r="F13" s="12">
        <v>2011</v>
      </c>
      <c r="G13" s="5">
        <f>LN(Таблица1[[#This Row],[Y (млрд руб)]]/Таблица1[[#This Row],[L (млн чел)]])</f>
        <v>5.1495105923162194</v>
      </c>
      <c r="H13" s="6">
        <f>LN(Таблица1[[#This Row],[K (млрд. руб)]]/Таблица1[[#This Row],[L (млн чел)]])</f>
        <v>5.4271522545220696</v>
      </c>
      <c r="L13" s="12">
        <v>2011</v>
      </c>
      <c r="M13" s="5">
        <f>LN(Таблица1[[#This Row],[Y (млрд руб)]])</f>
        <v>9.4101743538547691</v>
      </c>
      <c r="N13" s="5">
        <f>LN(Таблица1[[#This Row],[K (млрд. руб)]])</f>
        <v>9.6878160160606193</v>
      </c>
      <c r="O13" s="6">
        <f>LN(Таблица1[[#This Row],[L (млн чел)]])</f>
        <v>4.2606637615385496</v>
      </c>
    </row>
    <row r="15" spans="1:17" ht="16.5" x14ac:dyDescent="0.25">
      <c r="F15" s="2" t="s">
        <v>7</v>
      </c>
      <c r="G15" s="2" t="s">
        <v>6</v>
      </c>
      <c r="I15" s="2" t="s">
        <v>9</v>
      </c>
      <c r="J15" s="16">
        <f>EXP(G16)</f>
        <v>25.74962072674926</v>
      </c>
      <c r="L15" s="2" t="s">
        <v>13</v>
      </c>
      <c r="M15" s="2" t="s">
        <v>7</v>
      </c>
      <c r="N15" s="2" t="s">
        <v>6</v>
      </c>
      <c r="P15" s="2" t="s">
        <v>9</v>
      </c>
      <c r="Q15" s="16">
        <f>EXP(N16)</f>
        <v>21.631143113646189</v>
      </c>
    </row>
    <row r="16" spans="1:17" x14ac:dyDescent="0.25">
      <c r="F16" s="14">
        <f t="array" ref="F16:G20">LINEST(Таблица2[ln (Y/L)],Таблица2[ln (K/L)],1,1)</f>
        <v>0.3504582940436069</v>
      </c>
      <c r="G16" s="14">
        <v>3.2484198979429904</v>
      </c>
      <c r="L16" s="19">
        <f t="array" ref="L16:N20">LINEST(Table3[ln Y],Table3[[ln K]:[ln L]],1,1)</f>
        <v>0.69747380361099887</v>
      </c>
      <c r="M16" s="19">
        <v>0.34737264549647506</v>
      </c>
      <c r="N16" s="19">
        <v>3.0741340870958651</v>
      </c>
    </row>
    <row r="17" spans="6:14" x14ac:dyDescent="0.25">
      <c r="F17" s="3">
        <v>1.4762780442595658E-3</v>
      </c>
      <c r="G17" s="3">
        <v>7.2804655419353038E-3</v>
      </c>
      <c r="L17" s="20">
        <v>0.10997645245467458</v>
      </c>
      <c r="M17" s="20">
        <v>7.2446489498309155E-3</v>
      </c>
      <c r="N17" s="20">
        <v>0.39991808554369285</v>
      </c>
    </row>
    <row r="18" spans="6:14" x14ac:dyDescent="0.25">
      <c r="F18" s="3">
        <v>0.99982258653421119</v>
      </c>
      <c r="G18" s="15">
        <v>2.1553816626234735E-3</v>
      </c>
      <c r="H18" s="1" t="s">
        <v>8</v>
      </c>
      <c r="L18" s="3">
        <v>0.99987876333503334</v>
      </c>
      <c r="M18" s="19">
        <v>2.2483637925773178E-3</v>
      </c>
      <c r="N18" s="3" t="e">
        <v>#N/A</v>
      </c>
    </row>
    <row r="19" spans="6:14" x14ac:dyDescent="0.25">
      <c r="F19" s="3">
        <v>56355.507294172647</v>
      </c>
      <c r="G19" s="3">
        <v>10</v>
      </c>
      <c r="L19" s="3">
        <v>37112.98423003334</v>
      </c>
      <c r="M19" s="3">
        <v>9</v>
      </c>
      <c r="N19" s="3" t="e">
        <v>#N/A</v>
      </c>
    </row>
    <row r="20" spans="6:14" x14ac:dyDescent="0.25">
      <c r="F20" s="3">
        <v>0.26180909585910189</v>
      </c>
      <c r="G20" s="3">
        <v>4.6456701115735297E-5</v>
      </c>
      <c r="L20" s="3">
        <v>0.37522264318249893</v>
      </c>
      <c r="M20" s="3">
        <v>4.549625769395393E-5</v>
      </c>
      <c r="N20" s="3" t="e">
        <v>#N/A</v>
      </c>
    </row>
  </sheetData>
  <pageMargins left="0.7" right="0.7" top="0.75" bottom="0.75" header="0.3" footer="0.3"/>
  <pageSetup paperSize="9" scale="73" orientation="landscape" horizontalDpi="300" verticalDpi="300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tabSelected="1" workbookViewId="0">
      <selection activeCell="F1" sqref="F1:H13"/>
    </sheetView>
  </sheetViews>
  <sheetFormatPr defaultColWidth="9.140625" defaultRowHeight="15" x14ac:dyDescent="0.25"/>
  <cols>
    <col min="1" max="1" width="9.28515625" style="1" bestFit="1" customWidth="1"/>
    <col min="2" max="2" width="13.140625" style="1" bestFit="1" customWidth="1"/>
    <col min="3" max="3" width="14" style="1" bestFit="1" customWidth="1"/>
    <col min="4" max="4" width="12.140625" style="1" bestFit="1" customWidth="1"/>
    <col min="5" max="5" width="9.140625" style="1"/>
    <col min="6" max="6" width="11.42578125" style="1" bestFit="1" customWidth="1"/>
    <col min="7" max="7" width="10.28515625" style="1" customWidth="1"/>
    <col min="8" max="8" width="10.42578125" style="1" customWidth="1"/>
    <col min="9" max="9" width="18" style="1" customWidth="1"/>
    <col min="10" max="10" width="8.42578125" style="1" customWidth="1"/>
    <col min="11" max="11" width="14.42578125" style="1" customWidth="1"/>
    <col min="12" max="15" width="11.7109375" style="1" bestFit="1" customWidth="1"/>
    <col min="16" max="16384" width="9.140625" style="1"/>
  </cols>
  <sheetData>
    <row r="1" spans="1:17" ht="45.75" x14ac:dyDescent="0.25">
      <c r="A1" s="7" t="s">
        <v>0</v>
      </c>
      <c r="B1" s="8" t="s">
        <v>1</v>
      </c>
      <c r="C1" s="8" t="s">
        <v>2</v>
      </c>
      <c r="D1" s="9" t="s">
        <v>3</v>
      </c>
      <c r="F1" s="10" t="s">
        <v>0</v>
      </c>
      <c r="G1" s="8" t="s">
        <v>4</v>
      </c>
      <c r="H1" s="9" t="s">
        <v>5</v>
      </c>
      <c r="I1" s="8" t="s">
        <v>14</v>
      </c>
      <c r="L1"/>
      <c r="M1"/>
      <c r="N1"/>
      <c r="O1"/>
      <c r="P1"/>
      <c r="Q1"/>
    </row>
    <row r="2" spans="1:17" x14ac:dyDescent="0.25">
      <c r="A2" s="11">
        <v>2000</v>
      </c>
      <c r="B2" s="3">
        <v>7305</v>
      </c>
      <c r="C2" s="3">
        <v>4306</v>
      </c>
      <c r="D2" s="4">
        <v>65.272999999999996</v>
      </c>
      <c r="F2" s="13">
        <v>2000</v>
      </c>
      <c r="G2" s="3">
        <f>LN(Таблица15[[#This Row],[Y (млрд руб)]]/Таблица15[[#This Row],[L (млн чел)]])</f>
        <v>4.7177358496706949</v>
      </c>
      <c r="H2" s="4">
        <f>LN(Таблица15[[#This Row],[K (млрд. руб)]]/Таблица15[[#This Row],[L (млн чел)]])</f>
        <v>4.1891862034102036</v>
      </c>
      <c r="I2" s="3">
        <f>Таблица26[[#This Row],[ln (Y/L)]]-($G$16+$F$16*Таблица26[[#This Row],[ln (K/L)]])</f>
        <v>1.1809014495502979E-3</v>
      </c>
      <c r="L2"/>
      <c r="M2"/>
      <c r="N2"/>
      <c r="O2"/>
      <c r="P2"/>
      <c r="Q2"/>
    </row>
    <row r="3" spans="1:17" x14ac:dyDescent="0.25">
      <c r="A3" s="11">
        <v>2001</v>
      </c>
      <c r="B3" s="3">
        <v>7678</v>
      </c>
      <c r="C3" s="3">
        <v>4979</v>
      </c>
      <c r="D3" s="4">
        <v>65.123999999999995</v>
      </c>
      <c r="F3" s="11">
        <v>2001</v>
      </c>
      <c r="G3" s="3">
        <f>LN(Таблица15[[#This Row],[Y (млрд руб)]]/Таблица15[[#This Row],[L (млн чел)]])</f>
        <v>4.7698212306914751</v>
      </c>
      <c r="H3" s="4">
        <f>LN(Таблица15[[#This Row],[K (млрд. руб)]]/Таблица15[[#This Row],[L (млн чел)]])</f>
        <v>4.3366912017729149</v>
      </c>
      <c r="I3" s="3">
        <f>Таблица26[[#This Row],[ln (Y/L)]]-($G$16+$F$16*Таблица26[[#This Row],[ln (K/L)]])</f>
        <v>1.571932381229324E-3</v>
      </c>
      <c r="L3"/>
      <c r="M3"/>
      <c r="N3"/>
      <c r="O3"/>
      <c r="P3"/>
      <c r="Q3"/>
    </row>
    <row r="4" spans="1:17" x14ac:dyDescent="0.25">
      <c r="A4" s="11">
        <v>2002</v>
      </c>
      <c r="B4" s="3">
        <v>8042</v>
      </c>
      <c r="C4" s="3">
        <v>5518</v>
      </c>
      <c r="D4" s="4">
        <v>66.266000000000005</v>
      </c>
      <c r="F4" s="13">
        <v>2002</v>
      </c>
      <c r="G4" s="3">
        <f>LN(Таблица15[[#This Row],[Y (млрд руб)]]/Таблица15[[#This Row],[L (млн чел)]])</f>
        <v>4.798756142315634</v>
      </c>
      <c r="H4" s="4">
        <f>LN(Таблица15[[#This Row],[K (млрд. руб)]]/Таблица15[[#This Row],[L (млн чел)]])</f>
        <v>4.4220938096356459</v>
      </c>
      <c r="I4" s="3">
        <f>Таблица26[[#This Row],[ln (Y/L)]]-($G$16+$F$16*Таблица26[[#This Row],[ln (K/L)]])</f>
        <v>5.7679174694058588E-4</v>
      </c>
      <c r="L4"/>
      <c r="M4"/>
      <c r="N4"/>
      <c r="O4"/>
      <c r="P4"/>
      <c r="Q4"/>
    </row>
    <row r="5" spans="1:17" x14ac:dyDescent="0.25">
      <c r="A5" s="11">
        <v>2003</v>
      </c>
      <c r="B5" s="3">
        <v>8633</v>
      </c>
      <c r="C5" s="3">
        <v>6640</v>
      </c>
      <c r="D5" s="4">
        <v>67.152000000000001</v>
      </c>
      <c r="F5" s="11">
        <v>2003</v>
      </c>
      <c r="G5" s="3">
        <f>LN(Таблица15[[#This Row],[Y (млрд руб)]]/Таблица15[[#This Row],[L (млн чел)]])</f>
        <v>4.8563886416442879</v>
      </c>
      <c r="H5" s="4">
        <f>LN(Таблица15[[#This Row],[K (млрд. руб)]]/Таблица15[[#This Row],[L (млн чел)]])</f>
        <v>4.5939085358792449</v>
      </c>
      <c r="I5" s="3">
        <f>Таблица26[[#This Row],[ln (Y/L)]]-($G$16+$F$16*Таблица26[[#This Row],[ln (K/L)]])</f>
        <v>-2.0046047753066176E-3</v>
      </c>
      <c r="L5"/>
      <c r="M5"/>
      <c r="N5"/>
      <c r="O5"/>
      <c r="P5"/>
      <c r="Q5"/>
    </row>
    <row r="6" spans="1:17" x14ac:dyDescent="0.25">
      <c r="A6" s="11">
        <v>2004</v>
      </c>
      <c r="B6" s="3">
        <v>9250</v>
      </c>
      <c r="C6" s="3">
        <v>8103</v>
      </c>
      <c r="D6" s="4">
        <v>67.134</v>
      </c>
      <c r="F6" s="13">
        <v>2004</v>
      </c>
      <c r="G6" s="3">
        <f>LN(Таблица15[[#This Row],[Y (млрд руб)]]/Таблица15[[#This Row],[L (млн чел)]])</f>
        <v>4.925688208452832</v>
      </c>
      <c r="H6" s="4">
        <f>LN(Таблица15[[#This Row],[K (млрд. руб)]]/Таблица15[[#This Row],[L (млн чел)]])</f>
        <v>4.793299020407086</v>
      </c>
      <c r="I6" s="3">
        <f>Таблица26[[#This Row],[ln (Y/L)]]-($G$16+$F$16*Таблица26[[#This Row],[ln (K/L)]])</f>
        <v>-2.5830870229173186E-3</v>
      </c>
      <c r="L6"/>
      <c r="M6"/>
      <c r="N6"/>
      <c r="O6"/>
      <c r="P6"/>
      <c r="Q6"/>
    </row>
    <row r="7" spans="1:17" x14ac:dyDescent="0.25">
      <c r="A7" s="11">
        <v>2005</v>
      </c>
      <c r="B7" s="3">
        <v>9839</v>
      </c>
      <c r="C7" s="3">
        <v>9207</v>
      </c>
      <c r="D7" s="4">
        <v>68.602999999999994</v>
      </c>
      <c r="F7" s="11">
        <v>2005</v>
      </c>
      <c r="G7" s="3">
        <f>LN(Таблица15[[#This Row],[Y (млрд руб)]]/Таблица15[[#This Row],[L (млн чел)]])</f>
        <v>4.9657730933117064</v>
      </c>
      <c r="H7" s="4">
        <f>LN(Таблица15[[#This Row],[K (млрд. руб)]]/Таблица15[[#This Row],[L (млн чел)]])</f>
        <v>4.8993830777337868</v>
      </c>
      <c r="I7" s="3">
        <f>Таблица26[[#This Row],[ln (Y/L)]]-($G$16+$F$16*Таблица26[[#This Row],[ln (K/L)]])</f>
        <v>3.2376008001655521E-4</v>
      </c>
      <c r="L7"/>
      <c r="M7"/>
      <c r="N7"/>
      <c r="O7"/>
      <c r="P7"/>
      <c r="Q7"/>
    </row>
    <row r="8" spans="1:17" x14ac:dyDescent="0.25">
      <c r="A8" s="11">
        <v>2006</v>
      </c>
      <c r="B8" s="3">
        <v>10597</v>
      </c>
      <c r="C8" s="3">
        <v>11277</v>
      </c>
      <c r="D8" s="4">
        <v>69.156999999999996</v>
      </c>
      <c r="F8" s="13">
        <v>2006</v>
      </c>
      <c r="G8" s="3">
        <f>LN(Таблица15[[#This Row],[Y (млрд руб)]]/Таблица15[[#This Row],[L (млн чел)]])</f>
        <v>5.0319469389755414</v>
      </c>
      <c r="H8" s="4">
        <f>LN(Таблица15[[#This Row],[K (млрд. руб)]]/Таблица15[[#This Row],[L (млн чел)]])</f>
        <v>5.094141250032993</v>
      </c>
      <c r="I8" s="3">
        <f>Таблица26[[#This Row],[ln (Y/L)]]-($G$16+$F$16*Таблица26[[#This Row],[ln (K/L)]])</f>
        <v>-1.7570110711790932E-3</v>
      </c>
      <c r="L8"/>
      <c r="M8"/>
      <c r="N8"/>
      <c r="O8"/>
      <c r="P8"/>
      <c r="Q8"/>
    </row>
    <row r="9" spans="1:17" x14ac:dyDescent="0.25">
      <c r="A9" s="11">
        <v>2007</v>
      </c>
      <c r="B9" s="3">
        <v>11455</v>
      </c>
      <c r="C9" s="3">
        <v>13403</v>
      </c>
      <c r="D9" s="4">
        <v>70.813999999999993</v>
      </c>
      <c r="F9" s="11">
        <v>2007</v>
      </c>
      <c r="G9" s="3">
        <f>LN(Таблица15[[#This Row],[Y (млрд руб)]]/Таблица15[[#This Row],[L (млн чел)]])</f>
        <v>5.0861248736229268</v>
      </c>
      <c r="H9" s="4">
        <f>LN(Таблица15[[#This Row],[K (млрд. руб)]]/Таблица15[[#This Row],[L (млн чел)]])</f>
        <v>5.2431771202138275</v>
      </c>
      <c r="I9" s="3">
        <f>Таблица26[[#This Row],[ln (Y/L)]]-($G$16+$F$16*Таблица26[[#This Row],[ln (K/L)]])</f>
        <v>1.900667613270457E-4</v>
      </c>
      <c r="L9"/>
      <c r="M9"/>
      <c r="N9"/>
      <c r="O9"/>
      <c r="P9"/>
      <c r="Q9"/>
    </row>
    <row r="10" spans="1:17" x14ac:dyDescent="0.25">
      <c r="A10" s="11">
        <v>2008</v>
      </c>
      <c r="B10" s="3">
        <v>12097</v>
      </c>
      <c r="C10" s="3">
        <v>15527</v>
      </c>
      <c r="D10" s="4">
        <v>70.602999999999994</v>
      </c>
      <c r="F10" s="13">
        <v>2008</v>
      </c>
      <c r="G10" s="3">
        <f>LN(Таблица15[[#This Row],[Y (млрд руб)]]/Таблица15[[#This Row],[L (млн чел)]])</f>
        <v>5.1436401304456032</v>
      </c>
      <c r="H10" s="4">
        <f>LN(Таблица15[[#This Row],[K (млрд. руб)]]/Таблица15[[#This Row],[L (млн чел)]])</f>
        <v>5.3932630864669244</v>
      </c>
      <c r="I10" s="3">
        <f>Таблица26[[#This Row],[ln (Y/L)]]-($G$16+$F$16*Таблица26[[#This Row],[ln (K/L)]])</f>
        <v>5.1064518910566292E-3</v>
      </c>
      <c r="L10"/>
      <c r="M10"/>
      <c r="N10"/>
      <c r="O10"/>
      <c r="P10"/>
      <c r="Q10"/>
    </row>
    <row r="11" spans="1:17" x14ac:dyDescent="0.25">
      <c r="A11" s="11">
        <v>2009</v>
      </c>
      <c r="B11" s="3">
        <v>11205</v>
      </c>
      <c r="C11" s="3">
        <v>13100</v>
      </c>
      <c r="D11" s="4">
        <v>69.41</v>
      </c>
      <c r="F11" s="11">
        <v>2009</v>
      </c>
      <c r="G11" s="3">
        <f>LN(Таблица15[[#This Row],[Y (млрд руб)]]/Таблица15[[#This Row],[L (млн чел)]])</f>
        <v>5.0840844368835354</v>
      </c>
      <c r="H11" s="4">
        <f>LN(Таблица15[[#This Row],[K (млрд. руб)]]/Таблица15[[#This Row],[L (млн чел)]])</f>
        <v>5.2403365598377505</v>
      </c>
      <c r="I11" s="3">
        <f>Таблица26[[#This Row],[ln (Y/L)]]-($G$16+$F$16*Таблица26[[#This Row],[ln (K/L)]])</f>
        <v>-8.548720345364913E-4</v>
      </c>
      <c r="L11"/>
      <c r="M11"/>
      <c r="N11"/>
      <c r="O11"/>
      <c r="P11"/>
      <c r="Q11"/>
    </row>
    <row r="12" spans="1:17" x14ac:dyDescent="0.25">
      <c r="A12" s="11">
        <v>2010</v>
      </c>
      <c r="B12" s="3">
        <v>11652</v>
      </c>
      <c r="C12" s="3">
        <v>14444</v>
      </c>
      <c r="D12" s="4">
        <v>69.933999999999997</v>
      </c>
      <c r="F12" s="13">
        <v>2010</v>
      </c>
      <c r="G12" s="3">
        <f>LN(Таблица15[[#This Row],[Y (млрд руб)]]/Таблица15[[#This Row],[L (млн чел)]])</f>
        <v>5.1156811779422107</v>
      </c>
      <c r="H12" s="4">
        <f>LN(Таблица15[[#This Row],[K (млрд. руб)]]/Таблица15[[#This Row],[L (млн чел)]])</f>
        <v>5.3304824422602337</v>
      </c>
      <c r="I12" s="3">
        <f>Таблица26[[#This Row],[ln (Y/L)]]-($G$16+$F$16*Таблица26[[#This Row],[ln (K/L)]])</f>
        <v>-8.5050314470080934E-4</v>
      </c>
      <c r="L12"/>
      <c r="M12"/>
      <c r="N12"/>
      <c r="O12"/>
      <c r="P12"/>
      <c r="Q12"/>
    </row>
    <row r="13" spans="1:17" x14ac:dyDescent="0.25">
      <c r="A13" s="12">
        <v>2011</v>
      </c>
      <c r="B13" s="5">
        <v>12212</v>
      </c>
      <c r="C13" s="5">
        <v>16120</v>
      </c>
      <c r="D13" s="6">
        <v>70.856999999999999</v>
      </c>
      <c r="F13" s="12">
        <v>2011</v>
      </c>
      <c r="G13" s="5">
        <f>LN(Таблица15[[#This Row],[Y (млрд руб)]]/Таблица15[[#This Row],[L (млн чел)]])</f>
        <v>5.1495105923162194</v>
      </c>
      <c r="H13" s="6">
        <f>LN(Таблица15[[#This Row],[K (млрд. руб)]]/Таблица15[[#This Row],[L (млн чел)]])</f>
        <v>5.4271522545220696</v>
      </c>
      <c r="I13" s="3">
        <f>Таблица26[[#This Row],[ln (Y/L)]]-($G$16+$F$16*Таблица26[[#This Row],[ln (K/L)]])</f>
        <v>-8.9982626149076594E-4</v>
      </c>
      <c r="L13"/>
      <c r="M13"/>
      <c r="N13"/>
      <c r="O13"/>
      <c r="P13"/>
      <c r="Q13"/>
    </row>
    <row r="14" spans="1:17" x14ac:dyDescent="0.25">
      <c r="L14"/>
      <c r="M14"/>
      <c r="N14"/>
      <c r="O14"/>
      <c r="P14"/>
      <c r="Q14"/>
    </row>
    <row r="15" spans="1:17" ht="16.5" x14ac:dyDescent="0.25">
      <c r="F15" s="2" t="s">
        <v>7</v>
      </c>
      <c r="G15" s="2" t="s">
        <v>6</v>
      </c>
      <c r="L15"/>
      <c r="M15"/>
      <c r="N15"/>
      <c r="O15"/>
      <c r="P15"/>
      <c r="Q15"/>
    </row>
    <row r="16" spans="1:17" x14ac:dyDescent="0.25">
      <c r="F16" s="14">
        <f t="array" ref="F16:G20">LINEST(Таблица26[ln (Y/L)],Таблица26[ln (K/L)],1,1)</f>
        <v>0.3504582940436069</v>
      </c>
      <c r="G16" s="21">
        <v>3.2484198979429904</v>
      </c>
      <c r="L16"/>
      <c r="M16"/>
      <c r="N16"/>
      <c r="O16"/>
      <c r="P16"/>
      <c r="Q16"/>
    </row>
    <row r="17" spans="6:17" x14ac:dyDescent="0.25">
      <c r="F17" s="3">
        <v>1.4762780442595658E-3</v>
      </c>
      <c r="G17" s="3">
        <v>7.2804655419353038E-3</v>
      </c>
      <c r="L17"/>
      <c r="M17"/>
      <c r="N17"/>
      <c r="O17"/>
      <c r="P17"/>
      <c r="Q17"/>
    </row>
    <row r="18" spans="6:17" x14ac:dyDescent="0.25">
      <c r="F18" s="3">
        <v>0.99982258653421119</v>
      </c>
      <c r="G18" s="15">
        <v>2.1553816626234735E-3</v>
      </c>
      <c r="H18" s="1" t="s">
        <v>8</v>
      </c>
      <c r="L18"/>
      <c r="M18"/>
      <c r="N18"/>
      <c r="O18"/>
      <c r="P18"/>
      <c r="Q18"/>
    </row>
    <row r="19" spans="6:17" x14ac:dyDescent="0.25">
      <c r="F19" s="3">
        <v>56355.507294172647</v>
      </c>
      <c r="G19" s="3">
        <v>10</v>
      </c>
      <c r="L19"/>
      <c r="M19"/>
      <c r="N19"/>
      <c r="O19"/>
      <c r="P19"/>
      <c r="Q19"/>
    </row>
    <row r="20" spans="6:17" x14ac:dyDescent="0.25">
      <c r="F20" s="3">
        <v>0.26180909585910189</v>
      </c>
      <c r="G20" s="3">
        <v>4.6456701115735297E-5</v>
      </c>
      <c r="L20"/>
      <c r="M20"/>
      <c r="N20"/>
      <c r="O20"/>
      <c r="P20"/>
      <c r="Q20"/>
    </row>
    <row r="21" spans="6:17" x14ac:dyDescent="0.25">
      <c r="F21" s="2" t="s">
        <v>9</v>
      </c>
      <c r="G21" s="16">
        <f>EXP(G16)</f>
        <v>25.74962072674926</v>
      </c>
      <c r="L21"/>
      <c r="M21"/>
      <c r="N21"/>
      <c r="O21"/>
      <c r="P21"/>
      <c r="Q21"/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CD36D501186EFB44A33BB31B80CE729A" ma:contentTypeVersion="8" ma:contentTypeDescription="Создание документа." ma:contentTypeScope="" ma:versionID="bf15c57cb53aaf754c1b341db89f523f">
  <xsd:schema xmlns:xsd="http://www.w3.org/2001/XMLSchema" xmlns:xs="http://www.w3.org/2001/XMLSchema" xmlns:p="http://schemas.microsoft.com/office/2006/metadata/properties" xmlns:ns3="5bf306b6-ba4f-41d5-8fbe-af60ed08a2df" targetNamespace="http://schemas.microsoft.com/office/2006/metadata/properties" ma:root="true" ma:fieldsID="e10034f970f12c74373ae6e66cf3fbf9" ns3:_="">
    <xsd:import namespace="5bf306b6-ba4f-41d5-8fbe-af60ed08a2d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f306b6-ba4f-41d5-8fbe-af60ed08a2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F51FC47-A030-4B77-A469-C3795607BB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bf306b6-ba4f-41d5-8fbe-af60ed08a2d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5A0B193-AA68-4990-AE08-1DAF17DD8FE3}">
  <ds:schemaRefs>
    <ds:schemaRef ds:uri="http://purl.org/dc/dcmitype/"/>
    <ds:schemaRef ds:uri="http://www.w3.org/XML/1998/namespace"/>
    <ds:schemaRef ds:uri="http://schemas.openxmlformats.org/package/2006/metadata/core-properties"/>
    <ds:schemaRef ds:uri="5bf306b6-ba4f-41d5-8fbe-af60ed08a2df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5389D149-278E-40BD-A0E2-9D13BC57A29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сем 16</vt:lpstr>
      <vt:lpstr>сем 17</vt:lpstr>
      <vt:lpstr>исходное</vt:lpstr>
      <vt:lpstr>линейная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Маслова Анна Олеговна</dc:creator>
  <cp:lastModifiedBy>Маслова Анна Олеговна</cp:lastModifiedBy>
  <dcterms:created xsi:type="dcterms:W3CDTF">2019-12-23T09:39:28Z</dcterms:created>
  <dcterms:modified xsi:type="dcterms:W3CDTF">2019-12-30T09:39:20Z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0x010100CD36D501186EFB44A33BB31B80CE729A</vt:lpwstr>
  </property>
</Properties>
</file>