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40" windowWidth="18915" windowHeight="7815"/>
  </bookViews>
  <sheets>
    <sheet name="Kinematix" sheetId="1" r:id="rId1"/>
    <sheet name="State Control" sheetId="2" r:id="rId2"/>
    <sheet name="sin computation" sheetId="3" r:id="rId3"/>
    <sheet name="Arctan" sheetId="5" r:id="rId4"/>
    <sheet name="Torque" sheetId="4" r:id="rId5"/>
    <sheet name="Schwede" sheetId="6" r:id="rId6"/>
  </sheets>
  <definedNames>
    <definedName name="_xlnm.Print_Area" localSheetId="0">Kinematix!$A$13:$Q$100</definedName>
  </definedNames>
  <calcPr calcId="145621" calcOnSave="0"/>
</workbook>
</file>

<file path=xl/calcChain.xml><?xml version="1.0" encoding="utf-8"?>
<calcChain xmlns="http://schemas.openxmlformats.org/spreadsheetml/2006/main">
  <c r="K77" i="1" l="1"/>
  <c r="B16" i="6" l="1"/>
  <c r="E26" i="6"/>
  <c r="B28" i="6" l="1"/>
  <c r="B29" i="6" s="1"/>
  <c r="E10" i="6"/>
  <c r="E18" i="6"/>
  <c r="E9" i="6"/>
  <c r="E24" i="6"/>
  <c r="B5" i="6"/>
  <c r="B25" i="6"/>
  <c r="E25" i="6" s="1"/>
  <c r="E16" i="6"/>
  <c r="E8" i="6"/>
  <c r="E22" i="6"/>
  <c r="E20" i="6"/>
  <c r="E15" i="6"/>
  <c r="E14" i="6"/>
  <c r="E7" i="6"/>
  <c r="B23" i="6"/>
  <c r="E23" i="6" s="1"/>
  <c r="E28" i="6" s="1"/>
  <c r="B4" i="6"/>
  <c r="B10" i="3"/>
  <c r="B9" i="3"/>
  <c r="B7" i="3"/>
  <c r="E29" i="6" l="1"/>
  <c r="E31" i="6" s="1"/>
  <c r="B31" i="6"/>
  <c r="B11" i="3"/>
  <c r="B8" i="3"/>
  <c r="C11" i="3" s="1"/>
  <c r="E20" i="2"/>
  <c r="D20" i="2"/>
  <c r="B20" i="2"/>
  <c r="I7" i="2"/>
  <c r="I8" i="2" s="1"/>
  <c r="B14" i="2"/>
  <c r="H8" i="2"/>
  <c r="H7" i="2"/>
  <c r="C20" i="2"/>
  <c r="A20" i="2"/>
  <c r="B12" i="3" l="1"/>
  <c r="O19" i="4"/>
  <c r="O18" i="4"/>
  <c r="O17" i="4"/>
  <c r="O16" i="4"/>
  <c r="O15" i="4"/>
  <c r="O14" i="4"/>
  <c r="O13" i="4"/>
  <c r="O12" i="4"/>
  <c r="O10" i="4"/>
  <c r="O9" i="4"/>
  <c r="O8" i="4"/>
  <c r="O7" i="4"/>
  <c r="O6" i="4"/>
  <c r="O5" i="4"/>
  <c r="O4" i="4"/>
  <c r="O3" i="4"/>
  <c r="O11" i="4"/>
  <c r="M5" i="4"/>
  <c r="M6" i="4"/>
  <c r="M7" i="4"/>
  <c r="M8" i="4" s="1"/>
  <c r="M9" i="4" s="1"/>
  <c r="M10" i="4" s="1"/>
  <c r="M11" i="4" s="1"/>
  <c r="M12" i="4" s="1"/>
  <c r="M13" i="4" s="1"/>
  <c r="M14" i="4" s="1"/>
  <c r="M15" i="4" s="1"/>
  <c r="M16" i="4" s="1"/>
  <c r="M17" i="4" s="1"/>
  <c r="M18" i="4" s="1"/>
  <c r="M19" i="4" s="1"/>
  <c r="M4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" i="4"/>
  <c r="H6" i="4"/>
  <c r="H5" i="4"/>
  <c r="H4" i="4"/>
  <c r="D24" i="4" s="1"/>
  <c r="E24" i="4" s="1"/>
  <c r="H3" i="4"/>
  <c r="H2" i="4"/>
  <c r="I2" i="4" s="1"/>
  <c r="B17" i="4"/>
  <c r="H7" i="4"/>
  <c r="D16" i="4"/>
  <c r="E16" i="4" s="1"/>
  <c r="I4" i="4"/>
  <c r="D12" i="4"/>
  <c r="E12" i="4" s="1"/>
  <c r="B15" i="4"/>
  <c r="B13" i="4"/>
  <c r="B11" i="4"/>
  <c r="B9" i="4"/>
  <c r="B7" i="4"/>
  <c r="B3" i="4"/>
  <c r="B5" i="4"/>
  <c r="L2" i="4"/>
  <c r="A14" i="4"/>
  <c r="A15" i="4"/>
  <c r="A16" i="4"/>
  <c r="A17" i="4" s="1"/>
  <c r="A18" i="4" s="1"/>
  <c r="A19" i="4" s="1"/>
  <c r="A20" i="4" s="1"/>
  <c r="A21" i="4" s="1"/>
  <c r="A22" i="4" s="1"/>
  <c r="A23" i="4" s="1"/>
  <c r="A24" i="4" s="1"/>
  <c r="A13" i="4"/>
  <c r="D19" i="4" l="1"/>
  <c r="E19" i="4" s="1"/>
  <c r="D20" i="4"/>
  <c r="E20" i="4" s="1"/>
  <c r="D25" i="4"/>
  <c r="E25" i="4" s="1"/>
  <c r="D23" i="4"/>
  <c r="E23" i="4" s="1"/>
  <c r="I3" i="4"/>
  <c r="L3" i="4"/>
  <c r="D27" i="4"/>
  <c r="E27" i="4" s="1"/>
  <c r="D8" i="4"/>
  <c r="E8" i="4" s="1"/>
  <c r="I6" i="4"/>
  <c r="D5" i="4"/>
  <c r="E5" i="4" s="1"/>
  <c r="D9" i="4"/>
  <c r="E9" i="4" s="1"/>
  <c r="D17" i="4"/>
  <c r="E17" i="4" s="1"/>
  <c r="D13" i="4"/>
  <c r="E13" i="4" s="1"/>
  <c r="D21" i="4"/>
  <c r="E21" i="4" s="1"/>
  <c r="D22" i="4"/>
  <c r="E22" i="4" s="1"/>
  <c r="I5" i="4"/>
  <c r="D14" i="4"/>
  <c r="E14" i="4" s="1"/>
  <c r="D18" i="4"/>
  <c r="E18" i="4" s="1"/>
  <c r="D15" i="4"/>
  <c r="E15" i="4" s="1"/>
  <c r="D2" i="4"/>
  <c r="E2" i="4" s="1"/>
  <c r="D6" i="4"/>
  <c r="E6" i="4" s="1"/>
  <c r="D10" i="4"/>
  <c r="E10" i="4" s="1"/>
  <c r="D3" i="4"/>
  <c r="E3" i="4" s="1"/>
  <c r="D7" i="4"/>
  <c r="E7" i="4" s="1"/>
  <c r="D11" i="4"/>
  <c r="E11" i="4" s="1"/>
  <c r="I7" i="4"/>
  <c r="D4" i="4"/>
  <c r="E4" i="4" s="1"/>
  <c r="D26" i="4"/>
  <c r="E26" i="4" s="1"/>
  <c r="X3" i="3" l="1"/>
  <c r="X4" i="3"/>
  <c r="C2" i="3"/>
  <c r="D2" i="3" s="1"/>
  <c r="B2" i="3"/>
  <c r="E2" i="3" l="1"/>
  <c r="D3" i="3"/>
  <c r="D4" i="3" s="1"/>
  <c r="C3" i="3"/>
  <c r="C4" i="3" s="1"/>
  <c r="F2" i="3" l="1"/>
  <c r="E3" i="3"/>
  <c r="E4" i="3" s="1"/>
  <c r="G2" i="3" l="1"/>
  <c r="F3" i="3"/>
  <c r="F4" i="3" s="1"/>
  <c r="H2" i="3" l="1"/>
  <c r="G3" i="3"/>
  <c r="G4" i="3" s="1"/>
  <c r="I2" i="3" l="1"/>
  <c r="H3" i="3"/>
  <c r="H4" i="3" s="1"/>
  <c r="J2" i="3" l="1"/>
  <c r="I3" i="3"/>
  <c r="I4" i="3" s="1"/>
  <c r="K2" i="3" l="1"/>
  <c r="J3" i="3"/>
  <c r="J4" i="3" s="1"/>
  <c r="L2" i="3" l="1"/>
  <c r="K3" i="3"/>
  <c r="K4" i="3" s="1"/>
  <c r="M2" i="3" l="1"/>
  <c r="L3" i="3"/>
  <c r="L4" i="3" s="1"/>
  <c r="N2" i="3" l="1"/>
  <c r="M3" i="3"/>
  <c r="M4" i="3" s="1"/>
  <c r="O2" i="3" l="1"/>
  <c r="N3" i="3"/>
  <c r="N4" i="3" s="1"/>
  <c r="P2" i="3" l="1"/>
  <c r="O3" i="3"/>
  <c r="O4" i="3" s="1"/>
  <c r="Q2" i="3" l="1"/>
  <c r="P3" i="3"/>
  <c r="P4" i="3" s="1"/>
  <c r="R2" i="3" l="1"/>
  <c r="Q3" i="3"/>
  <c r="Q4" i="3" s="1"/>
  <c r="S2" i="3" l="1"/>
  <c r="R3" i="3"/>
  <c r="R4" i="3" s="1"/>
  <c r="T2" i="3" l="1"/>
  <c r="S3" i="3"/>
  <c r="S4" i="3" s="1"/>
  <c r="U2" i="3" l="1"/>
  <c r="T3" i="3"/>
  <c r="T4" i="3" s="1"/>
  <c r="V2" i="3" l="1"/>
  <c r="U3" i="3"/>
  <c r="U4" i="3" s="1"/>
  <c r="W2" i="3" l="1"/>
  <c r="V3" i="3"/>
  <c r="V4" i="3" s="1"/>
  <c r="B13" i="3"/>
  <c r="G53" i="1"/>
  <c r="X2" i="3" l="1"/>
  <c r="W3" i="3"/>
  <c r="W4" i="3" s="1"/>
  <c r="D28" i="3" l="1"/>
  <c r="D27" i="3"/>
  <c r="D26" i="3"/>
  <c r="G55" i="1"/>
  <c r="D33" i="3"/>
  <c r="D32" i="3"/>
  <c r="D31" i="3"/>
  <c r="B34" i="3"/>
  <c r="D34" i="3" s="1"/>
  <c r="B29" i="3"/>
  <c r="D29" i="3" s="1"/>
  <c r="B18" i="3"/>
  <c r="B20" i="3" s="1"/>
  <c r="B22" i="3"/>
  <c r="B21" i="3" s="1"/>
  <c r="B14" i="3"/>
  <c r="A3" i="3"/>
  <c r="A4" i="3" s="1"/>
  <c r="B3" i="3"/>
  <c r="B4" i="3" s="1"/>
  <c r="E29" i="3" l="1"/>
  <c r="B19" i="3"/>
  <c r="B34" i="1" l="1"/>
  <c r="B44" i="1"/>
  <c r="B45" i="1"/>
  <c r="C13" i="3" l="1"/>
  <c r="B100" i="1"/>
  <c r="D100" i="1"/>
  <c r="D97" i="1" s="1"/>
  <c r="H53" i="1"/>
  <c r="F54" i="1"/>
  <c r="F55" i="1"/>
  <c r="G54" i="1"/>
  <c r="H55" i="1"/>
  <c r="H54" i="1"/>
  <c r="F50" i="1"/>
  <c r="J64" i="1" s="1"/>
  <c r="F49" i="1"/>
  <c r="N53" i="1" l="1" a="1"/>
  <c r="P54" i="1" s="1"/>
  <c r="K86" i="1"/>
  <c r="D98" i="1"/>
  <c r="B36" i="1"/>
  <c r="K65" i="1"/>
  <c r="L66" i="1"/>
  <c r="M87" i="1" s="1"/>
  <c r="N53" i="1" l="1"/>
  <c r="O55" i="1"/>
  <c r="O54" i="1"/>
  <c r="O53" i="1"/>
  <c r="N54" i="1"/>
  <c r="P53" i="1"/>
  <c r="P55" i="1"/>
  <c r="N55" i="1"/>
  <c r="L85" i="1"/>
  <c r="D50" i="1"/>
  <c r="L64" i="1" s="1"/>
  <c r="D49" i="1"/>
  <c r="H60" i="1"/>
  <c r="N58" i="1" s="1" a="1"/>
  <c r="K91" i="1" l="1"/>
  <c r="M86" i="1"/>
  <c r="L91" i="1"/>
  <c r="L78" i="1"/>
  <c r="M91" i="1"/>
  <c r="L79" i="1"/>
  <c r="L77" i="1"/>
  <c r="K74" i="1"/>
  <c r="K73" i="1"/>
  <c r="K72" i="1"/>
  <c r="O58" i="1"/>
  <c r="O59" i="1"/>
  <c r="N60" i="1"/>
  <c r="N59" i="1"/>
  <c r="N58" i="1"/>
  <c r="P58" i="1"/>
  <c r="O60" i="1"/>
  <c r="P60" i="1"/>
  <c r="P59" i="1"/>
  <c r="J66" i="1"/>
  <c r="J65" i="1"/>
  <c r="K66" i="1"/>
  <c r="M77" i="1" s="1"/>
  <c r="L65" i="1"/>
  <c r="M90" i="1" l="1"/>
  <c r="L90" i="1"/>
  <c r="K79" i="1"/>
  <c r="K85" i="1"/>
  <c r="L92" i="1"/>
  <c r="M92" i="1"/>
  <c r="M78" i="1"/>
  <c r="K87" i="1"/>
  <c r="M85" i="1"/>
  <c r="K90" i="1"/>
  <c r="K92" i="1"/>
  <c r="L87" i="1"/>
  <c r="M79" i="1"/>
  <c r="K78" i="1"/>
  <c r="L74" i="1"/>
  <c r="L72" i="1"/>
  <c r="L86" i="1" s="1"/>
  <c r="L73" i="1"/>
  <c r="M74" i="1"/>
  <c r="M73" i="1"/>
  <c r="M72" i="1"/>
  <c r="G85" i="1" a="1"/>
  <c r="N64" i="1" a="1"/>
  <c r="I85" i="1" l="1"/>
  <c r="H86" i="1"/>
  <c r="G85" i="1"/>
  <c r="I86" i="1"/>
  <c r="H85" i="1"/>
  <c r="H87" i="1"/>
  <c r="G86" i="1"/>
  <c r="I87" i="1"/>
  <c r="G87" i="1"/>
  <c r="P64" i="1"/>
  <c r="O65" i="1"/>
  <c r="N65" i="1"/>
  <c r="N64" i="1"/>
  <c r="O66" i="1"/>
  <c r="N66" i="1"/>
  <c r="O64" i="1"/>
  <c r="P66" i="1"/>
  <c r="P65" i="1"/>
  <c r="G90" i="1" l="1" a="1"/>
  <c r="G72" i="1" a="1"/>
  <c r="G92" i="1" l="1"/>
  <c r="I92" i="1"/>
  <c r="G90" i="1"/>
  <c r="H91" i="1"/>
  <c r="G91" i="1"/>
  <c r="I91" i="1"/>
  <c r="H92" i="1"/>
  <c r="H90" i="1"/>
  <c r="I90" i="1"/>
  <c r="H72" i="1"/>
  <c r="H73" i="1"/>
  <c r="G74" i="1"/>
  <c r="G72" i="1"/>
  <c r="I72" i="1"/>
  <c r="H74" i="1"/>
  <c r="I74" i="1"/>
  <c r="G73" i="1"/>
  <c r="I73" i="1"/>
  <c r="G77" i="1" l="1" a="1"/>
  <c r="G77" i="1" l="1"/>
  <c r="I78" i="1"/>
  <c r="H79" i="1"/>
  <c r="G78" i="1"/>
  <c r="H78" i="1"/>
  <c r="I79" i="1"/>
  <c r="G79" i="1"/>
  <c r="H77" i="1"/>
  <c r="I77" i="1"/>
  <c r="H34" i="1" l="1"/>
  <c r="H35" i="1" s="1"/>
  <c r="H40" i="1"/>
  <c r="H41" i="1"/>
  <c r="I41" i="1" s="1"/>
  <c r="H39" i="1"/>
  <c r="O41" i="1" l="1"/>
  <c r="O39" i="1"/>
  <c r="O40" i="1"/>
  <c r="I39" i="1"/>
  <c r="I40" i="1"/>
</calcChain>
</file>

<file path=xl/sharedStrings.xml><?xml version="1.0" encoding="utf-8"?>
<sst xmlns="http://schemas.openxmlformats.org/spreadsheetml/2006/main" count="144" uniqueCount="113">
  <si>
    <t>q</t>
  </si>
  <si>
    <t>Angle between horzontal and one wheel</t>
  </si>
  <si>
    <t>=</t>
  </si>
  <si>
    <t>speed in x coord</t>
  </si>
  <si>
    <t>speed in y coord</t>
  </si>
  <si>
    <t>angular velocity around z</t>
  </si>
  <si>
    <t>radius of ball</t>
  </si>
  <si>
    <t>radius of wheel</t>
  </si>
  <si>
    <t>angular velocity of wheel 1</t>
  </si>
  <si>
    <t>angular velocity of wheel 2</t>
  </si>
  <si>
    <t>angular velocity of wheel 3</t>
  </si>
  <si>
    <t>Inverse Kinematics</t>
  </si>
  <si>
    <t>Tilt</t>
  </si>
  <si>
    <t>sin=</t>
  </si>
  <si>
    <t>cos=</t>
  </si>
  <si>
    <t>Kinematix</t>
  </si>
  <si>
    <t>absolute x-position on map</t>
  </si>
  <si>
    <t>absolute y-position on map</t>
  </si>
  <si>
    <t>dT</t>
  </si>
  <si>
    <t>time since last measurement</t>
  </si>
  <si>
    <t>absolute movement along x</t>
  </si>
  <si>
    <t>absolute movement along y</t>
  </si>
  <si>
    <t xml:space="preserve">absolute new x position </t>
  </si>
  <si>
    <t xml:space="preserve">absolute new y position </t>
  </si>
  <si>
    <t>new Map position</t>
  </si>
  <si>
    <t>Tilt Rotation Matrix</t>
  </si>
  <si>
    <t>current absolute Map position</t>
  </si>
  <si>
    <t>vector in IMU coord-system</t>
  </si>
  <si>
    <t>Kinematics</t>
  </si>
  <si>
    <t>Position in IMU coord-system</t>
  </si>
  <si>
    <t>d</t>
  </si>
  <si>
    <t>angle within last  dT</t>
  </si>
  <si>
    <t>corrected relative x movement</t>
  </si>
  <si>
    <t>Transformation of absolute map coordinate system into IMU's relative coord system</t>
  </si>
  <si>
    <t>a</t>
  </si>
  <si>
    <t xml:space="preserve">a </t>
  </si>
  <si>
    <t>l1</t>
  </si>
  <si>
    <t>l2</t>
  </si>
  <si>
    <t xml:space="preserve">result </t>
  </si>
  <si>
    <t>sqr</t>
  </si>
  <si>
    <t>sqr_fp4</t>
  </si>
  <si>
    <t>fp5</t>
  </si>
  <si>
    <t>b</t>
  </si>
  <si>
    <t>fp8</t>
  </si>
  <si>
    <t>c</t>
  </si>
  <si>
    <t>fp10</t>
  </si>
  <si>
    <t>fp2</t>
  </si>
  <si>
    <t>fp14</t>
  </si>
  <si>
    <t>Construction Matrix</t>
  </si>
  <si>
    <t>Kinematics Matrix</t>
  </si>
  <si>
    <t>Inverse Kinematics Matrix</t>
  </si>
  <si>
    <t>Perc</t>
  </si>
  <si>
    <t>torque</t>
  </si>
  <si>
    <t>x</t>
  </si>
  <si>
    <t>Position</t>
  </si>
  <si>
    <t>v</t>
  </si>
  <si>
    <t>Measurements</t>
  </si>
  <si>
    <t>Error</t>
  </si>
  <si>
    <t>Angle</t>
  </si>
  <si>
    <t>Base velocity</t>
  </si>
  <si>
    <t>Body velocity</t>
  </si>
  <si>
    <t>Input</t>
  </si>
  <si>
    <t>Data</t>
  </si>
  <si>
    <t>height</t>
  </si>
  <si>
    <t>Base</t>
  </si>
  <si>
    <t>Body</t>
  </si>
  <si>
    <t>Arctan 2</t>
  </si>
  <si>
    <t xml:space="preserve">int arctan2(int y, int x) {                         </t>
  </si>
  <si>
    <t xml:space="preserve">   int coeff_1 = 128;                                          // angle in Quids (1024 Quids=360°) &lt;&lt;&lt;&lt;&lt;&lt;&lt;&lt;&lt;&lt;&lt;&lt;&lt;&lt;</t>
  </si>
  <si>
    <t xml:space="preserve">   int coeff_2 = 3*coeff_1;</t>
  </si>
  <si>
    <t xml:space="preserve">   float abs_y = abs(y)+1e-10;</t>
  </si>
  <si>
    <t xml:space="preserve">   float r, angle;</t>
  </si>
  <si>
    <t xml:space="preserve">   if (x &gt;= 0) {</t>
  </si>
  <si>
    <t xml:space="preserve">     r = (x - abs_y) / (x + abs_y);</t>
  </si>
  <si>
    <t xml:space="preserve">     angle = coeff_1 - coeff_1 * r;</t>
  </si>
  <si>
    <t xml:space="preserve">   }  else {</t>
  </si>
  <si>
    <t xml:space="preserve">     r = (x + abs_y) / (abs_y - x);</t>
  </si>
  <si>
    <t xml:space="preserve">     angle = coeff_2 - coeff_1 * r;</t>
  </si>
  <si>
    <t xml:space="preserve">   }</t>
  </si>
  <si>
    <t xml:space="preserve">   if (y &lt; 0)      return int(-angle);</t>
  </si>
  <si>
    <t xml:space="preserve">   else            return int(angle);</t>
  </si>
  <si>
    <t>}</t>
  </si>
  <si>
    <t>x_FP9</t>
  </si>
  <si>
    <t>tilt [rad]</t>
  </si>
  <si>
    <t>rad2deg</t>
  </si>
  <si>
    <t>tilt[deg]</t>
  </si>
  <si>
    <t>Angle Weight</t>
  </si>
  <si>
    <t>Acc-Min</t>
  </si>
  <si>
    <t>v-neu [m/s]</t>
  </si>
  <si>
    <t>Jochen</t>
  </si>
  <si>
    <r>
      <t>Acc-Dead [m/s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]</t>
    </r>
  </si>
  <si>
    <r>
      <t>Acc-Dead [mm/s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]</t>
    </r>
  </si>
  <si>
    <r>
      <t>Acc-Min [mm/s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]</t>
    </r>
  </si>
  <si>
    <r>
      <t>acc-raw [m/s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]</t>
    </r>
  </si>
  <si>
    <r>
      <t>acc-raw [mm/s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]</t>
    </r>
  </si>
  <si>
    <r>
      <t>acc-cons [m/s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]</t>
    </r>
  </si>
  <si>
    <r>
      <t>acc-cons [mm/s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]</t>
    </r>
  </si>
  <si>
    <t>v-neu [mm/s]</t>
  </si>
  <si>
    <t>Suede</t>
  </si>
  <si>
    <t>Angluar Speed Weight</t>
  </si>
  <si>
    <r>
      <t xml:space="preserve">w </t>
    </r>
    <r>
      <rPr>
        <sz val="11"/>
        <color rgb="FF000000"/>
        <rFont val="Calibri"/>
        <family val="2"/>
      </rPr>
      <t>[RAD/s]</t>
    </r>
  </si>
  <si>
    <r>
      <t xml:space="preserve">w </t>
    </r>
    <r>
      <rPr>
        <sz val="11"/>
        <color rgb="FF000000"/>
        <rFont val="Calibri"/>
        <family val="2"/>
      </rPr>
      <t>[°/s]</t>
    </r>
  </si>
  <si>
    <r>
      <t xml:space="preserve">w </t>
    </r>
    <r>
      <rPr>
        <sz val="11"/>
        <color rgb="FF000000"/>
        <rFont val="Calibri"/>
        <family val="2"/>
      </rPr>
      <t>[rpm]</t>
    </r>
  </si>
  <si>
    <t>radm2degmm</t>
  </si>
  <si>
    <t>Position Weight</t>
  </si>
  <si>
    <t>pos[m]</t>
  </si>
  <si>
    <t>pos[mm]</t>
  </si>
  <si>
    <t>Velocity Weight</t>
  </si>
  <si>
    <t>State Control Loop</t>
  </si>
  <si>
    <t>Acceleration Weight</t>
  </si>
  <si>
    <r>
      <t>a</t>
    </r>
    <r>
      <rPr>
        <vertAlign val="subscript"/>
        <sz val="11"/>
        <color theme="1"/>
        <rFont val="Calibri"/>
        <family val="2"/>
        <scheme val="minor"/>
      </rPr>
      <t>base</t>
    </r>
  </si>
  <si>
    <r>
      <t>v</t>
    </r>
    <r>
      <rPr>
        <vertAlign val="subscript"/>
        <sz val="11"/>
        <color theme="1"/>
        <rFont val="Calibri"/>
        <family val="2"/>
        <scheme val="minor"/>
      </rPr>
      <t>current</t>
    </r>
    <r>
      <rPr>
        <sz val="11"/>
        <color theme="1"/>
        <rFont val="Calibri"/>
        <family val="2"/>
        <scheme val="minor"/>
      </rPr>
      <t xml:space="preserve"> [mm/s]</t>
    </r>
  </si>
  <si>
    <r>
      <t>v</t>
    </r>
    <r>
      <rPr>
        <vertAlign val="subscript"/>
        <sz val="11"/>
        <color theme="1"/>
        <rFont val="Calibri"/>
        <family val="2"/>
        <scheme val="minor"/>
      </rPr>
      <t>current</t>
    </r>
    <r>
      <rPr>
        <sz val="11"/>
        <color theme="1"/>
        <rFont val="Calibri"/>
        <family val="2"/>
        <scheme val="minor"/>
      </rPr>
      <t xml:space="preserve"> [m/s]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</si>
</sst>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1">
    <numFmt numFmtId="43" formatCode="_-* #,##0.00\ _€_-;\-* #,##0.00\ _€_-;_-* &quot;-&quot;??\ _€_-;_-@_-"/>
    <numFmt numFmtId="164" formatCode="0\ \°"/>
    <numFmt numFmtId="165" formatCode="0.000"/>
    <numFmt numFmtId="166" formatCode="0.0000"/>
    <numFmt numFmtId="167" formatCode="0.0\ &quot;mm/s&quot;"/>
    <numFmt numFmtId="168" formatCode="0.0\ &quot;°/s&quot;"/>
    <numFmt numFmtId="169" formatCode="0.0\ &quot;mm&quot;"/>
    <numFmt numFmtId="170" formatCode="0.00\ &quot;1/mm&quot;"/>
    <numFmt numFmtId="171" formatCode="_-* #,##0.0000\ _€_-;\-* #,##0.0000\ _€_-;_-* &quot;-&quot;??\ _€_-;_-@_-"/>
    <numFmt numFmtId="172" formatCode="0.00000\ &quot;°/s&quot;"/>
    <numFmt numFmtId="173" formatCode="0\ &quot;mm&quot;"/>
    <numFmt numFmtId="174" formatCode="0.00\ &quot;s&quot;"/>
    <numFmt numFmtId="175" formatCode="0\ &quot;mm/s&quot;"/>
    <numFmt numFmtId="176" formatCode="0.000\ \°"/>
    <numFmt numFmtId="177" formatCode="0.00000"/>
    <numFmt numFmtId="178" formatCode="0.0000000"/>
    <numFmt numFmtId="179" formatCode="0.000\ &quot;mm&quot;"/>
    <numFmt numFmtId="180" formatCode="0\ &quot;rpm&quot;"/>
    <numFmt numFmtId="181" formatCode="0.0%"/>
    <numFmt numFmtId="182" formatCode="0.000000000000"/>
    <numFmt numFmtId="183" formatCode="_-* #,##0\ _€_-;\-* #,##0\ _€_-;_-* &quot;-&quot;??\ _€_-;_-@_-"/>
    <numFmt numFmtId="184" formatCode="0.00000\ &quot;1/s&quot;"/>
    <numFmt numFmtId="185" formatCode="0.0\ &quot;ms&quot;"/>
    <numFmt numFmtId="186" formatCode="0.0\ \°"/>
    <numFmt numFmtId="187" formatCode="0.00\ \R\A\D"/>
    <numFmt numFmtId="188" formatCode="0.0\ &quot;RAD/s&quot;"/>
    <numFmt numFmtId="189" formatCode="0.0\ &quot;RPM&quot;"/>
    <numFmt numFmtId="190" formatCode="0.000\ &quot;m&quot;"/>
    <numFmt numFmtId="191" formatCode="0.000\ &quot;m/s&quot;"/>
    <numFmt numFmtId="192" formatCode="0.0\ &quot;mm/s2&quot;"/>
    <numFmt numFmtId="193" formatCode="0.000\ &quot;m/s2&quot;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vertAlign val="subscript"/>
      <sz val="11"/>
      <color theme="1"/>
      <name val="Symbol"/>
      <family val="1"/>
      <charset val="2"/>
    </font>
    <font>
      <i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rgb="FF000000"/>
      <name val="Symbol"/>
      <family val="1"/>
      <charset val="2"/>
    </font>
    <font>
      <sz val="11"/>
      <color rgb="FF000000"/>
      <name val="Calibri"/>
      <family val="2"/>
    </font>
    <font>
      <b/>
      <sz val="16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6">
    <xf numFmtId="0" fontId="0" fillId="0" borderId="0" xfId="0"/>
    <xf numFmtId="0" fontId="3" fillId="0" borderId="0" xfId="0" applyFont="1"/>
    <xf numFmtId="164" fontId="0" fillId="0" borderId="0" xfId="0" applyNumberFormat="1"/>
    <xf numFmtId="0" fontId="4" fillId="0" borderId="0" xfId="0" applyFont="1"/>
    <xf numFmtId="0" fontId="0" fillId="0" borderId="0" xfId="0" applyAlignment="1">
      <alignment horizontal="center"/>
    </xf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2" fillId="0" borderId="0" xfId="0" applyFont="1"/>
    <xf numFmtId="169" fontId="0" fillId="0" borderId="0" xfId="0" applyNumberFormat="1"/>
    <xf numFmtId="0" fontId="6" fillId="0" borderId="0" xfId="0" applyFont="1" applyAlignment="1">
      <alignment horizontal="left" indent="1"/>
    </xf>
    <xf numFmtId="170" fontId="0" fillId="0" borderId="0" xfId="0" applyNumberFormat="1"/>
    <xf numFmtId="1" fontId="0" fillId="0" borderId="0" xfId="0" applyNumberFormat="1"/>
    <xf numFmtId="172" fontId="7" fillId="0" borderId="0" xfId="0" applyNumberFormat="1" applyFont="1"/>
    <xf numFmtId="0" fontId="0" fillId="0" borderId="0" xfId="0" quotePrefix="1"/>
    <xf numFmtId="0" fontId="6" fillId="0" borderId="0" xfId="0" quotePrefix="1" applyFont="1" applyAlignment="1">
      <alignment horizontal="right" indent="1"/>
    </xf>
    <xf numFmtId="171" fontId="0" fillId="0" borderId="0" xfId="1" applyNumberFormat="1" applyFont="1"/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168" fontId="2" fillId="0" borderId="0" xfId="0" applyNumberFormat="1" applyFont="1" applyBorder="1"/>
    <xf numFmtId="0" fontId="6" fillId="0" borderId="0" xfId="0" applyFont="1" applyBorder="1" applyAlignment="1">
      <alignment horizontal="left" indent="1"/>
    </xf>
    <xf numFmtId="0" fontId="0" fillId="0" borderId="5" xfId="0" applyBorder="1"/>
    <xf numFmtId="0" fontId="0" fillId="0" borderId="6" xfId="0" applyBorder="1"/>
    <xf numFmtId="168" fontId="2" fillId="0" borderId="7" xfId="0" applyNumberFormat="1" applyFont="1" applyBorder="1"/>
    <xf numFmtId="0" fontId="6" fillId="0" borderId="7" xfId="0" applyFont="1" applyBorder="1" applyAlignment="1">
      <alignment horizontal="left" indent="1"/>
    </xf>
    <xf numFmtId="0" fontId="0" fillId="0" borderId="8" xfId="0" applyBorder="1"/>
    <xf numFmtId="164" fontId="0" fillId="0" borderId="2" xfId="0" applyNumberFormat="1" applyBorder="1"/>
    <xf numFmtId="0" fontId="5" fillId="0" borderId="2" xfId="0" applyFont="1" applyBorder="1"/>
    <xf numFmtId="0" fontId="3" fillId="0" borderId="4" xfId="0" applyFont="1" applyBorder="1"/>
    <xf numFmtId="0" fontId="3" fillId="0" borderId="6" xfId="0" applyFont="1" applyBorder="1"/>
    <xf numFmtId="168" fontId="0" fillId="0" borderId="7" xfId="0" applyNumberFormat="1" applyBorder="1"/>
    <xf numFmtId="167" fontId="0" fillId="0" borderId="5" xfId="0" applyNumberFormat="1" applyBorder="1"/>
    <xf numFmtId="168" fontId="0" fillId="0" borderId="8" xfId="0" applyNumberFormat="1" applyBorder="1"/>
    <xf numFmtId="0" fontId="0" fillId="0" borderId="1" xfId="0" applyFont="1" applyBorder="1"/>
    <xf numFmtId="164" fontId="0" fillId="0" borderId="3" xfId="0" applyNumberFormat="1" applyBorder="1"/>
    <xf numFmtId="164" fontId="0" fillId="0" borderId="5" xfId="0" applyNumberFormat="1" applyBorder="1"/>
    <xf numFmtId="164" fontId="0" fillId="0" borderId="8" xfId="0" applyNumberFormat="1" applyBorder="1"/>
    <xf numFmtId="0" fontId="0" fillId="0" borderId="0" xfId="0" applyBorder="1"/>
    <xf numFmtId="0" fontId="3" fillId="0" borderId="0" xfId="0" applyFont="1" applyBorder="1"/>
    <xf numFmtId="173" fontId="0" fillId="0" borderId="0" xfId="0" applyNumberFormat="1" applyBorder="1"/>
    <xf numFmtId="168" fontId="0" fillId="0" borderId="0" xfId="0" applyNumberFormat="1" applyBorder="1"/>
    <xf numFmtId="0" fontId="0" fillId="0" borderId="0" xfId="0" applyFont="1"/>
    <xf numFmtId="168" fontId="0" fillId="0" borderId="2" xfId="0" applyNumberFormat="1" applyBorder="1"/>
    <xf numFmtId="0" fontId="6" fillId="0" borderId="2" xfId="0" applyFont="1" applyBorder="1" applyAlignment="1">
      <alignment horizontal="left" indent="1"/>
    </xf>
    <xf numFmtId="0" fontId="2" fillId="0" borderId="4" xfId="0" applyFont="1" applyBorder="1"/>
    <xf numFmtId="0" fontId="2" fillId="0" borderId="6" xfId="0" applyFont="1" applyBorder="1"/>
    <xf numFmtId="173" fontId="0" fillId="0" borderId="7" xfId="0" applyNumberFormat="1" applyBorder="1"/>
    <xf numFmtId="174" fontId="0" fillId="0" borderId="0" xfId="0" applyNumberFormat="1"/>
    <xf numFmtId="0" fontId="0" fillId="0" borderId="1" xfId="0" applyBorder="1"/>
    <xf numFmtId="175" fontId="0" fillId="0" borderId="0" xfId="0" applyNumberFormat="1" applyBorder="1"/>
    <xf numFmtId="0" fontId="6" fillId="0" borderId="0" xfId="0" applyFont="1" applyFill="1" applyBorder="1" applyAlignment="1">
      <alignment horizontal="left" indent="1"/>
    </xf>
    <xf numFmtId="0" fontId="6" fillId="0" borderId="7" xfId="0" applyFont="1" applyFill="1" applyBorder="1" applyAlignment="1">
      <alignment horizontal="left" indent="1"/>
    </xf>
    <xf numFmtId="173" fontId="0" fillId="0" borderId="2" xfId="0" applyNumberFormat="1" applyBorder="1"/>
    <xf numFmtId="0" fontId="3" fillId="0" borderId="4" xfId="0" applyFont="1" applyBorder="1" applyAlignment="1">
      <alignment horizontal="left" vertical="center" indent="1"/>
    </xf>
    <xf numFmtId="176" fontId="0" fillId="0" borderId="0" xfId="0" applyNumberFormat="1" applyBorder="1"/>
    <xf numFmtId="177" fontId="0" fillId="0" borderId="0" xfId="0" applyNumberFormat="1"/>
    <xf numFmtId="178" fontId="0" fillId="0" borderId="0" xfId="0" applyNumberFormat="1"/>
    <xf numFmtId="179" fontId="0" fillId="0" borderId="0" xfId="0" applyNumberFormat="1" applyBorder="1"/>
    <xf numFmtId="179" fontId="0" fillId="0" borderId="7" xfId="0" applyNumberFormat="1" applyBorder="1"/>
    <xf numFmtId="165" fontId="0" fillId="0" borderId="9" xfId="0" applyNumberFormat="1" applyBorder="1"/>
    <xf numFmtId="165" fontId="0" fillId="0" borderId="0" xfId="0" applyNumberFormat="1" applyBorder="1"/>
    <xf numFmtId="165" fontId="0" fillId="0" borderId="10" xfId="0" applyNumberFormat="1" applyBorder="1"/>
    <xf numFmtId="180" fontId="0" fillId="0" borderId="0" xfId="0" applyNumberFormat="1" applyBorder="1"/>
    <xf numFmtId="180" fontId="0" fillId="0" borderId="7" xfId="0" applyNumberFormat="1" applyBorder="1"/>
    <xf numFmtId="181" fontId="0" fillId="0" borderId="0" xfId="2" applyNumberFormat="1" applyFont="1"/>
    <xf numFmtId="10" fontId="0" fillId="0" borderId="0" xfId="2" applyNumberFormat="1" applyFont="1"/>
    <xf numFmtId="2" fontId="0" fillId="0" borderId="0" xfId="0" applyNumberFormat="1" applyAlignment="1">
      <alignment horizontal="left" indent="1"/>
    </xf>
    <xf numFmtId="182" fontId="0" fillId="0" borderId="0" xfId="0" applyNumberFormat="1"/>
    <xf numFmtId="1" fontId="0" fillId="0" borderId="9" xfId="0" applyNumberFormat="1" applyBorder="1"/>
    <xf numFmtId="1" fontId="0" fillId="0" borderId="0" xfId="0" applyNumberFormat="1" applyBorder="1"/>
    <xf numFmtId="1" fontId="0" fillId="0" borderId="10" xfId="0" applyNumberFormat="1" applyBorder="1"/>
    <xf numFmtId="183" fontId="0" fillId="0" borderId="0" xfId="1" applyNumberFormat="1" applyFont="1"/>
    <xf numFmtId="166" fontId="0" fillId="0" borderId="9" xfId="0" applyNumberFormat="1" applyBorder="1"/>
    <xf numFmtId="166" fontId="0" fillId="0" borderId="0" xfId="0" applyNumberFormat="1" applyBorder="1"/>
    <xf numFmtId="166" fontId="0" fillId="0" borderId="10" xfId="0" applyNumberFormat="1" applyBorder="1"/>
    <xf numFmtId="184" fontId="7" fillId="0" borderId="0" xfId="0" applyNumberFormat="1" applyFont="1"/>
    <xf numFmtId="9" fontId="0" fillId="0" borderId="0" xfId="2" applyFont="1"/>
    <xf numFmtId="175" fontId="0" fillId="0" borderId="0" xfId="0" applyNumberFormat="1"/>
    <xf numFmtId="185" fontId="0" fillId="0" borderId="0" xfId="0" applyNumberFormat="1"/>
    <xf numFmtId="169" fontId="0" fillId="0" borderId="0" xfId="0" applyNumberFormat="1" applyAlignment="1">
      <alignment horizontal="left" indent="1"/>
    </xf>
    <xf numFmtId="186" fontId="0" fillId="0" borderId="5" xfId="0" applyNumberFormat="1" applyBorder="1"/>
    <xf numFmtId="186" fontId="0" fillId="0" borderId="0" xfId="0" applyNumberFormat="1"/>
    <xf numFmtId="187" fontId="0" fillId="0" borderId="0" xfId="0" applyNumberFormat="1"/>
    <xf numFmtId="0" fontId="9" fillId="0" borderId="0" xfId="0" applyFont="1"/>
    <xf numFmtId="188" fontId="0" fillId="0" borderId="0" xfId="0" applyNumberFormat="1"/>
    <xf numFmtId="168" fontId="0" fillId="0" borderId="0" xfId="0" applyNumberFormat="1"/>
    <xf numFmtId="189" fontId="0" fillId="0" borderId="0" xfId="0" applyNumberFormat="1"/>
    <xf numFmtId="190" fontId="0" fillId="0" borderId="0" xfId="0" applyNumberFormat="1"/>
    <xf numFmtId="0" fontId="0" fillId="0" borderId="0" xfId="0" applyAlignment="1">
      <alignment horizontal="right"/>
    </xf>
    <xf numFmtId="191" fontId="0" fillId="0" borderId="0" xfId="0" applyNumberFormat="1"/>
    <xf numFmtId="0" fontId="11" fillId="0" borderId="0" xfId="0" applyFont="1"/>
    <xf numFmtId="173" fontId="0" fillId="0" borderId="0" xfId="0" applyNumberFormat="1"/>
    <xf numFmtId="192" fontId="0" fillId="0" borderId="0" xfId="0" applyNumberFormat="1"/>
    <xf numFmtId="193" fontId="0" fillId="0" borderId="0" xfId="0" applyNumberFormat="1"/>
  </cellXfs>
  <cellStyles count="3">
    <cellStyle name="Komma" xfId="1" builtinId="3"/>
    <cellStyle name="Prozent" xfId="2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571062992125985"/>
          <c:y val="5.1400554097404488E-2"/>
          <c:w val="0.62923447069116356"/>
          <c:h val="0.8326195683872849"/>
        </c:manualLayout>
      </c:layout>
      <c:scatterChart>
        <c:scatterStyle val="lineMarker"/>
        <c:varyColors val="0"/>
        <c:ser>
          <c:idx val="0"/>
          <c:order val="0"/>
          <c:marker>
            <c:symbol val="none"/>
          </c:marker>
          <c:xVal>
            <c:numRef>
              <c:f>Torque!$A$2:$A$27</c:f>
              <c:numCache>
                <c:formatCode>General</c:formatCode>
                <c:ptCount val="26"/>
                <c:pt idx="0">
                  <c:v>255</c:v>
                </c:pt>
                <c:pt idx="1">
                  <c:v>245</c:v>
                </c:pt>
                <c:pt idx="2">
                  <c:v>235</c:v>
                </c:pt>
                <c:pt idx="3">
                  <c:v>225</c:v>
                </c:pt>
                <c:pt idx="4">
                  <c:v>215</c:v>
                </c:pt>
                <c:pt idx="5">
                  <c:v>205</c:v>
                </c:pt>
                <c:pt idx="6">
                  <c:v>195</c:v>
                </c:pt>
                <c:pt idx="7">
                  <c:v>185</c:v>
                </c:pt>
                <c:pt idx="8">
                  <c:v>175</c:v>
                </c:pt>
                <c:pt idx="9">
                  <c:v>165</c:v>
                </c:pt>
                <c:pt idx="10">
                  <c:v>155</c:v>
                </c:pt>
                <c:pt idx="11">
                  <c:v>145</c:v>
                </c:pt>
                <c:pt idx="12">
                  <c:v>135</c:v>
                </c:pt>
                <c:pt idx="13">
                  <c:v>125</c:v>
                </c:pt>
                <c:pt idx="14">
                  <c:v>115</c:v>
                </c:pt>
                <c:pt idx="15">
                  <c:v>105</c:v>
                </c:pt>
                <c:pt idx="16">
                  <c:v>95</c:v>
                </c:pt>
                <c:pt idx="17">
                  <c:v>85</c:v>
                </c:pt>
                <c:pt idx="18">
                  <c:v>75</c:v>
                </c:pt>
                <c:pt idx="19">
                  <c:v>65</c:v>
                </c:pt>
                <c:pt idx="20">
                  <c:v>55</c:v>
                </c:pt>
                <c:pt idx="21">
                  <c:v>45</c:v>
                </c:pt>
                <c:pt idx="22">
                  <c:v>35</c:v>
                </c:pt>
                <c:pt idx="23">
                  <c:v>25</c:v>
                </c:pt>
                <c:pt idx="24">
                  <c:v>15</c:v>
                </c:pt>
                <c:pt idx="25">
                  <c:v>10</c:v>
                </c:pt>
              </c:numCache>
            </c:numRef>
          </c:xVal>
          <c:yVal>
            <c:numRef>
              <c:f>Torque!$B$2:$B$27</c:f>
              <c:numCache>
                <c:formatCode>General</c:formatCode>
                <c:ptCount val="26"/>
                <c:pt idx="0">
                  <c:v>1850</c:v>
                </c:pt>
                <c:pt idx="1">
                  <c:v>1843</c:v>
                </c:pt>
                <c:pt idx="2">
                  <c:v>1836</c:v>
                </c:pt>
                <c:pt idx="3">
                  <c:v>1828.5</c:v>
                </c:pt>
                <c:pt idx="4">
                  <c:v>1821</c:v>
                </c:pt>
                <c:pt idx="5">
                  <c:v>1778.5</c:v>
                </c:pt>
                <c:pt idx="6">
                  <c:v>1736</c:v>
                </c:pt>
                <c:pt idx="7">
                  <c:v>1721.5</c:v>
                </c:pt>
                <c:pt idx="8">
                  <c:v>1707</c:v>
                </c:pt>
                <c:pt idx="9">
                  <c:v>1688</c:v>
                </c:pt>
                <c:pt idx="10">
                  <c:v>1669</c:v>
                </c:pt>
                <c:pt idx="11">
                  <c:v>1645</c:v>
                </c:pt>
                <c:pt idx="12">
                  <c:v>1621</c:v>
                </c:pt>
                <c:pt idx="13">
                  <c:v>1589</c:v>
                </c:pt>
                <c:pt idx="14">
                  <c:v>1557</c:v>
                </c:pt>
                <c:pt idx="15">
                  <c:v>1516</c:v>
                </c:pt>
                <c:pt idx="16">
                  <c:v>1475</c:v>
                </c:pt>
                <c:pt idx="17">
                  <c:v>1423</c:v>
                </c:pt>
                <c:pt idx="18">
                  <c:v>1366</c:v>
                </c:pt>
                <c:pt idx="19">
                  <c:v>1293</c:v>
                </c:pt>
                <c:pt idx="20">
                  <c:v>1186</c:v>
                </c:pt>
                <c:pt idx="21">
                  <c:v>1071</c:v>
                </c:pt>
                <c:pt idx="22">
                  <c:v>912</c:v>
                </c:pt>
                <c:pt idx="23">
                  <c:v>684</c:v>
                </c:pt>
                <c:pt idx="24">
                  <c:v>277</c:v>
                </c:pt>
                <c:pt idx="25">
                  <c:v>124</c:v>
                </c:pt>
              </c:numCache>
            </c:numRef>
          </c:yVal>
          <c:smooth val="0"/>
        </c:ser>
        <c:ser>
          <c:idx val="1"/>
          <c:order val="1"/>
          <c:tx>
            <c:v>Formel</c:v>
          </c:tx>
          <c:marker>
            <c:symbol val="none"/>
          </c:marker>
          <c:xVal>
            <c:numRef>
              <c:f>Torque!$D$2:$D$27</c:f>
              <c:numCache>
                <c:formatCode>0.00</c:formatCode>
                <c:ptCount val="26"/>
                <c:pt idx="0">
                  <c:v>255</c:v>
                </c:pt>
                <c:pt idx="1">
                  <c:v>251.13259668508289</c:v>
                </c:pt>
                <c:pt idx="2">
                  <c:v>247.26519337016575</c:v>
                </c:pt>
                <c:pt idx="3">
                  <c:v>243.12154696132598</c:v>
                </c:pt>
                <c:pt idx="4">
                  <c:v>238.97790055248618</c:v>
                </c:pt>
                <c:pt idx="5">
                  <c:v>215.49723756906076</c:v>
                </c:pt>
                <c:pt idx="6">
                  <c:v>192.01657458563537</c:v>
                </c:pt>
                <c:pt idx="7">
                  <c:v>184.00552486187846</c:v>
                </c:pt>
                <c:pt idx="8">
                  <c:v>175.99447513812154</c:v>
                </c:pt>
                <c:pt idx="9">
                  <c:v>165.49723756906079</c:v>
                </c:pt>
                <c:pt idx="10">
                  <c:v>155</c:v>
                </c:pt>
                <c:pt idx="11">
                  <c:v>147.57731958762886</c:v>
                </c:pt>
                <c:pt idx="12">
                  <c:v>140.15463917525773</c:v>
                </c:pt>
                <c:pt idx="13">
                  <c:v>130.25773195876289</c:v>
                </c:pt>
                <c:pt idx="14">
                  <c:v>120.36082474226804</c:v>
                </c:pt>
                <c:pt idx="15">
                  <c:v>107.68041237113403</c:v>
                </c:pt>
                <c:pt idx="16">
                  <c:v>95</c:v>
                </c:pt>
                <c:pt idx="17">
                  <c:v>87.802768166089976</c:v>
                </c:pt>
                <c:pt idx="18">
                  <c:v>79.913494809688586</c:v>
                </c:pt>
                <c:pt idx="19">
                  <c:v>69.809688581314873</c:v>
                </c:pt>
                <c:pt idx="20">
                  <c:v>55</c:v>
                </c:pt>
                <c:pt idx="21">
                  <c:v>48.127490039840637</c:v>
                </c:pt>
                <c:pt idx="22">
                  <c:v>38.625498007968126</c:v>
                </c:pt>
                <c:pt idx="23">
                  <c:v>25</c:v>
                </c:pt>
                <c:pt idx="24">
                  <c:v>14.098214285714285</c:v>
                </c:pt>
                <c:pt idx="25">
                  <c:v>10</c:v>
                </c:pt>
              </c:numCache>
            </c:numRef>
          </c:xVal>
          <c:yVal>
            <c:numRef>
              <c:f>Torque!$B$2:$B$27</c:f>
              <c:numCache>
                <c:formatCode>General</c:formatCode>
                <c:ptCount val="26"/>
                <c:pt idx="0">
                  <c:v>1850</c:v>
                </c:pt>
                <c:pt idx="1">
                  <c:v>1843</c:v>
                </c:pt>
                <c:pt idx="2">
                  <c:v>1836</c:v>
                </c:pt>
                <c:pt idx="3">
                  <c:v>1828.5</c:v>
                </c:pt>
                <c:pt idx="4">
                  <c:v>1821</c:v>
                </c:pt>
                <c:pt idx="5">
                  <c:v>1778.5</c:v>
                </c:pt>
                <c:pt idx="6">
                  <c:v>1736</c:v>
                </c:pt>
                <c:pt idx="7">
                  <c:v>1721.5</c:v>
                </c:pt>
                <c:pt idx="8">
                  <c:v>1707</c:v>
                </c:pt>
                <c:pt idx="9">
                  <c:v>1688</c:v>
                </c:pt>
                <c:pt idx="10">
                  <c:v>1669</c:v>
                </c:pt>
                <c:pt idx="11">
                  <c:v>1645</c:v>
                </c:pt>
                <c:pt idx="12">
                  <c:v>1621</c:v>
                </c:pt>
                <c:pt idx="13">
                  <c:v>1589</c:v>
                </c:pt>
                <c:pt idx="14">
                  <c:v>1557</c:v>
                </c:pt>
                <c:pt idx="15">
                  <c:v>1516</c:v>
                </c:pt>
                <c:pt idx="16">
                  <c:v>1475</c:v>
                </c:pt>
                <c:pt idx="17">
                  <c:v>1423</c:v>
                </c:pt>
                <c:pt idx="18">
                  <c:v>1366</c:v>
                </c:pt>
                <c:pt idx="19">
                  <c:v>1293</c:v>
                </c:pt>
                <c:pt idx="20">
                  <c:v>1186</c:v>
                </c:pt>
                <c:pt idx="21">
                  <c:v>1071</c:v>
                </c:pt>
                <c:pt idx="22">
                  <c:v>912</c:v>
                </c:pt>
                <c:pt idx="23">
                  <c:v>684</c:v>
                </c:pt>
                <c:pt idx="24">
                  <c:v>277</c:v>
                </c:pt>
                <c:pt idx="25">
                  <c:v>124</c:v>
                </c:pt>
              </c:numCache>
            </c:numRef>
          </c:yVal>
          <c:smooth val="0"/>
        </c:ser>
        <c:ser>
          <c:idx val="2"/>
          <c:order val="2"/>
          <c:tx>
            <c:v>invers</c:v>
          </c:tx>
          <c:marker>
            <c:symbol val="none"/>
          </c:marker>
          <c:xVal>
            <c:numRef>
              <c:f>Torque!$M$3:$M$19</c:f>
              <c:numCache>
                <c:formatCode>General</c:formatCode>
                <c:ptCount val="17"/>
                <c:pt idx="0">
                  <c:v>0</c:v>
                </c:pt>
                <c:pt idx="1">
                  <c:v>16</c:v>
                </c:pt>
                <c:pt idx="2">
                  <c:v>32</c:v>
                </c:pt>
                <c:pt idx="3">
                  <c:v>48</c:v>
                </c:pt>
                <c:pt idx="4">
                  <c:v>64</c:v>
                </c:pt>
                <c:pt idx="5">
                  <c:v>80</c:v>
                </c:pt>
                <c:pt idx="6">
                  <c:v>96</c:v>
                </c:pt>
                <c:pt idx="7">
                  <c:v>112</c:v>
                </c:pt>
                <c:pt idx="8">
                  <c:v>128</c:v>
                </c:pt>
                <c:pt idx="9">
                  <c:v>144</c:v>
                </c:pt>
                <c:pt idx="10">
                  <c:v>160</c:v>
                </c:pt>
                <c:pt idx="11">
                  <c:v>176</c:v>
                </c:pt>
                <c:pt idx="12">
                  <c:v>192</c:v>
                </c:pt>
                <c:pt idx="13">
                  <c:v>208</c:v>
                </c:pt>
                <c:pt idx="14">
                  <c:v>224</c:v>
                </c:pt>
                <c:pt idx="15">
                  <c:v>240</c:v>
                </c:pt>
                <c:pt idx="16">
                  <c:v>256</c:v>
                </c:pt>
              </c:numCache>
            </c:numRef>
          </c:xVal>
          <c:yVal>
            <c:numRef>
              <c:f>Torque!$O$3:$O$19</c:f>
              <c:numCache>
                <c:formatCode>General</c:formatCode>
                <c:ptCount val="17"/>
                <c:pt idx="0">
                  <c:v>0</c:v>
                </c:pt>
                <c:pt idx="1">
                  <c:v>333.72549019607845</c:v>
                </c:pt>
                <c:pt idx="2">
                  <c:v>834.31372549019613</c:v>
                </c:pt>
                <c:pt idx="3">
                  <c:v>1102.7450980392157</c:v>
                </c:pt>
                <c:pt idx="4">
                  <c:v>1284.1176470588234</c:v>
                </c:pt>
                <c:pt idx="5">
                  <c:v>1385.686274509804</c:v>
                </c:pt>
                <c:pt idx="6">
                  <c:v>1465.4901960784314</c:v>
                </c:pt>
                <c:pt idx="7">
                  <c:v>1538.0392156862745</c:v>
                </c:pt>
                <c:pt idx="8">
                  <c:v>1596.0784313725489</c:v>
                </c:pt>
                <c:pt idx="9">
                  <c:v>1632.3529411764705</c:v>
                </c:pt>
                <c:pt idx="10">
                  <c:v>1675.8823529411766</c:v>
                </c:pt>
                <c:pt idx="11">
                  <c:v>1712.1568627450981</c:v>
                </c:pt>
                <c:pt idx="12">
                  <c:v>1733.9215686274511</c:v>
                </c:pt>
                <c:pt idx="13">
                  <c:v>1777.4509803921569</c:v>
                </c:pt>
                <c:pt idx="14">
                  <c:v>1799.2156862745098</c:v>
                </c:pt>
                <c:pt idx="15">
                  <c:v>1828.2352941176471</c:v>
                </c:pt>
                <c:pt idx="16">
                  <c:v>1850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283264"/>
        <c:axId val="92284800"/>
      </c:scatterChart>
      <c:valAx>
        <c:axId val="922832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2284800"/>
        <c:crosses val="autoZero"/>
        <c:crossBetween val="midCat"/>
      </c:valAx>
      <c:valAx>
        <c:axId val="922848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2283264"/>
        <c:crosses val="autoZero"/>
        <c:crossBetween val="midCat"/>
      </c:valAx>
    </c:plotArea>
    <c:legend>
      <c:legendPos val="r"/>
      <c:layout/>
      <c:overlay val="0"/>
    </c:legend>
    <c:plotVisOnly val="1"/>
    <c:dispBlanksAs val="zero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9524</xdr:colOff>
      <xdr:row>38</xdr:row>
      <xdr:rowOff>9525</xdr:rowOff>
    </xdr:from>
    <xdr:ext cx="752475" cy="200025"/>
    <xdr:sp macro="" textlink="">
      <xdr:nvSpPr>
        <xdr:cNvPr id="9" name="Textfeld 8"/>
        <xdr:cNvSpPr txBox="1"/>
      </xdr:nvSpPr>
      <xdr:spPr>
        <a:xfrm>
          <a:off x="771524" y="1362075"/>
          <a:ext cx="752475" cy="2000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noAutofit/>
        </a:bodyPr>
        <a:lstStyle/>
        <a:p>
          <a:r>
            <a:rPr lang="de-DE" sz="1100">
              <a:latin typeface="Symbol" pitchFamily="18" charset="2"/>
            </a:rPr>
            <a:t>w</a:t>
          </a:r>
          <a:r>
            <a:rPr lang="de-DE" sz="1100" baseline="-25000">
              <a:latin typeface="Symbol" pitchFamily="18" charset="2"/>
            </a:rPr>
            <a:t>w</a:t>
          </a:r>
          <a:r>
            <a:rPr lang="de-DE" sz="1100" baseline="-25000"/>
            <a:t>1</a:t>
          </a:r>
        </a:p>
      </xdr:txBody>
    </xdr:sp>
    <xdr:clientData/>
  </xdr:oneCellAnchor>
  <xdr:oneCellAnchor>
    <xdr:from>
      <xdr:col>6</xdr:col>
      <xdr:colOff>0</xdr:colOff>
      <xdr:row>39</xdr:row>
      <xdr:rowOff>28575</xdr:rowOff>
    </xdr:from>
    <xdr:ext cx="752475" cy="200025"/>
    <xdr:sp macro="" textlink="">
      <xdr:nvSpPr>
        <xdr:cNvPr id="10" name="Textfeld 9"/>
        <xdr:cNvSpPr txBox="1"/>
      </xdr:nvSpPr>
      <xdr:spPr>
        <a:xfrm>
          <a:off x="762000" y="1571625"/>
          <a:ext cx="752475" cy="2000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noAutofit/>
        </a:bodyPr>
        <a:lstStyle/>
        <a:p>
          <a:r>
            <a:rPr lang="de-DE" sz="1100">
              <a:latin typeface="Symbol" pitchFamily="18" charset="2"/>
            </a:rPr>
            <a:t>w</a:t>
          </a:r>
          <a:r>
            <a:rPr lang="de-DE" sz="1100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w</a:t>
          </a:r>
          <a:r>
            <a:rPr lang="de-DE" sz="1100" baseline="-25000"/>
            <a:t>2</a:t>
          </a:r>
        </a:p>
      </xdr:txBody>
    </xdr:sp>
    <xdr:clientData/>
  </xdr:oneCellAnchor>
  <xdr:oneCellAnchor>
    <xdr:from>
      <xdr:col>6</xdr:col>
      <xdr:colOff>0</xdr:colOff>
      <xdr:row>40</xdr:row>
      <xdr:rowOff>19050</xdr:rowOff>
    </xdr:from>
    <xdr:ext cx="752475" cy="200025"/>
    <xdr:sp macro="" textlink="">
      <xdr:nvSpPr>
        <xdr:cNvPr id="11" name="Textfeld 10"/>
        <xdr:cNvSpPr txBox="1"/>
      </xdr:nvSpPr>
      <xdr:spPr>
        <a:xfrm>
          <a:off x="762000" y="1752600"/>
          <a:ext cx="752475" cy="2000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noAutofit/>
        </a:bodyPr>
        <a:lstStyle/>
        <a:p>
          <a:r>
            <a:rPr lang="de-DE" sz="1100">
              <a:latin typeface="Symbol" pitchFamily="18" charset="2"/>
            </a:rPr>
            <a:t>w</a:t>
          </a:r>
          <a:r>
            <a:rPr lang="de-DE" sz="1100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w</a:t>
          </a:r>
          <a:r>
            <a:rPr lang="de-DE" sz="1100" baseline="-25000">
              <a:latin typeface="+mn-lt"/>
            </a:rPr>
            <a:t>3</a:t>
          </a:r>
          <a:endParaRPr lang="de-DE" sz="1100" baseline="-25000"/>
        </a:p>
      </xdr:txBody>
    </xdr:sp>
    <xdr:clientData/>
  </xdr:oneCellAnchor>
  <xdr:oneCellAnchor>
    <xdr:from>
      <xdr:col>0</xdr:col>
      <xdr:colOff>28575</xdr:colOff>
      <xdr:row>38</xdr:row>
      <xdr:rowOff>9525</xdr:rowOff>
    </xdr:from>
    <xdr:ext cx="752475" cy="200025"/>
    <xdr:sp macro="" textlink="">
      <xdr:nvSpPr>
        <xdr:cNvPr id="14" name="Textfeld 13"/>
        <xdr:cNvSpPr txBox="1"/>
      </xdr:nvSpPr>
      <xdr:spPr>
        <a:xfrm>
          <a:off x="28575" y="1343025"/>
          <a:ext cx="752475" cy="2000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noAutofit/>
        </a:bodyPr>
        <a:lstStyle/>
        <a:p>
          <a:r>
            <a:rPr lang="de-DE" sz="1100">
              <a:latin typeface="+mn-lt"/>
            </a:rPr>
            <a:t>v</a:t>
          </a:r>
          <a:r>
            <a:rPr lang="de-DE" sz="1100" baseline="-25000">
              <a:latin typeface="+mn-lt"/>
            </a:rPr>
            <a:t>x</a:t>
          </a:r>
        </a:p>
      </xdr:txBody>
    </xdr:sp>
    <xdr:clientData/>
  </xdr:oneCellAnchor>
  <xdr:oneCellAnchor>
    <xdr:from>
      <xdr:col>0</xdr:col>
      <xdr:colOff>19050</xdr:colOff>
      <xdr:row>39</xdr:row>
      <xdr:rowOff>9525</xdr:rowOff>
    </xdr:from>
    <xdr:ext cx="752475" cy="200025"/>
    <xdr:sp macro="" textlink="">
      <xdr:nvSpPr>
        <xdr:cNvPr id="15" name="Textfeld 14"/>
        <xdr:cNvSpPr txBox="1"/>
      </xdr:nvSpPr>
      <xdr:spPr>
        <a:xfrm>
          <a:off x="19050" y="1533525"/>
          <a:ext cx="752475" cy="2000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noAutofit/>
        </a:bodyPr>
        <a:lstStyle/>
        <a:p>
          <a:r>
            <a:rPr lang="de-DE" sz="1100">
              <a:latin typeface="+mn-lt"/>
            </a:rPr>
            <a:t>v</a:t>
          </a:r>
          <a:r>
            <a:rPr lang="de-DE" sz="1100" baseline="-25000">
              <a:latin typeface="+mn-lt"/>
            </a:rPr>
            <a:t>y</a:t>
          </a:r>
        </a:p>
      </xdr:txBody>
    </xdr:sp>
    <xdr:clientData/>
  </xdr:oneCellAnchor>
  <xdr:oneCellAnchor>
    <xdr:from>
      <xdr:col>0</xdr:col>
      <xdr:colOff>19050</xdr:colOff>
      <xdr:row>40</xdr:row>
      <xdr:rowOff>1258</xdr:rowOff>
    </xdr:from>
    <xdr:ext cx="752475" cy="200025"/>
    <xdr:sp macro="" textlink="">
      <xdr:nvSpPr>
        <xdr:cNvPr id="16" name="Textfeld 15"/>
        <xdr:cNvSpPr txBox="1"/>
      </xdr:nvSpPr>
      <xdr:spPr>
        <a:xfrm>
          <a:off x="19050" y="7198923"/>
          <a:ext cx="752475" cy="2000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noAutofit/>
        </a:bodyPr>
        <a:lstStyle/>
        <a:p>
          <a:r>
            <a:rPr lang="de-DE" sz="1100" baseline="0">
              <a:latin typeface="Symbol" pitchFamily="18" charset="2"/>
            </a:rPr>
            <a:t>w</a:t>
          </a:r>
          <a:r>
            <a:rPr lang="de-DE" sz="1100" baseline="-25000">
              <a:latin typeface="+mn-lt"/>
            </a:rPr>
            <a:t>bz</a:t>
          </a:r>
        </a:p>
      </xdr:txBody>
    </xdr:sp>
    <xdr:clientData/>
  </xdr:oneCellAnchor>
  <xdr:oneCellAnchor>
    <xdr:from>
      <xdr:col>0</xdr:col>
      <xdr:colOff>28575</xdr:colOff>
      <xdr:row>21</xdr:row>
      <xdr:rowOff>9525</xdr:rowOff>
    </xdr:from>
    <xdr:ext cx="752475" cy="200025"/>
    <xdr:sp macro="" textlink="">
      <xdr:nvSpPr>
        <xdr:cNvPr id="18" name="Textfeld 17"/>
        <xdr:cNvSpPr txBox="1"/>
      </xdr:nvSpPr>
      <xdr:spPr>
        <a:xfrm>
          <a:off x="28575" y="1343025"/>
          <a:ext cx="752475" cy="2000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noAutofit/>
        </a:bodyPr>
        <a:lstStyle/>
        <a:p>
          <a:r>
            <a:rPr lang="de-DE" sz="1100">
              <a:latin typeface="+mn-lt"/>
            </a:rPr>
            <a:t>r</a:t>
          </a:r>
          <a:r>
            <a:rPr lang="de-DE" sz="1100" baseline="-25000">
              <a:latin typeface="+mn-lt"/>
            </a:rPr>
            <a:t>b</a:t>
          </a:r>
        </a:p>
        <a:p>
          <a:endParaRPr lang="de-DE" sz="1100" baseline="-25000">
            <a:latin typeface="+mn-lt"/>
          </a:endParaRPr>
        </a:p>
      </xdr:txBody>
    </xdr:sp>
    <xdr:clientData/>
  </xdr:oneCellAnchor>
  <xdr:oneCellAnchor>
    <xdr:from>
      <xdr:col>0</xdr:col>
      <xdr:colOff>19050</xdr:colOff>
      <xdr:row>22</xdr:row>
      <xdr:rowOff>0</xdr:rowOff>
    </xdr:from>
    <xdr:ext cx="752475" cy="200025"/>
    <xdr:sp macro="" textlink="">
      <xdr:nvSpPr>
        <xdr:cNvPr id="19" name="Textfeld 18"/>
        <xdr:cNvSpPr txBox="1"/>
      </xdr:nvSpPr>
      <xdr:spPr>
        <a:xfrm>
          <a:off x="19050" y="1524000"/>
          <a:ext cx="752475" cy="2000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noAutofit/>
        </a:bodyPr>
        <a:lstStyle/>
        <a:p>
          <a:r>
            <a:rPr lang="de-DE" sz="1100">
              <a:latin typeface="+mn-lt"/>
            </a:rPr>
            <a:t>r</a:t>
          </a:r>
          <a:r>
            <a:rPr lang="de-DE" sz="1100" baseline="-25000">
              <a:latin typeface="+mn-lt"/>
            </a:rPr>
            <a:t>w</a:t>
          </a:r>
        </a:p>
      </xdr:txBody>
    </xdr:sp>
    <xdr:clientData/>
  </xdr:oneCellAnchor>
  <xdr:oneCellAnchor>
    <xdr:from>
      <xdr:col>0</xdr:col>
      <xdr:colOff>85725</xdr:colOff>
      <xdr:row>57</xdr:row>
      <xdr:rowOff>27463</xdr:rowOff>
    </xdr:from>
    <xdr:ext cx="1682782" cy="56759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/>
            <xdr:cNvSpPr txBox="1"/>
          </xdr:nvSpPr>
          <xdr:spPr>
            <a:xfrm>
              <a:off x="85725" y="5190013"/>
              <a:ext cx="1682782" cy="56759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de-DE" sz="1100" b="0" baseline="0"/>
                <a:t> </a:t>
              </a:r>
              <a14:m>
                <m:oMath xmlns:m="http://schemas.openxmlformats.org/officeDocument/2006/math">
                  <m:d>
                    <m:dPr>
                      <m:ctrlPr>
                        <a:rPr lang="de-DE" sz="1100" b="0" i="1">
                          <a:latin typeface="Cambria Math"/>
                        </a:rPr>
                      </m:ctrlPr>
                    </m:dPr>
                    <m:e>
                      <m:m>
                        <m:mPr>
                          <m:mcs>
                            <m:mc>
                              <m:mcPr>
                                <m:count m:val="3"/>
                                <m:mcJc m:val="center"/>
                              </m:mcPr>
                            </m:mc>
                          </m:mcs>
                          <m:ctrlPr>
                            <a:rPr lang="de-DE" sz="1100" b="0" i="1">
                              <a:latin typeface="Cambria Math"/>
                            </a:rPr>
                          </m:ctrlPr>
                        </m:mPr>
                        <m:mr>
                          <m:e>
                            <m:r>
                              <m:rPr>
                                <m:brk m:alnAt="7"/>
                              </m:rPr>
                              <a:rPr lang="de-DE" sz="1100" b="0" i="1">
                                <a:latin typeface="Cambria Math"/>
                              </a:rPr>
                              <m:t>0</m:t>
                            </m:r>
                          </m:e>
                          <m:e>
                            <m:r>
                              <a:rPr lang="de-DE" sz="1100" b="0" i="1">
                                <a:latin typeface="Cambria Math"/>
                              </a:rPr>
                              <m:t>−1</m:t>
                            </m:r>
                          </m:e>
                          <m:e>
                            <m:r>
                              <a:rPr lang="de-DE" sz="1100" b="0" i="1">
                                <a:latin typeface="Cambria Math"/>
                              </a:rPr>
                              <m:t>0</m:t>
                            </m:r>
                          </m:e>
                        </m:mr>
                        <m:mr>
                          <m:e>
                            <m:r>
                              <a:rPr lang="de-DE" sz="1100" b="0" i="1">
                                <a:latin typeface="Cambria Math"/>
                              </a:rPr>
                              <m:t>1</m:t>
                            </m:r>
                          </m:e>
                          <m:e>
                            <m:r>
                              <a:rPr lang="de-DE" sz="1100" b="0" i="1">
                                <a:latin typeface="Cambria Math"/>
                              </a:rPr>
                              <m:t>0</m:t>
                            </m:r>
                          </m:e>
                          <m:e>
                            <m:r>
                              <a:rPr lang="de-DE" sz="1100" b="0" i="1">
                                <a:latin typeface="Cambria Math"/>
                              </a:rPr>
                              <m:t>0</m:t>
                            </m:r>
                          </m:e>
                        </m:mr>
                        <m:mr>
                          <m:e>
                            <m:r>
                              <a:rPr lang="de-DE" sz="1100" b="0" i="1">
                                <a:latin typeface="Cambria Math"/>
                              </a:rPr>
                              <m:t>0</m:t>
                            </m:r>
                          </m:e>
                          <m:e>
                            <m:r>
                              <a:rPr lang="de-DE" sz="1100" b="0" i="1">
                                <a:latin typeface="Cambria Math"/>
                              </a:rPr>
                              <m:t>0</m:t>
                            </m:r>
                          </m:e>
                          <m:e>
                            <m:r>
                              <a:rPr lang="de-DE" sz="1100" b="0" i="1">
                                <a:latin typeface="Cambria Math"/>
                              </a:rPr>
                              <m:t>−</m:t>
                            </m:r>
                            <m:sSub>
                              <m:sSubPr>
                                <m:ctrlPr>
                                  <a:rPr lang="de-DE" sz="1100" b="0" i="1">
                                    <a:latin typeface="Cambria Math"/>
                                  </a:rPr>
                                </m:ctrlPr>
                              </m:sSubPr>
                              <m:e>
                                <m:r>
                                  <a:rPr lang="de-DE" sz="1100" b="0" i="1">
                                    <a:latin typeface="Cambria Math"/>
                                  </a:rPr>
                                  <m:t>𝑟</m:t>
                                </m:r>
                              </m:e>
                              <m:sub>
                                <m:r>
                                  <a:rPr lang="de-DE" sz="1100" b="0" i="1">
                                    <a:latin typeface="Cambria Math"/>
                                  </a:rPr>
                                  <m:t>𝑏</m:t>
                                </m:r>
                              </m:sub>
                            </m:sSub>
                          </m:e>
                        </m:mr>
                      </m:m>
                    </m:e>
                  </m:d>
                </m:oMath>
              </a14:m>
              <a:endParaRPr lang="de-DE" sz="1100"/>
            </a:p>
          </xdr:txBody>
        </xdr:sp>
      </mc:Choice>
      <mc:Fallback xmlns="">
        <xdr:sp macro="" textlink="">
          <xdr:nvSpPr>
            <xdr:cNvPr id="30" name="Textfeld 29"/>
            <xdr:cNvSpPr txBox="1"/>
          </xdr:nvSpPr>
          <xdr:spPr>
            <a:xfrm>
              <a:off x="85725" y="5190013"/>
              <a:ext cx="1682782" cy="56759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de-DE" sz="1100" b="0" baseline="0"/>
                <a:t> </a:t>
              </a:r>
              <a:r>
                <a:rPr lang="de-DE" sz="1100" b="0" i="0">
                  <a:latin typeface="Cambria Math"/>
                </a:rPr>
                <a:t>(■8(0&amp;−1&amp;0@1&amp;0&amp;0@0&amp;0&amp;−𝑟_𝑏 ))</a:t>
              </a:r>
              <a:endParaRPr lang="de-DE" sz="1100"/>
            </a:p>
          </xdr:txBody>
        </xdr:sp>
      </mc:Fallback>
    </mc:AlternateContent>
    <xdr:clientData/>
  </xdr:oneCellAnchor>
  <xdr:oneCellAnchor>
    <xdr:from>
      <xdr:col>4</xdr:col>
      <xdr:colOff>428625</xdr:colOff>
      <xdr:row>56</xdr:row>
      <xdr:rowOff>0</xdr:rowOff>
    </xdr:from>
    <xdr:ext cx="361950" cy="937629"/>
    <xdr:sp macro="" textlink="">
      <xdr:nvSpPr>
        <xdr:cNvPr id="31" name="Textfeld 30"/>
        <xdr:cNvSpPr txBox="1"/>
      </xdr:nvSpPr>
      <xdr:spPr>
        <a:xfrm>
          <a:off x="1952625" y="4972050"/>
          <a:ext cx="361950" cy="93762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de-DE" sz="5400"/>
        </a:p>
      </xdr:txBody>
    </xdr:sp>
    <xdr:clientData/>
  </xdr:oneCellAnchor>
  <xdr:oneCellAnchor>
    <xdr:from>
      <xdr:col>0</xdr:col>
      <xdr:colOff>0</xdr:colOff>
      <xdr:row>69</xdr:row>
      <xdr:rowOff>189388</xdr:rowOff>
    </xdr:from>
    <xdr:ext cx="3676650" cy="8959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/>
            <xdr:cNvSpPr txBox="1"/>
          </xdr:nvSpPr>
          <xdr:spPr>
            <a:xfrm>
              <a:off x="0" y="4780438"/>
              <a:ext cx="3676650" cy="8959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de-DE" sz="1100" b="0" baseline="0"/>
                <a:t> </a:t>
              </a:r>
              <a14:m>
                <m:oMath xmlns:m="http://schemas.openxmlformats.org/officeDocument/2006/math">
                  <m:r>
                    <a:rPr lang="de-DE" sz="1100" b="0" i="0">
                      <a:latin typeface="Cambria Math"/>
                    </a:rPr>
                    <m:t>−</m:t>
                  </m:r>
                  <m:f>
                    <m:fPr>
                      <m:ctrlPr>
                        <a:rPr lang="de-DE" sz="1100" b="0" i="1">
                          <a:latin typeface="Cambria Math"/>
                        </a:rPr>
                      </m:ctrlPr>
                    </m:fPr>
                    <m:num>
                      <m:r>
                        <a:rPr lang="de-DE" sz="1100" b="0" i="1">
                          <a:latin typeface="Cambria Math"/>
                        </a:rPr>
                        <m:t>1</m:t>
                      </m:r>
                    </m:num>
                    <m:den>
                      <m:sSub>
                        <m:sSubPr>
                          <m:ctrlPr>
                            <a:rPr lang="de-DE" sz="1100" b="0" i="1">
                              <a:latin typeface="Cambria Math"/>
                            </a:rPr>
                          </m:ctrlPr>
                        </m:sSubPr>
                        <m:e>
                          <m:r>
                            <a:rPr lang="de-DE" sz="1100" b="0" i="1">
                              <a:latin typeface="Cambria Math"/>
                            </a:rPr>
                            <m:t>𝑟</m:t>
                          </m:r>
                        </m:e>
                        <m:sub>
                          <m:r>
                            <a:rPr lang="de-DE" sz="1100" b="0" i="1">
                              <a:latin typeface="Cambria Math"/>
                            </a:rPr>
                            <m:t>𝑤</m:t>
                          </m:r>
                        </m:sub>
                      </m:sSub>
                    </m:den>
                  </m:f>
                  <m:r>
                    <a:rPr lang="de-DE" sz="1100" b="0" i="1">
                      <a:latin typeface="Cambria Math"/>
                    </a:rPr>
                    <m:t> </m:t>
                  </m:r>
                  <m:d>
                    <m:dPr>
                      <m:ctrlPr>
                        <a:rPr lang="de-DE" sz="1100" b="0" i="1">
                          <a:latin typeface="Cambria Math"/>
                        </a:rPr>
                      </m:ctrlPr>
                    </m:dPr>
                    <m:e>
                      <m:m>
                        <m:mPr>
                          <m:mcs>
                            <m:mc>
                              <m:mcPr>
                                <m:count m:val="3"/>
                                <m:mcJc m:val="center"/>
                              </m:mcPr>
                            </m:mc>
                          </m:mcs>
                          <m:ctrlPr>
                            <a:rPr lang="de-DE" sz="1100" b="0" i="1">
                              <a:latin typeface="Cambria Math"/>
                            </a:rPr>
                          </m:ctrlPr>
                        </m:mPr>
                        <m:mr>
                          <m:e>
                            <m:r>
                              <m:rPr>
                                <m:brk m:alnAt="7"/>
                              </m:rPr>
                              <a:rPr lang="de-DE" sz="1100" b="0" i="1">
                                <a:latin typeface="Cambria Math"/>
                              </a:rPr>
                              <m:t>0</m:t>
                            </m:r>
                          </m:e>
                          <m:e>
                            <m:func>
                              <m:funcPr>
                                <m:ctrlPr>
                                  <a:rPr lang="de-DE" sz="1100" b="0" i="1">
                                    <a:latin typeface="Cambria Math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de-DE" sz="1100" b="0" i="0">
                                    <a:latin typeface="Cambria Math"/>
                                  </a:rPr>
                                  <m:t>cos</m:t>
                                </m:r>
                              </m:fName>
                              <m:e>
                                <m:r>
                                  <a:rPr lang="de-DE" sz="1100" b="0" i="1">
                                    <a:latin typeface="Cambria Math"/>
                                    <a:ea typeface="Cambria Math"/>
                                  </a:rPr>
                                  <m:t>𝜃</m:t>
                                </m:r>
                              </m:e>
                            </m:func>
                          </m:e>
                          <m:e>
                            <m:r>
                              <a:rPr lang="de-DE" sz="1100" b="0" i="1">
                                <a:latin typeface="Cambria Math"/>
                              </a:rPr>
                              <m:t>−</m:t>
                            </m:r>
                            <m:func>
                              <m:funcPr>
                                <m:ctrlPr>
                                  <a:rPr lang="de-DE" sz="1100" b="0" i="1">
                                    <a:latin typeface="Cambria Math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de-DE" sz="1100" b="0" i="0">
                                    <a:latin typeface="Cambria Math"/>
                                  </a:rPr>
                                  <m:t>sin</m:t>
                                </m:r>
                              </m:fName>
                              <m:e>
                                <m:r>
                                  <a:rPr lang="de-DE" sz="1100" b="0" i="1">
                                    <a:latin typeface="Cambria Math"/>
                                    <a:ea typeface="Cambria Math"/>
                                  </a:rPr>
                                  <m:t>𝜃</m:t>
                                </m:r>
                              </m:e>
                            </m:func>
                          </m:e>
                        </m:mr>
                        <m:mr>
                          <m:e>
                            <m:r>
                              <a:rPr lang="de-DE" sz="1100" b="0" i="1">
                                <a:latin typeface="Cambria Math"/>
                              </a:rPr>
                              <m:t>−</m:t>
                            </m:r>
                            <m:f>
                              <m:fPr>
                                <m:ctrlPr>
                                  <a:rPr lang="de-DE" sz="1100" b="0" i="1">
                                    <a:latin typeface="Cambria Math"/>
                                  </a:rPr>
                                </m:ctrlPr>
                              </m:fPr>
                              <m:num>
                                <m:rad>
                                  <m:radPr>
                                    <m:degHide m:val="on"/>
                                    <m:ctrlPr>
                                      <a:rPr lang="de-DE" sz="1100" b="0" i="1">
                                        <a:latin typeface="Cambria Math"/>
                                      </a:rPr>
                                    </m:ctrlPr>
                                  </m:radPr>
                                  <m:deg/>
                                  <m:e>
                                    <m:r>
                                      <a:rPr lang="de-DE" sz="1100" b="0" i="1">
                                        <a:latin typeface="Cambria Math"/>
                                      </a:rPr>
                                      <m:t>3</m:t>
                                    </m:r>
                                  </m:e>
                                </m:rad>
                              </m:num>
                              <m:den>
                                <m:r>
                                  <a:rPr lang="de-DE" sz="1100" b="0" i="1">
                                    <a:latin typeface="Cambria Math"/>
                                  </a:rPr>
                                  <m:t>2</m:t>
                                </m:r>
                              </m:den>
                            </m:f>
                            <m:r>
                              <a:rPr lang="de-DE" sz="1100" b="0" i="1">
                                <a:latin typeface="Cambria Math"/>
                              </a:rPr>
                              <m:t> </m:t>
                            </m:r>
                            <m:func>
                              <m:funcPr>
                                <m:ctrlPr>
                                  <a:rPr lang="de-DE" sz="1100" b="0" i="1">
                                    <a:latin typeface="Cambria Math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de-DE" sz="1100" b="0" i="0">
                                    <a:latin typeface="Cambria Math"/>
                                  </a:rPr>
                                  <m:t>cos</m:t>
                                </m:r>
                              </m:fName>
                              <m:e>
                                <m:r>
                                  <a:rPr lang="de-DE" sz="1100" b="0" i="1">
                                    <a:latin typeface="Cambria Math"/>
                                    <a:ea typeface="Cambria Math"/>
                                  </a:rPr>
                                  <m:t>𝜃</m:t>
                                </m:r>
                              </m:e>
                            </m:func>
                          </m:e>
                          <m:e>
                            <m:r>
                              <a:rPr lang="de-DE" sz="1100" b="0" i="1">
                                <a:latin typeface="Cambria Math"/>
                              </a:rPr>
                              <m:t>−</m:t>
                            </m:r>
                            <m:f>
                              <m:fPr>
                                <m:ctrlPr>
                                  <a:rPr lang="de-DE" sz="1100" b="0" i="1">
                                    <a:latin typeface="Cambria Math"/>
                                  </a:rPr>
                                </m:ctrlPr>
                              </m:fPr>
                              <m:num>
                                <m:func>
                                  <m:funcPr>
                                    <m:ctrlPr>
                                      <a:rPr lang="de-DE" sz="1100" b="0" i="1">
                                        <a:latin typeface="Cambria Math"/>
                                      </a:rPr>
                                    </m:ctrlPr>
                                  </m:funcPr>
                                  <m:fName>
                                    <m:r>
                                      <m:rPr>
                                        <m:sty m:val="p"/>
                                      </m:rPr>
                                      <a:rPr lang="de-DE" sz="1100" b="0" i="0">
                                        <a:latin typeface="Cambria Math"/>
                                      </a:rPr>
                                      <m:t>cos</m:t>
                                    </m:r>
                                  </m:fName>
                                  <m:e>
                                    <m:r>
                                      <a:rPr lang="de-DE" sz="1100" b="0" i="1">
                                        <a:latin typeface="Cambria Math"/>
                                        <a:ea typeface="Cambria Math"/>
                                      </a:rPr>
                                      <m:t>𝜃</m:t>
                                    </m:r>
                                  </m:e>
                                </m:func>
                              </m:num>
                              <m:den>
                                <m:r>
                                  <a:rPr lang="de-DE" sz="1100" b="0" i="1">
                                    <a:latin typeface="Cambria Math"/>
                                  </a:rPr>
                                  <m:t>2</m:t>
                                </m:r>
                              </m:den>
                            </m:f>
                          </m:e>
                          <m:e>
                            <m: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−</m:t>
                            </m:r>
                            <m:func>
                              <m:funcPr>
                                <m:ctrl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de-DE" sz="1100" b="0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sin</m:t>
                                </m:r>
                              </m:fNam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𝜃</m:t>
                                </m:r>
                              </m:e>
                            </m:func>
                          </m:e>
                        </m:mr>
                        <m:mr>
                          <m:e>
                            <m:f>
                              <m:fPr>
                                <m:ctrl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ad>
                                  <m:radPr>
                                    <m:degHide m:val="on"/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</m:ctrlPr>
                                  </m:radPr>
                                  <m:deg/>
                                  <m:e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3</m:t>
                                    </m:r>
                                  </m:e>
                                </m:rad>
                              </m:num>
                              <m:den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den>
                            </m:f>
                            <m: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 </m:t>
                            </m:r>
                            <m:func>
                              <m:funcPr>
                                <m:ctrl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de-DE" sz="1100" b="0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cos</m:t>
                                </m:r>
                              </m:fNam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𝜃</m:t>
                                </m:r>
                              </m:e>
                            </m:func>
                          </m:e>
                          <m:e>
                            <m: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−</m:t>
                            </m:r>
                            <m:f>
                              <m:fPr>
                                <m:ctrl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func>
                                  <m:func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</m:ctrlPr>
                                  </m:funcPr>
                                  <m:fName>
                                    <m:r>
                                      <m:rPr>
                                        <m:sty m:val="p"/>
                                      </m:rPr>
                                      <a:rPr lang="de-DE" sz="1100" b="0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cos</m:t>
                                    </m:r>
                                  </m:fName>
                                  <m:e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𝜃</m:t>
                                    </m:r>
                                  </m:e>
                                </m:func>
                              </m:num>
                              <m:den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den>
                            </m:f>
                          </m:e>
                          <m:e>
                            <m: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−</m:t>
                            </m:r>
                            <m:func>
                              <m:funcPr>
                                <m:ctrl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de-DE" sz="1100" b="0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sin</m:t>
                                </m:r>
                              </m:fNam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𝜃</m:t>
                                </m:r>
                              </m:e>
                            </m:func>
                          </m:e>
                        </m:mr>
                      </m:m>
                    </m:e>
                  </m:d>
                  <m:sSup>
                    <m:sSupPr>
                      <m:ctrlPr>
                        <a:rPr lang="de-DE" sz="11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</m:ctrlPr>
                    </m:sSupPr>
                    <m:e>
                      <m:r>
                        <a:rPr lang="de-DE" sz="11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𝑅</m:t>
                      </m:r>
                    </m:e>
                    <m:sup>
                      <m:r>
                        <a:rPr lang="de-DE" sz="11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𝑇</m:t>
                      </m:r>
                    </m:sup>
                  </m:sSup>
                  <m:r>
                    <a:rPr lang="de-DE" sz="1100" b="0" i="0">
                      <a:latin typeface="Cambria Math"/>
                    </a:rPr>
                    <m:t> </m:t>
                  </m:r>
                </m:oMath>
              </a14:m>
              <a:endParaRPr lang="de-DE" sz="1100"/>
            </a:p>
          </xdr:txBody>
        </xdr:sp>
      </mc:Choice>
      <mc:Fallback xmlns="">
        <xdr:sp macro="" textlink="">
          <xdr:nvSpPr>
            <xdr:cNvPr id="33" name="Textfeld 32"/>
            <xdr:cNvSpPr txBox="1"/>
          </xdr:nvSpPr>
          <xdr:spPr>
            <a:xfrm>
              <a:off x="0" y="4780438"/>
              <a:ext cx="3676650" cy="8959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de-DE" sz="1100" b="0" baseline="0"/>
                <a:t> </a:t>
              </a:r>
              <a:r>
                <a:rPr lang="de-DE" sz="1100" b="0" i="0">
                  <a:latin typeface="Cambria Math"/>
                </a:rPr>
                <a:t>−1/𝑟_𝑤   (■8(0&amp;cos⁡</a:t>
              </a:r>
              <a:r>
                <a:rPr lang="de-DE" sz="1100" b="0" i="0">
                  <a:latin typeface="Cambria Math"/>
                  <a:ea typeface="Cambria Math"/>
                </a:rPr>
                <a:t>𝜃&amp;</a:t>
              </a:r>
              <a:r>
                <a:rPr lang="de-DE" sz="1100" b="0" i="0">
                  <a:latin typeface="Cambria Math"/>
                </a:rPr>
                <a:t>−sin⁡</a:t>
              </a:r>
              <a:r>
                <a:rPr lang="de-DE" sz="1100" b="0" i="0">
                  <a:latin typeface="Cambria Math"/>
                  <a:ea typeface="Cambria Math"/>
                </a:rPr>
                <a:t>𝜃@</a:t>
              </a:r>
              <a:r>
                <a:rPr lang="de-DE" sz="1100" b="0" i="0">
                  <a:latin typeface="Cambria Math"/>
                </a:rPr>
                <a:t>−√3/2  cos⁡</a:t>
              </a:r>
              <a:r>
                <a:rPr lang="de-DE" sz="1100" b="0" i="0">
                  <a:latin typeface="Cambria Math"/>
                  <a:ea typeface="Cambria Math"/>
                </a:rPr>
                <a:t>𝜃&amp;</a:t>
              </a:r>
              <a:r>
                <a:rPr lang="de-DE" sz="1100" b="0" i="0">
                  <a:latin typeface="Cambria Math"/>
                </a:rPr>
                <a:t>−cos⁡</a:t>
              </a:r>
              <a:r>
                <a:rPr lang="de-DE" sz="1100" b="0" i="0">
                  <a:latin typeface="Cambria Math"/>
                  <a:ea typeface="Cambria Math"/>
                </a:rPr>
                <a:t>𝜃/</a:t>
              </a:r>
              <a:r>
                <a:rPr lang="de-DE" sz="1100" b="0" i="0">
                  <a:latin typeface="Cambria Math"/>
                </a:rPr>
                <a:t>2&amp;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−sin⁡𝜃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@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√3/2  cos⁡𝜃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&amp;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−cos⁡𝜃/2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&amp;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−sin⁡𝜃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 ))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𝑅^𝑇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 </a:t>
              </a:r>
              <a:r>
                <a:rPr lang="de-DE" sz="1100" b="0" i="0">
                  <a:latin typeface="Cambria Math"/>
                </a:rPr>
                <a:t> </a:t>
              </a:r>
              <a:endParaRPr lang="de-DE" sz="1100"/>
            </a:p>
          </xdr:txBody>
        </xdr:sp>
      </mc:Fallback>
    </mc:AlternateContent>
    <xdr:clientData/>
  </xdr:oneCellAnchor>
  <xdr:oneCellAnchor>
    <xdr:from>
      <xdr:col>13</xdr:col>
      <xdr:colOff>9525</xdr:colOff>
      <xdr:row>38</xdr:row>
      <xdr:rowOff>0</xdr:rowOff>
    </xdr:from>
    <xdr:ext cx="752475" cy="200025"/>
    <xdr:sp macro="" textlink="">
      <xdr:nvSpPr>
        <xdr:cNvPr id="37" name="Textfeld 36"/>
        <xdr:cNvSpPr txBox="1"/>
      </xdr:nvSpPr>
      <xdr:spPr>
        <a:xfrm>
          <a:off x="8391525" y="2095500"/>
          <a:ext cx="752475" cy="2000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noAutofit/>
        </a:bodyPr>
        <a:lstStyle/>
        <a:p>
          <a:r>
            <a:rPr lang="de-DE" sz="1100">
              <a:latin typeface="+mn-lt"/>
            </a:rPr>
            <a:t>v</a:t>
          </a:r>
          <a:r>
            <a:rPr lang="de-DE" sz="1100" baseline="-25000">
              <a:latin typeface="+mn-lt"/>
            </a:rPr>
            <a:t>x</a:t>
          </a:r>
        </a:p>
      </xdr:txBody>
    </xdr:sp>
    <xdr:clientData/>
  </xdr:oneCellAnchor>
  <xdr:oneCellAnchor>
    <xdr:from>
      <xdr:col>13</xdr:col>
      <xdr:colOff>0</xdr:colOff>
      <xdr:row>39</xdr:row>
      <xdr:rowOff>0</xdr:rowOff>
    </xdr:from>
    <xdr:ext cx="752475" cy="200025"/>
    <xdr:sp macro="" textlink="">
      <xdr:nvSpPr>
        <xdr:cNvPr id="38" name="Textfeld 37"/>
        <xdr:cNvSpPr txBox="1"/>
      </xdr:nvSpPr>
      <xdr:spPr>
        <a:xfrm>
          <a:off x="8382000" y="2286000"/>
          <a:ext cx="752475" cy="2000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noAutofit/>
        </a:bodyPr>
        <a:lstStyle/>
        <a:p>
          <a:r>
            <a:rPr lang="de-DE" sz="1100">
              <a:latin typeface="+mn-lt"/>
            </a:rPr>
            <a:t>v</a:t>
          </a:r>
          <a:r>
            <a:rPr lang="de-DE" sz="1100" baseline="-25000">
              <a:latin typeface="+mn-lt"/>
            </a:rPr>
            <a:t>y</a:t>
          </a:r>
        </a:p>
      </xdr:txBody>
    </xdr:sp>
    <xdr:clientData/>
  </xdr:oneCellAnchor>
  <xdr:oneCellAnchor>
    <xdr:from>
      <xdr:col>13</xdr:col>
      <xdr:colOff>0</xdr:colOff>
      <xdr:row>39</xdr:row>
      <xdr:rowOff>171450</xdr:rowOff>
    </xdr:from>
    <xdr:ext cx="752475" cy="200025"/>
    <xdr:sp macro="" textlink="">
      <xdr:nvSpPr>
        <xdr:cNvPr id="39" name="Textfeld 38"/>
        <xdr:cNvSpPr txBox="1"/>
      </xdr:nvSpPr>
      <xdr:spPr>
        <a:xfrm>
          <a:off x="8382000" y="2457450"/>
          <a:ext cx="752475" cy="2000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noAutofit/>
        </a:bodyPr>
        <a:lstStyle/>
        <a:p>
          <a:r>
            <a:rPr lang="de-DE" sz="1100" baseline="0">
              <a:latin typeface="Symbol" pitchFamily="18" charset="2"/>
            </a:rPr>
            <a:t>w</a:t>
          </a:r>
          <a:r>
            <a:rPr lang="de-DE" sz="1100" baseline="-25000">
              <a:latin typeface="+mn-lt"/>
            </a:rPr>
            <a:t>bz</a:t>
          </a:r>
        </a:p>
      </xdr:txBody>
    </xdr:sp>
    <xdr:clientData/>
  </xdr:oneCellAnchor>
  <xdr:oneCellAnchor>
    <xdr:from>
      <xdr:col>0</xdr:col>
      <xdr:colOff>0</xdr:colOff>
      <xdr:row>49</xdr:row>
      <xdr:rowOff>8986</xdr:rowOff>
    </xdr:from>
    <xdr:ext cx="752475" cy="200025"/>
    <xdr:sp macro="" textlink="">
      <xdr:nvSpPr>
        <xdr:cNvPr id="47" name="Textfeld 46"/>
        <xdr:cNvSpPr txBox="1"/>
      </xdr:nvSpPr>
      <xdr:spPr>
        <a:xfrm>
          <a:off x="0" y="9336297"/>
          <a:ext cx="752475" cy="2000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noAutofit/>
        </a:bodyPr>
        <a:lstStyle/>
        <a:p>
          <a:r>
            <a:rPr lang="de-DE" sz="1100" baseline="0">
              <a:latin typeface="Symbol" pitchFamily="18" charset="2"/>
            </a:rPr>
            <a:t>q</a:t>
          </a:r>
          <a:r>
            <a:rPr lang="de-DE" sz="1100" baseline="-25000">
              <a:latin typeface="+mn-lt"/>
            </a:rPr>
            <a:t>x</a:t>
          </a:r>
        </a:p>
      </xdr:txBody>
    </xdr:sp>
    <xdr:clientData/>
  </xdr:oneCellAnchor>
  <xdr:oneCellAnchor>
    <xdr:from>
      <xdr:col>0</xdr:col>
      <xdr:colOff>0</xdr:colOff>
      <xdr:row>47</xdr:row>
      <xdr:rowOff>179717</xdr:rowOff>
    </xdr:from>
    <xdr:ext cx="752475" cy="200025"/>
    <xdr:sp macro="" textlink="">
      <xdr:nvSpPr>
        <xdr:cNvPr id="48" name="Textfeld 47"/>
        <xdr:cNvSpPr txBox="1"/>
      </xdr:nvSpPr>
      <xdr:spPr>
        <a:xfrm>
          <a:off x="0" y="9129623"/>
          <a:ext cx="752475" cy="2000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noAutofit/>
        </a:bodyPr>
        <a:lstStyle/>
        <a:p>
          <a:r>
            <a:rPr lang="de-DE" sz="1100" baseline="0">
              <a:solidFill>
                <a:schemeClr val="tx1"/>
              </a:solidFill>
              <a:effectLst/>
              <a:latin typeface="Symbol" pitchFamily="18" charset="2"/>
              <a:ea typeface="+mn-ea"/>
              <a:cs typeface="+mn-cs"/>
            </a:rPr>
            <a:t>q</a:t>
          </a:r>
          <a:r>
            <a:rPr lang="de-DE" sz="1100" baseline="-25000">
              <a:latin typeface="+mn-lt"/>
            </a:rPr>
            <a:t>y</a:t>
          </a:r>
        </a:p>
      </xdr:txBody>
    </xdr:sp>
    <xdr:clientData/>
  </xdr:oneCellAnchor>
  <xdr:oneCellAnchor>
    <xdr:from>
      <xdr:col>0</xdr:col>
      <xdr:colOff>47625</xdr:colOff>
      <xdr:row>75</xdr:row>
      <xdr:rowOff>46513</xdr:rowOff>
    </xdr:from>
    <xdr:ext cx="3676650" cy="8959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2" name="Textfeld 61"/>
            <xdr:cNvSpPr txBox="1"/>
          </xdr:nvSpPr>
          <xdr:spPr>
            <a:xfrm>
              <a:off x="47625" y="8066563"/>
              <a:ext cx="3676650" cy="8959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de-DE" sz="1100" b="0" baseline="0"/>
                <a:t> </a:t>
              </a:r>
              <a14:m>
                <m:oMath xmlns:m="http://schemas.openxmlformats.org/officeDocument/2006/math">
                  <m:r>
                    <a:rPr lang="de-DE" sz="1100" b="0" i="0">
                      <a:latin typeface="Cambria Math"/>
                    </a:rPr>
                    <m:t>−</m:t>
                  </m:r>
                  <m:f>
                    <m:fPr>
                      <m:ctrlPr>
                        <a:rPr lang="de-DE" sz="1100" b="0" i="1">
                          <a:latin typeface="Cambria Math"/>
                        </a:rPr>
                      </m:ctrlPr>
                    </m:fPr>
                    <m:num>
                      <m:r>
                        <a:rPr lang="de-DE" sz="1100" b="0" i="1">
                          <a:latin typeface="Cambria Math"/>
                        </a:rPr>
                        <m:t>1</m:t>
                      </m:r>
                    </m:num>
                    <m:den>
                      <m:sSub>
                        <m:sSubPr>
                          <m:ctrlPr>
                            <a:rPr lang="de-DE" sz="1100" b="0" i="1">
                              <a:latin typeface="Cambria Math"/>
                            </a:rPr>
                          </m:ctrlPr>
                        </m:sSubPr>
                        <m:e>
                          <m:r>
                            <a:rPr lang="de-DE" sz="1100" b="0" i="1">
                              <a:latin typeface="Cambria Math"/>
                            </a:rPr>
                            <m:t>𝑟</m:t>
                          </m:r>
                        </m:e>
                        <m:sub>
                          <m:r>
                            <a:rPr lang="de-DE" sz="1100" b="0" i="1">
                              <a:latin typeface="Cambria Math"/>
                            </a:rPr>
                            <m:t>𝑤</m:t>
                          </m:r>
                        </m:sub>
                      </m:sSub>
                    </m:den>
                  </m:f>
                  <m:r>
                    <a:rPr lang="de-DE" sz="1100" b="0" i="1">
                      <a:latin typeface="Cambria Math"/>
                    </a:rPr>
                    <m:t> </m:t>
                  </m:r>
                  <m:d>
                    <m:dPr>
                      <m:ctrlPr>
                        <a:rPr lang="de-DE" sz="1100" b="0" i="1">
                          <a:latin typeface="Cambria Math"/>
                        </a:rPr>
                      </m:ctrlPr>
                    </m:dPr>
                    <m:e>
                      <m:m>
                        <m:mPr>
                          <m:mcs>
                            <m:mc>
                              <m:mcPr>
                                <m:count m:val="3"/>
                                <m:mcJc m:val="center"/>
                              </m:mcPr>
                            </m:mc>
                          </m:mcs>
                          <m:ctrlPr>
                            <a:rPr lang="de-DE" sz="1100" b="0" i="1">
                              <a:latin typeface="Cambria Math"/>
                            </a:rPr>
                          </m:ctrlPr>
                        </m:mPr>
                        <m:mr>
                          <m:e>
                            <m:r>
                              <m:rPr>
                                <m:brk m:alnAt="7"/>
                              </m:rPr>
                              <a:rPr lang="de-DE" sz="1100" b="0" i="1">
                                <a:latin typeface="Cambria Math"/>
                              </a:rPr>
                              <m:t>0</m:t>
                            </m:r>
                          </m:e>
                          <m:e>
                            <m:func>
                              <m:funcPr>
                                <m:ctrlPr>
                                  <a:rPr lang="de-DE" sz="1100" b="0" i="1">
                                    <a:latin typeface="Cambria Math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de-DE" sz="1100" b="0" i="0">
                                    <a:latin typeface="Cambria Math"/>
                                  </a:rPr>
                                  <m:t>cos</m:t>
                                </m:r>
                              </m:fName>
                              <m:e>
                                <m:r>
                                  <a:rPr lang="de-DE" sz="1100" b="0" i="1">
                                    <a:latin typeface="Cambria Math"/>
                                    <a:ea typeface="Cambria Math"/>
                                  </a:rPr>
                                  <m:t>𝜃</m:t>
                                </m:r>
                              </m:e>
                            </m:func>
                          </m:e>
                          <m:e>
                            <m:r>
                              <a:rPr lang="de-DE" sz="1100" b="0" i="1">
                                <a:latin typeface="Cambria Math"/>
                              </a:rPr>
                              <m:t>−</m:t>
                            </m:r>
                            <m:func>
                              <m:funcPr>
                                <m:ctrlPr>
                                  <a:rPr lang="de-DE" sz="1100" b="0" i="1">
                                    <a:latin typeface="Cambria Math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de-DE" sz="1100" b="0" i="0">
                                    <a:latin typeface="Cambria Math"/>
                                  </a:rPr>
                                  <m:t>sin</m:t>
                                </m:r>
                              </m:fName>
                              <m:e>
                                <m:r>
                                  <a:rPr lang="de-DE" sz="1100" b="0" i="1">
                                    <a:latin typeface="Cambria Math"/>
                                    <a:ea typeface="Cambria Math"/>
                                  </a:rPr>
                                  <m:t>𝜃</m:t>
                                </m:r>
                              </m:e>
                            </m:func>
                          </m:e>
                        </m:mr>
                        <m:mr>
                          <m:e>
                            <m:r>
                              <a:rPr lang="de-DE" sz="1100" b="0" i="1">
                                <a:latin typeface="Cambria Math"/>
                              </a:rPr>
                              <m:t>−</m:t>
                            </m:r>
                            <m:f>
                              <m:fPr>
                                <m:ctrlPr>
                                  <a:rPr lang="de-DE" sz="1100" b="0" i="1">
                                    <a:latin typeface="Cambria Math"/>
                                  </a:rPr>
                                </m:ctrlPr>
                              </m:fPr>
                              <m:num>
                                <m:rad>
                                  <m:radPr>
                                    <m:degHide m:val="on"/>
                                    <m:ctrlPr>
                                      <a:rPr lang="de-DE" sz="1100" b="0" i="1">
                                        <a:latin typeface="Cambria Math"/>
                                      </a:rPr>
                                    </m:ctrlPr>
                                  </m:radPr>
                                  <m:deg/>
                                  <m:e>
                                    <m:r>
                                      <a:rPr lang="de-DE" sz="1100" b="0" i="1">
                                        <a:latin typeface="Cambria Math"/>
                                      </a:rPr>
                                      <m:t>3</m:t>
                                    </m:r>
                                  </m:e>
                                </m:rad>
                              </m:num>
                              <m:den>
                                <m:r>
                                  <a:rPr lang="de-DE" sz="1100" b="0" i="1">
                                    <a:latin typeface="Cambria Math"/>
                                  </a:rPr>
                                  <m:t>2</m:t>
                                </m:r>
                              </m:den>
                            </m:f>
                            <m:r>
                              <a:rPr lang="de-DE" sz="1100" b="0" i="1">
                                <a:latin typeface="Cambria Math"/>
                              </a:rPr>
                              <m:t> </m:t>
                            </m:r>
                            <m:func>
                              <m:funcPr>
                                <m:ctrlPr>
                                  <a:rPr lang="de-DE" sz="1100" b="0" i="1">
                                    <a:latin typeface="Cambria Math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de-DE" sz="1100" b="0" i="0">
                                    <a:latin typeface="Cambria Math"/>
                                  </a:rPr>
                                  <m:t>cos</m:t>
                                </m:r>
                              </m:fName>
                              <m:e>
                                <m:r>
                                  <a:rPr lang="de-DE" sz="1100" b="0" i="1">
                                    <a:latin typeface="Cambria Math"/>
                                    <a:ea typeface="Cambria Math"/>
                                  </a:rPr>
                                  <m:t>𝜃</m:t>
                                </m:r>
                              </m:e>
                            </m:func>
                          </m:e>
                          <m:e>
                            <m:r>
                              <a:rPr lang="de-DE" sz="1100" b="0" i="1">
                                <a:latin typeface="Cambria Math"/>
                              </a:rPr>
                              <m:t>−</m:t>
                            </m:r>
                            <m:f>
                              <m:fPr>
                                <m:ctrlPr>
                                  <a:rPr lang="de-DE" sz="1100" b="0" i="1">
                                    <a:latin typeface="Cambria Math"/>
                                  </a:rPr>
                                </m:ctrlPr>
                              </m:fPr>
                              <m:num>
                                <m:func>
                                  <m:funcPr>
                                    <m:ctrlPr>
                                      <a:rPr lang="de-DE" sz="1100" b="0" i="1">
                                        <a:latin typeface="Cambria Math"/>
                                      </a:rPr>
                                    </m:ctrlPr>
                                  </m:funcPr>
                                  <m:fName>
                                    <m:r>
                                      <m:rPr>
                                        <m:sty m:val="p"/>
                                      </m:rPr>
                                      <a:rPr lang="de-DE" sz="1100" b="0" i="0">
                                        <a:latin typeface="Cambria Math"/>
                                      </a:rPr>
                                      <m:t>cos</m:t>
                                    </m:r>
                                  </m:fName>
                                  <m:e>
                                    <m:r>
                                      <a:rPr lang="de-DE" sz="1100" b="0" i="1">
                                        <a:latin typeface="Cambria Math"/>
                                        <a:ea typeface="Cambria Math"/>
                                      </a:rPr>
                                      <m:t>𝜃</m:t>
                                    </m:r>
                                  </m:e>
                                </m:func>
                              </m:num>
                              <m:den>
                                <m:r>
                                  <a:rPr lang="de-DE" sz="1100" b="0" i="1">
                                    <a:latin typeface="Cambria Math"/>
                                  </a:rPr>
                                  <m:t>2</m:t>
                                </m:r>
                              </m:den>
                            </m:f>
                          </m:e>
                          <m:e>
                            <m: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−</m:t>
                            </m:r>
                            <m:func>
                              <m:funcPr>
                                <m:ctrl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de-DE" sz="1100" b="0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sin</m:t>
                                </m:r>
                              </m:fNam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𝜃</m:t>
                                </m:r>
                              </m:e>
                            </m:func>
                          </m:e>
                        </m:mr>
                        <m:mr>
                          <m:e>
                            <m:f>
                              <m:fPr>
                                <m:ctrl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ad>
                                  <m:radPr>
                                    <m:degHide m:val="on"/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</m:ctrlPr>
                                  </m:radPr>
                                  <m:deg/>
                                  <m:e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3</m:t>
                                    </m:r>
                                  </m:e>
                                </m:rad>
                              </m:num>
                              <m:den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den>
                            </m:f>
                            <m: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 </m:t>
                            </m:r>
                            <m:func>
                              <m:funcPr>
                                <m:ctrl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de-DE" sz="1100" b="0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cos</m:t>
                                </m:r>
                              </m:fNam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𝜃</m:t>
                                </m:r>
                              </m:e>
                            </m:func>
                          </m:e>
                          <m:e>
                            <m: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−</m:t>
                            </m:r>
                            <m:f>
                              <m:fPr>
                                <m:ctrl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func>
                                  <m:func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</m:ctrlPr>
                                  </m:funcPr>
                                  <m:fName>
                                    <m:r>
                                      <m:rPr>
                                        <m:sty m:val="p"/>
                                      </m:rPr>
                                      <a:rPr lang="de-DE" sz="1100" b="0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cos</m:t>
                                    </m:r>
                                  </m:fName>
                                  <m:e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𝜃</m:t>
                                    </m:r>
                                  </m:e>
                                </m:func>
                              </m:num>
                              <m:den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den>
                            </m:f>
                          </m:e>
                          <m:e>
                            <m: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−</m:t>
                            </m:r>
                            <m:func>
                              <m:funcPr>
                                <m:ctrl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de-DE" sz="1100" b="0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sin</m:t>
                                </m:r>
                              </m:fNam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𝜃</m:t>
                                </m:r>
                              </m:e>
                            </m:func>
                          </m:e>
                        </m:mr>
                      </m:m>
                    </m:e>
                  </m:d>
                  <m:sSup>
                    <m:sSupPr>
                      <m:ctrlPr>
                        <a:rPr lang="de-DE" sz="11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</m:ctrlPr>
                    </m:sSupPr>
                    <m:e>
                      <m:r>
                        <a:rPr lang="de-DE" sz="11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𝑅</m:t>
                      </m:r>
                    </m:e>
                    <m:sup>
                      <m:r>
                        <a:rPr lang="de-DE" sz="11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𝑇</m:t>
                      </m:r>
                    </m:sup>
                  </m:sSup>
                  <m:r>
                    <a:rPr lang="de-DE" sz="1100" b="0" i="0">
                      <a:latin typeface="Cambria Math"/>
                    </a:rPr>
                    <m:t> </m:t>
                  </m:r>
                  <m:d>
                    <m:dPr>
                      <m:ctrlPr>
                        <a:rPr lang="de-DE" sz="1100" b="0" i="1">
                          <a:latin typeface="Cambria Math"/>
                        </a:rPr>
                      </m:ctrlPr>
                    </m:dPr>
                    <m:e>
                      <m:m>
                        <m:mPr>
                          <m:mcs>
                            <m:mc>
                              <m:mcPr>
                                <m:count m:val="3"/>
                                <m:mcJc m:val="center"/>
                              </m:mcPr>
                            </m:mc>
                          </m:mcs>
                          <m:ctrlPr>
                            <a:rPr lang="de-DE" sz="1100" b="0" i="1">
                              <a:latin typeface="Cambria Math"/>
                            </a:rPr>
                          </m:ctrlPr>
                        </m:mPr>
                        <m:mr>
                          <m:e>
                            <m:r>
                              <m:rPr>
                                <m:brk m:alnAt="7"/>
                              </m:rPr>
                              <a:rPr lang="de-DE" sz="1100" b="0" i="1">
                                <a:latin typeface="Cambria Math"/>
                              </a:rPr>
                              <m:t>0</m:t>
                            </m:r>
                          </m:e>
                          <m:e>
                            <m:r>
                              <a:rPr lang="de-DE" sz="1100" b="0" i="1">
                                <a:latin typeface="Cambria Math"/>
                              </a:rPr>
                              <m:t>−1</m:t>
                            </m:r>
                          </m:e>
                          <m:e>
                            <m:r>
                              <a:rPr lang="de-DE" sz="1100" b="0" i="1">
                                <a:latin typeface="Cambria Math"/>
                              </a:rPr>
                              <m:t>0</m:t>
                            </m:r>
                          </m:e>
                        </m:mr>
                        <m:mr>
                          <m:e>
                            <m:r>
                              <a:rPr lang="de-DE" sz="1100" b="0" i="1">
                                <a:latin typeface="Cambria Math"/>
                              </a:rPr>
                              <m:t>1</m:t>
                            </m:r>
                          </m:e>
                          <m:e>
                            <m:r>
                              <a:rPr lang="de-DE" sz="1100" b="0" i="1">
                                <a:latin typeface="Cambria Math"/>
                              </a:rPr>
                              <m:t>0</m:t>
                            </m:r>
                          </m:e>
                          <m:e>
                            <m:r>
                              <a:rPr lang="de-DE" sz="1100" b="0" i="1">
                                <a:latin typeface="Cambria Math"/>
                              </a:rPr>
                              <m:t>0</m:t>
                            </m:r>
                          </m:e>
                        </m:mr>
                        <m:mr>
                          <m:e>
                            <m:r>
                              <a:rPr lang="de-DE" sz="1100" b="0" i="1">
                                <a:latin typeface="Cambria Math"/>
                              </a:rPr>
                              <m:t>0</m:t>
                            </m:r>
                          </m:e>
                          <m:e>
                            <m:r>
                              <a:rPr lang="de-DE" sz="1100" b="0" i="1">
                                <a:latin typeface="Cambria Math"/>
                              </a:rPr>
                              <m:t>0</m:t>
                            </m:r>
                          </m:e>
                          <m:e>
                            <m:r>
                              <a:rPr lang="de-DE" sz="1100" b="0" i="1">
                                <a:latin typeface="Cambria Math"/>
                              </a:rPr>
                              <m:t>−</m:t>
                            </m:r>
                            <m:sSub>
                              <m:sSubPr>
                                <m:ctrlPr>
                                  <a:rPr lang="de-DE" sz="1100" b="0" i="1">
                                    <a:latin typeface="Cambria Math"/>
                                  </a:rPr>
                                </m:ctrlPr>
                              </m:sSubPr>
                              <m:e>
                                <m:r>
                                  <a:rPr lang="de-DE" sz="1100" b="0" i="1">
                                    <a:latin typeface="Cambria Math"/>
                                  </a:rPr>
                                  <m:t>𝑟</m:t>
                                </m:r>
                              </m:e>
                              <m:sub>
                                <m:r>
                                  <a:rPr lang="de-DE" sz="1100" b="0" i="1">
                                    <a:latin typeface="Cambria Math"/>
                                  </a:rPr>
                                  <m:t>𝑏</m:t>
                                </m:r>
                              </m:sub>
                            </m:sSub>
                          </m:e>
                        </m:mr>
                      </m:m>
                    </m:e>
                  </m:d>
                  <m:r>
                    <a:rPr lang="de-DE" sz="1100" b="0" i="1">
                      <a:latin typeface="Cambria Math"/>
                    </a:rPr>
                    <m:t> </m:t>
                  </m:r>
                </m:oMath>
              </a14:m>
              <a:r>
                <a:rPr lang="de-DE" sz="1100"/>
                <a:t> </a:t>
              </a:r>
            </a:p>
          </xdr:txBody>
        </xdr:sp>
      </mc:Choice>
      <mc:Fallback xmlns="">
        <xdr:sp macro="" textlink="">
          <xdr:nvSpPr>
            <xdr:cNvPr id="62" name="Textfeld 61"/>
            <xdr:cNvSpPr txBox="1"/>
          </xdr:nvSpPr>
          <xdr:spPr>
            <a:xfrm>
              <a:off x="47625" y="8066563"/>
              <a:ext cx="3676650" cy="8959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de-DE" sz="1100" b="0" baseline="0"/>
                <a:t> </a:t>
              </a:r>
              <a:r>
                <a:rPr lang="de-DE" sz="1100" b="0" i="0">
                  <a:latin typeface="Cambria Math"/>
                </a:rPr>
                <a:t>−1/𝑟_𝑤   (■8(0&amp;cos⁡</a:t>
              </a:r>
              <a:r>
                <a:rPr lang="de-DE" sz="1100" b="0" i="0">
                  <a:latin typeface="Cambria Math"/>
                  <a:ea typeface="Cambria Math"/>
                </a:rPr>
                <a:t>𝜃&amp;</a:t>
              </a:r>
              <a:r>
                <a:rPr lang="de-DE" sz="1100" b="0" i="0">
                  <a:latin typeface="Cambria Math"/>
                </a:rPr>
                <a:t>−sin⁡</a:t>
              </a:r>
              <a:r>
                <a:rPr lang="de-DE" sz="1100" b="0" i="0">
                  <a:latin typeface="Cambria Math"/>
                  <a:ea typeface="Cambria Math"/>
                </a:rPr>
                <a:t>𝜃@</a:t>
              </a:r>
              <a:r>
                <a:rPr lang="de-DE" sz="1100" b="0" i="0">
                  <a:latin typeface="Cambria Math"/>
                </a:rPr>
                <a:t>−√3/2  cos⁡</a:t>
              </a:r>
              <a:r>
                <a:rPr lang="de-DE" sz="1100" b="0" i="0">
                  <a:latin typeface="Cambria Math"/>
                  <a:ea typeface="Cambria Math"/>
                </a:rPr>
                <a:t>𝜃&amp;</a:t>
              </a:r>
              <a:r>
                <a:rPr lang="de-DE" sz="1100" b="0" i="0">
                  <a:latin typeface="Cambria Math"/>
                </a:rPr>
                <a:t>−cos⁡</a:t>
              </a:r>
              <a:r>
                <a:rPr lang="de-DE" sz="1100" b="0" i="0">
                  <a:latin typeface="Cambria Math"/>
                  <a:ea typeface="Cambria Math"/>
                </a:rPr>
                <a:t>𝜃/</a:t>
              </a:r>
              <a:r>
                <a:rPr lang="de-DE" sz="1100" b="0" i="0">
                  <a:latin typeface="Cambria Math"/>
                </a:rPr>
                <a:t>2&amp;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−sin⁡𝜃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@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√3/2  cos⁡𝜃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&amp;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−cos⁡𝜃/2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&amp;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−sin⁡𝜃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 ))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𝑅^𝑇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 </a:t>
              </a:r>
              <a:r>
                <a:rPr lang="de-DE" sz="1100" b="0" i="0">
                  <a:latin typeface="Cambria Math"/>
                </a:rPr>
                <a:t> (■8(0&amp;−1&amp;0@1&amp;0&amp;0@0&amp;0&amp;−𝑟_𝑏 ))  </a:t>
              </a:r>
              <a:r>
                <a:rPr lang="de-DE" sz="1100"/>
                <a:t> </a:t>
              </a:r>
            </a:p>
          </xdr:txBody>
        </xdr:sp>
      </mc:Fallback>
    </mc:AlternateContent>
    <xdr:clientData/>
  </xdr:oneCellAnchor>
  <xdr:oneCellAnchor>
    <xdr:from>
      <xdr:col>11</xdr:col>
      <xdr:colOff>742853</xdr:colOff>
      <xdr:row>63</xdr:row>
      <xdr:rowOff>151288</xdr:rowOff>
    </xdr:from>
    <xdr:ext cx="1044608" cy="27847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4" name="Textfeld 63"/>
            <xdr:cNvSpPr txBox="1"/>
          </xdr:nvSpPr>
          <xdr:spPr>
            <a:xfrm>
              <a:off x="9513042" y="12147396"/>
              <a:ext cx="1044608" cy="2784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de-DE" sz="1100" b="0" i="1">
                            <a:latin typeface="Cambria Math"/>
                          </a:rPr>
                        </m:ctrlPr>
                      </m:sSupPr>
                      <m:e>
                        <m:sSub>
                          <m:sSubPr>
                            <m:ctrlP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(</m:t>
                            </m:r>
                            <m: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𝑅</m:t>
                            </m:r>
                          </m:e>
                          <m:sub>
                            <m: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𝑥𝑦</m:t>
                            </m:r>
                            <m: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 </m:t>
                            </m:r>
                          </m:sub>
                        </m:sSub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)</m:t>
                        </m:r>
                      </m:e>
                      <m:sup>
                        <m:r>
                          <a:rPr lang="de-DE" sz="1100" b="0" i="1">
                            <a:latin typeface="Cambria Math"/>
                          </a:rPr>
                          <m:t>𝑇</m:t>
                        </m:r>
                      </m:sup>
                    </m:sSup>
                    <m:r>
                      <a:rPr lang="de-DE" sz="1100" b="0" i="1">
                        <a:latin typeface="Cambria Math"/>
                      </a:rPr>
                      <m:t>=</m:t>
                    </m:r>
                  </m:oMath>
                </m:oMathPara>
              </a14:m>
              <a:endParaRPr lang="de-DE" sz="1100"/>
            </a:p>
          </xdr:txBody>
        </xdr:sp>
      </mc:Choice>
      <mc:Fallback xmlns="">
        <xdr:sp macro="" textlink="">
          <xdr:nvSpPr>
            <xdr:cNvPr id="64" name="Textfeld 63"/>
            <xdr:cNvSpPr txBox="1"/>
          </xdr:nvSpPr>
          <xdr:spPr>
            <a:xfrm>
              <a:off x="9513042" y="12147396"/>
              <a:ext cx="1044608" cy="2784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de-DE" sz="1100" b="0" i="0">
                  <a:latin typeface="Cambria Math"/>
                </a:rPr>
                <a:t>〖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〖(𝑅〗_(𝑥𝑦 ))〗^</a:t>
              </a:r>
              <a:r>
                <a:rPr lang="de-DE" sz="1100" b="0" i="0">
                  <a:latin typeface="Cambria Math"/>
                </a:rPr>
                <a:t>𝑇=</a:t>
              </a:r>
              <a:endParaRPr lang="de-DE" sz="1100"/>
            </a:p>
          </xdr:txBody>
        </xdr:sp>
      </mc:Fallback>
    </mc:AlternateContent>
    <xdr:clientData/>
  </xdr:oneCellAnchor>
  <xdr:oneCellAnchor>
    <xdr:from>
      <xdr:col>0</xdr:col>
      <xdr:colOff>171450</xdr:colOff>
      <xdr:row>83</xdr:row>
      <xdr:rowOff>104775</xdr:rowOff>
    </xdr:from>
    <xdr:ext cx="2352675" cy="6019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5" name="Textfeld 64"/>
            <xdr:cNvSpPr txBox="1"/>
          </xdr:nvSpPr>
          <xdr:spPr>
            <a:xfrm>
              <a:off x="171450" y="9648825"/>
              <a:ext cx="2352675" cy="6019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de-DE" sz="1100" b="0" baseline="0"/>
                <a:t> </a:t>
              </a:r>
              <a14:m>
                <m:oMath xmlns:m="http://schemas.openxmlformats.org/officeDocument/2006/math">
                  <m:sSup>
                    <m:sSupPr>
                      <m:ctrlPr>
                        <a:rPr lang="de-DE" sz="1100" b="0" i="1">
                          <a:latin typeface="Cambria Math"/>
                        </a:rPr>
                      </m:ctrlPr>
                    </m:sSupPr>
                    <m:e>
                      <m:d>
                        <m:dPr>
                          <m:ctrlPr>
                            <a:rPr lang="de-DE" sz="1100" b="0" i="1">
                              <a:latin typeface="Cambria Math"/>
                            </a:rPr>
                          </m:ctrlPr>
                        </m:dPr>
                        <m:e>
                          <m:m>
                            <m:mPr>
                              <m:mcs>
                                <m:mc>
                                  <m:mcPr>
                                    <m:count m:val="3"/>
                                    <m:mcJc m:val="center"/>
                                  </m:mcPr>
                                </m:mc>
                              </m:mcs>
                              <m:ctrlPr>
                                <a:rPr lang="de-DE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/>
                                  <a:ea typeface="+mn-ea"/>
                                  <a:cs typeface="+mn-cs"/>
                                </a:rPr>
                              </m:ctrlPr>
                            </m:mPr>
                            <m:mr>
                              <m:e>
                                <m:r>
                                  <m:rPr>
                                    <m:brk m:alnAt="7"/>
                                  </m:r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0</m:t>
                                </m:r>
                              </m: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−1</m:t>
                                </m:r>
                              </m: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0</m:t>
                                </m:r>
                              </m:e>
                            </m:mr>
                            <m:mr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0</m:t>
                                </m:r>
                              </m: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0</m:t>
                                </m:r>
                              </m:e>
                            </m:mr>
                            <m:mr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0</m:t>
                                </m:r>
                              </m: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0</m:t>
                                </m:r>
                              </m: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sSub>
                                  <m:sSub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𝑏</m:t>
                                    </m:r>
                                  </m:sub>
                                </m:sSub>
                              </m:e>
                            </m:mr>
                          </m:m>
                        </m:e>
                      </m:d>
                    </m:e>
                    <m:sup>
                      <m:r>
                        <a:rPr lang="de-DE" sz="1100" b="0" i="1">
                          <a:latin typeface="Cambria Math"/>
                        </a:rPr>
                        <m:t>−1</m:t>
                      </m:r>
                    </m:sup>
                  </m:sSup>
                  <m:r>
                    <a:rPr lang="de-DE" sz="1100" b="0" i="0">
                      <a:latin typeface="Cambria Math"/>
                    </a:rPr>
                    <m:t>∗</m:t>
                  </m:r>
                  <m:sSup>
                    <m:sSupPr>
                      <m:ctrlPr>
                        <a:rPr lang="de-DE" sz="1100" b="0" i="1">
                          <a:latin typeface="Cambria Math"/>
                        </a:rPr>
                      </m:ctrlPr>
                    </m:sSupPr>
                    <m:e>
                      <m:r>
                        <a:rPr lang="de-DE" sz="1100" b="0" i="1">
                          <a:latin typeface="Cambria Math"/>
                        </a:rPr>
                        <m:t>𝑅</m:t>
                      </m:r>
                    </m:e>
                    <m:sup/>
                  </m:sSup>
                  <m:r>
                    <a:rPr lang="de-DE" sz="1100" b="0" i="1">
                      <a:latin typeface="Cambria Math"/>
                    </a:rPr>
                    <m:t> </m:t>
                  </m:r>
                </m:oMath>
              </a14:m>
              <a:endParaRPr lang="de-DE" sz="1100"/>
            </a:p>
          </xdr:txBody>
        </xdr:sp>
      </mc:Choice>
      <mc:Fallback xmlns="">
        <xdr:sp macro="" textlink="">
          <xdr:nvSpPr>
            <xdr:cNvPr id="65" name="Textfeld 64"/>
            <xdr:cNvSpPr txBox="1"/>
          </xdr:nvSpPr>
          <xdr:spPr>
            <a:xfrm>
              <a:off x="171450" y="9648825"/>
              <a:ext cx="2352675" cy="6019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de-DE" sz="1100" b="0" baseline="0"/>
                <a:t> </a:t>
              </a:r>
              <a:r>
                <a:rPr lang="de-DE" sz="1100" b="0" i="0">
                  <a:latin typeface="Cambria Math"/>
                </a:rPr>
                <a:t>(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■8(0&amp;−1&amp;0@1&amp;0&amp;0@0&amp;0&amp;−𝑟_𝑏 ))^(</a:t>
              </a:r>
              <a:r>
                <a:rPr lang="de-DE" sz="1100" b="0" i="0">
                  <a:latin typeface="Cambria Math"/>
                </a:rPr>
                <a:t>−1)∗𝑅^  </a:t>
              </a:r>
              <a:endParaRPr lang="de-DE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88</xdr:row>
      <xdr:rowOff>57150</xdr:rowOff>
    </xdr:from>
    <xdr:ext cx="4259292" cy="9290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8" name="Textfeld 67"/>
            <xdr:cNvSpPr txBox="1"/>
          </xdr:nvSpPr>
          <xdr:spPr>
            <a:xfrm>
              <a:off x="0" y="16770829"/>
              <a:ext cx="4259292" cy="9290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de-DE" sz="1100" b="0" baseline="0"/>
                <a:t> </a:t>
              </a:r>
              <a14:m>
                <m:oMath xmlns:m="http://schemas.openxmlformats.org/officeDocument/2006/math">
                  <m:sSup>
                    <m:sSupPr>
                      <m:ctrlPr>
                        <a:rPr lang="de-DE" sz="1100" b="0" i="1">
                          <a:latin typeface="Cambria Math"/>
                        </a:rPr>
                      </m:ctrlPr>
                    </m:sSupPr>
                    <m:e>
                      <m:d>
                        <m:dPr>
                          <m:ctrlPr>
                            <a:rPr lang="de-DE" sz="1100" b="0" i="1">
                              <a:latin typeface="Cambria Math"/>
                            </a:rPr>
                          </m:ctrlPr>
                        </m:dPr>
                        <m:e>
                          <m:m>
                            <m:mPr>
                              <m:mcs>
                                <m:mc>
                                  <m:mcPr>
                                    <m:count m:val="3"/>
                                    <m:mcJc m:val="center"/>
                                  </m:mcPr>
                                </m:mc>
                              </m:mcs>
                              <m:ctrlPr>
                                <a:rPr lang="de-DE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/>
                                  <a:ea typeface="+mn-ea"/>
                                  <a:cs typeface="+mn-cs"/>
                                </a:rPr>
                              </m:ctrlPr>
                            </m:mPr>
                            <m:mr>
                              <m:e>
                                <m:r>
                                  <m:rPr>
                                    <m:brk m:alnAt="7"/>
                                  </m:r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0</m:t>
                                </m:r>
                              </m: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−1</m:t>
                                </m:r>
                              </m: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0</m:t>
                                </m:r>
                              </m:e>
                            </m:mr>
                            <m:mr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0</m:t>
                                </m:r>
                              </m: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0</m:t>
                                </m:r>
                              </m:e>
                            </m:mr>
                            <m:mr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0</m:t>
                                </m:r>
                              </m: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0</m:t>
                                </m:r>
                              </m: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sSub>
                                  <m:sSub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𝑏</m:t>
                                    </m:r>
                                  </m:sub>
                                </m:sSub>
                              </m:e>
                            </m:mr>
                          </m:m>
                        </m:e>
                      </m:d>
                    </m:e>
                    <m:sup>
                      <m:r>
                        <a:rPr lang="de-DE" sz="1100" b="0" i="1">
                          <a:latin typeface="Cambria Math"/>
                        </a:rPr>
                        <m:t>−1</m:t>
                      </m:r>
                    </m:sup>
                  </m:sSup>
                  <m:r>
                    <a:rPr lang="de-DE" sz="1100" b="0" i="0">
                      <a:latin typeface="Cambria Math"/>
                    </a:rPr>
                    <m:t>∗</m:t>
                  </m:r>
                  <m:sSup>
                    <m:sSupPr>
                      <m:ctrlPr>
                        <a:rPr lang="de-DE" sz="1100" b="0" i="1">
                          <a:latin typeface="Cambria Math"/>
                        </a:rPr>
                      </m:ctrlPr>
                    </m:sSupPr>
                    <m:e>
                      <m:r>
                        <a:rPr lang="de-DE" sz="1100" b="0" i="1">
                          <a:latin typeface="Cambria Math"/>
                        </a:rPr>
                        <m:t>𝑅</m:t>
                      </m:r>
                    </m:e>
                    <m:sup/>
                  </m:sSup>
                  <m:sSup>
                    <m:sSupPr>
                      <m:ctrlPr>
                        <a:rPr lang="de-DE" sz="1100" b="0" i="1">
                          <a:latin typeface="Cambria Math"/>
                        </a:rPr>
                      </m:ctrlPr>
                    </m:sSupPr>
                    <m:e>
                      <m:d>
                        <m:dPr>
                          <m:ctrlPr>
                            <a:rPr lang="de-DE" sz="1100" b="0" i="1">
                              <a:latin typeface="Cambria Math"/>
                            </a:rPr>
                          </m:ctrlPr>
                        </m:dPr>
                        <m:e>
                          <m:m>
                            <m:mPr>
                              <m:mcs>
                                <m:mc>
                                  <m:mcPr>
                                    <m:count m:val="3"/>
                                    <m:mcJc m:val="center"/>
                                  </m:mcPr>
                                </m:mc>
                              </m:mcs>
                              <m:ctrlPr>
                                <a:rPr lang="de-DE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/>
                                  <a:ea typeface="+mn-ea"/>
                                  <a:cs typeface="+mn-cs"/>
                                </a:rPr>
                              </m:ctrlPr>
                            </m:mPr>
                            <m:mr>
                              <m:e>
                                <m:r>
                                  <m:rPr>
                                    <m:brk m:alnAt="7"/>
                                  </m:r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0</m:t>
                                </m:r>
                              </m:e>
                              <m:e>
                                <m:func>
                                  <m:func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</m:ctrlPr>
                                  </m:funcPr>
                                  <m:fName>
                                    <m:r>
                                      <m:rPr>
                                        <m:sty m:val="p"/>
                                      </m:rPr>
                                      <a:rPr lang="de-DE" sz="1100" b="0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cos</m:t>
                                    </m:r>
                                  </m:fName>
                                  <m:e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𝜃</m:t>
                                    </m:r>
                                  </m:e>
                                </m:func>
                              </m: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func>
                                  <m:func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</m:ctrlPr>
                                  </m:funcPr>
                                  <m:fName>
                                    <m:r>
                                      <m:rPr>
                                        <m:sty m:val="p"/>
                                      </m:rPr>
                                      <a:rPr lang="de-DE" sz="1100" b="0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sin</m:t>
                                    </m:r>
                                  </m:fName>
                                  <m:e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𝜃</m:t>
                                    </m:r>
                                  </m:e>
                                </m:func>
                              </m:e>
                            </m:mr>
                            <m:mr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f>
                                  <m:f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</m:ctrlPr>
                                  </m:fPr>
                                  <m:num>
                                    <m:rad>
                                      <m:radPr>
                                        <m:degHide m:val="on"/>
                                        <m:ctrlPr>
                                          <a:rPr lang="de-DE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radPr>
                                      <m:deg/>
                                      <m:e>
                                        <m:r>
                                          <a:rPr lang="de-DE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/>
                                            <a:ea typeface="+mn-ea"/>
                                            <a:cs typeface="+mn-cs"/>
                                          </a:rPr>
                                          <m:t>3</m:t>
                                        </m:r>
                                      </m:e>
                                    </m:rad>
                                  </m:num>
                                  <m:den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den>
                                </m:f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 </m:t>
                                </m:r>
                                <m:func>
                                  <m:func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</m:ctrlPr>
                                  </m:funcPr>
                                  <m:fName>
                                    <m:r>
                                      <m:rPr>
                                        <m:sty m:val="p"/>
                                      </m:rPr>
                                      <a:rPr lang="de-DE" sz="1100" b="0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cos</m:t>
                                    </m:r>
                                  </m:fName>
                                  <m:e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𝜃</m:t>
                                    </m:r>
                                  </m:e>
                                </m:func>
                              </m: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f>
                                  <m:f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</m:ctrlPr>
                                  </m:fPr>
                                  <m:num>
                                    <m:func>
                                      <m:funcPr>
                                        <m:ctrlPr>
                                          <a:rPr lang="de-DE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funcPr>
                                      <m:fName>
                                        <m:r>
                                          <m:rPr>
                                            <m:sty m:val="p"/>
                                          </m:rPr>
                                          <a:rPr lang="de-DE" sz="1100" b="0" i="0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/>
                                            <a:ea typeface="+mn-ea"/>
                                            <a:cs typeface="+mn-cs"/>
                                          </a:rPr>
                                          <m:t>cos</m:t>
                                        </m:r>
                                      </m:fName>
                                      <m:e>
                                        <m:r>
                                          <a:rPr lang="de-DE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/>
                                            <a:ea typeface="+mn-ea"/>
                                            <a:cs typeface="+mn-cs"/>
                                          </a:rPr>
                                          <m:t>𝜃</m:t>
                                        </m:r>
                                      </m:e>
                                    </m:func>
                                  </m:num>
                                  <m:den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den>
                                </m:f>
                              </m: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func>
                                  <m:func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</m:ctrlPr>
                                  </m:funcPr>
                                  <m:fName>
                                    <m:r>
                                      <m:rPr>
                                        <m:sty m:val="p"/>
                                      </m:rPr>
                                      <a:rPr lang="de-DE" sz="1100" b="0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sin</m:t>
                                    </m:r>
                                  </m:fName>
                                  <m:e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𝜃</m:t>
                                    </m:r>
                                  </m:e>
                                </m:func>
                              </m:e>
                            </m:mr>
                            <m:mr>
                              <m:e>
                                <m:f>
                                  <m:f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</m:ctrlPr>
                                  </m:fPr>
                                  <m:num>
                                    <m:rad>
                                      <m:radPr>
                                        <m:degHide m:val="on"/>
                                        <m:ctrlPr>
                                          <a:rPr lang="de-DE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radPr>
                                      <m:deg/>
                                      <m:e>
                                        <m:r>
                                          <a:rPr lang="de-DE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/>
                                            <a:ea typeface="+mn-ea"/>
                                            <a:cs typeface="+mn-cs"/>
                                          </a:rPr>
                                          <m:t>3</m:t>
                                        </m:r>
                                      </m:e>
                                    </m:rad>
                                  </m:num>
                                  <m:den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den>
                                </m:f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 </m:t>
                                </m:r>
                                <m:func>
                                  <m:func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</m:ctrlPr>
                                  </m:funcPr>
                                  <m:fName>
                                    <m:r>
                                      <m:rPr>
                                        <m:sty m:val="p"/>
                                      </m:rPr>
                                      <a:rPr lang="de-DE" sz="1100" b="0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cos</m:t>
                                    </m:r>
                                  </m:fName>
                                  <m:e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𝜃</m:t>
                                    </m:r>
                                  </m:e>
                                </m:func>
                              </m: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f>
                                  <m:f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</m:ctrlPr>
                                  </m:fPr>
                                  <m:num>
                                    <m:func>
                                      <m:funcPr>
                                        <m:ctrlPr>
                                          <a:rPr lang="de-DE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funcPr>
                                      <m:fName>
                                        <m:r>
                                          <m:rPr>
                                            <m:sty m:val="p"/>
                                          </m:rPr>
                                          <a:rPr lang="de-DE" sz="1100" b="0" i="0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/>
                                            <a:ea typeface="+mn-ea"/>
                                            <a:cs typeface="+mn-cs"/>
                                          </a:rPr>
                                          <m:t>cos</m:t>
                                        </m:r>
                                      </m:fName>
                                      <m:e>
                                        <m:r>
                                          <a:rPr lang="de-DE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/>
                                            <a:ea typeface="+mn-ea"/>
                                            <a:cs typeface="+mn-cs"/>
                                          </a:rPr>
                                          <m:t>𝜃</m:t>
                                        </m:r>
                                      </m:e>
                                    </m:func>
                                  </m:num>
                                  <m:den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den>
                                </m:f>
                              </m: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func>
                                  <m:func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</m:ctrlPr>
                                  </m:funcPr>
                                  <m:fName>
                                    <m:r>
                                      <m:rPr>
                                        <m:sty m:val="p"/>
                                      </m:rPr>
                                      <a:rPr lang="de-DE" sz="1100" b="0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sin</m:t>
                                    </m:r>
                                  </m:fName>
                                  <m:e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𝜃</m:t>
                                    </m:r>
                                  </m:e>
                                </m:func>
                              </m:e>
                            </m:mr>
                          </m:m>
                        </m:e>
                      </m:d>
                    </m:e>
                    <m:sup>
                      <m:r>
                        <a:rPr lang="de-DE" sz="1100" b="0" i="1">
                          <a:latin typeface="Cambria Math"/>
                        </a:rPr>
                        <m:t>−1</m:t>
                      </m:r>
                    </m:sup>
                  </m:sSup>
                  <m:r>
                    <a:rPr lang="de-DE" sz="1100" b="0" i="1">
                      <a:latin typeface="Cambria Math"/>
                    </a:rPr>
                    <m:t> ∗−</m:t>
                  </m:r>
                  <m:sSub>
                    <m:sSubPr>
                      <m:ctrlPr>
                        <a:rPr lang="de-DE" sz="1100" b="0" i="1">
                          <a:latin typeface="Cambria Math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/>
                        </a:rPr>
                        <m:t>𝑟</m:t>
                      </m:r>
                    </m:e>
                    <m:sub>
                      <m:r>
                        <a:rPr lang="de-DE" sz="1100" b="0" i="1">
                          <a:latin typeface="Cambria Math"/>
                        </a:rPr>
                        <m:t>𝑤</m:t>
                      </m:r>
                    </m:sub>
                  </m:sSub>
                </m:oMath>
              </a14:m>
              <a:r>
                <a:rPr lang="de-DE" sz="1100"/>
                <a:t>=</a:t>
              </a:r>
            </a:p>
          </xdr:txBody>
        </xdr:sp>
      </mc:Choice>
      <mc:Fallback xmlns="">
        <xdr:sp macro="" textlink="">
          <xdr:nvSpPr>
            <xdr:cNvPr id="68" name="Textfeld 67"/>
            <xdr:cNvSpPr txBox="1"/>
          </xdr:nvSpPr>
          <xdr:spPr>
            <a:xfrm>
              <a:off x="0" y="16770829"/>
              <a:ext cx="4259292" cy="9290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de-DE" sz="1100" b="0" baseline="0"/>
                <a:t> </a:t>
              </a:r>
              <a:r>
                <a:rPr lang="de-DE" sz="1100" b="0" i="0">
                  <a:latin typeface="Cambria Math"/>
                </a:rPr>
                <a:t>(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■8(0&amp;−1&amp;0@1&amp;0&amp;0@0&amp;0&amp;−𝑟_𝑏 ))^(</a:t>
              </a:r>
              <a:r>
                <a:rPr lang="de-DE" sz="1100" b="0" i="0">
                  <a:latin typeface="Cambria Math"/>
                </a:rPr>
                <a:t>−1)∗𝑅^ (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■8(0&amp;cos⁡𝜃&amp;−sin⁡𝜃@−√3/2  cos⁡𝜃&amp;−cos⁡𝜃/2&amp;−sin⁡𝜃@√3/2  cos⁡𝜃&amp;−cos⁡𝜃/2&amp;−sin⁡𝜃 ))^(</a:t>
              </a:r>
              <a:r>
                <a:rPr lang="de-DE" sz="1100" b="0" i="0">
                  <a:latin typeface="Cambria Math"/>
                </a:rPr>
                <a:t>−1)  ∗−𝑟_𝑤</a:t>
              </a:r>
              <a:r>
                <a:rPr lang="de-DE" sz="1100"/>
                <a:t>=</a:t>
              </a:r>
            </a:p>
          </xdr:txBody>
        </xdr:sp>
      </mc:Fallback>
    </mc:AlternateContent>
    <xdr:clientData/>
  </xdr:oneCellAnchor>
  <xdr:oneCellAnchor>
    <xdr:from>
      <xdr:col>0</xdr:col>
      <xdr:colOff>85724</xdr:colOff>
      <xdr:row>12</xdr:row>
      <xdr:rowOff>160813</xdr:rowOff>
    </xdr:from>
    <xdr:ext cx="4791075" cy="8959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1" name="Textfeld 50"/>
            <xdr:cNvSpPr txBox="1"/>
          </xdr:nvSpPr>
          <xdr:spPr>
            <a:xfrm>
              <a:off x="85724" y="160813"/>
              <a:ext cx="4791075" cy="8959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de-DE" sz="1100" b="0" baseline="0"/>
                <a:t> </a:t>
              </a:r>
              <a14:m>
                <m:oMath xmlns:m="http://schemas.openxmlformats.org/officeDocument/2006/math">
                  <m:d>
                    <m:dPr>
                      <m:begChr m:val="["/>
                      <m:endChr m:val="]"/>
                      <m:ctrlPr>
                        <a:rPr lang="de-DE" sz="1100" b="0" i="1">
                          <a:latin typeface="Cambria Math"/>
                        </a:rPr>
                      </m:ctrlPr>
                    </m:dPr>
                    <m:e>
                      <m:m>
                        <m:mPr>
                          <m:mcs>
                            <m:mc>
                              <m:mcPr>
                                <m:count m:val="1"/>
                                <m:mcJc m:val="center"/>
                              </m:mcPr>
                            </m:mc>
                          </m:mcs>
                          <m:ctrlPr>
                            <a:rPr lang="de-DE" sz="1100" b="0" i="1">
                              <a:latin typeface="Cambria Math"/>
                            </a:rPr>
                          </m:ctrlPr>
                        </m:mPr>
                        <m:mr>
                          <m:e>
                            <m:sSub>
                              <m:sSubPr>
                                <m:ctrlPr>
                                  <a:rPr lang="de-DE" sz="1100" b="0" i="1">
                                    <a:latin typeface="Cambria Math"/>
                                  </a:rPr>
                                </m:ctrlPr>
                              </m:sSubPr>
                              <m:e>
                                <m:r>
                                  <a:rPr lang="de-DE" sz="1100" b="0" i="1">
                                    <a:latin typeface="Cambria Math"/>
                                    <a:ea typeface="Cambria Math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de-DE" sz="1100" b="0" i="1">
                                    <a:latin typeface="Cambria Math"/>
                                  </a:rPr>
                                  <m:t>𝑤</m:t>
                                </m:r>
                                <m:r>
                                  <a:rPr lang="de-DE" sz="1100" b="0" i="1">
                                    <a:latin typeface="Cambria Math"/>
                                  </a:rPr>
                                  <m:t>1</m:t>
                                </m:r>
                              </m:sub>
                            </m:sSub>
                          </m:e>
                        </m:mr>
                        <m:mr>
                          <m:e>
                            <m:sSub>
                              <m:sSubPr>
                                <m:ctrlPr>
                                  <a:rPr lang="de-DE" sz="1100" b="0" i="1">
                                    <a:latin typeface="Cambria Math"/>
                                  </a:rPr>
                                </m:ctrlPr>
                              </m:sSubPr>
                              <m:e>
                                <m:r>
                                  <a:rPr lang="de-DE" sz="1100" b="0" i="1">
                                    <a:latin typeface="Cambria Math"/>
                                    <a:ea typeface="Cambria Math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de-DE" sz="1100" b="0" i="1">
                                    <a:latin typeface="Cambria Math"/>
                                  </a:rPr>
                                  <m:t>𝑤</m:t>
                                </m:r>
                                <m:r>
                                  <a:rPr lang="de-DE" sz="1100" b="0" i="1">
                                    <a:latin typeface="Cambria Math"/>
                                  </a:rPr>
                                  <m:t>2</m:t>
                                </m:r>
                              </m:sub>
                            </m:sSub>
                          </m:e>
                        </m:mr>
                        <m:mr>
                          <m:e>
                            <m:sSub>
                              <m:sSubPr>
                                <m:ctrlPr>
                                  <a:rPr lang="de-DE" sz="1100" b="0" i="1">
                                    <a:latin typeface="Cambria Math"/>
                                  </a:rPr>
                                </m:ctrlPr>
                              </m:sSubPr>
                              <m:e>
                                <m:r>
                                  <a:rPr lang="de-DE" sz="1100" b="0" i="1">
                                    <a:latin typeface="Cambria Math"/>
                                    <a:ea typeface="Cambria Math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de-DE" sz="1100" b="0" i="1">
                                    <a:latin typeface="Cambria Math"/>
                                  </a:rPr>
                                  <m:t>𝑤</m:t>
                                </m:r>
                                <m:r>
                                  <a:rPr lang="de-DE" sz="1100" b="0" i="1">
                                    <a:latin typeface="Cambria Math"/>
                                  </a:rPr>
                                  <m:t>3</m:t>
                                </m:r>
                              </m:sub>
                            </m:sSub>
                          </m:e>
                        </m:mr>
                      </m:m>
                    </m:e>
                  </m:d>
                  <m:r>
                    <a:rPr lang="de-DE" sz="1100" b="0" i="0">
                      <a:latin typeface="Cambria Math"/>
                    </a:rPr>
                    <m:t>=</m:t>
                  </m:r>
                  <m:r>
                    <a:rPr lang="de-DE" sz="1100" b="0" i="1">
                      <a:latin typeface="Cambria Math"/>
                    </a:rPr>
                    <m:t>−</m:t>
                  </m:r>
                  <m:f>
                    <m:fPr>
                      <m:ctrlPr>
                        <a:rPr lang="de-DE" sz="1100" b="0" i="1">
                          <a:latin typeface="Cambria Math"/>
                        </a:rPr>
                      </m:ctrlPr>
                    </m:fPr>
                    <m:num>
                      <m:r>
                        <a:rPr lang="de-DE" sz="1100" b="0" i="1">
                          <a:latin typeface="Cambria Math"/>
                        </a:rPr>
                        <m:t>1</m:t>
                      </m:r>
                    </m:num>
                    <m:den>
                      <m:sSub>
                        <m:sSubPr>
                          <m:ctrlPr>
                            <a:rPr lang="de-DE" sz="1100" b="0" i="1">
                              <a:latin typeface="Cambria Math"/>
                            </a:rPr>
                          </m:ctrlPr>
                        </m:sSubPr>
                        <m:e>
                          <m:r>
                            <a:rPr lang="de-DE" sz="1100" b="0" i="1">
                              <a:latin typeface="Cambria Math"/>
                            </a:rPr>
                            <m:t>𝑟</m:t>
                          </m:r>
                        </m:e>
                        <m:sub>
                          <m:r>
                            <a:rPr lang="de-DE" sz="1100" b="0" i="1">
                              <a:latin typeface="Cambria Math"/>
                            </a:rPr>
                            <m:t>𝑤</m:t>
                          </m:r>
                        </m:sub>
                      </m:sSub>
                    </m:den>
                  </m:f>
                  <m:r>
                    <a:rPr lang="de-DE" sz="1100" b="0" i="1">
                      <a:latin typeface="Cambria Math"/>
                    </a:rPr>
                    <m:t> </m:t>
                  </m:r>
                  <m:d>
                    <m:dPr>
                      <m:ctrlPr>
                        <a:rPr lang="de-DE" sz="1100" b="0" i="1">
                          <a:latin typeface="Cambria Math"/>
                        </a:rPr>
                      </m:ctrlPr>
                    </m:dPr>
                    <m:e>
                      <m:m>
                        <m:mPr>
                          <m:mcs>
                            <m:mc>
                              <m:mcPr>
                                <m:count m:val="3"/>
                                <m:mcJc m:val="center"/>
                              </m:mcPr>
                            </m:mc>
                          </m:mcs>
                          <m:ctrlPr>
                            <a:rPr lang="de-DE" sz="1100" b="0" i="1">
                              <a:latin typeface="Cambria Math"/>
                            </a:rPr>
                          </m:ctrlPr>
                        </m:mPr>
                        <m:mr>
                          <m:e>
                            <m:r>
                              <m:rPr>
                                <m:brk m:alnAt="7"/>
                              </m:rPr>
                              <a:rPr lang="de-DE" sz="1100" b="0" i="1">
                                <a:latin typeface="Cambria Math"/>
                              </a:rPr>
                              <m:t>0</m:t>
                            </m:r>
                          </m:e>
                          <m:e>
                            <m:func>
                              <m:funcPr>
                                <m:ctrlPr>
                                  <a:rPr lang="de-DE" sz="1100" b="0" i="1">
                                    <a:latin typeface="Cambria Math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de-DE" sz="1100" b="0" i="0">
                                    <a:latin typeface="Cambria Math"/>
                                  </a:rPr>
                                  <m:t>cos</m:t>
                                </m:r>
                              </m:fName>
                              <m:e>
                                <m:r>
                                  <a:rPr lang="de-DE" sz="1100" b="0" i="1">
                                    <a:latin typeface="Cambria Math"/>
                                    <a:ea typeface="Cambria Math"/>
                                  </a:rPr>
                                  <m:t>𝜃</m:t>
                                </m:r>
                              </m:e>
                            </m:func>
                          </m:e>
                          <m:e>
                            <m:r>
                              <a:rPr lang="de-DE" sz="1100" b="0" i="1">
                                <a:latin typeface="Cambria Math"/>
                              </a:rPr>
                              <m:t>−</m:t>
                            </m:r>
                            <m:func>
                              <m:funcPr>
                                <m:ctrlPr>
                                  <a:rPr lang="de-DE" sz="1100" b="0" i="1">
                                    <a:latin typeface="Cambria Math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de-DE" sz="1100" b="0" i="0">
                                    <a:latin typeface="Cambria Math"/>
                                  </a:rPr>
                                  <m:t>sin</m:t>
                                </m:r>
                              </m:fName>
                              <m:e>
                                <m:r>
                                  <a:rPr lang="de-DE" sz="1100" b="0" i="1">
                                    <a:latin typeface="Cambria Math"/>
                                    <a:ea typeface="Cambria Math"/>
                                  </a:rPr>
                                  <m:t>𝜃</m:t>
                                </m:r>
                              </m:e>
                            </m:func>
                          </m:e>
                        </m:mr>
                        <m:mr>
                          <m:e>
                            <m:r>
                              <a:rPr lang="de-DE" sz="1100" b="0" i="1">
                                <a:latin typeface="Cambria Math"/>
                              </a:rPr>
                              <m:t>−</m:t>
                            </m:r>
                            <m:f>
                              <m:fPr>
                                <m:ctrlPr>
                                  <a:rPr lang="de-DE" sz="1100" b="0" i="1">
                                    <a:latin typeface="Cambria Math"/>
                                  </a:rPr>
                                </m:ctrlPr>
                              </m:fPr>
                              <m:num>
                                <m:rad>
                                  <m:radPr>
                                    <m:degHide m:val="on"/>
                                    <m:ctrlPr>
                                      <a:rPr lang="de-DE" sz="1100" b="0" i="1">
                                        <a:latin typeface="Cambria Math"/>
                                      </a:rPr>
                                    </m:ctrlPr>
                                  </m:radPr>
                                  <m:deg/>
                                  <m:e>
                                    <m:r>
                                      <a:rPr lang="de-DE" sz="1100" b="0" i="1">
                                        <a:latin typeface="Cambria Math"/>
                                      </a:rPr>
                                      <m:t>3</m:t>
                                    </m:r>
                                  </m:e>
                                </m:rad>
                              </m:num>
                              <m:den>
                                <m:r>
                                  <a:rPr lang="de-DE" sz="1100" b="0" i="1">
                                    <a:latin typeface="Cambria Math"/>
                                  </a:rPr>
                                  <m:t>2</m:t>
                                </m:r>
                              </m:den>
                            </m:f>
                            <m:r>
                              <a:rPr lang="de-DE" sz="1100" b="0" i="1">
                                <a:latin typeface="Cambria Math"/>
                              </a:rPr>
                              <m:t> </m:t>
                            </m:r>
                            <m:func>
                              <m:funcPr>
                                <m:ctrlPr>
                                  <a:rPr lang="de-DE" sz="1100" b="0" i="1">
                                    <a:latin typeface="Cambria Math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de-DE" sz="1100" b="0" i="0">
                                    <a:latin typeface="Cambria Math"/>
                                  </a:rPr>
                                  <m:t>cos</m:t>
                                </m:r>
                              </m:fName>
                              <m:e>
                                <m:r>
                                  <a:rPr lang="de-DE" sz="1100" b="0" i="1">
                                    <a:latin typeface="Cambria Math"/>
                                    <a:ea typeface="Cambria Math"/>
                                  </a:rPr>
                                  <m:t>𝜃</m:t>
                                </m:r>
                              </m:e>
                            </m:func>
                          </m:e>
                          <m:e>
                            <m:r>
                              <a:rPr lang="de-DE" sz="1100" b="0" i="1">
                                <a:latin typeface="Cambria Math"/>
                              </a:rPr>
                              <m:t>−</m:t>
                            </m:r>
                            <m:f>
                              <m:fPr>
                                <m:ctrlPr>
                                  <a:rPr lang="de-DE" sz="1100" b="0" i="1">
                                    <a:latin typeface="Cambria Math"/>
                                  </a:rPr>
                                </m:ctrlPr>
                              </m:fPr>
                              <m:num>
                                <m:func>
                                  <m:funcPr>
                                    <m:ctrlPr>
                                      <a:rPr lang="de-DE" sz="1100" b="0" i="1">
                                        <a:latin typeface="Cambria Math"/>
                                      </a:rPr>
                                    </m:ctrlPr>
                                  </m:funcPr>
                                  <m:fName>
                                    <m:r>
                                      <m:rPr>
                                        <m:sty m:val="p"/>
                                      </m:rPr>
                                      <a:rPr lang="de-DE" sz="1100" b="0" i="0">
                                        <a:latin typeface="Cambria Math"/>
                                      </a:rPr>
                                      <m:t>cos</m:t>
                                    </m:r>
                                  </m:fName>
                                  <m:e>
                                    <m:r>
                                      <a:rPr lang="de-DE" sz="1100" b="0" i="1">
                                        <a:latin typeface="Cambria Math"/>
                                        <a:ea typeface="Cambria Math"/>
                                      </a:rPr>
                                      <m:t>𝜃</m:t>
                                    </m:r>
                                  </m:e>
                                </m:func>
                              </m:num>
                              <m:den>
                                <m:r>
                                  <a:rPr lang="de-DE" sz="1100" b="0" i="1">
                                    <a:latin typeface="Cambria Math"/>
                                  </a:rPr>
                                  <m:t>2</m:t>
                                </m:r>
                              </m:den>
                            </m:f>
                          </m:e>
                          <m:e>
                            <m: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−</m:t>
                            </m:r>
                            <m:func>
                              <m:funcPr>
                                <m:ctrl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de-DE" sz="1100" b="0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sin</m:t>
                                </m:r>
                              </m:fNam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𝜃</m:t>
                                </m:r>
                              </m:e>
                            </m:func>
                          </m:e>
                        </m:mr>
                        <m:mr>
                          <m:e>
                            <m:f>
                              <m:fPr>
                                <m:ctrl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ad>
                                  <m:radPr>
                                    <m:degHide m:val="on"/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</m:ctrlPr>
                                  </m:radPr>
                                  <m:deg/>
                                  <m:e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3</m:t>
                                    </m:r>
                                  </m:e>
                                </m:rad>
                              </m:num>
                              <m:den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den>
                            </m:f>
                            <m: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 </m:t>
                            </m:r>
                            <m:func>
                              <m:funcPr>
                                <m:ctrl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de-DE" sz="1100" b="0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cos</m:t>
                                </m:r>
                              </m:fNam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𝜃</m:t>
                                </m:r>
                              </m:e>
                            </m:func>
                          </m:e>
                          <m:e>
                            <m: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−</m:t>
                            </m:r>
                            <m:f>
                              <m:fPr>
                                <m:ctrl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func>
                                  <m:func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</m:ctrlPr>
                                  </m:funcPr>
                                  <m:fName>
                                    <m:r>
                                      <m:rPr>
                                        <m:sty m:val="p"/>
                                      </m:rPr>
                                      <a:rPr lang="de-DE" sz="1100" b="0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cos</m:t>
                                    </m:r>
                                  </m:fName>
                                  <m:e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𝜃</m:t>
                                    </m:r>
                                  </m:e>
                                </m:func>
                              </m:num>
                              <m:den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den>
                            </m:f>
                          </m:e>
                          <m:e>
                            <m: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−</m:t>
                            </m:r>
                            <m:func>
                              <m:funcPr>
                                <m:ctrl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de-DE" sz="1100" b="0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sin</m:t>
                                </m:r>
                              </m:fNam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𝜃</m:t>
                                </m:r>
                              </m:e>
                            </m:func>
                          </m:e>
                        </m:mr>
                      </m:m>
                    </m:e>
                  </m:d>
                  <m:sSup>
                    <m:sSupPr>
                      <m:ctrlPr>
                        <a:rPr lang="de-DE" sz="11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</m:ctrlPr>
                    </m:sSupPr>
                    <m:e>
                      <m:r>
                        <a:rPr lang="de-DE" sz="11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𝑅</m:t>
                      </m:r>
                    </m:e>
                    <m:sup>
                      <m:r>
                        <a:rPr lang="de-DE" sz="11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𝑇</m:t>
                      </m:r>
                    </m:sup>
                  </m:sSup>
                  <m:r>
                    <a:rPr lang="de-DE" sz="1100" b="0" i="0">
                      <a:latin typeface="Cambria Math"/>
                    </a:rPr>
                    <m:t> </m:t>
                  </m:r>
                  <m:d>
                    <m:dPr>
                      <m:ctrlPr>
                        <a:rPr lang="de-DE" sz="1100" b="0" i="1">
                          <a:latin typeface="Cambria Math"/>
                        </a:rPr>
                      </m:ctrlPr>
                    </m:dPr>
                    <m:e>
                      <m:m>
                        <m:mPr>
                          <m:mcs>
                            <m:mc>
                              <m:mcPr>
                                <m:count m:val="3"/>
                                <m:mcJc m:val="center"/>
                              </m:mcPr>
                            </m:mc>
                          </m:mcs>
                          <m:ctrlPr>
                            <a:rPr lang="de-DE" sz="1100" b="0" i="1">
                              <a:latin typeface="Cambria Math"/>
                            </a:rPr>
                          </m:ctrlPr>
                        </m:mPr>
                        <m:mr>
                          <m:e>
                            <m:r>
                              <m:rPr>
                                <m:brk m:alnAt="7"/>
                              </m:rPr>
                              <a:rPr lang="de-DE" sz="1100" b="0" i="1">
                                <a:latin typeface="Cambria Math"/>
                              </a:rPr>
                              <m:t>0</m:t>
                            </m:r>
                          </m:e>
                          <m:e>
                            <m:r>
                              <a:rPr lang="de-DE" sz="1100" b="0" i="1">
                                <a:latin typeface="Cambria Math"/>
                              </a:rPr>
                              <m:t>−1</m:t>
                            </m:r>
                          </m:e>
                          <m:e>
                            <m:r>
                              <a:rPr lang="de-DE" sz="1100" b="0" i="1">
                                <a:latin typeface="Cambria Math"/>
                              </a:rPr>
                              <m:t>0</m:t>
                            </m:r>
                          </m:e>
                        </m:mr>
                        <m:mr>
                          <m:e>
                            <m:r>
                              <a:rPr lang="de-DE" sz="1100" b="0" i="1">
                                <a:latin typeface="Cambria Math"/>
                              </a:rPr>
                              <m:t>1</m:t>
                            </m:r>
                          </m:e>
                          <m:e>
                            <m:r>
                              <a:rPr lang="de-DE" sz="1100" b="0" i="1">
                                <a:latin typeface="Cambria Math"/>
                              </a:rPr>
                              <m:t>0</m:t>
                            </m:r>
                          </m:e>
                          <m:e>
                            <m:r>
                              <a:rPr lang="de-DE" sz="1100" b="0" i="1">
                                <a:latin typeface="Cambria Math"/>
                              </a:rPr>
                              <m:t>0</m:t>
                            </m:r>
                          </m:e>
                        </m:mr>
                        <m:mr>
                          <m:e>
                            <m:r>
                              <a:rPr lang="de-DE" sz="1100" b="0" i="1">
                                <a:latin typeface="Cambria Math"/>
                              </a:rPr>
                              <m:t>0</m:t>
                            </m:r>
                          </m:e>
                          <m:e>
                            <m:r>
                              <a:rPr lang="de-DE" sz="1100" b="0" i="1">
                                <a:latin typeface="Cambria Math"/>
                              </a:rPr>
                              <m:t>0</m:t>
                            </m:r>
                          </m:e>
                          <m:e>
                            <m:r>
                              <a:rPr lang="de-DE" sz="1100" b="0" i="1">
                                <a:latin typeface="Cambria Math"/>
                              </a:rPr>
                              <m:t>−</m:t>
                            </m:r>
                            <m:sSub>
                              <m:sSubPr>
                                <m:ctrlPr>
                                  <a:rPr lang="de-DE" sz="1100" b="0" i="1">
                                    <a:latin typeface="Cambria Math"/>
                                  </a:rPr>
                                </m:ctrlPr>
                              </m:sSubPr>
                              <m:e>
                                <m:r>
                                  <a:rPr lang="de-DE" sz="1100" b="0" i="1">
                                    <a:latin typeface="Cambria Math"/>
                                  </a:rPr>
                                  <m:t>𝑟</m:t>
                                </m:r>
                              </m:e>
                              <m:sub>
                                <m:r>
                                  <a:rPr lang="de-DE" sz="1100" b="0" i="1">
                                    <a:latin typeface="Cambria Math"/>
                                  </a:rPr>
                                  <m:t>𝑏</m:t>
                                </m:r>
                              </m:sub>
                            </m:sSub>
                          </m:e>
                        </m:mr>
                      </m:m>
                    </m:e>
                  </m:d>
                  <m:d>
                    <m:dPr>
                      <m:begChr m:val="["/>
                      <m:endChr m:val="]"/>
                      <m:ctrlPr>
                        <a:rPr lang="de-DE" sz="1100" b="0" i="1">
                          <a:latin typeface="Cambria Math"/>
                        </a:rPr>
                      </m:ctrlPr>
                    </m:dPr>
                    <m:e>
                      <m:m>
                        <m:mPr>
                          <m:mcs>
                            <m:mc>
                              <m:mcPr>
                                <m:count m:val="1"/>
                                <m:mcJc m:val="center"/>
                              </m:mcPr>
                            </m:mc>
                          </m:mcs>
                          <m:ctrlPr>
                            <a:rPr lang="de-DE" sz="1100" b="0" i="1">
                              <a:latin typeface="Cambria Math"/>
                            </a:rPr>
                          </m:ctrlPr>
                        </m:mPr>
                        <m:mr>
                          <m:e>
                            <m:sSub>
                              <m:sSubPr>
                                <m:ctrlPr>
                                  <a:rPr lang="de-DE" sz="1100" b="0" i="1">
                                    <a:latin typeface="Cambria Math"/>
                                  </a:rPr>
                                </m:ctrlPr>
                              </m:sSubPr>
                              <m:e>
                                <m:r>
                                  <a:rPr lang="de-DE" sz="1100" b="0" i="1">
                                    <a:latin typeface="Cambria Math"/>
                                  </a:rPr>
                                  <m:t>𝑣</m:t>
                                </m:r>
                              </m:e>
                              <m:sub>
                                <m:r>
                                  <a:rPr lang="de-DE" sz="1100" b="0" i="1">
                                    <a:latin typeface="Cambria Math"/>
                                  </a:rPr>
                                  <m:t>𝑥</m:t>
                                </m:r>
                              </m:sub>
                            </m:sSub>
                          </m:e>
                        </m:mr>
                        <m:mr>
                          <m:e>
                            <m:sSub>
                              <m:sSubPr>
                                <m:ctrlPr>
                                  <a:rPr lang="de-DE" sz="1100" b="0" i="1">
                                    <a:latin typeface="Cambria Math"/>
                                  </a:rPr>
                                </m:ctrlPr>
                              </m:sSubPr>
                              <m:e>
                                <m:r>
                                  <a:rPr lang="de-DE" sz="1100" b="0" i="1">
                                    <a:latin typeface="Cambria Math"/>
                                  </a:rPr>
                                  <m:t>𝑣</m:t>
                                </m:r>
                              </m:e>
                              <m:sub>
                                <m:r>
                                  <a:rPr lang="de-DE" sz="1100" b="0" i="1">
                                    <a:latin typeface="Cambria Math"/>
                                  </a:rPr>
                                  <m:t>𝑦</m:t>
                                </m:r>
                              </m:sub>
                            </m:sSub>
                          </m:e>
                        </m:mr>
                        <m:mr>
                          <m:e>
                            <m:sSub>
                              <m:sSubPr>
                                <m:ctrlPr>
                                  <a:rPr lang="de-DE" sz="1100" b="0" i="1">
                                    <a:latin typeface="Cambria Math"/>
                                  </a:rPr>
                                </m:ctrlPr>
                              </m:sSubPr>
                              <m:e>
                                <m:r>
                                  <a:rPr lang="de-DE" sz="1100" b="0" i="1">
                                    <a:latin typeface="Cambria Math"/>
                                    <a:ea typeface="Cambria Math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de-DE" sz="1100" b="0" i="1">
                                    <a:latin typeface="Cambria Math"/>
                                  </a:rPr>
                                  <m:t>𝑏𝑧</m:t>
                                </m:r>
                              </m:sub>
                            </m:sSub>
                          </m:e>
                        </m:mr>
                      </m:m>
                    </m:e>
                  </m:d>
                  <m:r>
                    <a:rPr lang="de-DE" sz="1100" b="0" i="1">
                      <a:latin typeface="Cambria Math"/>
                    </a:rPr>
                    <m:t> </m:t>
                  </m:r>
                </m:oMath>
              </a14:m>
              <a:r>
                <a:rPr lang="de-DE" sz="1100"/>
                <a:t> </a:t>
              </a:r>
            </a:p>
          </xdr:txBody>
        </xdr:sp>
      </mc:Choice>
      <mc:Fallback xmlns="">
        <xdr:sp macro="" textlink="">
          <xdr:nvSpPr>
            <xdr:cNvPr id="51" name="Textfeld 50"/>
            <xdr:cNvSpPr txBox="1"/>
          </xdr:nvSpPr>
          <xdr:spPr>
            <a:xfrm>
              <a:off x="85724" y="160813"/>
              <a:ext cx="4791075" cy="8959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de-DE" sz="1100" b="0" baseline="0"/>
                <a:t> </a:t>
              </a:r>
              <a:r>
                <a:rPr lang="de-DE" sz="1100" b="0" i="0">
                  <a:latin typeface="Cambria Math"/>
                </a:rPr>
                <a:t>[■8(</a:t>
              </a:r>
              <a:r>
                <a:rPr lang="de-DE" sz="1100" b="0" i="0">
                  <a:latin typeface="Cambria Math"/>
                  <a:ea typeface="Cambria Math"/>
                </a:rPr>
                <a:t>𝜔_</a:t>
              </a:r>
              <a:r>
                <a:rPr lang="de-DE" sz="1100" b="0" i="0">
                  <a:latin typeface="Cambria Math"/>
                </a:rPr>
                <a:t>𝑤1@</a:t>
              </a:r>
              <a:r>
                <a:rPr lang="de-DE" sz="1100" b="0" i="0">
                  <a:latin typeface="Cambria Math"/>
                  <a:ea typeface="Cambria Math"/>
                </a:rPr>
                <a:t>𝜔_</a:t>
              </a:r>
              <a:r>
                <a:rPr lang="de-DE" sz="1100" b="0" i="0">
                  <a:latin typeface="Cambria Math"/>
                </a:rPr>
                <a:t>𝑤2@</a:t>
              </a:r>
              <a:r>
                <a:rPr lang="de-DE" sz="1100" b="0" i="0">
                  <a:latin typeface="Cambria Math"/>
                  <a:ea typeface="Cambria Math"/>
                </a:rPr>
                <a:t>𝜔_</a:t>
              </a:r>
              <a:r>
                <a:rPr lang="de-DE" sz="1100" b="0" i="0">
                  <a:latin typeface="Cambria Math"/>
                </a:rPr>
                <a:t>𝑤3 )]=−1/𝑟_𝑤   (■8(0&amp;cos⁡</a:t>
              </a:r>
              <a:r>
                <a:rPr lang="de-DE" sz="1100" b="0" i="0">
                  <a:latin typeface="Cambria Math"/>
                  <a:ea typeface="Cambria Math"/>
                </a:rPr>
                <a:t>𝜃&amp;</a:t>
              </a:r>
              <a:r>
                <a:rPr lang="de-DE" sz="1100" b="0" i="0">
                  <a:latin typeface="Cambria Math"/>
                </a:rPr>
                <a:t>−sin⁡</a:t>
              </a:r>
              <a:r>
                <a:rPr lang="de-DE" sz="1100" b="0" i="0">
                  <a:latin typeface="Cambria Math"/>
                  <a:ea typeface="Cambria Math"/>
                </a:rPr>
                <a:t>𝜃@</a:t>
              </a:r>
              <a:r>
                <a:rPr lang="de-DE" sz="1100" b="0" i="0">
                  <a:latin typeface="Cambria Math"/>
                </a:rPr>
                <a:t>−√3/2  cos⁡</a:t>
              </a:r>
              <a:r>
                <a:rPr lang="de-DE" sz="1100" b="0" i="0">
                  <a:latin typeface="Cambria Math"/>
                  <a:ea typeface="Cambria Math"/>
                </a:rPr>
                <a:t>𝜃&amp;</a:t>
              </a:r>
              <a:r>
                <a:rPr lang="de-DE" sz="1100" b="0" i="0">
                  <a:latin typeface="Cambria Math"/>
                </a:rPr>
                <a:t>−cos⁡</a:t>
              </a:r>
              <a:r>
                <a:rPr lang="de-DE" sz="1100" b="0" i="0">
                  <a:latin typeface="Cambria Math"/>
                  <a:ea typeface="Cambria Math"/>
                </a:rPr>
                <a:t>𝜃/</a:t>
              </a:r>
              <a:r>
                <a:rPr lang="de-DE" sz="1100" b="0" i="0">
                  <a:latin typeface="Cambria Math"/>
                </a:rPr>
                <a:t>2&amp;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−sin⁡𝜃@√3/2  cos⁡𝜃&amp;−cos⁡𝜃/2&amp;−sin⁡𝜃 )) 𝑅^𝑇 </a:t>
              </a:r>
              <a:r>
                <a:rPr lang="de-DE" sz="1100" b="0" i="0">
                  <a:latin typeface="Cambria Math"/>
                </a:rPr>
                <a:t> (■8(0&amp;−1&amp;0@1&amp;0&amp;0@0&amp;0&amp;−𝑟_𝑏 ))[■8(𝑣_𝑥@𝑣_𝑦@</a:t>
              </a:r>
              <a:r>
                <a:rPr lang="de-DE" sz="1100" b="0" i="0">
                  <a:latin typeface="Cambria Math"/>
                  <a:ea typeface="Cambria Math"/>
                </a:rPr>
                <a:t>𝜔_</a:t>
              </a:r>
              <a:r>
                <a:rPr lang="de-DE" sz="1100" b="0" i="0">
                  <a:latin typeface="Cambria Math"/>
                </a:rPr>
                <a:t>𝑏𝑧 )]  </a:t>
              </a:r>
              <a:r>
                <a:rPr lang="de-DE" sz="1100"/>
                <a:t> </a:t>
              </a:r>
            </a:p>
          </xdr:txBody>
        </xdr:sp>
      </mc:Fallback>
    </mc:AlternateContent>
    <xdr:clientData/>
  </xdr:oneCellAnchor>
  <xdr:oneCellAnchor>
    <xdr:from>
      <xdr:col>7</xdr:col>
      <xdr:colOff>19050</xdr:colOff>
      <xdr:row>13</xdr:row>
      <xdr:rowOff>9525</xdr:rowOff>
    </xdr:from>
    <xdr:ext cx="5067300" cy="9290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2" name="Textfeld 51"/>
            <xdr:cNvSpPr txBox="1"/>
          </xdr:nvSpPr>
          <xdr:spPr>
            <a:xfrm>
              <a:off x="5353050" y="200025"/>
              <a:ext cx="5067300" cy="9290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de-DE" sz="1100" b="0" baseline="0"/>
                <a:t> </a:t>
              </a:r>
              <a14:m>
                <m:oMath xmlns:m="http://schemas.openxmlformats.org/officeDocument/2006/math">
                  <m:sSup>
                    <m:sSupPr>
                      <m:ctrlPr>
                        <a:rPr lang="de-DE" sz="1100" b="0" i="1">
                          <a:latin typeface="Cambria Math"/>
                        </a:rPr>
                      </m:ctrlPr>
                    </m:sSupPr>
                    <m:e>
                      <m:d>
                        <m:dPr>
                          <m:ctrlPr>
                            <a:rPr lang="de-DE" sz="1100" b="0" i="1">
                              <a:latin typeface="Cambria Math"/>
                            </a:rPr>
                          </m:ctrlPr>
                        </m:dPr>
                        <m:e>
                          <m:m>
                            <m:mPr>
                              <m:mcs>
                                <m:mc>
                                  <m:mcPr>
                                    <m:count m:val="3"/>
                                    <m:mcJc m:val="center"/>
                                  </m:mcPr>
                                </m:mc>
                              </m:mcs>
                              <m:ctrlPr>
                                <a:rPr lang="de-DE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/>
                                  <a:ea typeface="+mn-ea"/>
                                  <a:cs typeface="+mn-cs"/>
                                </a:rPr>
                              </m:ctrlPr>
                            </m:mPr>
                            <m:mr>
                              <m:e>
                                <m:r>
                                  <m:rPr>
                                    <m:brk m:alnAt="7"/>
                                  </m:r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0</m:t>
                                </m:r>
                              </m: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−1</m:t>
                                </m:r>
                              </m: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0</m:t>
                                </m:r>
                              </m:e>
                            </m:mr>
                            <m:mr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0</m:t>
                                </m:r>
                              </m: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0</m:t>
                                </m:r>
                              </m:e>
                            </m:mr>
                            <m:mr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0</m:t>
                                </m:r>
                              </m: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0</m:t>
                                </m:r>
                              </m: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sSub>
                                  <m:sSub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𝑏</m:t>
                                    </m:r>
                                  </m:sub>
                                </m:sSub>
                              </m:e>
                            </m:mr>
                          </m:m>
                        </m:e>
                      </m:d>
                    </m:e>
                    <m:sup>
                      <m:r>
                        <a:rPr lang="de-DE" sz="1100" b="0" i="1">
                          <a:latin typeface="Cambria Math"/>
                        </a:rPr>
                        <m:t>−1</m:t>
                      </m:r>
                    </m:sup>
                  </m:sSup>
                  <m:r>
                    <a:rPr lang="de-DE" sz="1100" b="0" i="0">
                      <a:latin typeface="Cambria Math"/>
                    </a:rPr>
                    <m:t>∗</m:t>
                  </m:r>
                  <m:sSup>
                    <m:sSupPr>
                      <m:ctrlPr>
                        <a:rPr lang="de-DE" sz="1100" b="0" i="1">
                          <a:latin typeface="Cambria Math"/>
                        </a:rPr>
                      </m:ctrlPr>
                    </m:sSupPr>
                    <m:e>
                      <m:r>
                        <a:rPr lang="de-DE" sz="1100" b="0" i="1">
                          <a:latin typeface="Cambria Math"/>
                        </a:rPr>
                        <m:t>𝑅</m:t>
                      </m:r>
                    </m:e>
                    <m:sup>
                      <m:r>
                        <a:rPr lang="de-DE" sz="1100" b="0" i="1">
                          <a:latin typeface="Cambria Math"/>
                        </a:rPr>
                        <m:t> </m:t>
                      </m:r>
                    </m:sup>
                  </m:sSup>
                  <m:sSup>
                    <m:sSupPr>
                      <m:ctrlPr>
                        <a:rPr lang="de-DE" sz="1100" b="0" i="1">
                          <a:latin typeface="Cambria Math"/>
                        </a:rPr>
                      </m:ctrlPr>
                    </m:sSupPr>
                    <m:e>
                      <m:d>
                        <m:dPr>
                          <m:ctrlPr>
                            <a:rPr lang="de-DE" sz="1100" b="0" i="1">
                              <a:latin typeface="Cambria Math"/>
                            </a:rPr>
                          </m:ctrlPr>
                        </m:dPr>
                        <m:e>
                          <m:m>
                            <m:mPr>
                              <m:mcs>
                                <m:mc>
                                  <m:mcPr>
                                    <m:count m:val="3"/>
                                    <m:mcJc m:val="center"/>
                                  </m:mcPr>
                                </m:mc>
                              </m:mcs>
                              <m:ctrlPr>
                                <a:rPr lang="de-DE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/>
                                  <a:ea typeface="+mn-ea"/>
                                  <a:cs typeface="+mn-cs"/>
                                </a:rPr>
                              </m:ctrlPr>
                            </m:mPr>
                            <m:mr>
                              <m:e>
                                <m:r>
                                  <m:rPr>
                                    <m:brk m:alnAt="7"/>
                                  </m:r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0</m:t>
                                </m:r>
                              </m:e>
                              <m:e>
                                <m:func>
                                  <m:func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</m:ctrlPr>
                                  </m:funcPr>
                                  <m:fName>
                                    <m:r>
                                      <m:rPr>
                                        <m:sty m:val="p"/>
                                      </m:rPr>
                                      <a:rPr lang="de-DE" sz="1100" b="0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cos</m:t>
                                    </m:r>
                                  </m:fName>
                                  <m:e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𝜃</m:t>
                                    </m:r>
                                  </m:e>
                                </m:func>
                              </m: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func>
                                  <m:func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</m:ctrlPr>
                                  </m:funcPr>
                                  <m:fName>
                                    <m:r>
                                      <m:rPr>
                                        <m:sty m:val="p"/>
                                      </m:rPr>
                                      <a:rPr lang="de-DE" sz="1100" b="0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sin</m:t>
                                    </m:r>
                                  </m:fName>
                                  <m:e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𝜃</m:t>
                                    </m:r>
                                  </m:e>
                                </m:func>
                              </m:e>
                            </m:mr>
                            <m:mr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f>
                                  <m:f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</m:ctrlPr>
                                  </m:fPr>
                                  <m:num>
                                    <m:rad>
                                      <m:radPr>
                                        <m:degHide m:val="on"/>
                                        <m:ctrlPr>
                                          <a:rPr lang="de-DE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radPr>
                                      <m:deg/>
                                      <m:e>
                                        <m:r>
                                          <a:rPr lang="de-DE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/>
                                            <a:ea typeface="+mn-ea"/>
                                            <a:cs typeface="+mn-cs"/>
                                          </a:rPr>
                                          <m:t>3</m:t>
                                        </m:r>
                                      </m:e>
                                    </m:rad>
                                  </m:num>
                                  <m:den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den>
                                </m:f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 </m:t>
                                </m:r>
                                <m:func>
                                  <m:func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</m:ctrlPr>
                                  </m:funcPr>
                                  <m:fName>
                                    <m:r>
                                      <m:rPr>
                                        <m:sty m:val="p"/>
                                      </m:rPr>
                                      <a:rPr lang="de-DE" sz="1100" b="0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cos</m:t>
                                    </m:r>
                                  </m:fName>
                                  <m:e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𝜃</m:t>
                                    </m:r>
                                  </m:e>
                                </m:func>
                              </m: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f>
                                  <m:f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</m:ctrlPr>
                                  </m:fPr>
                                  <m:num>
                                    <m:func>
                                      <m:funcPr>
                                        <m:ctrlPr>
                                          <a:rPr lang="de-DE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funcPr>
                                      <m:fName>
                                        <m:r>
                                          <m:rPr>
                                            <m:sty m:val="p"/>
                                          </m:rPr>
                                          <a:rPr lang="de-DE" sz="1100" b="0" i="0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/>
                                            <a:ea typeface="+mn-ea"/>
                                            <a:cs typeface="+mn-cs"/>
                                          </a:rPr>
                                          <m:t>cos</m:t>
                                        </m:r>
                                      </m:fName>
                                      <m:e>
                                        <m:r>
                                          <a:rPr lang="de-DE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/>
                                            <a:ea typeface="+mn-ea"/>
                                            <a:cs typeface="+mn-cs"/>
                                          </a:rPr>
                                          <m:t>𝜃</m:t>
                                        </m:r>
                                      </m:e>
                                    </m:func>
                                  </m:num>
                                  <m:den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den>
                                </m:f>
                              </m: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func>
                                  <m:func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</m:ctrlPr>
                                  </m:funcPr>
                                  <m:fName>
                                    <m:r>
                                      <m:rPr>
                                        <m:sty m:val="p"/>
                                      </m:rPr>
                                      <a:rPr lang="de-DE" sz="1100" b="0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sin</m:t>
                                    </m:r>
                                  </m:fName>
                                  <m:e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𝜃</m:t>
                                    </m:r>
                                  </m:e>
                                </m:func>
                              </m:e>
                            </m:mr>
                            <m:mr>
                              <m:e>
                                <m:f>
                                  <m:f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</m:ctrlPr>
                                  </m:fPr>
                                  <m:num>
                                    <m:rad>
                                      <m:radPr>
                                        <m:degHide m:val="on"/>
                                        <m:ctrlPr>
                                          <a:rPr lang="de-DE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radPr>
                                      <m:deg/>
                                      <m:e>
                                        <m:r>
                                          <a:rPr lang="de-DE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/>
                                            <a:ea typeface="+mn-ea"/>
                                            <a:cs typeface="+mn-cs"/>
                                          </a:rPr>
                                          <m:t>3</m:t>
                                        </m:r>
                                      </m:e>
                                    </m:rad>
                                  </m:num>
                                  <m:den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den>
                                </m:f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 </m:t>
                                </m:r>
                                <m:func>
                                  <m:func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</m:ctrlPr>
                                  </m:funcPr>
                                  <m:fName>
                                    <m:r>
                                      <m:rPr>
                                        <m:sty m:val="p"/>
                                      </m:rPr>
                                      <a:rPr lang="de-DE" sz="1100" b="0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cos</m:t>
                                    </m:r>
                                  </m:fName>
                                  <m:e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𝜃</m:t>
                                    </m:r>
                                  </m:e>
                                </m:func>
                              </m: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f>
                                  <m:f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</m:ctrlPr>
                                  </m:fPr>
                                  <m:num>
                                    <m:func>
                                      <m:funcPr>
                                        <m:ctrlPr>
                                          <a:rPr lang="de-DE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funcPr>
                                      <m:fName>
                                        <m:r>
                                          <m:rPr>
                                            <m:sty m:val="p"/>
                                          </m:rPr>
                                          <a:rPr lang="de-DE" sz="1100" b="0" i="0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/>
                                            <a:ea typeface="+mn-ea"/>
                                            <a:cs typeface="+mn-cs"/>
                                          </a:rPr>
                                          <m:t>cos</m:t>
                                        </m:r>
                                      </m:fName>
                                      <m:e>
                                        <m:r>
                                          <a:rPr lang="de-DE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/>
                                            <a:ea typeface="+mn-ea"/>
                                            <a:cs typeface="+mn-cs"/>
                                          </a:rPr>
                                          <m:t>𝜃</m:t>
                                        </m:r>
                                      </m:e>
                                    </m:func>
                                  </m:num>
                                  <m:den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den>
                                </m:f>
                              </m: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func>
                                  <m:func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</m:ctrlPr>
                                  </m:funcPr>
                                  <m:fName>
                                    <m:r>
                                      <m:rPr>
                                        <m:sty m:val="p"/>
                                      </m:rPr>
                                      <a:rPr lang="de-DE" sz="1100" b="0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sin</m:t>
                                    </m:r>
                                  </m:fName>
                                  <m:e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𝜃</m:t>
                                    </m:r>
                                  </m:e>
                                </m:func>
                              </m:e>
                            </m:mr>
                          </m:m>
                        </m:e>
                      </m:d>
                    </m:e>
                    <m:sup>
                      <m:r>
                        <a:rPr lang="de-DE" sz="1100" b="0" i="1">
                          <a:latin typeface="Cambria Math"/>
                        </a:rPr>
                        <m:t>−1</m:t>
                      </m:r>
                    </m:sup>
                  </m:sSup>
                  <m:d>
                    <m:dPr>
                      <m:begChr m:val="["/>
                      <m:endChr m:val="]"/>
                      <m:ctrlPr>
                        <a:rPr lang="de-DE" sz="11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</m:ctrlPr>
                    </m:dPr>
                    <m:e>
                      <m:m>
                        <m:mPr>
                          <m:mcs>
                            <m:mc>
                              <m:mcPr>
                                <m:count m:val="1"/>
                                <m:mcJc m:val="center"/>
                              </m:mcPr>
                            </m:mc>
                          </m:mcs>
                          <m:ctrlPr>
                            <a:rPr lang="de-DE" sz="1100" b="0" i="1">
                              <a:solidFill>
                                <a:schemeClr val="tx1"/>
                              </a:solidFill>
                              <a:effectLst/>
                              <a:latin typeface="Cambria Math"/>
                              <a:ea typeface="+mn-ea"/>
                              <a:cs typeface="+mn-cs"/>
                            </a:rPr>
                          </m:ctrlPr>
                        </m:mPr>
                        <m:mr>
                          <m:e>
                            <m:sSub>
                              <m:sSubPr>
                                <m:ctrl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𝑤</m:t>
                                </m:r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</m:e>
                        </m:mr>
                        <m:mr>
                          <m:e>
                            <m:sSub>
                              <m:sSubPr>
                                <m:ctrl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𝑤</m:t>
                                </m:r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</m:e>
                        </m:mr>
                        <m:mr>
                          <m:e>
                            <m:sSub>
                              <m:sSubPr>
                                <m:ctrl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𝑤</m:t>
                                </m:r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</m:sSub>
                          </m:e>
                        </m:mr>
                      </m:m>
                    </m:e>
                  </m:d>
                  <m:d>
                    <m:dPr>
                      <m:ctrlPr>
                        <a:rPr lang="de-DE" sz="11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</m:ctrlPr>
                    </m:dPr>
                    <m:e>
                      <m:r>
                        <a:rPr lang="de-DE" sz="1100" b="0" i="1">
                          <a:latin typeface="Cambria Math"/>
                        </a:rPr>
                        <m:t>−</m:t>
                      </m:r>
                      <m:sSub>
                        <m:sSubPr>
                          <m:ctrlPr>
                            <a:rPr lang="de-DE" sz="1100" b="0" i="1">
                              <a:latin typeface="Cambria Math"/>
                            </a:rPr>
                          </m:ctrlPr>
                        </m:sSubPr>
                        <m:e>
                          <m:r>
                            <a:rPr lang="de-DE" sz="1100" b="0" i="1">
                              <a:latin typeface="Cambria Math"/>
                            </a:rPr>
                            <m:t>𝑟</m:t>
                          </m:r>
                        </m:e>
                        <m:sub>
                          <m:r>
                            <a:rPr lang="de-DE" sz="1100" b="0" i="1">
                              <a:latin typeface="Cambria Math"/>
                            </a:rPr>
                            <m:t>𝑤</m:t>
                          </m:r>
                        </m:sub>
                      </m:sSub>
                    </m:e>
                  </m:d>
                  <m:r>
                    <a:rPr lang="de-DE" sz="1100" b="0" i="1">
                      <a:latin typeface="Cambria Math"/>
                    </a:rPr>
                    <m:t>= </m:t>
                  </m:r>
                </m:oMath>
              </a14:m>
              <a:r>
                <a:rPr lang="de-DE" sz="1100"/>
                <a:t> </a:t>
              </a:r>
              <a14:m>
                <m:oMath xmlns:m="http://schemas.openxmlformats.org/officeDocument/2006/math">
                  <m:d>
                    <m:dPr>
                      <m:begChr m:val="["/>
                      <m:endChr m:val="]"/>
                      <m:ctrlPr>
                        <a:rPr lang="de-DE" sz="11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</m:ctrlPr>
                    </m:dPr>
                    <m:e>
                      <m:m>
                        <m:mPr>
                          <m:mcs>
                            <m:mc>
                              <m:mcPr>
                                <m:count m:val="1"/>
                                <m:mcJc m:val="center"/>
                              </m:mcPr>
                            </m:mc>
                          </m:mcs>
                          <m:ctrlPr>
                            <a:rPr lang="de-DE" sz="1100" b="0" i="1">
                              <a:solidFill>
                                <a:schemeClr val="tx1"/>
                              </a:solidFill>
                              <a:effectLst/>
                              <a:latin typeface="Cambria Math"/>
                              <a:ea typeface="+mn-ea"/>
                              <a:cs typeface="+mn-cs"/>
                            </a:rPr>
                          </m:ctrlPr>
                        </m:mPr>
                        <m:mr>
                          <m:e>
                            <m:sSub>
                              <m:sSubPr>
                                <m:ctrl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𝑣</m:t>
                                </m:r>
                              </m:e>
                              <m:sub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sub>
                            </m:sSub>
                          </m:e>
                        </m:mr>
                        <m:mr>
                          <m:e>
                            <m:sSub>
                              <m:sSubPr>
                                <m:ctrl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𝑣</m:t>
                                </m:r>
                              </m:e>
                              <m:sub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𝑦</m:t>
                                </m:r>
                              </m:sub>
                            </m:sSub>
                          </m:e>
                        </m:mr>
                        <m:mr>
                          <m:e>
                            <m:sSub>
                              <m:sSubPr>
                                <m:ctrl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𝑏𝑧</m:t>
                                </m:r>
                              </m:sub>
                            </m:sSub>
                          </m:e>
                        </m:mr>
                      </m:m>
                    </m:e>
                  </m:d>
                  <m:r>
                    <a:rPr lang="de-DE" sz="1100" b="0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 </m:t>
                  </m:r>
                </m:oMath>
              </a14:m>
              <a:r>
                <a:rPr lang="de-DE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endParaRPr lang="de-DE" sz="1100"/>
            </a:p>
          </xdr:txBody>
        </xdr:sp>
      </mc:Choice>
      <mc:Fallback xmlns="">
        <xdr:sp macro="" textlink="">
          <xdr:nvSpPr>
            <xdr:cNvPr id="52" name="Textfeld 51"/>
            <xdr:cNvSpPr txBox="1"/>
          </xdr:nvSpPr>
          <xdr:spPr>
            <a:xfrm>
              <a:off x="5353050" y="200025"/>
              <a:ext cx="5067300" cy="9290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de-DE" sz="1100" b="0" baseline="0"/>
                <a:t> </a:t>
              </a:r>
              <a:r>
                <a:rPr lang="de-DE" sz="1100" b="0" i="0">
                  <a:latin typeface="Cambria Math"/>
                </a:rPr>
                <a:t>(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■8(0&amp;−1&amp;0@1&amp;0&amp;0@0&amp;0&amp;−𝑟_𝑏 ))^(</a:t>
              </a:r>
              <a:r>
                <a:rPr lang="de-DE" sz="1100" b="0" i="0">
                  <a:latin typeface="Cambria Math"/>
                </a:rPr>
                <a:t>−1)∗𝑅^  (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■8(0&amp;cos⁡𝜃&amp;−sin⁡𝜃@−√3/2  cos⁡𝜃&amp;−cos⁡𝜃/2&amp;−sin⁡𝜃@√3/2  cos⁡𝜃&amp;−cos⁡𝜃/2&amp;−sin⁡𝜃 ))^(</a:t>
              </a:r>
              <a:r>
                <a:rPr lang="de-DE" sz="1100" b="0" i="0">
                  <a:latin typeface="Cambria Math"/>
                </a:rPr>
                <a:t>−1)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 [■8(𝜔_𝑤1@𝜔_𝑤2@𝜔_𝑤3 )](</a:t>
              </a:r>
              <a:r>
                <a:rPr lang="de-DE" sz="1100" b="0" i="0">
                  <a:latin typeface="Cambria Math"/>
                </a:rPr>
                <a:t>−𝑟_𝑤 )= </a:t>
              </a:r>
              <a:r>
                <a:rPr lang="de-DE" sz="1100"/>
                <a:t> 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[■8(𝑣_𝑥@𝑣_𝑦@𝜔_𝑏𝑧 )]  </a:t>
              </a:r>
              <a:r>
                <a:rPr lang="de-DE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endParaRPr lang="de-DE" sz="1100"/>
            </a:p>
          </xdr:txBody>
        </xdr:sp>
      </mc:Fallback>
    </mc:AlternateContent>
    <xdr:clientData/>
  </xdr:oneCellAnchor>
  <xdr:oneCellAnchor>
    <xdr:from>
      <xdr:col>0</xdr:col>
      <xdr:colOff>9525</xdr:colOff>
      <xdr:row>62</xdr:row>
      <xdr:rowOff>113188</xdr:rowOff>
    </xdr:from>
    <xdr:ext cx="6359559" cy="71596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/>
            <xdr:cNvSpPr txBox="1"/>
          </xdr:nvSpPr>
          <xdr:spPr>
            <a:xfrm>
              <a:off x="9525" y="6037738"/>
              <a:ext cx="6359559" cy="7159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DE" sz="1100" b="0" i="1">
                            <a:latin typeface="Cambria Math"/>
                          </a:rPr>
                        </m:ctrlPr>
                      </m:sSubPr>
                      <m:e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𝑅</m:t>
                        </m:r>
                      </m:e>
                      <m:sub>
                        <m:r>
                          <a:rPr lang="de-DE" sz="1100" b="0" i="1">
                            <a:latin typeface="Cambria Math"/>
                          </a:rPr>
                          <m:t>𝑥</m:t>
                        </m:r>
                      </m:sub>
                    </m:sSub>
                    <m:r>
                      <a:rPr lang="de-DE" sz="1100" b="0" i="1">
                        <a:latin typeface="Cambria Math"/>
                      </a:rPr>
                      <m:t> ∗</m:t>
                    </m:r>
                    <m:sSub>
                      <m:sSubPr>
                        <m:ctrlPr>
                          <a:rPr lang="de-DE" sz="1100" b="0" i="1">
                            <a:latin typeface="Cambria Math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/>
                          </a:rPr>
                          <m:t>𝑅</m:t>
                        </m:r>
                      </m:e>
                      <m:sub>
                        <m:r>
                          <a:rPr lang="de-DE" sz="1100" b="0" i="1">
                            <a:latin typeface="Cambria Math"/>
                          </a:rPr>
                          <m:t>𝑦</m:t>
                        </m:r>
                      </m:sub>
                    </m:sSub>
                    <m:r>
                      <a:rPr lang="de-DE" sz="1100" b="0" i="1">
                        <a:latin typeface="Cambria Math"/>
                      </a:rPr>
                      <m:t>=</m:t>
                    </m:r>
                    <m:d>
                      <m:dPr>
                        <m:begChr m:val="["/>
                        <m:endChr m:val="]"/>
                        <m:ctrlPr>
                          <a:rPr lang="de-DE" sz="1100" b="0" i="1">
                            <a:latin typeface="Cambria Math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3"/>
                                  <m:mcJc m:val="center"/>
                                </m:mcPr>
                              </m:mc>
                            </m:mcs>
                            <m:ctrlPr>
                              <a:rPr lang="de-DE" sz="1100" b="0" i="1">
                                <a:latin typeface="Cambria Math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de-DE" sz="1100" b="0" i="1">
                                  <a:latin typeface="Cambria Math"/>
                                </a:rPr>
                                <m:t>1</m:t>
                              </m:r>
                            </m:e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0</m:t>
                              </m:r>
                            </m:e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0</m:t>
                              </m:r>
                            </m:e>
                          </m:mr>
                          <m:mr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0</m:t>
                              </m:r>
                            </m:e>
                            <m:e>
                              <m:func>
                                <m:funcPr>
                                  <m:ctrlPr>
                                    <a:rPr lang="de-DE" sz="1100" b="0" i="1">
                                      <a:latin typeface="Cambria Math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</m:rPr>
                                    <a:rPr lang="de-DE" sz="1100" b="0" i="0">
                                      <a:latin typeface="Cambria Math"/>
                                    </a:rPr>
                                    <m:t>cos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b="0" i="1">
                                          <a:latin typeface="Cambria Math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𝜑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latin typeface="Cambria Math"/>
                                        </a:rPr>
                                        <m:t>𝑥</m:t>
                                      </m:r>
                                    </m:sub>
                                  </m:sSub>
                                </m:e>
                              </m:func>
                            </m:e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−</m:t>
                              </m:r>
                              <m:func>
                                <m:funcPr>
                                  <m:ctrlPr>
                                    <a:rPr lang="de-DE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</m:rPr>
                                    <a:rPr lang="de-DE" sz="1100" b="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  <m:t>sin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𝜑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𝑥</m:t>
                                      </m:r>
                                    </m:sub>
                                  </m:sSub>
                                </m:e>
                              </m:func>
                            </m:e>
                          </m:mr>
                          <m:mr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0</m:t>
                              </m:r>
                            </m:e>
                            <m:e>
                              <m:func>
                                <m:funcPr>
                                  <m:ctrlPr>
                                    <a:rPr lang="de-DE" sz="1100" b="0" i="1">
                                      <a:latin typeface="Cambria Math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</m:rPr>
                                    <a:rPr lang="de-DE" sz="1100" b="0" i="0">
                                      <a:latin typeface="Cambria Math"/>
                                    </a:rPr>
                                    <m:t>sin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𝜑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𝑥</m:t>
                                      </m:r>
                                    </m:sub>
                                  </m:sSub>
                                </m:e>
                              </m:func>
                            </m:e>
                            <m:e>
                              <m:func>
                                <m:funcPr>
                                  <m:ctrlPr>
                                    <a:rPr lang="de-DE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</m:rPr>
                                    <a:rPr lang="de-DE" sz="1100" b="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  <m:t>cos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𝜑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𝑥</m:t>
                                      </m:r>
                                    </m:sub>
                                  </m:sSub>
                                </m:e>
                              </m:func>
                            </m:e>
                          </m:mr>
                        </m:m>
                      </m:e>
                    </m:d>
                    <m:r>
                      <a:rPr lang="de-DE" sz="1100" b="0" i="1">
                        <a:latin typeface="Cambria Math"/>
                      </a:rPr>
                      <m:t> </m:t>
                    </m:r>
                    <m:d>
                      <m:dPr>
                        <m:begChr m:val="["/>
                        <m:endChr m:val="]"/>
                        <m:ctrlPr>
                          <a:rPr lang="de-DE" sz="1100" b="0" i="1">
                            <a:latin typeface="Cambria Math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3"/>
                                  <m:mcJc m:val="center"/>
                                </m:mcPr>
                              </m:mc>
                            </m:mcs>
                            <m:ctrlPr>
                              <a:rPr lang="de-DE" sz="1100" b="0" i="1">
                                <a:latin typeface="Cambria Math"/>
                              </a:rPr>
                            </m:ctrlPr>
                          </m:mPr>
                          <m:mr>
                            <m:e>
                              <m:func>
                                <m:funcPr>
                                  <m:ctrlPr>
                                    <a:rPr lang="de-DE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</m:rPr>
                                    <a:rPr lang="de-DE" sz="1100" b="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  <m:t>cos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𝜑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𝑦</m:t>
                                      </m:r>
                                    </m:sub>
                                  </m:sSub>
                                </m:e>
                              </m:func>
                            </m:e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0</m:t>
                              </m:r>
                            </m:e>
                            <m:e>
                              <m:func>
                                <m:funcPr>
                                  <m:ctrlPr>
                                    <a:rPr lang="de-DE" sz="1100" b="0" i="1">
                                      <a:latin typeface="Cambria Math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</m:rPr>
                                    <a:rPr lang="de-DE" sz="1100" b="0" i="0">
                                      <a:latin typeface="Cambria Math"/>
                                    </a:rPr>
                                    <m:t>sin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b="0" i="1">
                                          <a:latin typeface="Cambria Math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𝜑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latin typeface="Cambria Math"/>
                                        </a:rPr>
                                        <m:t>𝑦</m:t>
                                      </m:r>
                                    </m:sub>
                                  </m:sSub>
                                </m:e>
                              </m:func>
                            </m:e>
                          </m:mr>
                          <m:mr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0</m:t>
                              </m:r>
                            </m:e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1</m:t>
                              </m:r>
                            </m:e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0</m:t>
                              </m:r>
                            </m:e>
                          </m:mr>
                          <m:mr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− </m:t>
                              </m:r>
                              <m:func>
                                <m:funcPr>
                                  <m:ctrlPr>
                                    <a:rPr lang="de-DE" sz="1100" b="0" i="1">
                                      <a:latin typeface="Cambria Math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</m:rPr>
                                    <a:rPr lang="de-DE" sz="1100" b="0" i="0">
                                      <a:latin typeface="Cambria Math"/>
                                    </a:rPr>
                                    <m:t>sin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𝜑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𝑦</m:t>
                                      </m:r>
                                    </m:sub>
                                  </m:sSub>
                                </m:e>
                              </m:func>
                            </m:e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0</m:t>
                              </m:r>
                            </m:e>
                            <m:e>
                              <m:func>
                                <m:funcPr>
                                  <m:ctrlPr>
                                    <a:rPr lang="de-DE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</m:rPr>
                                    <a:rPr lang="de-DE" sz="1100" b="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  <m:t>cos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𝜑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𝑦</m:t>
                                      </m:r>
                                    </m:sub>
                                  </m:sSub>
                                </m:e>
                              </m:func>
                            </m:e>
                          </m:mr>
                        </m:m>
                      </m:e>
                    </m:d>
                    <m:r>
                      <a:rPr lang="de-DE" sz="1100" b="0" i="1">
                        <a:latin typeface="Cambria Math"/>
                      </a:rPr>
                      <m:t>= </m:t>
                    </m:r>
                    <m:d>
                      <m:dPr>
                        <m:begChr m:val="["/>
                        <m:endChr m:val="]"/>
                        <m:ctrlPr>
                          <a:rPr lang="de-DE" sz="1100" b="0" i="1">
                            <a:latin typeface="Cambria Math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3"/>
                                  <m:mcJc m:val="center"/>
                                </m:mcPr>
                              </m:mc>
                            </m:mcs>
                            <m:ctrlPr>
                              <a:rPr lang="de-DE" sz="1100" b="0" i="1">
                                <a:latin typeface="Cambria Math"/>
                              </a:rPr>
                            </m:ctrlPr>
                          </m:mPr>
                          <m:mr>
                            <m:e>
                              <m:func>
                                <m:funcPr>
                                  <m:ctrlPr>
                                    <a:rPr lang="de-DE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</m:rPr>
                                    <a:rPr lang="de-DE" sz="1100" b="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  <m:t>cos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𝜑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𝑦</m:t>
                                      </m:r>
                                    </m:sub>
                                  </m:sSub>
                                </m:e>
                              </m:func>
                            </m:e>
                            <m:e>
                              <m:r>
                                <a:rPr lang="de-DE" sz="1100" b="0" i="1">
                                  <a:latin typeface="Cambria Math"/>
                                </a:rPr>
                                <m:t>0</m:t>
                              </m:r>
                            </m:e>
                            <m:e>
                              <m:func>
                                <m:funcPr>
                                  <m:ctrlPr>
                                    <a:rPr lang="de-DE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</m:rPr>
                                    <a:rPr lang="de-DE" sz="1100" b="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  <m:t>sin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𝜑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𝑦</m:t>
                                      </m:r>
                                    </m:sub>
                                  </m:sSub>
                                </m:e>
                              </m:func>
                            </m:e>
                          </m:mr>
                          <m:mr>
                            <m:e>
                              <m:func>
                                <m:funcPr>
                                  <m:ctrlPr>
                                    <a:rPr lang="de-DE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</m:rPr>
                                    <a:rPr lang="de-DE" sz="1100" b="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  <m:t>sin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𝜑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𝑥</m:t>
                                      </m:r>
                                    </m:sub>
                                  </m:sSub>
                                  <m:func>
                                    <m:funcPr>
                                      <m:ctrlP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</m:ctrlPr>
                                    </m:funcPr>
                                    <m:fName>
                                      <m:r>
                                        <m:rPr>
                                          <m:sty m:val="p"/>
                                        </m:rPr>
                                        <a:rPr lang="de-DE" sz="1100" b="0" i="0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sin</m:t>
                                      </m:r>
                                    </m:fName>
                                    <m:e>
                                      <m:sSub>
                                        <m:sSubPr>
                                          <m:ctrlPr>
                                            <a:rPr lang="de-DE" sz="1100" b="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/>
                                              <a:ea typeface="+mn-ea"/>
                                              <a:cs typeface="+mn-cs"/>
                                            </a:rPr>
                                          </m:ctrlPr>
                                        </m:sSubPr>
                                        <m:e>
                                          <m:r>
                                            <a:rPr lang="de-DE" sz="1100" b="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/>
                                              <a:ea typeface="+mn-ea"/>
                                              <a:cs typeface="+mn-cs"/>
                                            </a:rPr>
                                            <m:t>𝜑</m:t>
                                          </m:r>
                                        </m:e>
                                        <m:sub>
                                          <m:r>
                                            <a:rPr lang="de-DE" sz="1100" b="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/>
                                              <a:ea typeface="+mn-ea"/>
                                              <a:cs typeface="+mn-cs"/>
                                            </a:rPr>
                                            <m:t>𝑦</m:t>
                                          </m:r>
                                        </m:sub>
                                      </m:sSub>
                                    </m:e>
                                  </m:func>
                                </m:e>
                              </m:func>
                            </m:e>
                            <m:e>
                              <m:func>
                                <m:funcPr>
                                  <m:ctrlPr>
                                    <a:rPr lang="de-DE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</m:rPr>
                                    <a:rPr lang="de-DE" sz="1100" b="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  <m:t>cos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𝜑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𝑥</m:t>
                                      </m:r>
                                    </m:sub>
                                  </m:sSub>
                                </m:e>
                              </m:func>
                            </m:e>
                            <m:e>
                              <m:func>
                                <m:funcPr>
                                  <m:ctrlPr>
                                    <a:rPr lang="de-DE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</m:ctrlPr>
                                </m:funcPr>
                                <m:fName>
                                  <m:r>
                                    <a:rPr lang="de-DE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  <m:t>−</m:t>
                                  </m:r>
                                  <m:func>
                                    <m:funcPr>
                                      <m:ctrlP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</m:ctrlPr>
                                    </m:funcPr>
                                    <m:fName>
                                      <m:r>
                                        <m:rPr>
                                          <m:sty m:val="p"/>
                                        </m:rPr>
                                        <a:rPr lang="de-DE" sz="1100" b="0" i="0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sin</m:t>
                                      </m:r>
                                    </m:fName>
                                    <m:e>
                                      <m:sSub>
                                        <m:sSubPr>
                                          <m:ctrlPr>
                                            <a:rPr lang="de-DE" sz="1100" b="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/>
                                              <a:ea typeface="+mn-ea"/>
                                              <a:cs typeface="+mn-cs"/>
                                            </a:rPr>
                                          </m:ctrlPr>
                                        </m:sSubPr>
                                        <m:e>
                                          <m:r>
                                            <a:rPr lang="de-DE" sz="1100" b="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/>
                                              <a:ea typeface="+mn-ea"/>
                                              <a:cs typeface="+mn-cs"/>
                                            </a:rPr>
                                            <m:t>𝜑</m:t>
                                          </m:r>
                                        </m:e>
                                        <m:sub>
                                          <m:r>
                                            <a:rPr lang="de-DE" sz="1100" b="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/>
                                              <a:ea typeface="+mn-ea"/>
                                              <a:cs typeface="+mn-cs"/>
                                            </a:rPr>
                                            <m:t>𝑥</m:t>
                                          </m:r>
                                        </m:sub>
                                      </m:sSub>
                                    </m:e>
                                  </m:func>
                                </m:fName>
                                <m:e>
                                  <m:func>
                                    <m:funcPr>
                                      <m:ctrlP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</m:ctrlPr>
                                    </m:funcPr>
                                    <m:fName>
                                      <m:r>
                                        <m:rPr>
                                          <m:sty m:val="p"/>
                                        </m:rPr>
                                        <a:rPr lang="de-DE" sz="1100" b="0" i="0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cos</m:t>
                                      </m:r>
                                    </m:fName>
                                    <m:e>
                                      <m:sSub>
                                        <m:sSubPr>
                                          <m:ctrlPr>
                                            <a:rPr lang="de-DE" sz="1100" b="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/>
                                              <a:ea typeface="+mn-ea"/>
                                              <a:cs typeface="+mn-cs"/>
                                            </a:rPr>
                                          </m:ctrlPr>
                                        </m:sSubPr>
                                        <m:e>
                                          <m:r>
                                            <a:rPr lang="de-DE" sz="1100" b="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/>
                                              <a:ea typeface="+mn-ea"/>
                                              <a:cs typeface="+mn-cs"/>
                                            </a:rPr>
                                            <m:t>𝜑</m:t>
                                          </m:r>
                                        </m:e>
                                        <m:sub>
                                          <m:r>
                                            <a:rPr lang="de-DE" sz="1100" b="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/>
                                              <a:ea typeface="+mn-ea"/>
                                              <a:cs typeface="+mn-cs"/>
                                            </a:rPr>
                                            <m:t>𝑦</m:t>
                                          </m:r>
                                        </m:sub>
                                      </m:sSub>
                                    </m:e>
                                  </m:func>
                                </m:e>
                              </m:func>
                            </m:e>
                          </m:mr>
                          <m:mr>
                            <m:e>
                              <m:func>
                                <m:funcPr>
                                  <m:ctrlPr>
                                    <a:rPr lang="de-DE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</m:ctrlPr>
                                </m:funcPr>
                                <m:fName>
                                  <m:r>
                                    <a:rPr lang="de-DE" sz="1100" b="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  <m:t>−</m:t>
                                  </m:r>
                                  <m:r>
                                    <m:rPr>
                                      <m:sty m:val="p"/>
                                    </m:rPr>
                                    <a:rPr lang="de-DE" sz="1100" b="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  <m:t>cos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𝜑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𝑥</m:t>
                                      </m:r>
                                    </m:sub>
                                  </m:sSub>
                                  <m:func>
                                    <m:funcPr>
                                      <m:ctrlP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</m:ctrlPr>
                                    </m:funcPr>
                                    <m:fName>
                                      <m:r>
                                        <m:rPr>
                                          <m:sty m:val="p"/>
                                        </m:rPr>
                                        <a:rPr lang="de-DE" sz="1100" b="0" i="0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sin</m:t>
                                      </m:r>
                                    </m:fName>
                                    <m:e>
                                      <m:sSub>
                                        <m:sSubPr>
                                          <m:ctrlPr>
                                            <a:rPr lang="de-DE" sz="1100" b="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/>
                                              <a:ea typeface="+mn-ea"/>
                                              <a:cs typeface="+mn-cs"/>
                                            </a:rPr>
                                          </m:ctrlPr>
                                        </m:sSubPr>
                                        <m:e>
                                          <m:r>
                                            <a:rPr lang="de-DE" sz="1100" b="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/>
                                              <a:ea typeface="+mn-ea"/>
                                              <a:cs typeface="+mn-cs"/>
                                            </a:rPr>
                                            <m:t>𝜑</m:t>
                                          </m:r>
                                        </m:e>
                                        <m:sub>
                                          <m:r>
                                            <a:rPr lang="de-DE" sz="1100" b="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/>
                                              <a:ea typeface="+mn-ea"/>
                                              <a:cs typeface="+mn-cs"/>
                                            </a:rPr>
                                            <m:t>𝑦</m:t>
                                          </m:r>
                                        </m:sub>
                                      </m:sSub>
                                    </m:e>
                                  </m:func>
                                </m:e>
                              </m:func>
                            </m:e>
                            <m:e>
                              <m:func>
                                <m:funcPr>
                                  <m:ctrlPr>
                                    <a:rPr lang="de-DE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</m:rPr>
                                    <a:rPr lang="de-DE" sz="1100" b="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  <m:t>sin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𝜑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𝑥</m:t>
                                      </m:r>
                                    </m:sub>
                                  </m:sSub>
                                </m:e>
                              </m:func>
                            </m:e>
                            <m:e>
                              <m:func>
                                <m:funcPr>
                                  <m:ctrlPr>
                                    <a:rPr lang="de-DE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</m:rPr>
                                    <a:rPr lang="de-DE" sz="1100" b="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  <m:t>cos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𝜑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𝑥</m:t>
                                      </m:r>
                                    </m:sub>
                                  </m:sSub>
                                </m:e>
                              </m:func>
                              <m:func>
                                <m:funcPr>
                                  <m:ctrlPr>
                                    <a:rPr lang="de-DE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</m:ctrlPr>
                                </m:funcPr>
                                <m:fName>
                                  <m:r>
                                    <m:rPr>
                                      <m:sty m:val="p"/>
                                    </m:rPr>
                                    <a:rPr lang="de-DE" sz="1100" b="0" i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  <m:t>cos</m:t>
                                  </m:r>
                                </m:fName>
                                <m:e>
                                  <m:sSub>
                                    <m:sSubPr>
                                      <m:ctrlP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𝜑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𝑦</m:t>
                                      </m:r>
                                    </m:sub>
                                  </m:sSub>
                                </m:e>
                              </m:func>
                            </m:e>
                          </m:mr>
                        </m:m>
                      </m:e>
                    </m:d>
                  </m:oMath>
                </m:oMathPara>
              </a14:m>
              <a:endParaRPr lang="de-DE" sz="1100"/>
            </a:p>
          </xdr:txBody>
        </xdr:sp>
      </mc:Choice>
      <mc:Fallback xmlns="">
        <xdr:sp macro="" textlink="">
          <xdr:nvSpPr>
            <xdr:cNvPr id="7" name="Textfeld 6"/>
            <xdr:cNvSpPr txBox="1"/>
          </xdr:nvSpPr>
          <xdr:spPr>
            <a:xfrm>
              <a:off x="9525" y="6037738"/>
              <a:ext cx="6359559" cy="7159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𝑅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_</a:t>
              </a:r>
              <a:r>
                <a:rPr lang="de-DE" sz="1100" b="0" i="0">
                  <a:latin typeface="Cambria Math"/>
                </a:rPr>
                <a:t>𝑥  ∗𝑅_𝑦=[■8(1&amp;0&amp;0@0&amp;cos⁡〖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𝜑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_</a:t>
              </a:r>
              <a:r>
                <a:rPr lang="de-DE" sz="1100" b="0" i="0">
                  <a:latin typeface="Cambria Math"/>
                </a:rPr>
                <a:t>𝑥 〗&amp;−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sin⁡〖𝜑_𝑥 〗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@</a:t>
              </a:r>
              <a:r>
                <a:rPr lang="de-DE" sz="1100" b="0" i="0">
                  <a:latin typeface="Cambria Math"/>
                </a:rPr>
                <a:t>0&amp;sin⁡〖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𝜑_𝑥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 〗&amp;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cos⁡〖𝜑_𝑥 〗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 )] </a:t>
              </a:r>
              <a:r>
                <a:rPr lang="de-DE" sz="1100" b="0" i="0">
                  <a:latin typeface="Cambria Math"/>
                </a:rPr>
                <a:t> [■8(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cos⁡〖𝜑_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𝑦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〗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&amp;</a:t>
              </a:r>
              <a:r>
                <a:rPr lang="de-DE" sz="1100" b="0" i="0">
                  <a:latin typeface="Cambria Math"/>
                </a:rPr>
                <a:t>0&amp;sin⁡〖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𝜑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_</a:t>
              </a:r>
              <a:r>
                <a:rPr lang="de-DE" sz="1100" b="0" i="0">
                  <a:latin typeface="Cambria Math"/>
                </a:rPr>
                <a:t>𝑦 〗@0&amp;1&amp;0@− sin⁡〖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𝜑_𝑦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 〗&amp;</a:t>
              </a:r>
              <a:r>
                <a:rPr lang="de-DE" sz="1100" b="0" i="0">
                  <a:latin typeface="Cambria Math"/>
                </a:rPr>
                <a:t>0&amp;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cos⁡〖𝜑_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𝑦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〗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 )]</a:t>
              </a:r>
              <a:r>
                <a:rPr lang="de-DE" sz="1100" b="0" i="0">
                  <a:latin typeface="Cambria Math"/>
                </a:rPr>
                <a:t>= [■8(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cos⁡〖𝜑_𝑦 〗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&amp;</a:t>
              </a:r>
              <a:r>
                <a:rPr lang="de-DE" sz="1100" b="0" i="0">
                  <a:latin typeface="Cambria Math"/>
                </a:rPr>
                <a:t>0&amp;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sin⁡〖𝜑_𝑦 〗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@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sin⁡〖𝜑_𝑥  sin⁡〖𝜑_𝑦 〗 〗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&amp;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cos⁡〖𝜑_𝑥 〗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&amp;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〖−sin⁡〖𝜑_𝑥 〗〗⁡cos⁡〖𝜑_𝑦 〗 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@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−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cos〗⁡〖𝜑_𝑥  sin⁡〖𝜑_𝑦 〗 〗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&amp;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sin⁡〖𝜑_𝑥 〗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&amp;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cos⁡〖𝜑_𝑥 〗  cos⁡〖𝜑_𝑦 〗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 )]</a:t>
              </a:r>
              <a:endParaRPr lang="de-DE" sz="1100"/>
            </a:p>
          </xdr:txBody>
        </xdr:sp>
      </mc:Fallback>
    </mc:AlternateContent>
    <xdr:clientData/>
  </xdr:oneCellAnchor>
  <xdr:oneCellAnchor>
    <xdr:from>
      <xdr:col>8</xdr:col>
      <xdr:colOff>0</xdr:colOff>
      <xdr:row>64</xdr:row>
      <xdr:rowOff>0</xdr:rowOff>
    </xdr:from>
    <xdr:ext cx="1044608" cy="27526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1" name="Textfeld 70"/>
            <xdr:cNvSpPr txBox="1"/>
          </xdr:nvSpPr>
          <xdr:spPr>
            <a:xfrm>
              <a:off x="6200775" y="6305550"/>
              <a:ext cx="1044608" cy="27526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de-DE" sz="1100" b="0" i="1">
                        <a:latin typeface="Cambria Math"/>
                      </a:rPr>
                      <m:t>=</m:t>
                    </m:r>
                    <m:sSub>
                      <m:sSub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𝑅</m:t>
                        </m:r>
                      </m:e>
                      <m:sub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𝑥𝑦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 </m:t>
                    </m:r>
                    <m:r>
                      <a:rPr lang="de-DE" sz="1100" b="0" i="1">
                        <a:latin typeface="Cambria Math"/>
                      </a:rPr>
                      <m:t>=</m:t>
                    </m:r>
                  </m:oMath>
                </m:oMathPara>
              </a14:m>
              <a:endParaRPr lang="de-DE" sz="1100"/>
            </a:p>
          </xdr:txBody>
        </xdr:sp>
      </mc:Choice>
      <mc:Fallback xmlns="">
        <xdr:sp macro="" textlink="">
          <xdr:nvSpPr>
            <xdr:cNvPr id="71" name="Textfeld 70"/>
            <xdr:cNvSpPr txBox="1"/>
          </xdr:nvSpPr>
          <xdr:spPr>
            <a:xfrm>
              <a:off x="6200775" y="6305550"/>
              <a:ext cx="1044608" cy="27526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de-DE" sz="1100" b="0" i="0">
                  <a:latin typeface="Cambria Math"/>
                </a:rPr>
                <a:t>=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𝑅_(𝑥𝑦 )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  </a:t>
              </a:r>
              <a:r>
                <a:rPr lang="de-DE" sz="1100" b="0" i="0">
                  <a:latin typeface="Cambria Math"/>
                </a:rPr>
                <a:t>=</a:t>
              </a:r>
              <a:endParaRPr lang="de-DE" sz="1100"/>
            </a:p>
          </xdr:txBody>
        </xdr:sp>
      </mc:Fallback>
    </mc:AlternateContent>
    <xdr:clientData/>
  </xdr:oneCellAnchor>
  <xdr:oneCellAnchor>
    <xdr:from>
      <xdr:col>1</xdr:col>
      <xdr:colOff>186372</xdr:colOff>
      <xdr:row>51</xdr:row>
      <xdr:rowOff>95788</xdr:rowOff>
    </xdr:from>
    <xdr:ext cx="3057525" cy="8959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2" name="Textfeld 71"/>
            <xdr:cNvSpPr txBox="1"/>
          </xdr:nvSpPr>
          <xdr:spPr>
            <a:xfrm>
              <a:off x="948372" y="9917121"/>
              <a:ext cx="3057525" cy="8959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de-DE" sz="1100" b="0" baseline="0"/>
                <a:t> </a:t>
              </a:r>
              <a:r>
                <a:rPr lang="de-DE" sz="1100" b="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14:m>
                <m:oMath xmlns:m="http://schemas.openxmlformats.org/officeDocument/2006/math">
                  <m:r>
                    <a:rPr lang="de-DE" sz="1100" b="0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−</m:t>
                  </m:r>
                  <m:f>
                    <m:fPr>
                      <m:ctrlPr>
                        <a:rPr lang="de-DE" sz="11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</m:ctrlPr>
                    </m:fPr>
                    <m:num>
                      <m:r>
                        <a:rPr lang="de-DE" sz="11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1</m:t>
                      </m:r>
                    </m:num>
                    <m:den>
                      <m:sSub>
                        <m:sSubPr>
                          <m:ctrlPr>
                            <a:rPr lang="de-DE" sz="1100" b="0" i="1">
                              <a:solidFill>
                                <a:schemeClr val="tx1"/>
                              </a:solidFill>
                              <a:effectLst/>
                              <a:latin typeface="Cambria Math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a:rPr lang="de-DE" sz="1100" b="0" i="1">
                              <a:solidFill>
                                <a:schemeClr val="tx1"/>
                              </a:solidFill>
                              <a:effectLst/>
                              <a:latin typeface="Cambria Math"/>
                              <a:ea typeface="+mn-ea"/>
                              <a:cs typeface="+mn-cs"/>
                            </a:rPr>
                            <m:t>𝑟</m:t>
                          </m:r>
                        </m:e>
                        <m:sub>
                          <m:r>
                            <a:rPr lang="de-DE" sz="1100" b="0" i="1">
                              <a:solidFill>
                                <a:schemeClr val="tx1"/>
                              </a:solidFill>
                              <a:effectLst/>
                              <a:latin typeface="Cambria Math"/>
                              <a:ea typeface="+mn-ea"/>
                              <a:cs typeface="+mn-cs"/>
                            </a:rPr>
                            <m:t>𝑤</m:t>
                          </m:r>
                        </m:sub>
                      </m:sSub>
                    </m:den>
                  </m:f>
                  <m:r>
                    <a:rPr lang="de-DE" sz="1100" b="0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 </m:t>
                  </m:r>
                  <m:d>
                    <m:dPr>
                      <m:ctrlPr>
                        <a:rPr lang="de-DE" sz="11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</m:ctrlPr>
                    </m:dPr>
                    <m:e>
                      <m:m>
                        <m:mPr>
                          <m:mcs>
                            <m:mc>
                              <m:mcPr>
                                <m:count m:val="3"/>
                                <m:mcJc m:val="center"/>
                              </m:mcPr>
                            </m:mc>
                          </m:mcs>
                          <m:ctrlPr>
                            <a:rPr lang="de-DE" sz="1100" b="0" i="1">
                              <a:solidFill>
                                <a:schemeClr val="tx1"/>
                              </a:solidFill>
                              <a:effectLst/>
                              <a:latin typeface="Cambria Math"/>
                              <a:ea typeface="+mn-ea"/>
                              <a:cs typeface="+mn-cs"/>
                            </a:rPr>
                          </m:ctrlPr>
                        </m:mPr>
                        <m:mr>
                          <m:e>
                            <m:r>
                              <m:rPr>
                                <m:brk m:alnAt="7"/>
                              </m:rP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0</m:t>
                            </m:r>
                          </m:e>
                          <m:e>
                            <m:func>
                              <m:funcPr>
                                <m:ctrl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de-DE" sz="1100" b="0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cos</m:t>
                                </m:r>
                              </m:fNam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𝜃</m:t>
                                </m:r>
                              </m:e>
                            </m:func>
                          </m:e>
                          <m:e>
                            <m: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−</m:t>
                            </m:r>
                            <m:func>
                              <m:funcPr>
                                <m:ctrl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de-DE" sz="1100" b="0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sin</m:t>
                                </m:r>
                              </m:fNam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𝜃</m:t>
                                </m:r>
                              </m:e>
                            </m:func>
                          </m:e>
                        </m:mr>
                        <m:mr>
                          <m:e>
                            <m: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−</m:t>
                            </m:r>
                            <m:f>
                              <m:fPr>
                                <m:ctrl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ad>
                                  <m:radPr>
                                    <m:degHide m:val="on"/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</m:ctrlPr>
                                  </m:radPr>
                                  <m:deg/>
                                  <m:e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3</m:t>
                                    </m:r>
                                  </m:e>
                                </m:rad>
                              </m:num>
                              <m:den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den>
                            </m:f>
                            <m: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 </m:t>
                            </m:r>
                            <m:func>
                              <m:funcPr>
                                <m:ctrl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de-DE" sz="1100" b="0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cos</m:t>
                                </m:r>
                              </m:fNam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𝜃</m:t>
                                </m:r>
                              </m:e>
                            </m:func>
                          </m:e>
                          <m:e>
                            <m: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−</m:t>
                            </m:r>
                            <m:f>
                              <m:fPr>
                                <m:ctrl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func>
                                  <m:func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</m:ctrlPr>
                                  </m:funcPr>
                                  <m:fName>
                                    <m:r>
                                      <m:rPr>
                                        <m:sty m:val="p"/>
                                      </m:rPr>
                                      <a:rPr lang="de-DE" sz="1100" b="0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cos</m:t>
                                    </m:r>
                                  </m:fName>
                                  <m:e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𝜃</m:t>
                                    </m:r>
                                  </m:e>
                                </m:func>
                              </m:num>
                              <m:den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den>
                            </m:f>
                          </m:e>
                          <m:e>
                            <m: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−</m:t>
                            </m:r>
                            <m:func>
                              <m:funcPr>
                                <m:ctrl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de-DE" sz="1100" b="0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sin</m:t>
                                </m:r>
                              </m:fNam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𝜃</m:t>
                                </m:r>
                              </m:e>
                            </m:func>
                          </m:e>
                        </m:mr>
                        <m:mr>
                          <m:e>
                            <m:f>
                              <m:fPr>
                                <m:ctrl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ad>
                                  <m:radPr>
                                    <m:degHide m:val="on"/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</m:ctrlPr>
                                  </m:radPr>
                                  <m:deg/>
                                  <m:e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3</m:t>
                                    </m:r>
                                  </m:e>
                                </m:rad>
                              </m:num>
                              <m:den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den>
                            </m:f>
                            <m: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 </m:t>
                            </m:r>
                            <m:func>
                              <m:funcPr>
                                <m:ctrl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de-DE" sz="1100" b="0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cos</m:t>
                                </m:r>
                              </m:fNam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𝜃</m:t>
                                </m:r>
                              </m:e>
                            </m:func>
                          </m:e>
                          <m:e>
                            <m: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−</m:t>
                            </m:r>
                            <m:f>
                              <m:fPr>
                                <m:ctrl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func>
                                  <m:func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</m:ctrlPr>
                                  </m:funcPr>
                                  <m:fName>
                                    <m:r>
                                      <m:rPr>
                                        <m:sty m:val="p"/>
                                      </m:rPr>
                                      <a:rPr lang="de-DE" sz="1100" b="0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cos</m:t>
                                    </m:r>
                                  </m:fName>
                                  <m:e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𝜃</m:t>
                                    </m:r>
                                  </m:e>
                                </m:func>
                              </m:num>
                              <m:den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den>
                            </m:f>
                          </m:e>
                          <m:e>
                            <m: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−</m:t>
                            </m:r>
                            <m:func>
                              <m:funcPr>
                                <m:ctrl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de-DE" sz="1100" b="0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sin</m:t>
                                </m:r>
                              </m:fNam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𝜃</m:t>
                                </m:r>
                              </m:e>
                            </m:func>
                          </m:e>
                        </m:mr>
                      </m:m>
                    </m:e>
                  </m:d>
                  <m:r>
                    <a:rPr lang="de-DE" sz="1100" b="0" i="0">
                      <a:latin typeface="Cambria Math"/>
                    </a:rPr>
                    <m:t> </m:t>
                  </m:r>
                </m:oMath>
              </a14:m>
              <a:endParaRPr lang="de-DE" sz="1100"/>
            </a:p>
          </xdr:txBody>
        </xdr:sp>
      </mc:Choice>
      <mc:Fallback xmlns="">
        <xdr:sp macro="" textlink="">
          <xdr:nvSpPr>
            <xdr:cNvPr id="72" name="Textfeld 71"/>
            <xdr:cNvSpPr txBox="1"/>
          </xdr:nvSpPr>
          <xdr:spPr>
            <a:xfrm>
              <a:off x="948372" y="9917121"/>
              <a:ext cx="3057525" cy="8959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de-DE" sz="1100" b="0" baseline="0"/>
                <a:t> </a:t>
              </a:r>
              <a:r>
                <a:rPr lang="de-DE" sz="1100" b="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−1/𝑟_𝑤   (■8(0&amp;cos⁡𝜃&amp;−sin⁡𝜃@−√3/2  cos⁡𝜃&amp;−cos⁡𝜃/2&amp;−sin⁡𝜃@√3/2  cos⁡𝜃&amp;−cos⁡𝜃/2&amp;−sin⁡𝜃 )) </a:t>
              </a:r>
              <a:r>
                <a:rPr lang="de-DE" sz="1100" b="0" i="0">
                  <a:latin typeface="Cambria Math"/>
                </a:rPr>
                <a:t> </a:t>
              </a:r>
              <a:endParaRPr lang="de-DE" sz="1100"/>
            </a:p>
          </xdr:txBody>
        </xdr:sp>
      </mc:Fallback>
    </mc:AlternateContent>
    <xdr:clientData/>
  </xdr:oneCellAnchor>
  <xdr:oneCellAnchor>
    <xdr:from>
      <xdr:col>9</xdr:col>
      <xdr:colOff>390525</xdr:colOff>
      <xdr:row>51</xdr:row>
      <xdr:rowOff>85725</xdr:rowOff>
    </xdr:from>
    <xdr:ext cx="3057525" cy="9290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3" name="Textfeld 72"/>
            <xdr:cNvSpPr txBox="1"/>
          </xdr:nvSpPr>
          <xdr:spPr>
            <a:xfrm>
              <a:off x="7439025" y="4086225"/>
              <a:ext cx="3057525" cy="9290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de-DE" sz="1100" b="0" baseline="0"/>
                <a:t> </a:t>
              </a:r>
              <a:r>
                <a:rPr lang="de-DE" sz="1100" b="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14:m>
                <m:oMath xmlns:m="http://schemas.openxmlformats.org/officeDocument/2006/math">
                  <m:sSup>
                    <m:sSupPr>
                      <m:ctrlPr>
                        <a:rPr lang="de-DE" sz="1100" b="0" i="1">
                          <a:latin typeface="Cambria Math"/>
                        </a:rPr>
                      </m:ctrlPr>
                    </m:sSupPr>
                    <m:e>
                      <m:r>
                        <a:rPr lang="de-DE" sz="11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−</m:t>
                      </m:r>
                      <m:sSub>
                        <m:sSubPr>
                          <m:ctrlPr>
                            <a:rPr lang="de-DE" sz="1100" b="0" i="1">
                              <a:solidFill>
                                <a:schemeClr val="tx1"/>
                              </a:solidFill>
                              <a:effectLst/>
                              <a:latin typeface="Cambria Math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a:rPr lang="de-DE" sz="1100" b="0" i="1">
                              <a:solidFill>
                                <a:schemeClr val="tx1"/>
                              </a:solidFill>
                              <a:effectLst/>
                              <a:latin typeface="Cambria Math"/>
                              <a:ea typeface="+mn-ea"/>
                              <a:cs typeface="+mn-cs"/>
                            </a:rPr>
                            <m:t>𝑟</m:t>
                          </m:r>
                        </m:e>
                        <m:sub>
                          <m:r>
                            <a:rPr lang="de-DE" sz="1100" b="0" i="1">
                              <a:solidFill>
                                <a:schemeClr val="tx1"/>
                              </a:solidFill>
                              <a:effectLst/>
                              <a:latin typeface="Cambria Math"/>
                              <a:ea typeface="+mn-ea"/>
                              <a:cs typeface="+mn-cs"/>
                            </a:rPr>
                            <m:t>𝑤</m:t>
                          </m:r>
                        </m:sub>
                      </m:sSub>
                      <m:r>
                        <a:rPr lang="de-DE" sz="11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 </m:t>
                      </m:r>
                      <m:d>
                        <m:dPr>
                          <m:ctrlPr>
                            <a:rPr lang="de-DE" sz="1100" b="0" i="1">
                              <a:solidFill>
                                <a:schemeClr val="tx1"/>
                              </a:solidFill>
                              <a:effectLst/>
                              <a:latin typeface="Cambria Math"/>
                              <a:ea typeface="+mn-ea"/>
                              <a:cs typeface="+mn-cs"/>
                            </a:rPr>
                          </m:ctrlPr>
                        </m:dPr>
                        <m:e>
                          <m:m>
                            <m:mPr>
                              <m:mcs>
                                <m:mc>
                                  <m:mcPr>
                                    <m:count m:val="3"/>
                                    <m:mcJc m:val="center"/>
                                  </m:mcPr>
                                </m:mc>
                              </m:mcs>
                              <m:ctrlPr>
                                <a:rPr lang="de-DE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/>
                                  <a:ea typeface="+mn-ea"/>
                                  <a:cs typeface="+mn-cs"/>
                                </a:rPr>
                              </m:ctrlPr>
                            </m:mPr>
                            <m:mr>
                              <m:e>
                                <m:r>
                                  <m:rPr>
                                    <m:brk m:alnAt="7"/>
                                  </m:r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0</m:t>
                                </m:r>
                              </m:e>
                              <m:e>
                                <m:func>
                                  <m:func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</m:ctrlPr>
                                  </m:funcPr>
                                  <m:fName>
                                    <m:r>
                                      <m:rPr>
                                        <m:sty m:val="p"/>
                                      </m:rPr>
                                      <a:rPr lang="de-DE" sz="1100" b="0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cos</m:t>
                                    </m:r>
                                  </m:fName>
                                  <m:e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𝜃</m:t>
                                    </m:r>
                                  </m:e>
                                </m:func>
                              </m: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func>
                                  <m:func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</m:ctrlPr>
                                  </m:funcPr>
                                  <m:fName>
                                    <m:r>
                                      <m:rPr>
                                        <m:sty m:val="p"/>
                                      </m:rPr>
                                      <a:rPr lang="de-DE" sz="1100" b="0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sin</m:t>
                                    </m:r>
                                  </m:fName>
                                  <m:e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𝜃</m:t>
                                    </m:r>
                                  </m:e>
                                </m:func>
                              </m:e>
                            </m:mr>
                            <m:mr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f>
                                  <m:f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</m:ctrlPr>
                                  </m:fPr>
                                  <m:num>
                                    <m:rad>
                                      <m:radPr>
                                        <m:degHide m:val="on"/>
                                        <m:ctrlPr>
                                          <a:rPr lang="de-DE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radPr>
                                      <m:deg/>
                                      <m:e>
                                        <m:r>
                                          <a:rPr lang="de-DE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/>
                                            <a:ea typeface="+mn-ea"/>
                                            <a:cs typeface="+mn-cs"/>
                                          </a:rPr>
                                          <m:t>3</m:t>
                                        </m:r>
                                      </m:e>
                                    </m:rad>
                                  </m:num>
                                  <m:den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den>
                                </m:f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 </m:t>
                                </m:r>
                                <m:func>
                                  <m:func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</m:ctrlPr>
                                  </m:funcPr>
                                  <m:fName>
                                    <m:r>
                                      <m:rPr>
                                        <m:sty m:val="p"/>
                                      </m:rPr>
                                      <a:rPr lang="de-DE" sz="1100" b="0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cos</m:t>
                                    </m:r>
                                  </m:fName>
                                  <m:e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𝜃</m:t>
                                    </m:r>
                                  </m:e>
                                </m:func>
                              </m: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f>
                                  <m:f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</m:ctrlPr>
                                  </m:fPr>
                                  <m:num>
                                    <m:func>
                                      <m:funcPr>
                                        <m:ctrlPr>
                                          <a:rPr lang="de-DE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funcPr>
                                      <m:fName>
                                        <m:r>
                                          <m:rPr>
                                            <m:sty m:val="p"/>
                                          </m:rPr>
                                          <a:rPr lang="de-DE" sz="1100" b="0" i="0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/>
                                            <a:ea typeface="+mn-ea"/>
                                            <a:cs typeface="+mn-cs"/>
                                          </a:rPr>
                                          <m:t>cos</m:t>
                                        </m:r>
                                      </m:fName>
                                      <m:e>
                                        <m:r>
                                          <a:rPr lang="de-DE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/>
                                            <a:ea typeface="+mn-ea"/>
                                            <a:cs typeface="+mn-cs"/>
                                          </a:rPr>
                                          <m:t>𝜃</m:t>
                                        </m:r>
                                      </m:e>
                                    </m:func>
                                  </m:num>
                                  <m:den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den>
                                </m:f>
                              </m: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func>
                                  <m:func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</m:ctrlPr>
                                  </m:funcPr>
                                  <m:fName>
                                    <m:r>
                                      <m:rPr>
                                        <m:sty m:val="p"/>
                                      </m:rPr>
                                      <a:rPr lang="de-DE" sz="1100" b="0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sin</m:t>
                                    </m:r>
                                  </m:fName>
                                  <m:e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𝜃</m:t>
                                    </m:r>
                                  </m:e>
                                </m:func>
                              </m:e>
                            </m:mr>
                            <m:mr>
                              <m:e>
                                <m:f>
                                  <m:f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</m:ctrlPr>
                                  </m:fPr>
                                  <m:num>
                                    <m:rad>
                                      <m:radPr>
                                        <m:degHide m:val="on"/>
                                        <m:ctrlPr>
                                          <a:rPr lang="de-DE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radPr>
                                      <m:deg/>
                                      <m:e>
                                        <m:r>
                                          <a:rPr lang="de-DE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/>
                                            <a:ea typeface="+mn-ea"/>
                                            <a:cs typeface="+mn-cs"/>
                                          </a:rPr>
                                          <m:t>3</m:t>
                                        </m:r>
                                      </m:e>
                                    </m:rad>
                                  </m:num>
                                  <m:den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den>
                                </m:f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 </m:t>
                                </m:r>
                                <m:func>
                                  <m:func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</m:ctrlPr>
                                  </m:funcPr>
                                  <m:fName>
                                    <m:r>
                                      <m:rPr>
                                        <m:sty m:val="p"/>
                                      </m:rPr>
                                      <a:rPr lang="de-DE" sz="1100" b="0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cos</m:t>
                                    </m:r>
                                  </m:fName>
                                  <m:e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𝜃</m:t>
                                    </m:r>
                                  </m:e>
                                </m:func>
                              </m: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f>
                                  <m:f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</m:ctrlPr>
                                  </m:fPr>
                                  <m:num>
                                    <m:func>
                                      <m:funcPr>
                                        <m:ctrlPr>
                                          <a:rPr lang="de-DE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funcPr>
                                      <m:fName>
                                        <m:r>
                                          <m:rPr>
                                            <m:sty m:val="p"/>
                                          </m:rPr>
                                          <a:rPr lang="de-DE" sz="1100" b="0" i="0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/>
                                            <a:ea typeface="+mn-ea"/>
                                            <a:cs typeface="+mn-cs"/>
                                          </a:rPr>
                                          <m:t>cos</m:t>
                                        </m:r>
                                      </m:fName>
                                      <m:e>
                                        <m:r>
                                          <a:rPr lang="de-DE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/>
                                            <a:ea typeface="+mn-ea"/>
                                            <a:cs typeface="+mn-cs"/>
                                          </a:rPr>
                                          <m:t>𝜃</m:t>
                                        </m:r>
                                      </m:e>
                                    </m:func>
                                  </m:num>
                                  <m:den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den>
                                </m:f>
                              </m: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func>
                                  <m:funcPr>
                                    <m:ctrlP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</m:ctrlPr>
                                  </m:funcPr>
                                  <m:fName>
                                    <m:r>
                                      <m:rPr>
                                        <m:sty m:val="p"/>
                                      </m:rPr>
                                      <a:rPr lang="de-DE" sz="1100" b="0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sin</m:t>
                                    </m:r>
                                  </m:fName>
                                  <m:e>
                                    <m:r>
                                      <a:rPr lang="de-DE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𝜃</m:t>
                                    </m:r>
                                  </m:e>
                                </m:func>
                              </m:e>
                            </m:mr>
                          </m:m>
                        </m:e>
                      </m:d>
                      <m:r>
                        <a:rPr lang="de-DE" sz="1100" b="0" i="0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 </m:t>
                      </m:r>
                    </m:e>
                    <m:sup>
                      <m:r>
                        <a:rPr lang="de-DE" sz="1100" b="0" i="1">
                          <a:latin typeface="Cambria Math"/>
                        </a:rPr>
                        <m:t>−1</m:t>
                      </m:r>
                    </m:sup>
                  </m:sSup>
                  <m:r>
                    <a:rPr lang="de-DE" sz="1100" b="0" i="1">
                      <a:latin typeface="Cambria Math"/>
                    </a:rPr>
                    <m:t>= </m:t>
                  </m:r>
                </m:oMath>
              </a14:m>
              <a:endParaRPr lang="de-DE" sz="1100"/>
            </a:p>
          </xdr:txBody>
        </xdr:sp>
      </mc:Choice>
      <mc:Fallback xmlns="">
        <xdr:sp macro="" textlink="">
          <xdr:nvSpPr>
            <xdr:cNvPr id="73" name="Textfeld 72"/>
            <xdr:cNvSpPr txBox="1"/>
          </xdr:nvSpPr>
          <xdr:spPr>
            <a:xfrm>
              <a:off x="7439025" y="4086225"/>
              <a:ext cx="3057525" cy="9290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de-DE" sz="1100" b="0" baseline="0"/>
                <a:t> </a:t>
              </a:r>
              <a:r>
                <a:rPr lang="de-DE" sz="1100" b="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DE" sz="1100" b="0" i="0">
                  <a:latin typeface="Cambria Math"/>
                </a:rPr>
                <a:t>〖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−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𝑟_𝑤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  (■8(0&amp;cos⁡𝜃&amp;−sin⁡𝜃@−√3/2  cos⁡𝜃&amp;−cos⁡𝜃/2&amp;−sin⁡𝜃@√3/2  cos⁡𝜃&amp;−cos⁡𝜃/2&amp;−sin⁡𝜃 ))  〗^(</a:t>
              </a:r>
              <a:r>
                <a:rPr lang="de-DE" sz="1100" b="0" i="0">
                  <a:latin typeface="Cambria Math"/>
                </a:rPr>
                <a:t>−1)= </a:t>
              </a:r>
              <a:endParaRPr lang="de-DE" sz="1100"/>
            </a:p>
          </xdr:txBody>
        </xdr:sp>
      </mc:Fallback>
    </mc:AlternateContent>
    <xdr:clientData/>
  </xdr:oneCellAnchor>
  <xdr:oneCellAnchor>
    <xdr:from>
      <xdr:col>10</xdr:col>
      <xdr:colOff>50767</xdr:colOff>
      <xdr:row>57</xdr:row>
      <xdr:rowOff>46513</xdr:rowOff>
    </xdr:from>
    <xdr:ext cx="2416207" cy="60151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/>
            <xdr:cNvSpPr txBox="1"/>
          </xdr:nvSpPr>
          <xdr:spPr>
            <a:xfrm>
              <a:off x="7870792" y="5209063"/>
              <a:ext cx="2416207" cy="60151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de-DE" sz="1100" i="1">
                            <a:latin typeface="Cambria Math"/>
                          </a:rPr>
                        </m:ctrlPr>
                      </m:sSupPr>
                      <m:e>
                        <m:d>
                          <m:dPr>
                            <m:begChr m:val="["/>
                            <m:endChr m:val="]"/>
                            <m:ctrlPr>
                              <a:rPr lang="de-DE" sz="1100" i="1">
                                <a:latin typeface="Cambria Math"/>
                              </a:rPr>
                            </m:ctrlPr>
                          </m:dPr>
                          <m:e>
                            <m:m>
                              <m:mPr>
                                <m:mcs>
                                  <m:mc>
                                    <m:mcPr>
                                      <m:count m:val="3"/>
                                      <m:mcJc m:val="center"/>
                                    </m:mcPr>
                                  </m:mc>
                                </m:mcs>
                                <m:ctrlPr>
                                  <a:rPr lang="de-DE" sz="1100" i="1">
                                    <a:latin typeface="Cambria Math"/>
                                  </a:rPr>
                                </m:ctrlPr>
                              </m:mPr>
                              <m:mr>
                                <m:e>
                                  <m:r>
                                    <m:rPr>
                                      <m:brk m:alnAt="7"/>
                                    </m:rPr>
                                    <a:rPr lang="de-DE" sz="1100" b="0" i="1">
                                      <a:latin typeface="Cambria Math"/>
                                    </a:rPr>
                                    <m:t>0</m:t>
                                  </m:r>
                                </m:e>
                                <m:e>
                                  <m:r>
                                    <a:rPr lang="de-DE" sz="1100" b="0" i="1">
                                      <a:latin typeface="Cambria Math"/>
                                    </a:rPr>
                                    <m:t>−1</m:t>
                                  </m:r>
                                </m:e>
                                <m:e>
                                  <m:r>
                                    <a:rPr lang="de-DE" sz="1100" b="0" i="1">
                                      <a:latin typeface="Cambria Math"/>
                                    </a:rPr>
                                    <m:t>0</m:t>
                                  </m:r>
                                </m:e>
                              </m:mr>
                              <m:mr>
                                <m:e>
                                  <m:r>
                                    <a:rPr lang="de-DE" sz="1100" b="0" i="1">
                                      <a:latin typeface="Cambria Math"/>
                                    </a:rPr>
                                    <m:t>1</m:t>
                                  </m:r>
                                </m:e>
                                <m:e>
                                  <m:r>
                                    <a:rPr lang="de-DE" sz="1100" b="0" i="1">
                                      <a:latin typeface="Cambria Math"/>
                                    </a:rPr>
                                    <m:t>0</m:t>
                                  </m:r>
                                </m:e>
                                <m:e>
                                  <m:r>
                                    <a:rPr lang="de-DE" sz="1100" b="0" i="1">
                                      <a:latin typeface="Cambria Math"/>
                                    </a:rPr>
                                    <m:t>0</m:t>
                                  </m:r>
                                </m:e>
                              </m:mr>
                              <m:mr>
                                <m:e>
                                  <m:r>
                                    <a:rPr lang="de-DE" sz="1100" b="0" i="1">
                                      <a:latin typeface="Cambria Math"/>
                                    </a:rPr>
                                    <m:t>0</m:t>
                                  </m:r>
                                </m:e>
                                <m:e>
                                  <m:r>
                                    <a:rPr lang="de-DE" sz="1100" b="0" i="1">
                                      <a:latin typeface="Cambria Math"/>
                                    </a:rPr>
                                    <m:t>0</m:t>
                                  </m:r>
                                </m:e>
                                <m:e>
                                  <m:r>
                                    <a:rPr lang="de-DE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/>
                                      <a:ea typeface="+mn-ea"/>
                                      <a:cs typeface="+mn-cs"/>
                                    </a:rPr>
                                    <m:t>−</m:t>
                                  </m:r>
                                  <m:sSub>
                                    <m:sSubPr>
                                      <m:ctrlP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𝑟</m:t>
                                      </m:r>
                                    </m:e>
                                    <m:sub>
                                      <m:r>
                                        <a:rPr lang="de-DE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/>
                                          <a:ea typeface="+mn-ea"/>
                                          <a:cs typeface="+mn-cs"/>
                                        </a:rPr>
                                        <m:t>𝑏</m:t>
                                      </m:r>
                                    </m:sub>
                                  </m:sSub>
                                </m:e>
                              </m:mr>
                            </m:m>
                          </m:e>
                        </m:d>
                      </m:e>
                      <m:sup>
                        <m:r>
                          <a:rPr lang="de-DE" sz="1100" b="0" i="1">
                            <a:latin typeface="Cambria Math"/>
                          </a:rPr>
                          <m:t>−1</m:t>
                        </m:r>
                      </m:sup>
                    </m:sSup>
                    <m:r>
                      <a:rPr lang="de-DE" sz="1100" b="0" i="1">
                        <a:latin typeface="Cambria Math"/>
                      </a:rPr>
                      <m:t>=</m:t>
                    </m:r>
                  </m:oMath>
                </m:oMathPara>
              </a14:m>
              <a:endParaRPr lang="de-DE" sz="1100"/>
            </a:p>
          </xdr:txBody>
        </xdr:sp>
      </mc:Choice>
      <mc:Fallback xmlns="">
        <xdr:sp macro="" textlink="">
          <xdr:nvSpPr>
            <xdr:cNvPr id="8" name="Textfeld 7"/>
            <xdr:cNvSpPr txBox="1"/>
          </xdr:nvSpPr>
          <xdr:spPr>
            <a:xfrm>
              <a:off x="7870792" y="5209063"/>
              <a:ext cx="2416207" cy="60151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de-DE" sz="1100" i="0">
                  <a:latin typeface="Cambria Math"/>
                </a:rPr>
                <a:t>[■8(</a:t>
              </a:r>
              <a:r>
                <a:rPr lang="de-DE" sz="1100" b="0" i="0">
                  <a:latin typeface="Cambria Math"/>
                </a:rPr>
                <a:t>0&amp;−1&amp;0@1&amp;0&amp;0@0&amp;0&amp;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−𝑟_𝑏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 )]^(</a:t>
              </a:r>
              <a:r>
                <a:rPr lang="de-DE" sz="1100" b="0" i="0">
                  <a:latin typeface="Cambria Math"/>
                </a:rPr>
                <a:t>−1)=</a:t>
              </a:r>
              <a:endParaRPr lang="de-DE" sz="1100"/>
            </a:p>
          </xdr:txBody>
        </xdr:sp>
      </mc:Fallback>
    </mc:AlternateContent>
    <xdr:clientData/>
  </xdr:oneCellAnchor>
  <xdr:twoCellAnchor>
    <xdr:from>
      <xdr:col>5</xdr:col>
      <xdr:colOff>690563</xdr:colOff>
      <xdr:row>18</xdr:row>
      <xdr:rowOff>95250</xdr:rowOff>
    </xdr:from>
    <xdr:to>
      <xdr:col>9</xdr:col>
      <xdr:colOff>407193</xdr:colOff>
      <xdr:row>30</xdr:row>
      <xdr:rowOff>26194</xdr:rowOff>
    </xdr:to>
    <xdr:grpSp>
      <xdr:nvGrpSpPr>
        <xdr:cNvPr id="49" name="Gruppieren 48"/>
        <xdr:cNvGrpSpPr/>
      </xdr:nvGrpSpPr>
      <xdr:grpSpPr>
        <a:xfrm>
          <a:off x="4748213" y="3524250"/>
          <a:ext cx="2955130" cy="2226469"/>
          <a:chOff x="251520" y="764704"/>
          <a:chExt cx="6192688" cy="5088580"/>
        </a:xfrm>
      </xdr:grpSpPr>
      <xdr:sp macro="" textlink="">
        <xdr:nvSpPr>
          <xdr:cNvPr id="50" name="Rechteck 49"/>
          <xdr:cNvSpPr/>
        </xdr:nvSpPr>
        <xdr:spPr>
          <a:xfrm>
            <a:off x="251520" y="764704"/>
            <a:ext cx="6192688" cy="5088580"/>
          </a:xfrm>
          <a:prstGeom prst="rect">
            <a:avLst/>
          </a:prstGeom>
          <a:solidFill>
            <a:schemeClr val="bg1">
              <a:lumMod val="8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de-DE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de-DE" sz="600"/>
          </a:p>
        </xdr:txBody>
      </xdr:sp>
      <xdr:sp macro="" textlink="">
        <xdr:nvSpPr>
          <xdr:cNvPr id="53" name="Freihandform 52"/>
          <xdr:cNvSpPr/>
        </xdr:nvSpPr>
        <xdr:spPr>
          <a:xfrm>
            <a:off x="677075" y="4250913"/>
            <a:ext cx="5591102" cy="1493753"/>
          </a:xfrm>
          <a:custGeom>
            <a:avLst/>
            <a:gdLst>
              <a:gd name="connsiteX0" fmla="*/ 0 w 5591102"/>
              <a:gd name="connsiteY0" fmla="*/ 886479 h 1493753"/>
              <a:gd name="connsiteX1" fmla="*/ 3343493 w 5591102"/>
              <a:gd name="connsiteY1" fmla="*/ 1493753 h 1493753"/>
              <a:gd name="connsiteX2" fmla="*/ 5591102 w 5591102"/>
              <a:gd name="connsiteY2" fmla="*/ 593313 h 1493753"/>
              <a:gd name="connsiteX3" fmla="*/ 2247609 w 5591102"/>
              <a:gd name="connsiteY3" fmla="*/ 0 h 1493753"/>
              <a:gd name="connsiteX4" fmla="*/ 0 w 5591102"/>
              <a:gd name="connsiteY4" fmla="*/ 886479 h 149375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5591102" h="1493753">
                <a:moveTo>
                  <a:pt x="0" y="886479"/>
                </a:moveTo>
                <a:lnTo>
                  <a:pt x="3343493" y="1493753"/>
                </a:lnTo>
                <a:lnTo>
                  <a:pt x="5591102" y="593313"/>
                </a:lnTo>
                <a:lnTo>
                  <a:pt x="2247609" y="0"/>
                </a:lnTo>
                <a:lnTo>
                  <a:pt x="0" y="886479"/>
                </a:lnTo>
                <a:close/>
              </a:path>
            </a:pathLst>
          </a:custGeom>
          <a:solidFill>
            <a:schemeClr val="bg1">
              <a:lumMod val="6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de-DE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de-DE" sz="600"/>
          </a:p>
        </xdr:txBody>
      </xdr:sp>
      <xdr:sp macro="" textlink="">
        <xdr:nvSpPr>
          <xdr:cNvPr id="54" name="Ellipse 53"/>
          <xdr:cNvSpPr/>
        </xdr:nvSpPr>
        <xdr:spPr>
          <a:xfrm>
            <a:off x="2247252" y="1459025"/>
            <a:ext cx="2453537" cy="2417405"/>
          </a:xfrm>
          <a:prstGeom prst="ellipse">
            <a:avLst/>
          </a:prstGeom>
          <a:gradFill flip="none" rotWithShape="1">
            <a:gsLst>
              <a:gs pos="0">
                <a:srgbClr val="FFDA3F">
                  <a:shade val="30000"/>
                  <a:satMod val="115000"/>
                </a:srgbClr>
              </a:gs>
              <a:gs pos="50000">
                <a:srgbClr val="FFDA3F">
                  <a:shade val="67500"/>
                  <a:satMod val="115000"/>
                </a:srgbClr>
              </a:gs>
              <a:gs pos="100000">
                <a:srgbClr val="FFDA3F">
                  <a:shade val="100000"/>
                  <a:satMod val="115000"/>
                </a:srgbClr>
              </a:gs>
            </a:gsLst>
            <a:path path="circle">
              <a:fillToRect l="100000" b="100000"/>
            </a:path>
            <a:tileRect t="-100000" r="-100000"/>
          </a:gra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de-DE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de-DE" sz="600"/>
          </a:p>
        </xdr:txBody>
      </xdr:sp>
      <xdr:sp macro="" textlink="">
        <xdr:nvSpPr>
          <xdr:cNvPr id="55" name="Ellipse 54"/>
          <xdr:cNvSpPr/>
        </xdr:nvSpPr>
        <xdr:spPr>
          <a:xfrm>
            <a:off x="2247252" y="2343955"/>
            <a:ext cx="2453537" cy="632505"/>
          </a:xfrm>
          <a:prstGeom prst="ellipse">
            <a:avLst/>
          </a:prstGeom>
          <a:noFill/>
          <a:ln>
            <a:solidFill>
              <a:schemeClr val="bg1">
                <a:lumMod val="50000"/>
              </a:schemeClr>
            </a:solidFill>
            <a:prstDash val="sysDot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de-DE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de-DE" sz="600"/>
          </a:p>
        </xdr:txBody>
      </xdr:sp>
      <xdr:cxnSp macro="">
        <xdr:nvCxnSpPr>
          <xdr:cNvPr id="63" name="Gerade Verbindung 62"/>
          <xdr:cNvCxnSpPr/>
        </xdr:nvCxnSpPr>
        <xdr:spPr>
          <a:xfrm>
            <a:off x="2489200" y="2481385"/>
            <a:ext cx="2010792" cy="371551"/>
          </a:xfrm>
          <a:prstGeom prst="line">
            <a:avLst/>
          </a:prstGeom>
          <a:ln>
            <a:solidFill>
              <a:schemeClr val="bg1">
                <a:lumMod val="50000"/>
              </a:schemeClr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8" name="Gerade Verbindung 77"/>
          <xdr:cNvCxnSpPr/>
        </xdr:nvCxnSpPr>
        <xdr:spPr>
          <a:xfrm flipH="1">
            <a:off x="2821355" y="2399323"/>
            <a:ext cx="1336431" cy="531446"/>
          </a:xfrm>
          <a:prstGeom prst="line">
            <a:avLst/>
          </a:prstGeom>
          <a:ln>
            <a:solidFill>
              <a:schemeClr val="bg1">
                <a:lumMod val="50000"/>
              </a:schemeClr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9" name="Gerade Verbindung mit Pfeil 78"/>
          <xdr:cNvCxnSpPr/>
        </xdr:nvCxnSpPr>
        <xdr:spPr>
          <a:xfrm flipH="1" flipV="1">
            <a:off x="3032369" y="1762369"/>
            <a:ext cx="457200" cy="897838"/>
          </a:xfrm>
          <a:prstGeom prst="straightConnector1">
            <a:avLst/>
          </a:prstGeom>
          <a:ln>
            <a:prstDash val="sysDot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0" name="Textfeld 12"/>
          <xdr:cNvSpPr txBox="1"/>
        </xdr:nvSpPr>
        <xdr:spPr>
          <a:xfrm>
            <a:off x="2771800" y="1907540"/>
            <a:ext cx="429926" cy="640455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de-DE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de-DE" sz="600">
                <a:latin typeface="Symbol" pitchFamily="18" charset="2"/>
              </a:rPr>
              <a:t>w</a:t>
            </a:r>
            <a:r>
              <a:rPr lang="de-DE" sz="600" baseline="-25000"/>
              <a:t>b</a:t>
            </a:r>
          </a:p>
        </xdr:txBody>
      </xdr:sp>
      <xdr:cxnSp macro="">
        <xdr:nvCxnSpPr>
          <xdr:cNvPr id="81" name="Gerade Verbindung mit Pfeil 80"/>
          <xdr:cNvCxnSpPr/>
        </xdr:nvCxnSpPr>
        <xdr:spPr>
          <a:xfrm>
            <a:off x="3489569" y="2665047"/>
            <a:ext cx="347785" cy="1086338"/>
          </a:xfrm>
          <a:prstGeom prst="straightConnector1">
            <a:avLst/>
          </a:prstGeom>
          <a:ln>
            <a:prstDash val="sysDot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2" name="Ellipse 81"/>
          <xdr:cNvSpPr/>
        </xdr:nvSpPr>
        <xdr:spPr>
          <a:xfrm rot="2714753">
            <a:off x="3385454" y="3791172"/>
            <a:ext cx="1256282" cy="1058291"/>
          </a:xfrm>
          <a:prstGeom prst="ellipse">
            <a:avLst/>
          </a:prstGeom>
          <a:solidFill>
            <a:schemeClr val="tx2">
              <a:lumMod val="20000"/>
              <a:lumOff val="80000"/>
              <a:alpha val="50196"/>
            </a:schemeClr>
          </a:solidFill>
          <a:ln>
            <a:solidFill>
              <a:schemeClr val="accent1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de-DE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de-DE" sz="600"/>
          </a:p>
        </xdr:txBody>
      </xdr:sp>
      <xdr:cxnSp macro="">
        <xdr:nvCxnSpPr>
          <xdr:cNvPr id="83" name="Gerade Verbindung mit Pfeil 82"/>
          <xdr:cNvCxnSpPr/>
        </xdr:nvCxnSpPr>
        <xdr:spPr>
          <a:xfrm flipH="1" flipV="1">
            <a:off x="3837355" y="3751385"/>
            <a:ext cx="176241" cy="568932"/>
          </a:xfrm>
          <a:prstGeom prst="straightConnector1">
            <a:avLst/>
          </a:prstGeom>
          <a:ln>
            <a:prstDash val="sysDot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4" name="Gerade Verbindung mit Pfeil 83"/>
          <xdr:cNvCxnSpPr/>
        </xdr:nvCxnSpPr>
        <xdr:spPr>
          <a:xfrm flipH="1">
            <a:off x="3302000" y="3751385"/>
            <a:ext cx="535354" cy="70338"/>
          </a:xfrm>
          <a:prstGeom prst="straightConnector1">
            <a:avLst/>
          </a:prstGeom>
          <a:ln>
            <a:prstDash val="sysDot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5" name="Gerade Verbindung mit Pfeil 84"/>
          <xdr:cNvCxnSpPr/>
        </xdr:nvCxnSpPr>
        <xdr:spPr>
          <a:xfrm flipV="1">
            <a:off x="3837354" y="3573017"/>
            <a:ext cx="374606" cy="178369"/>
          </a:xfrm>
          <a:prstGeom prst="straightConnector1">
            <a:avLst/>
          </a:prstGeom>
          <a:ln>
            <a:prstDash val="sysDot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6" name="Textfeld 29"/>
          <xdr:cNvSpPr txBox="1"/>
        </xdr:nvSpPr>
        <xdr:spPr>
          <a:xfrm>
            <a:off x="3663461" y="2976461"/>
            <a:ext cx="344965" cy="631232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de-DE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de-DE" sz="600">
                <a:latin typeface="+mj-lt"/>
              </a:rPr>
              <a:t>r</a:t>
            </a:r>
            <a:r>
              <a:rPr lang="de-DE" sz="600" baseline="-25000"/>
              <a:t>b</a:t>
            </a:r>
          </a:p>
        </xdr:txBody>
      </xdr:sp>
      <xdr:sp macro="" textlink="">
        <xdr:nvSpPr>
          <xdr:cNvPr id="87" name="Textfeld 30"/>
          <xdr:cNvSpPr txBox="1"/>
        </xdr:nvSpPr>
        <xdr:spPr>
          <a:xfrm>
            <a:off x="3342000" y="3452390"/>
            <a:ext cx="400815" cy="631232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de-DE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de-DE" sz="600">
                <a:latin typeface="+mj-lt"/>
              </a:rPr>
              <a:t>v</a:t>
            </a:r>
            <a:r>
              <a:rPr lang="de-DE" sz="600" baseline="-25000"/>
              <a:t>w</a:t>
            </a:r>
          </a:p>
        </xdr:txBody>
      </xdr:sp>
      <xdr:sp macro="" textlink="">
        <xdr:nvSpPr>
          <xdr:cNvPr id="88" name="Textfeld 31"/>
          <xdr:cNvSpPr txBox="1"/>
        </xdr:nvSpPr>
        <xdr:spPr>
          <a:xfrm>
            <a:off x="3816225" y="3351598"/>
            <a:ext cx="369012" cy="631232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de-DE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de-DE" sz="600">
                <a:latin typeface="+mj-lt"/>
              </a:rPr>
              <a:t>v</a:t>
            </a:r>
            <a:r>
              <a:rPr lang="de-DE" sz="600" baseline="-25000"/>
              <a:t>b</a:t>
            </a:r>
          </a:p>
        </xdr:txBody>
      </xdr:sp>
      <xdr:sp macro="" textlink="">
        <xdr:nvSpPr>
          <xdr:cNvPr id="89" name="Textfeld 32"/>
          <xdr:cNvSpPr txBox="1"/>
        </xdr:nvSpPr>
        <xdr:spPr>
          <a:xfrm>
            <a:off x="4139953" y="3968227"/>
            <a:ext cx="460381" cy="641186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de-DE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de-DE" sz="600">
                <a:latin typeface="Symbol" pitchFamily="18" charset="2"/>
              </a:rPr>
              <a:t>v</a:t>
            </a:r>
            <a:r>
              <a:rPr lang="de-DE" sz="600" baseline="-25000">
                <a:latin typeface="Symbol" pitchFamily="18" charset="2"/>
              </a:rPr>
              <a:t>w</a:t>
            </a:r>
          </a:p>
        </xdr:txBody>
      </xdr:sp>
      <xdr:cxnSp macro="">
        <xdr:nvCxnSpPr>
          <xdr:cNvPr id="90" name="Gerade Verbindung mit Pfeil 89"/>
          <xdr:cNvCxnSpPr/>
        </xdr:nvCxnSpPr>
        <xdr:spPr>
          <a:xfrm flipV="1">
            <a:off x="4017108" y="4035851"/>
            <a:ext cx="194852" cy="293872"/>
          </a:xfrm>
          <a:prstGeom prst="straightConnector1">
            <a:avLst/>
          </a:prstGeom>
          <a:ln>
            <a:prstDash val="sysDot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1" name="Bogen 90"/>
          <xdr:cNvSpPr/>
        </xdr:nvSpPr>
        <xdr:spPr>
          <a:xfrm rot="21036645">
            <a:off x="3995936" y="4077072"/>
            <a:ext cx="267677" cy="209872"/>
          </a:xfrm>
          <a:prstGeom prst="arc">
            <a:avLst>
              <a:gd name="adj1" fmla="val 4624435"/>
              <a:gd name="adj2" fmla="val 0"/>
            </a:avLst>
          </a:prstGeom>
          <a:ln>
            <a:headEnd type="none" w="med" len="med"/>
            <a:tailEnd type="arrow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de-DE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de-DE" sz="600"/>
          </a:p>
        </xdr:txBody>
      </xdr:sp>
      <xdr:cxnSp macro="">
        <xdr:nvCxnSpPr>
          <xdr:cNvPr id="92" name="Gerade Verbindung mit Pfeil 91"/>
          <xdr:cNvCxnSpPr/>
        </xdr:nvCxnSpPr>
        <xdr:spPr>
          <a:xfrm flipV="1">
            <a:off x="3485662" y="4307374"/>
            <a:ext cx="538995" cy="698381"/>
          </a:xfrm>
          <a:prstGeom prst="straightConnector1">
            <a:avLst/>
          </a:prstGeom>
          <a:ln w="19050">
            <a:solidFill>
              <a:schemeClr val="accent6">
                <a:lumMod val="50000"/>
              </a:schemeClr>
            </a:solidFill>
            <a:prstDash val="sysDot"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3" name="Gerade Verbindung mit Pfeil 92"/>
          <xdr:cNvCxnSpPr/>
        </xdr:nvCxnSpPr>
        <xdr:spPr>
          <a:xfrm flipH="1" flipV="1">
            <a:off x="2301631" y="4009293"/>
            <a:ext cx="1187938" cy="1003885"/>
          </a:xfrm>
          <a:prstGeom prst="straightConnector1">
            <a:avLst/>
          </a:prstGeom>
          <a:ln w="19050">
            <a:solidFill>
              <a:schemeClr val="accent6">
                <a:lumMod val="50000"/>
              </a:schemeClr>
            </a:solidFill>
            <a:prstDash val="sysDot"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4" name="Gerade Verbindung mit Pfeil 93"/>
          <xdr:cNvCxnSpPr/>
        </xdr:nvCxnSpPr>
        <xdr:spPr>
          <a:xfrm flipV="1">
            <a:off x="3489569" y="3751386"/>
            <a:ext cx="668216" cy="1254369"/>
          </a:xfrm>
          <a:prstGeom prst="straightConnector1">
            <a:avLst/>
          </a:prstGeom>
          <a:ln w="19050">
            <a:solidFill>
              <a:schemeClr val="accent6">
                <a:lumMod val="50000"/>
              </a:schemeClr>
            </a:solidFill>
            <a:prstDash val="sysDot"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5" name="Gerade Verbindung mit Pfeil 94"/>
          <xdr:cNvCxnSpPr/>
        </xdr:nvCxnSpPr>
        <xdr:spPr>
          <a:xfrm flipV="1">
            <a:off x="4013595" y="4310185"/>
            <a:ext cx="7420" cy="991024"/>
          </a:xfrm>
          <a:prstGeom prst="straightConnector1">
            <a:avLst/>
          </a:prstGeom>
          <a:ln>
            <a:prstDash val="sysDot"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6" name="Gerade Verbindung mit Pfeil 95"/>
          <xdr:cNvCxnSpPr/>
        </xdr:nvCxnSpPr>
        <xdr:spPr>
          <a:xfrm flipH="1" flipV="1">
            <a:off x="3494598" y="5005756"/>
            <a:ext cx="522511" cy="295453"/>
          </a:xfrm>
          <a:prstGeom prst="straightConnector1">
            <a:avLst/>
          </a:prstGeom>
          <a:ln>
            <a:prstDash val="sysDot"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7" name="Gerade Verbindung mit Pfeil 96"/>
          <xdr:cNvCxnSpPr/>
        </xdr:nvCxnSpPr>
        <xdr:spPr>
          <a:xfrm>
            <a:off x="2301631" y="4966677"/>
            <a:ext cx="1187938" cy="39078"/>
          </a:xfrm>
          <a:prstGeom prst="straightConnector1">
            <a:avLst/>
          </a:prstGeom>
          <a:ln>
            <a:prstDash val="sysDot"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8" name="Gerade Verbindung mit Pfeil 97"/>
          <xdr:cNvCxnSpPr/>
        </xdr:nvCxnSpPr>
        <xdr:spPr>
          <a:xfrm>
            <a:off x="2301631" y="4009292"/>
            <a:ext cx="0" cy="957385"/>
          </a:xfrm>
          <a:prstGeom prst="straightConnector1">
            <a:avLst/>
          </a:prstGeom>
          <a:ln>
            <a:prstDash val="sysDot"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9" name="Textfeld 60"/>
          <xdr:cNvSpPr txBox="1"/>
        </xdr:nvSpPr>
        <xdr:spPr>
          <a:xfrm>
            <a:off x="2965384" y="5147901"/>
            <a:ext cx="869196" cy="425995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de-DE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de-DE" sz="600">
                <a:latin typeface="Symbol" pitchFamily="18" charset="2"/>
              </a:rPr>
              <a:t>120°</a:t>
            </a:r>
            <a:endParaRPr lang="de-DE" sz="600" baseline="-25000">
              <a:latin typeface="Symbol" pitchFamily="18" charset="2"/>
            </a:endParaRPr>
          </a:p>
        </xdr:txBody>
      </xdr:sp>
      <xdr:sp macro="" textlink="">
        <xdr:nvSpPr>
          <xdr:cNvPr id="100" name="Textfeld 61"/>
          <xdr:cNvSpPr txBox="1"/>
        </xdr:nvSpPr>
        <xdr:spPr>
          <a:xfrm>
            <a:off x="2209793" y="4643844"/>
            <a:ext cx="1024160" cy="425995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de-DE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de-DE" sz="600">
                <a:latin typeface="Symbol" pitchFamily="18" charset="2"/>
              </a:rPr>
              <a:t>Q = 40°</a:t>
            </a:r>
            <a:endParaRPr lang="de-DE" sz="600" baseline="-25000">
              <a:latin typeface="Symbol" pitchFamily="18" charset="2"/>
            </a:endParaRPr>
          </a:p>
        </xdr:txBody>
      </xdr:sp>
      <xdr:sp macro="" textlink="">
        <xdr:nvSpPr>
          <xdr:cNvPr id="101" name="Bogen 100"/>
          <xdr:cNvSpPr/>
        </xdr:nvSpPr>
        <xdr:spPr>
          <a:xfrm>
            <a:off x="2977830" y="4656563"/>
            <a:ext cx="491816" cy="644645"/>
          </a:xfrm>
          <a:prstGeom prst="arc">
            <a:avLst>
              <a:gd name="adj1" fmla="val 10705406"/>
              <a:gd name="adj2" fmla="val 14796596"/>
            </a:avLst>
          </a:prstGeom>
          <a:ln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de-DE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de-DE" sz="600"/>
          </a:p>
        </xdr:txBody>
      </xdr:sp>
      <xdr:sp macro="" textlink="">
        <xdr:nvSpPr>
          <xdr:cNvPr id="102" name="Bogen 101"/>
          <xdr:cNvSpPr/>
        </xdr:nvSpPr>
        <xdr:spPr>
          <a:xfrm rot="16200000">
            <a:off x="3356186" y="4455210"/>
            <a:ext cx="332877" cy="1065113"/>
          </a:xfrm>
          <a:prstGeom prst="arc">
            <a:avLst>
              <a:gd name="adj1" fmla="val 7502242"/>
              <a:gd name="adj2" fmla="val 16172244"/>
            </a:avLst>
          </a:prstGeom>
          <a:ln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de-DE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de-DE" sz="600"/>
          </a:p>
        </xdr:txBody>
      </xdr:sp>
      <xdr:sp macro="" textlink="">
        <xdr:nvSpPr>
          <xdr:cNvPr id="103" name="Ellipse 102"/>
          <xdr:cNvSpPr/>
        </xdr:nvSpPr>
        <xdr:spPr>
          <a:xfrm rot="7773391">
            <a:off x="1663699" y="3923421"/>
            <a:ext cx="1322489" cy="174118"/>
          </a:xfrm>
          <a:prstGeom prst="ellipse">
            <a:avLst/>
          </a:prstGeom>
          <a:solidFill>
            <a:schemeClr val="tx2">
              <a:lumMod val="20000"/>
              <a:lumOff val="80000"/>
              <a:alpha val="50196"/>
            </a:schemeClr>
          </a:solidFill>
          <a:ln>
            <a:solidFill>
              <a:schemeClr val="accent1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de-DE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de-DE" sz="600"/>
          </a:p>
        </xdr:txBody>
      </xdr:sp>
      <xdr:sp macro="" textlink="">
        <xdr:nvSpPr>
          <xdr:cNvPr id="104" name="Ellipse 103"/>
          <xdr:cNvSpPr/>
        </xdr:nvSpPr>
        <xdr:spPr>
          <a:xfrm rot="7125839">
            <a:off x="3871269" y="3126034"/>
            <a:ext cx="552403" cy="1279590"/>
          </a:xfrm>
          <a:prstGeom prst="ellipse">
            <a:avLst/>
          </a:prstGeom>
          <a:solidFill>
            <a:schemeClr val="tx2">
              <a:lumMod val="20000"/>
              <a:lumOff val="80000"/>
              <a:alpha val="50196"/>
            </a:schemeClr>
          </a:solidFill>
          <a:ln>
            <a:solidFill>
              <a:schemeClr val="accent1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de-DE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de-DE" sz="600"/>
          </a:p>
        </xdr:txBody>
      </xdr:sp>
    </xdr:grpSp>
    <xdr:clientData/>
  </xdr:twoCellAnchor>
  <xdr:oneCellAnchor>
    <xdr:from>
      <xdr:col>0</xdr:col>
      <xdr:colOff>14144</xdr:colOff>
      <xdr:row>27</xdr:row>
      <xdr:rowOff>6313</xdr:rowOff>
    </xdr:from>
    <xdr:ext cx="752475" cy="200025"/>
    <xdr:sp macro="" textlink="">
      <xdr:nvSpPr>
        <xdr:cNvPr id="106" name="Textfeld 105"/>
        <xdr:cNvSpPr txBox="1"/>
      </xdr:nvSpPr>
      <xdr:spPr>
        <a:xfrm>
          <a:off x="14144" y="5101289"/>
          <a:ext cx="752475" cy="2000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noAutofit/>
        </a:bodyPr>
        <a:lstStyle/>
        <a:p>
          <a:r>
            <a:rPr lang="de-DE" sz="1100">
              <a:latin typeface="+mn-lt"/>
            </a:rPr>
            <a:t>pos</a:t>
          </a:r>
          <a:r>
            <a:rPr lang="de-DE" sz="1100" baseline="-25000">
              <a:latin typeface="+mn-lt"/>
            </a:rPr>
            <a:t>y</a:t>
          </a:r>
        </a:p>
      </xdr:txBody>
    </xdr:sp>
    <xdr:clientData/>
  </xdr:oneCellAnchor>
  <xdr:oneCellAnchor>
    <xdr:from>
      <xdr:col>0</xdr:col>
      <xdr:colOff>0</xdr:colOff>
      <xdr:row>25</xdr:row>
      <xdr:rowOff>179717</xdr:rowOff>
    </xdr:from>
    <xdr:ext cx="752475" cy="200025"/>
    <xdr:sp macro="" textlink="">
      <xdr:nvSpPr>
        <xdr:cNvPr id="108" name="Textfeld 107"/>
        <xdr:cNvSpPr txBox="1"/>
      </xdr:nvSpPr>
      <xdr:spPr>
        <a:xfrm>
          <a:off x="0" y="4897288"/>
          <a:ext cx="752475" cy="2000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noAutofit/>
        </a:bodyPr>
        <a:lstStyle/>
        <a:p>
          <a:r>
            <a:rPr lang="de-DE" sz="1100">
              <a:latin typeface="+mn-lt"/>
            </a:rPr>
            <a:t>pos</a:t>
          </a:r>
          <a:r>
            <a:rPr lang="de-DE" sz="1100" baseline="-25000">
              <a:latin typeface="+mn-lt"/>
            </a:rPr>
            <a:t>x</a:t>
          </a:r>
        </a:p>
      </xdr:txBody>
    </xdr:sp>
    <xdr:clientData/>
  </xdr:oneCellAnchor>
  <xdr:oneCellAnchor>
    <xdr:from>
      <xdr:col>0</xdr:col>
      <xdr:colOff>14144</xdr:colOff>
      <xdr:row>29</xdr:row>
      <xdr:rowOff>15305</xdr:rowOff>
    </xdr:from>
    <xdr:ext cx="752475" cy="200025"/>
    <xdr:sp macro="" textlink="">
      <xdr:nvSpPr>
        <xdr:cNvPr id="111" name="Textfeld 110"/>
        <xdr:cNvSpPr txBox="1"/>
      </xdr:nvSpPr>
      <xdr:spPr>
        <a:xfrm>
          <a:off x="14144" y="5496673"/>
          <a:ext cx="752475" cy="2000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noAutofit/>
        </a:bodyPr>
        <a:lstStyle/>
        <a:p>
          <a:r>
            <a:rPr lang="de-DE" sz="1100">
              <a:solidFill>
                <a:schemeClr val="tx1"/>
              </a:solidFill>
              <a:effectLst/>
              <a:latin typeface="Symbol" pitchFamily="18" charset="2"/>
              <a:ea typeface="+mn-ea"/>
              <a:cs typeface="+mn-cs"/>
            </a:rPr>
            <a:t>D</a:t>
          </a:r>
          <a:r>
            <a:rPr lang="de-DE" sz="1100">
              <a:latin typeface="+mn-lt"/>
            </a:rPr>
            <a:t>pos</a:t>
          </a:r>
          <a:r>
            <a:rPr lang="de-DE" sz="1100" baseline="-25000">
              <a:latin typeface="+mn-lt"/>
            </a:rPr>
            <a:t>y</a:t>
          </a:r>
        </a:p>
      </xdr:txBody>
    </xdr:sp>
    <xdr:clientData/>
  </xdr:oneCellAnchor>
  <xdr:oneCellAnchor>
    <xdr:from>
      <xdr:col>0</xdr:col>
      <xdr:colOff>0</xdr:colOff>
      <xdr:row>28</xdr:row>
      <xdr:rowOff>7</xdr:rowOff>
    </xdr:from>
    <xdr:ext cx="752475" cy="200025"/>
    <xdr:sp macro="" textlink="">
      <xdr:nvSpPr>
        <xdr:cNvPr id="112" name="Textfeld 111"/>
        <xdr:cNvSpPr txBox="1"/>
      </xdr:nvSpPr>
      <xdr:spPr>
        <a:xfrm>
          <a:off x="0" y="5301658"/>
          <a:ext cx="752475" cy="2000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noAutofit/>
        </a:bodyPr>
        <a:lstStyle/>
        <a:p>
          <a:r>
            <a:rPr lang="de-DE" sz="1100">
              <a:latin typeface="Symbol" pitchFamily="18" charset="2"/>
            </a:rPr>
            <a:t>D</a:t>
          </a:r>
          <a:r>
            <a:rPr lang="de-DE" sz="1100">
              <a:latin typeface="+mn-lt"/>
            </a:rPr>
            <a:t>pos</a:t>
          </a:r>
          <a:r>
            <a:rPr lang="de-DE" sz="1100" baseline="-25000">
              <a:latin typeface="+mn-lt"/>
            </a:rPr>
            <a:t>x</a:t>
          </a:r>
        </a:p>
      </xdr:txBody>
    </xdr:sp>
    <xdr:clientData/>
  </xdr:oneCellAnchor>
  <xdr:oneCellAnchor>
    <xdr:from>
      <xdr:col>0</xdr:col>
      <xdr:colOff>14144</xdr:colOff>
      <xdr:row>44</xdr:row>
      <xdr:rowOff>15334</xdr:rowOff>
    </xdr:from>
    <xdr:ext cx="752475" cy="200025"/>
    <xdr:sp macro="" textlink="">
      <xdr:nvSpPr>
        <xdr:cNvPr id="114" name="Textfeld 113"/>
        <xdr:cNvSpPr txBox="1"/>
      </xdr:nvSpPr>
      <xdr:spPr>
        <a:xfrm>
          <a:off x="14144" y="7230971"/>
          <a:ext cx="752475" cy="2000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noAutofit/>
        </a:bodyPr>
        <a:lstStyle/>
        <a:p>
          <a:r>
            <a:rPr lang="de-DE" sz="1100">
              <a:latin typeface="+mn-lt"/>
            </a:rPr>
            <a:t>pos</a:t>
          </a:r>
          <a:r>
            <a:rPr lang="de-DE" sz="1100" baseline="-25000">
              <a:latin typeface="+mn-lt"/>
            </a:rPr>
            <a:t>y</a:t>
          </a:r>
        </a:p>
      </xdr:txBody>
    </xdr:sp>
    <xdr:clientData/>
  </xdr:oneCellAnchor>
  <xdr:oneCellAnchor>
    <xdr:from>
      <xdr:col>0</xdr:col>
      <xdr:colOff>0</xdr:colOff>
      <xdr:row>43</xdr:row>
      <xdr:rowOff>36</xdr:rowOff>
    </xdr:from>
    <xdr:ext cx="752475" cy="200025"/>
    <xdr:sp macro="" textlink="">
      <xdr:nvSpPr>
        <xdr:cNvPr id="115" name="Textfeld 114"/>
        <xdr:cNvSpPr txBox="1"/>
      </xdr:nvSpPr>
      <xdr:spPr>
        <a:xfrm>
          <a:off x="0" y="7026970"/>
          <a:ext cx="752475" cy="2000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noAutofit/>
        </a:bodyPr>
        <a:lstStyle/>
        <a:p>
          <a:r>
            <a:rPr lang="de-DE" sz="1100">
              <a:latin typeface="+mn-lt"/>
            </a:rPr>
            <a:t>pos</a:t>
          </a:r>
          <a:r>
            <a:rPr lang="de-DE" sz="1100" baseline="-25000">
              <a:latin typeface="+mn-lt"/>
            </a:rPr>
            <a:t>x</a:t>
          </a:r>
        </a:p>
      </xdr:txBody>
    </xdr:sp>
    <xdr:clientData/>
  </xdr:oneCellAnchor>
  <xdr:oneCellAnchor>
    <xdr:from>
      <xdr:col>0</xdr:col>
      <xdr:colOff>0</xdr:colOff>
      <xdr:row>29</xdr:row>
      <xdr:rowOff>186372</xdr:rowOff>
    </xdr:from>
    <xdr:ext cx="752475" cy="200025"/>
    <xdr:sp macro="" textlink="">
      <xdr:nvSpPr>
        <xdr:cNvPr id="116" name="Textfeld 115"/>
        <xdr:cNvSpPr txBox="1"/>
      </xdr:nvSpPr>
      <xdr:spPr>
        <a:xfrm>
          <a:off x="0" y="5667740"/>
          <a:ext cx="752475" cy="2000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noAutofit/>
        </a:bodyPr>
        <a:lstStyle/>
        <a:p>
          <a:r>
            <a:rPr lang="de-DE" sz="1100" baseline="0">
              <a:latin typeface="Symbol" pitchFamily="18" charset="2"/>
            </a:rPr>
            <a:t>w</a:t>
          </a:r>
          <a:r>
            <a:rPr lang="de-DE" sz="1100" baseline="-25000">
              <a:latin typeface="+mn-lt"/>
            </a:rPr>
            <a:t>bz</a:t>
          </a:r>
        </a:p>
      </xdr:txBody>
    </xdr:sp>
    <xdr:clientData/>
  </xdr:oneCellAnchor>
  <xdr:oneCellAnchor>
    <xdr:from>
      <xdr:col>0</xdr:col>
      <xdr:colOff>14144</xdr:colOff>
      <xdr:row>35</xdr:row>
      <xdr:rowOff>24307</xdr:rowOff>
    </xdr:from>
    <xdr:ext cx="752475" cy="200025"/>
    <xdr:sp macro="" textlink="">
      <xdr:nvSpPr>
        <xdr:cNvPr id="119" name="Textfeld 118"/>
        <xdr:cNvSpPr txBox="1"/>
      </xdr:nvSpPr>
      <xdr:spPr>
        <a:xfrm>
          <a:off x="14144" y="6458175"/>
          <a:ext cx="752475" cy="2000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noAutofit/>
        </a:bodyPr>
        <a:lstStyle/>
        <a:p>
          <a:r>
            <a:rPr lang="de-DE" sz="1100">
              <a:solidFill>
                <a:schemeClr val="tx1"/>
              </a:solidFill>
              <a:effectLst/>
              <a:latin typeface="Symbol" pitchFamily="18" charset="2"/>
              <a:ea typeface="+mn-ea"/>
              <a:cs typeface="+mn-cs"/>
            </a:rPr>
            <a:t>D</a:t>
          </a:r>
          <a:r>
            <a:rPr lang="de-DE" sz="1100">
              <a:latin typeface="+mn-lt"/>
            </a:rPr>
            <a:t>pos</a:t>
          </a:r>
          <a:r>
            <a:rPr lang="de-DE" sz="1100" baseline="-25000">
              <a:latin typeface="+mn-lt"/>
            </a:rPr>
            <a:t>imu-y</a:t>
          </a:r>
        </a:p>
      </xdr:txBody>
    </xdr:sp>
    <xdr:clientData/>
  </xdr:oneCellAnchor>
  <xdr:oneCellAnchor>
    <xdr:from>
      <xdr:col>0</xdr:col>
      <xdr:colOff>0</xdr:colOff>
      <xdr:row>34</xdr:row>
      <xdr:rowOff>9009</xdr:rowOff>
    </xdr:from>
    <xdr:ext cx="752475" cy="200025"/>
    <xdr:sp macro="" textlink="">
      <xdr:nvSpPr>
        <xdr:cNvPr id="120" name="Textfeld 119"/>
        <xdr:cNvSpPr txBox="1"/>
      </xdr:nvSpPr>
      <xdr:spPr>
        <a:xfrm>
          <a:off x="0" y="6254174"/>
          <a:ext cx="752475" cy="2000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noAutofit/>
        </a:bodyPr>
        <a:lstStyle/>
        <a:p>
          <a:r>
            <a:rPr lang="de-DE" sz="1100">
              <a:latin typeface="Symbol" pitchFamily="18" charset="2"/>
            </a:rPr>
            <a:t>D</a:t>
          </a:r>
          <a:r>
            <a:rPr lang="de-DE" sz="1100">
              <a:latin typeface="+mn-lt"/>
            </a:rPr>
            <a:t>pos</a:t>
          </a:r>
          <a:r>
            <a:rPr lang="de-DE" sz="1100" baseline="-25000">
              <a:latin typeface="+mn-lt"/>
            </a:rPr>
            <a:t>imu-x</a:t>
          </a:r>
        </a:p>
      </xdr:txBody>
    </xdr:sp>
    <xdr:clientData/>
  </xdr:oneCellAnchor>
  <xdr:oneCellAnchor>
    <xdr:from>
      <xdr:col>0</xdr:col>
      <xdr:colOff>1</xdr:colOff>
      <xdr:row>96</xdr:row>
      <xdr:rowOff>0</xdr:rowOff>
    </xdr:from>
    <xdr:ext cx="2390236" cy="4726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0" name="Textfeld 109"/>
            <xdr:cNvSpPr txBox="1"/>
          </xdr:nvSpPr>
          <xdr:spPr>
            <a:xfrm>
              <a:off x="1" y="18223302"/>
              <a:ext cx="2390236" cy="4726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de-DE" sz="1100" b="0" baseline="0"/>
                <a:t> </a:t>
              </a:r>
              <a14:m>
                <m:oMath xmlns:m="http://schemas.openxmlformats.org/officeDocument/2006/math">
                  <m:d>
                    <m:dPr>
                      <m:ctrlPr>
                        <a:rPr lang="de-DE" sz="1100" b="0" i="1">
                          <a:latin typeface="Cambria Math"/>
                        </a:rPr>
                      </m:ctrlPr>
                    </m:dPr>
                    <m:e>
                      <m:m>
                        <m:mPr>
                          <m:mcs>
                            <m:mc>
                              <m:mcPr>
                                <m:count m:val="1"/>
                                <m:mcJc m:val="center"/>
                              </m:mcPr>
                            </m:mc>
                          </m:mcs>
                          <m:ctrlPr>
                            <a:rPr lang="de-DE" sz="1100" b="0" i="1">
                              <a:solidFill>
                                <a:schemeClr val="tx1"/>
                              </a:solidFill>
                              <a:effectLst/>
                              <a:latin typeface="Cambria Math"/>
                              <a:ea typeface="+mn-ea"/>
                              <a:cs typeface="+mn-cs"/>
                            </a:rPr>
                          </m:ctrlPr>
                        </m:mPr>
                        <m:mr>
                          <m:e>
                            <m:r>
                              <m:rPr>
                                <m:brk m:alnAt="7"/>
                              </m:rP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∆</m:t>
                            </m:r>
                            <m:sSub>
                              <m:sSubPr>
                                <m:ctrl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𝑝𝑜𝑠</m:t>
                                </m:r>
                              </m:e>
                              <m:sub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𝑚𝑎𝑝</m:t>
                                </m:r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 </m:t>
                                </m:r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sub>
                            </m:sSub>
                          </m:e>
                        </m:mr>
                        <m:mr>
                          <m:e>
                            <m:r>
                              <m:rPr>
                                <m:brk m:alnAt="7"/>
                              </m:rP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∆</m:t>
                            </m:r>
                            <m:sSub>
                              <m:sSubPr>
                                <m:ctrl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𝑝𝑜𝑠</m:t>
                                </m:r>
                              </m:e>
                              <m:sub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𝑚𝑎𝑝</m:t>
                                </m:r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 </m:t>
                                </m:r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𝑦</m:t>
                                </m:r>
                              </m:sub>
                            </m:sSub>
                          </m:e>
                        </m:mr>
                      </m:m>
                    </m:e>
                  </m:d>
                  <m:r>
                    <a:rPr lang="de-DE" sz="1100" b="0" i="0">
                      <a:latin typeface="Cambria Math"/>
                    </a:rPr>
                    <m:t>∗</m:t>
                  </m:r>
                  <m:d>
                    <m:dPr>
                      <m:ctrlPr>
                        <a:rPr lang="de-DE" sz="1100" b="0" i="1">
                          <a:latin typeface="Cambria Math"/>
                        </a:rPr>
                      </m:ctrlPr>
                    </m:dPr>
                    <m:e>
                      <m:m>
                        <m:mPr>
                          <m:mcs>
                            <m:mc>
                              <m:mcPr>
                                <m:count m:val="2"/>
                                <m:mcJc m:val="center"/>
                              </m:mcPr>
                            </m:mc>
                          </m:mcs>
                          <m:ctrlPr>
                            <a:rPr lang="de-DE" sz="1100" b="0" i="1">
                              <a:solidFill>
                                <a:schemeClr val="tx1"/>
                              </a:solidFill>
                              <a:effectLst/>
                              <a:latin typeface="Cambria Math"/>
                              <a:ea typeface="+mn-ea"/>
                              <a:cs typeface="+mn-cs"/>
                            </a:rPr>
                          </m:ctrlPr>
                        </m:mPr>
                        <m:mr>
                          <m:e>
                            <m:func>
                              <m:funcPr>
                                <m:ctrl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de-DE" sz="1100" b="0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cos</m:t>
                                </m:r>
                              </m:fNam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𝜃</m:t>
                                </m:r>
                              </m:e>
                            </m:func>
                          </m:e>
                          <m:e>
                            <m: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−</m:t>
                            </m:r>
                            <m:func>
                              <m:funcPr>
                                <m:ctrl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de-DE" sz="1100" b="0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sin</m:t>
                                </m:r>
                              </m:fNam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𝜃</m:t>
                                </m:r>
                              </m:e>
                            </m:func>
                          </m:e>
                        </m:mr>
                        <m:mr>
                          <m:e>
                            <m:func>
                              <m:funcPr>
                                <m:ctrl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de-DE" sz="1100" b="0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sin</m:t>
                                </m:r>
                              </m:fNam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𝜃</m:t>
                                </m:r>
                              </m:e>
                            </m:func>
                          </m:e>
                          <m:e>
                            <m:func>
                              <m:funcPr>
                                <m:ctrlP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de-DE" sz="1100" b="0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cos</m:t>
                                </m:r>
                              </m:fName>
                              <m:e>
                                <m:r>
                                  <a:rPr lang="de-DE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𝜃</m:t>
                                </m:r>
                              </m:e>
                            </m:func>
                          </m:e>
                        </m:mr>
                      </m:m>
                    </m:e>
                  </m:d>
                  <m:r>
                    <a:rPr lang="de-DE" sz="1100" b="0" i="1">
                      <a:latin typeface="Cambria Math"/>
                    </a:rPr>
                    <m:t> </m:t>
                  </m:r>
                </m:oMath>
              </a14:m>
              <a:r>
                <a:rPr lang="de-DE" sz="1100"/>
                <a:t>=</a:t>
              </a:r>
            </a:p>
          </xdr:txBody>
        </xdr:sp>
      </mc:Choice>
      <mc:Fallback xmlns="">
        <xdr:sp macro="" textlink="">
          <xdr:nvSpPr>
            <xdr:cNvPr id="110" name="Textfeld 109"/>
            <xdr:cNvSpPr txBox="1"/>
          </xdr:nvSpPr>
          <xdr:spPr>
            <a:xfrm>
              <a:off x="1" y="18223302"/>
              <a:ext cx="2390236" cy="4726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de-DE" sz="1100" b="0" baseline="0"/>
                <a:t> </a:t>
              </a:r>
              <a:r>
                <a:rPr lang="de-DE" sz="1100" b="0" i="0">
                  <a:latin typeface="Cambria Math"/>
                </a:rPr>
                <a:t>(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■8(∆〖𝑝𝑜𝑠〗_(𝑚𝑎𝑝 𝑥)@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∆〖𝑝𝑜𝑠〗_(𝑚𝑎𝑝 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𝑦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 )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</a:t>
              </a:r>
              <a:r>
                <a:rPr lang="de-DE" sz="1100" b="0" i="0">
                  <a:latin typeface="Cambria Math"/>
                </a:rPr>
                <a:t>∗(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■8(cos⁡𝜃&amp;−sin⁡𝜃@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sin⁡𝜃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&amp;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cos⁡𝜃 )) </a:t>
              </a:r>
              <a:r>
                <a:rPr lang="de-DE" sz="1100" b="0" i="0">
                  <a:latin typeface="Cambria Math"/>
                </a:rPr>
                <a:t> </a:t>
              </a:r>
              <a:r>
                <a:rPr lang="de-DE" sz="1100"/>
                <a:t>=</a:t>
              </a:r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</xdr:row>
      <xdr:rowOff>0</xdr:rowOff>
    </xdr:from>
    <xdr:ext cx="752475" cy="200025"/>
    <xdr:sp macro="" textlink="">
      <xdr:nvSpPr>
        <xdr:cNvPr id="3" name="Textfeld 2"/>
        <xdr:cNvSpPr txBox="1"/>
      </xdr:nvSpPr>
      <xdr:spPr>
        <a:xfrm>
          <a:off x="0" y="1143000"/>
          <a:ext cx="752475" cy="2000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noAutofit/>
        </a:bodyPr>
        <a:lstStyle/>
        <a:p>
          <a:r>
            <a:rPr lang="de-DE" sz="1100">
              <a:latin typeface="+mn-lt"/>
            </a:rPr>
            <a:t>v</a:t>
          </a:r>
          <a:r>
            <a:rPr lang="de-DE" sz="1100" baseline="-25000">
              <a:latin typeface="+mn-lt"/>
            </a:rPr>
            <a:t>x</a:t>
          </a:r>
        </a:p>
      </xdr:txBody>
    </xdr:sp>
    <xdr:clientData/>
  </xdr:oneCellAnchor>
  <xdr:oneCellAnchor>
    <xdr:from>
      <xdr:col>0</xdr:col>
      <xdr:colOff>0</xdr:colOff>
      <xdr:row>7</xdr:row>
      <xdr:rowOff>0</xdr:rowOff>
    </xdr:from>
    <xdr:ext cx="752475" cy="200025"/>
    <xdr:sp macro="" textlink="">
      <xdr:nvSpPr>
        <xdr:cNvPr id="4" name="Textfeld 3"/>
        <xdr:cNvSpPr txBox="1"/>
      </xdr:nvSpPr>
      <xdr:spPr>
        <a:xfrm>
          <a:off x="0" y="1333500"/>
          <a:ext cx="752475" cy="2000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noAutofit/>
        </a:bodyPr>
        <a:lstStyle/>
        <a:p>
          <a:r>
            <a:rPr lang="de-DE" sz="1100" baseline="0">
              <a:latin typeface="Symbol" pitchFamily="18" charset="2"/>
            </a:rPr>
            <a:t>q</a:t>
          </a:r>
          <a:r>
            <a:rPr lang="de-DE" sz="1100" baseline="-25000">
              <a:latin typeface="+mn-lt"/>
            </a:rPr>
            <a:t>x</a:t>
          </a:r>
        </a:p>
      </xdr:txBody>
    </xdr:sp>
    <xdr:clientData/>
  </xdr:oneCellAnchor>
  <xdr:oneCellAnchor>
    <xdr:from>
      <xdr:col>3</xdr:col>
      <xdr:colOff>0</xdr:colOff>
      <xdr:row>6</xdr:row>
      <xdr:rowOff>0</xdr:rowOff>
    </xdr:from>
    <xdr:ext cx="752475" cy="200025"/>
    <xdr:sp macro="" textlink="">
      <xdr:nvSpPr>
        <xdr:cNvPr id="5" name="Textfeld 4"/>
        <xdr:cNvSpPr txBox="1"/>
      </xdr:nvSpPr>
      <xdr:spPr>
        <a:xfrm>
          <a:off x="2286000" y="1143000"/>
          <a:ext cx="752475" cy="2000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noAutofit/>
        </a:bodyPr>
        <a:lstStyle/>
        <a:p>
          <a:r>
            <a:rPr lang="de-DE" sz="1100">
              <a:latin typeface="+mn-lt"/>
            </a:rPr>
            <a:t>v</a:t>
          </a:r>
          <a:r>
            <a:rPr lang="de-DE" sz="1100" baseline="-25000">
              <a:latin typeface="+mn-lt"/>
            </a:rPr>
            <a:t>sx</a:t>
          </a:r>
        </a:p>
      </xdr:txBody>
    </xdr:sp>
    <xdr:clientData/>
  </xdr:oneCellAnchor>
  <xdr:oneCellAnchor>
    <xdr:from>
      <xdr:col>0</xdr:col>
      <xdr:colOff>0</xdr:colOff>
      <xdr:row>14</xdr:row>
      <xdr:rowOff>0</xdr:rowOff>
    </xdr:from>
    <xdr:ext cx="752475" cy="200025"/>
    <xdr:sp macro="" textlink="">
      <xdr:nvSpPr>
        <xdr:cNvPr id="6" name="Textfeld 5"/>
        <xdr:cNvSpPr txBox="1"/>
      </xdr:nvSpPr>
      <xdr:spPr>
        <a:xfrm>
          <a:off x="0" y="2667000"/>
          <a:ext cx="752475" cy="2000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noAutofit/>
        </a:bodyPr>
        <a:lstStyle/>
        <a:p>
          <a:r>
            <a:rPr lang="de-DE" sz="1100" baseline="0">
              <a:latin typeface="Symbol" pitchFamily="18" charset="2"/>
            </a:rPr>
            <a:t>q</a:t>
          </a:r>
          <a:r>
            <a:rPr lang="de-DE" sz="1100" baseline="-25000">
              <a:latin typeface="+mn-lt"/>
            </a:rPr>
            <a:t>x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390525</xdr:colOff>
      <xdr:row>11</xdr:row>
      <xdr:rowOff>95250</xdr:rowOff>
    </xdr:from>
    <xdr:to>
      <xdr:col>11</xdr:col>
      <xdr:colOff>390525</xdr:colOff>
      <xdr:row>25</xdr:row>
      <xdr:rowOff>171450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3:Q104"/>
  <sheetViews>
    <sheetView tabSelected="1" topLeftCell="B58" zoomScaleNormal="100" workbookViewId="0">
      <selection activeCell="K77" sqref="K77"/>
    </sheetView>
  </sheetViews>
  <sheetFormatPr baseColWidth="10" defaultRowHeight="15" x14ac:dyDescent="0.25"/>
  <cols>
    <col min="2" max="2" width="13" bestFit="1" customWidth="1"/>
    <col min="4" max="4" width="13.5703125" customWidth="1"/>
    <col min="8" max="8" width="13" customWidth="1"/>
    <col min="9" max="9" width="12.7109375" bestFit="1" customWidth="1"/>
    <col min="10" max="10" width="11.5703125" bestFit="1" customWidth="1"/>
    <col min="11" max="11" width="12.7109375" bestFit="1" customWidth="1"/>
    <col min="12" max="12" width="14.7109375" bestFit="1" customWidth="1"/>
    <col min="13" max="13" width="12" bestFit="1" customWidth="1"/>
    <col min="14" max="14" width="11.7109375" bestFit="1" customWidth="1"/>
    <col min="15" max="16" width="12.7109375" bestFit="1" customWidth="1"/>
  </cols>
  <sheetData>
    <row r="13" spans="1:8" x14ac:dyDescent="0.25">
      <c r="A13" s="8" t="s">
        <v>15</v>
      </c>
      <c r="H13" s="8" t="s">
        <v>11</v>
      </c>
    </row>
    <row r="21" spans="1:9" x14ac:dyDescent="0.25">
      <c r="A21" s="1" t="s">
        <v>0</v>
      </c>
      <c r="B21" s="2">
        <v>40</v>
      </c>
      <c r="C21" s="10" t="s">
        <v>1</v>
      </c>
    </row>
    <row r="22" spans="1:9" x14ac:dyDescent="0.25">
      <c r="A22" s="1"/>
      <c r="B22" s="9">
        <v>120</v>
      </c>
      <c r="C22" s="10" t="s">
        <v>6</v>
      </c>
    </row>
    <row r="23" spans="1:9" x14ac:dyDescent="0.25">
      <c r="A23" s="1"/>
      <c r="B23" s="9">
        <v>24</v>
      </c>
      <c r="C23" s="10" t="s">
        <v>7</v>
      </c>
    </row>
    <row r="24" spans="1:9" x14ac:dyDescent="0.25">
      <c r="A24" s="43" t="s">
        <v>18</v>
      </c>
      <c r="B24" s="49">
        <v>0.01</v>
      </c>
      <c r="C24" s="10" t="s">
        <v>19</v>
      </c>
    </row>
    <row r="25" spans="1:9" ht="15.75" thickBot="1" x14ac:dyDescent="0.3"/>
    <row r="26" spans="1:9" x14ac:dyDescent="0.25">
      <c r="A26" s="17" t="s">
        <v>26</v>
      </c>
      <c r="B26" s="18"/>
      <c r="C26" s="18"/>
      <c r="D26" s="19"/>
    </row>
    <row r="27" spans="1:9" x14ac:dyDescent="0.25">
      <c r="A27" s="20"/>
      <c r="B27" s="41">
        <v>1000</v>
      </c>
      <c r="C27" s="22" t="s">
        <v>16</v>
      </c>
      <c r="D27" s="23"/>
      <c r="F27" s="15"/>
      <c r="G27" s="7"/>
      <c r="H27" s="15"/>
      <c r="I27" s="7"/>
    </row>
    <row r="28" spans="1:9" x14ac:dyDescent="0.25">
      <c r="A28" s="20"/>
      <c r="B28" s="41">
        <v>1000</v>
      </c>
      <c r="C28" s="22" t="s">
        <v>17</v>
      </c>
      <c r="D28" s="23"/>
    </row>
    <row r="29" spans="1:9" x14ac:dyDescent="0.25">
      <c r="A29" s="20"/>
      <c r="B29" s="41">
        <v>50</v>
      </c>
      <c r="C29" s="22" t="s">
        <v>20</v>
      </c>
      <c r="D29" s="23"/>
    </row>
    <row r="30" spans="1:9" x14ac:dyDescent="0.25">
      <c r="A30" s="20"/>
      <c r="B30" s="41">
        <v>0</v>
      </c>
      <c r="C30" s="22" t="s">
        <v>21</v>
      </c>
      <c r="D30" s="23"/>
    </row>
    <row r="31" spans="1:9" ht="15.75" thickBot="1" x14ac:dyDescent="0.3">
      <c r="A31" s="24"/>
      <c r="B31" s="32">
        <v>10</v>
      </c>
      <c r="C31" s="26" t="s">
        <v>5</v>
      </c>
      <c r="D31" s="27"/>
    </row>
    <row r="32" spans="1:9" ht="15.75" thickBot="1" x14ac:dyDescent="0.3">
      <c r="A32" s="39"/>
      <c r="B32" s="41"/>
      <c r="C32" s="22"/>
      <c r="D32" s="39"/>
    </row>
    <row r="33" spans="1:15" x14ac:dyDescent="0.25">
      <c r="A33" s="50" t="s">
        <v>29</v>
      </c>
      <c r="B33" s="54"/>
      <c r="C33" s="45"/>
      <c r="D33" s="19"/>
      <c r="H33">
        <v>351</v>
      </c>
    </row>
    <row r="34" spans="1:15" x14ac:dyDescent="0.25">
      <c r="A34" s="55" t="s">
        <v>30</v>
      </c>
      <c r="B34" s="56">
        <f>B31*B24</f>
        <v>0.1</v>
      </c>
      <c r="C34" s="22" t="s">
        <v>31</v>
      </c>
      <c r="D34" s="23"/>
      <c r="H34">
        <f>DEGREES(G77)*1000/360*60*3</f>
        <v>-914.39819812847691</v>
      </c>
    </row>
    <row r="35" spans="1:15" x14ac:dyDescent="0.25">
      <c r="A35" s="20"/>
      <c r="B35" s="59">
        <v>48</v>
      </c>
      <c r="C35" s="22" t="s">
        <v>32</v>
      </c>
      <c r="D35" s="23"/>
      <c r="H35">
        <f>H33/H34</f>
        <v>-0.38385902413018863</v>
      </c>
    </row>
    <row r="36" spans="1:15" ht="15.75" thickBot="1" x14ac:dyDescent="0.3">
      <c r="A36" s="24"/>
      <c r="B36" s="60">
        <f>B29*B100+B30*D100</f>
        <v>8.7266418294915438E-2</v>
      </c>
      <c r="C36" s="26" t="s">
        <v>32</v>
      </c>
      <c r="D36" s="27"/>
    </row>
    <row r="37" spans="1:15" ht="15.75" thickBot="1" x14ac:dyDescent="0.3"/>
    <row r="38" spans="1:15" x14ac:dyDescent="0.25">
      <c r="A38" s="17" t="s">
        <v>27</v>
      </c>
      <c r="B38" s="28"/>
      <c r="C38" s="29"/>
      <c r="D38" s="19"/>
      <c r="G38" s="50" t="s">
        <v>28</v>
      </c>
      <c r="H38" s="18"/>
      <c r="I38" s="18"/>
      <c r="J38" s="18"/>
      <c r="K38" s="19"/>
      <c r="N38" s="50" t="s">
        <v>11</v>
      </c>
      <c r="O38" s="19"/>
    </row>
    <row r="39" spans="1:15" x14ac:dyDescent="0.25">
      <c r="A39" s="30"/>
      <c r="B39" s="51">
        <v>10</v>
      </c>
      <c r="C39" s="22" t="s">
        <v>3</v>
      </c>
      <c r="D39" s="23"/>
      <c r="G39" s="20"/>
      <c r="H39" s="21">
        <f>DEGREES(G77*B39+H77*B40+I77*RADIANS(B41))</f>
        <v>-18.287963962569538</v>
      </c>
      <c r="I39" s="64">
        <f>H39/360*60</f>
        <v>-3.0479939937615899</v>
      </c>
      <c r="J39" s="22" t="s">
        <v>8</v>
      </c>
      <c r="K39" s="23"/>
      <c r="L39" s="77"/>
      <c r="N39" s="20"/>
      <c r="O39" s="33">
        <f>RADIANS(G90*H39+H90*H40+I90*H41)</f>
        <v>10</v>
      </c>
    </row>
    <row r="40" spans="1:15" x14ac:dyDescent="0.25">
      <c r="A40" s="30"/>
      <c r="B40" s="51">
        <v>0</v>
      </c>
      <c r="C40" s="22" t="s">
        <v>4</v>
      </c>
      <c r="D40" s="23"/>
      <c r="F40" s="1"/>
      <c r="G40" s="20"/>
      <c r="H40" s="21">
        <f>DEGREES(G78*B39+H78*B40+I78*RADIANS(B41))</f>
        <v>9.1439819812847691</v>
      </c>
      <c r="I40" s="64">
        <f>H40/360*60</f>
        <v>1.5239969968807949</v>
      </c>
      <c r="J40" s="22" t="s">
        <v>9</v>
      </c>
      <c r="K40" s="23"/>
      <c r="L40" s="77"/>
      <c r="N40" s="20"/>
      <c r="O40" s="33">
        <f>RADIANS((G91*H39+H91*H40+I91*H41))</f>
        <v>0</v>
      </c>
    </row>
    <row r="41" spans="1:15" ht="15.75" thickBot="1" x14ac:dyDescent="0.3">
      <c r="A41" s="31"/>
      <c r="B41" s="32">
        <v>0</v>
      </c>
      <c r="C41" s="26" t="s">
        <v>5</v>
      </c>
      <c r="D41" s="27"/>
      <c r="G41" s="24"/>
      <c r="H41" s="25">
        <f>DEGREES(G79*B39+H79*B40+I79*RADIANS(B41))</f>
        <v>9.1439819812847691</v>
      </c>
      <c r="I41" s="65">
        <f>H41/360*60</f>
        <v>1.5239969968807949</v>
      </c>
      <c r="J41" s="26" t="s">
        <v>10</v>
      </c>
      <c r="K41" s="27"/>
      <c r="L41" s="77"/>
      <c r="N41" s="24"/>
      <c r="O41" s="34">
        <f>(K92*H39+L92*H40+M92*H41)/B22</f>
        <v>0</v>
      </c>
    </row>
    <row r="42" spans="1:15" ht="15.75" thickBot="1" x14ac:dyDescent="0.3">
      <c r="A42" s="40"/>
      <c r="B42" s="42"/>
      <c r="C42" s="22"/>
      <c r="D42" s="39"/>
      <c r="G42" s="39"/>
      <c r="H42" s="21"/>
      <c r="I42" s="22"/>
      <c r="J42" s="39"/>
      <c r="K42" s="13"/>
      <c r="M42" s="39"/>
      <c r="N42" s="42"/>
    </row>
    <row r="43" spans="1:15" x14ac:dyDescent="0.25">
      <c r="A43" s="17" t="s">
        <v>24</v>
      </c>
      <c r="B43" s="44"/>
      <c r="C43" s="45"/>
      <c r="D43" s="19"/>
      <c r="G43" s="39"/>
      <c r="H43" s="21"/>
      <c r="I43" s="22"/>
      <c r="J43" s="39"/>
      <c r="K43" s="13"/>
      <c r="M43" s="39"/>
      <c r="N43" s="42"/>
    </row>
    <row r="44" spans="1:15" x14ac:dyDescent="0.25">
      <c r="A44" s="46"/>
      <c r="B44" s="41">
        <f>B27+B29</f>
        <v>1050</v>
      </c>
      <c r="C44" s="52" t="s">
        <v>22</v>
      </c>
      <c r="D44" s="23"/>
      <c r="G44" s="39"/>
      <c r="H44" s="21"/>
      <c r="I44" s="22"/>
      <c r="J44" s="39"/>
      <c r="K44" s="13"/>
      <c r="M44" s="39"/>
      <c r="N44" s="42"/>
    </row>
    <row r="45" spans="1:15" ht="15.75" thickBot="1" x14ac:dyDescent="0.3">
      <c r="A45" s="47"/>
      <c r="B45" s="48">
        <f>B28+B30</f>
        <v>1000</v>
      </c>
      <c r="C45" s="53" t="s">
        <v>23</v>
      </c>
      <c r="D45" s="27"/>
      <c r="G45" s="39"/>
      <c r="H45" s="21"/>
      <c r="I45" s="22"/>
      <c r="J45" s="39"/>
      <c r="K45" s="13"/>
      <c r="M45" s="39"/>
      <c r="N45" s="42"/>
    </row>
    <row r="46" spans="1:15" x14ac:dyDescent="0.25">
      <c r="A46" s="40"/>
      <c r="B46" s="42"/>
      <c r="C46" s="22"/>
      <c r="D46" s="39"/>
      <c r="G46" s="39"/>
      <c r="H46" s="21"/>
      <c r="I46" s="22"/>
      <c r="J46" s="39"/>
      <c r="K46" s="13"/>
      <c r="M46" s="39"/>
      <c r="N46" s="42"/>
    </row>
    <row r="47" spans="1:15" ht="15.75" thickBot="1" x14ac:dyDescent="0.3">
      <c r="A47" s="1"/>
      <c r="B47" s="2"/>
    </row>
    <row r="48" spans="1:15" x14ac:dyDescent="0.25">
      <c r="A48" s="35" t="s">
        <v>12</v>
      </c>
      <c r="B48" s="36"/>
    </row>
    <row r="49" spans="1:17" x14ac:dyDescent="0.25">
      <c r="A49" s="30"/>
      <c r="B49" s="37">
        <v>0</v>
      </c>
      <c r="C49" s="15" t="s">
        <v>13</v>
      </c>
      <c r="D49" s="7">
        <f>SIN(RADIANS(B49))</f>
        <v>0</v>
      </c>
      <c r="E49" s="15" t="s">
        <v>14</v>
      </c>
      <c r="F49" s="7">
        <f>COS(RADIANS(B49))</f>
        <v>1</v>
      </c>
    </row>
    <row r="50" spans="1:17" ht="15.75" thickBot="1" x14ac:dyDescent="0.3">
      <c r="A50" s="31"/>
      <c r="B50" s="38">
        <v>0</v>
      </c>
      <c r="C50" s="15" t="s">
        <v>13</v>
      </c>
      <c r="D50" s="7">
        <f>SIN(RADIANS(B50))</f>
        <v>0</v>
      </c>
      <c r="E50" s="15" t="s">
        <v>14</v>
      </c>
      <c r="F50" s="7">
        <f>COS(RADIANS(B50))</f>
        <v>1</v>
      </c>
    </row>
    <row r="51" spans="1:17" x14ac:dyDescent="0.25">
      <c r="A51" s="1"/>
    </row>
    <row r="53" spans="1:17" ht="16.5" x14ac:dyDescent="0.3">
      <c r="A53" t="s">
        <v>48</v>
      </c>
      <c r="B53" s="3"/>
      <c r="F53" s="74">
        <v>0</v>
      </c>
      <c r="G53" s="75">
        <f>-1/(B23)*COS(RADIANS(B21))</f>
        <v>-3.1918518463290746E-2</v>
      </c>
      <c r="H53" s="76">
        <f>1/(B23)*SIN(RADIANS(B21))</f>
        <v>2.6782817070272469E-2</v>
      </c>
      <c r="N53" s="74">
        <f t="array" ref="N53:P55">MINVERSE(F53:H55)</f>
        <v>-2.008199606335268E-15</v>
      </c>
      <c r="O53" s="62">
        <v>18.088253997554176</v>
      </c>
      <c r="P53" s="63">
        <v>-18.08825399755418</v>
      </c>
    </row>
    <row r="54" spans="1:17" x14ac:dyDescent="0.25">
      <c r="E54" t="s">
        <v>2</v>
      </c>
      <c r="F54" s="74">
        <f>1/(B23)*SQRT(3)/2*COS(RADIANS(B21))</f>
        <v>2.764224784037243E-2</v>
      </c>
      <c r="G54" s="75">
        <f>1/(B23)*COS(RADIANS(B21))/2</f>
        <v>1.5959259231645373E-2</v>
      </c>
      <c r="H54" s="76">
        <f>1/(B23)*SIN(RADIANS(B21))</f>
        <v>2.6782817070272469E-2</v>
      </c>
      <c r="I54" s="4"/>
      <c r="N54" s="61">
        <v>-20.886516629316461</v>
      </c>
      <c r="O54" s="62">
        <v>10.443258314658232</v>
      </c>
      <c r="P54" s="63">
        <v>10.443258314658232</v>
      </c>
      <c r="Q54" t="s">
        <v>2</v>
      </c>
    </row>
    <row r="55" spans="1:17" x14ac:dyDescent="0.25">
      <c r="F55" s="74">
        <f>-1/(B23)*SQRT(3)/2*COS(RADIANS(B21))</f>
        <v>-2.764224784037243E-2</v>
      </c>
      <c r="G55" s="75">
        <f>1/(B23)*COS(RADIANS(B21))/2</f>
        <v>1.5959259231645373E-2</v>
      </c>
      <c r="H55" s="76">
        <f>1/(B23)*SIN(RADIANS(B21))</f>
        <v>2.6782817070272469E-2</v>
      </c>
      <c r="N55" s="61">
        <v>12.4457906148833</v>
      </c>
      <c r="O55" s="62">
        <v>12.4457906148833</v>
      </c>
      <c r="P55" s="63">
        <v>12.4457906148833</v>
      </c>
    </row>
    <row r="58" spans="1:17" x14ac:dyDescent="0.25">
      <c r="F58" s="70">
        <v>0</v>
      </c>
      <c r="G58" s="71">
        <v>-1</v>
      </c>
      <c r="H58" s="72">
        <v>0</v>
      </c>
      <c r="N58" s="61">
        <f t="array" ref="N58:P60">MINVERSE(F58:H60)</f>
        <v>0</v>
      </c>
      <c r="O58" s="62">
        <v>1</v>
      </c>
      <c r="P58" s="63">
        <v>0</v>
      </c>
    </row>
    <row r="59" spans="1:17" x14ac:dyDescent="0.25">
      <c r="C59" t="s">
        <v>2</v>
      </c>
      <c r="F59" s="70">
        <v>1</v>
      </c>
      <c r="G59" s="71">
        <v>0</v>
      </c>
      <c r="H59" s="72">
        <v>0</v>
      </c>
      <c r="N59" s="61">
        <v>-1</v>
      </c>
      <c r="O59" s="62">
        <v>0</v>
      </c>
      <c r="P59" s="63">
        <v>0</v>
      </c>
    </row>
    <row r="60" spans="1:17" x14ac:dyDescent="0.25">
      <c r="F60" s="70">
        <v>0</v>
      </c>
      <c r="G60" s="71">
        <v>0</v>
      </c>
      <c r="H60" s="72">
        <f>-B22</f>
        <v>-120</v>
      </c>
      <c r="N60" s="61">
        <v>0</v>
      </c>
      <c r="O60" s="62">
        <v>0</v>
      </c>
      <c r="P60" s="63">
        <v>-8.3333333333333332E-3</v>
      </c>
    </row>
    <row r="61" spans="1:17" x14ac:dyDescent="0.25">
      <c r="D61" s="12"/>
      <c r="E61" s="12"/>
      <c r="F61" s="12"/>
    </row>
    <row r="62" spans="1:17" x14ac:dyDescent="0.25">
      <c r="A62" t="s">
        <v>25</v>
      </c>
      <c r="D62" s="12"/>
      <c r="E62" s="12"/>
      <c r="F62" s="12"/>
    </row>
    <row r="63" spans="1:17" x14ac:dyDescent="0.25">
      <c r="D63" s="6"/>
      <c r="E63" s="6"/>
      <c r="F63" s="6"/>
    </row>
    <row r="64" spans="1:17" x14ac:dyDescent="0.25">
      <c r="D64" s="6"/>
      <c r="E64" s="6"/>
      <c r="F64" s="6"/>
      <c r="J64" s="74">
        <f>F50</f>
        <v>1</v>
      </c>
      <c r="K64" s="75">
        <v>0</v>
      </c>
      <c r="L64" s="76">
        <f>D50</f>
        <v>0</v>
      </c>
      <c r="N64" s="61">
        <f t="array" ref="N64:P66">TRANSPOSE(J64:L66)</f>
        <v>1</v>
      </c>
      <c r="O64" s="62">
        <v>0</v>
      </c>
      <c r="P64" s="63">
        <v>0</v>
      </c>
    </row>
    <row r="65" spans="1:16" x14ac:dyDescent="0.25">
      <c r="D65" s="6"/>
      <c r="E65" s="6"/>
      <c r="F65" s="6"/>
      <c r="J65" s="74">
        <f>D49*D50</f>
        <v>0</v>
      </c>
      <c r="K65" s="75">
        <f>F49</f>
        <v>1</v>
      </c>
      <c r="L65" s="76">
        <f>-D49*F50</f>
        <v>0</v>
      </c>
      <c r="N65" s="61">
        <v>0</v>
      </c>
      <c r="O65" s="62">
        <v>1</v>
      </c>
      <c r="P65" s="63">
        <v>0</v>
      </c>
    </row>
    <row r="66" spans="1:16" x14ac:dyDescent="0.25">
      <c r="I66" s="7"/>
      <c r="J66" s="74">
        <f>-F49*D50</f>
        <v>0</v>
      </c>
      <c r="K66" s="75">
        <f>D49</f>
        <v>0</v>
      </c>
      <c r="L66" s="76">
        <f>F49*F50</f>
        <v>1</v>
      </c>
      <c r="N66" s="61">
        <v>0</v>
      </c>
      <c r="O66" s="62">
        <v>0</v>
      </c>
      <c r="P66" s="63">
        <v>1</v>
      </c>
    </row>
    <row r="67" spans="1:16" x14ac:dyDescent="0.25">
      <c r="D67" s="6"/>
      <c r="E67" s="6"/>
      <c r="F67" s="6"/>
      <c r="I67" s="7"/>
      <c r="J67" s="7"/>
      <c r="K67" s="7"/>
      <c r="M67" s="14"/>
    </row>
    <row r="68" spans="1:16" x14ac:dyDescent="0.25">
      <c r="D68" s="6"/>
      <c r="E68" s="6"/>
      <c r="F68" s="6"/>
      <c r="I68" s="7"/>
      <c r="J68" s="7"/>
      <c r="K68" s="7"/>
    </row>
    <row r="69" spans="1:16" x14ac:dyDescent="0.25">
      <c r="D69" s="6"/>
      <c r="E69" s="6"/>
      <c r="F69" s="6"/>
    </row>
    <row r="72" spans="1:16" x14ac:dyDescent="0.25">
      <c r="G72" s="74">
        <f t="array" ref="G72:I74">MMULT(F53:H55,N64:P66)</f>
        <v>0</v>
      </c>
      <c r="H72" s="75">
        <v>-3.1918518463290746E-2</v>
      </c>
      <c r="I72" s="76">
        <v>2.6782817070272469E-2</v>
      </c>
      <c r="K72" s="7">
        <f>F53*J64+G53*K64+H53*L64</f>
        <v>0</v>
      </c>
      <c r="L72" s="7">
        <f>F53*J65+G53*K65+H53*L65</f>
        <v>-3.1918518463290746E-2</v>
      </c>
      <c r="M72" s="7">
        <f>F53*J66+G53*K66+H53*L66</f>
        <v>2.6782817070272469E-2</v>
      </c>
    </row>
    <row r="73" spans="1:16" x14ac:dyDescent="0.25">
      <c r="C73" s="11"/>
      <c r="F73" t="s">
        <v>2</v>
      </c>
      <c r="G73" s="74">
        <v>2.764224784037243E-2</v>
      </c>
      <c r="H73" s="75">
        <v>1.5959259231645373E-2</v>
      </c>
      <c r="I73" s="76">
        <v>2.6782817070272469E-2</v>
      </c>
      <c r="K73" s="7">
        <f>F54*J64+G54*K64+H54*L64</f>
        <v>2.764224784037243E-2</v>
      </c>
      <c r="L73" s="7">
        <f>F54*J65+G54*K65+H54*L65</f>
        <v>1.5959259231645373E-2</v>
      </c>
      <c r="M73" s="7">
        <f>F54*J66+G54*K66+H53*L66</f>
        <v>2.6782817070272469E-2</v>
      </c>
    </row>
    <row r="74" spans="1:16" x14ac:dyDescent="0.25">
      <c r="G74" s="74">
        <v>-2.764224784037243E-2</v>
      </c>
      <c r="H74" s="75">
        <v>1.5959259231645373E-2</v>
      </c>
      <c r="I74" s="76">
        <v>2.6782817070272469E-2</v>
      </c>
      <c r="K74" s="7">
        <f>F55*J64+G55*K64+H55*L64</f>
        <v>-2.764224784037243E-2</v>
      </c>
      <c r="L74" s="7">
        <f>F55*J65+G55*K65+H55*L65</f>
        <v>1.5959259231645373E-2</v>
      </c>
      <c r="M74" s="7">
        <f>F55*J66+G55*K66+H53*L66</f>
        <v>2.6782817070272469E-2</v>
      </c>
    </row>
    <row r="76" spans="1:16" x14ac:dyDescent="0.25">
      <c r="K76" s="8" t="s">
        <v>49</v>
      </c>
    </row>
    <row r="77" spans="1:16" x14ac:dyDescent="0.25">
      <c r="A77" s="8"/>
      <c r="G77" s="61">
        <f t="array" ref="G77:I79">MMULT(G72:I74,F58:H60)</f>
        <v>-3.1918518463290746E-2</v>
      </c>
      <c r="H77" s="62">
        <v>0</v>
      </c>
      <c r="I77" s="63">
        <v>-3.2139380484326963</v>
      </c>
      <c r="K77" s="7">
        <f>G53*K65+H53*L65</f>
        <v>-3.1918518463290746E-2</v>
      </c>
      <c r="L77" s="7">
        <f>-(H53*L64)</f>
        <v>0</v>
      </c>
      <c r="M77" s="7">
        <f>(G53*K66+H53*L66)*H60</f>
        <v>-3.2139380484326963</v>
      </c>
    </row>
    <row r="78" spans="1:16" x14ac:dyDescent="0.25">
      <c r="F78" s="14" t="s">
        <v>2</v>
      </c>
      <c r="G78" s="61">
        <v>1.5959259231645373E-2</v>
      </c>
      <c r="H78" s="62">
        <v>-2.764224784037243E-2</v>
      </c>
      <c r="I78" s="63">
        <v>-3.2139380484326963</v>
      </c>
      <c r="K78" s="7">
        <f>F54*J65+G54*K65+H53*L65</f>
        <v>1.5959259231645373E-2</v>
      </c>
      <c r="L78" s="7">
        <f>-F54*J64-H53*L64</f>
        <v>-2.764224784037243E-2</v>
      </c>
      <c r="M78" s="7">
        <f>(F54*J66+G54*K66+H53*L66)*H60</f>
        <v>-3.2139380484326963</v>
      </c>
    </row>
    <row r="79" spans="1:16" x14ac:dyDescent="0.25">
      <c r="G79" s="61">
        <v>1.5959259231645373E-2</v>
      </c>
      <c r="H79" s="62">
        <v>2.764224784037243E-2</v>
      </c>
      <c r="I79" s="63">
        <v>-3.2139380484326963</v>
      </c>
      <c r="K79" s="7">
        <f>-F54*J65+G54*K65+H53*L65</f>
        <v>1.5959259231645373E-2</v>
      </c>
      <c r="L79" s="7">
        <f>F54*J64-H53*L64</f>
        <v>2.764224784037243E-2</v>
      </c>
      <c r="M79" s="7">
        <f>(-F54*J66+G54*K66+H53*L66)*H60</f>
        <v>-3.2139380484326963</v>
      </c>
    </row>
    <row r="81" spans="1:13" x14ac:dyDescent="0.25">
      <c r="G81" s="5"/>
      <c r="H81" s="5"/>
      <c r="I81" s="5"/>
      <c r="K81" s="16"/>
      <c r="L81" s="73"/>
      <c r="M81" s="16"/>
    </row>
    <row r="82" spans="1:13" x14ac:dyDescent="0.25">
      <c r="G82" s="5"/>
      <c r="H82" s="5"/>
      <c r="I82" s="5"/>
      <c r="K82" s="16"/>
      <c r="L82" s="16"/>
      <c r="M82" s="16"/>
    </row>
    <row r="83" spans="1:13" x14ac:dyDescent="0.25">
      <c r="G83" s="5"/>
      <c r="H83" s="5"/>
      <c r="I83" s="5"/>
      <c r="K83" s="16"/>
      <c r="L83" s="16"/>
      <c r="M83" s="16"/>
    </row>
    <row r="85" spans="1:13" x14ac:dyDescent="0.25">
      <c r="G85" s="74">
        <f t="array" ref="G85:I87">MMULT(N58:P60,J64:L66)</f>
        <v>0</v>
      </c>
      <c r="H85" s="75">
        <v>1</v>
      </c>
      <c r="I85" s="76">
        <v>0</v>
      </c>
      <c r="K85" s="7">
        <f>J65</f>
        <v>0</v>
      </c>
      <c r="L85" s="7">
        <f>K65</f>
        <v>1</v>
      </c>
      <c r="M85" s="7">
        <f>L65</f>
        <v>0</v>
      </c>
    </row>
    <row r="86" spans="1:13" x14ac:dyDescent="0.25">
      <c r="G86" s="74">
        <v>-1</v>
      </c>
      <c r="H86" s="75">
        <v>0</v>
      </c>
      <c r="I86" s="76">
        <v>0</v>
      </c>
      <c r="K86" s="7">
        <f>-J64</f>
        <v>-1</v>
      </c>
      <c r="L86" s="7">
        <f>-F62*J72-H61*L72</f>
        <v>0</v>
      </c>
      <c r="M86" s="7">
        <f>-L64</f>
        <v>0</v>
      </c>
    </row>
    <row r="87" spans="1:13" x14ac:dyDescent="0.25">
      <c r="G87" s="74">
        <v>0</v>
      </c>
      <c r="H87" s="75">
        <v>0</v>
      </c>
      <c r="I87" s="76">
        <v>-8.3333333333333332E-3</v>
      </c>
      <c r="K87" s="7">
        <f>-J66/B22</f>
        <v>0</v>
      </c>
      <c r="L87" s="7">
        <f>-K66/B22</f>
        <v>0</v>
      </c>
      <c r="M87" s="7">
        <f>-L66/B22</f>
        <v>-8.3333333333333332E-3</v>
      </c>
    </row>
    <row r="89" spans="1:13" x14ac:dyDescent="0.25">
      <c r="A89" s="8" t="s">
        <v>11</v>
      </c>
      <c r="K89" s="8" t="s">
        <v>50</v>
      </c>
    </row>
    <row r="90" spans="1:13" x14ac:dyDescent="0.25">
      <c r="G90" s="61">
        <f t="array" ref="G90:I92">MMULT(G85:I87,N53:P55)</f>
        <v>-20.886516629316461</v>
      </c>
      <c r="H90" s="62">
        <v>10.443258314658232</v>
      </c>
      <c r="I90" s="63">
        <v>10.443258314658232</v>
      </c>
      <c r="K90" s="7">
        <f>(K65*N54+L65*N55)</f>
        <v>-20.886516629316461</v>
      </c>
      <c r="L90" s="7">
        <f>(J65*O53+K65*O54+L65*N55)</f>
        <v>10.443258314658232</v>
      </c>
      <c r="M90" s="7">
        <f>(-J65*O53+K65*O54+L65*N55)</f>
        <v>10.443258314658232</v>
      </c>
    </row>
    <row r="91" spans="1:13" x14ac:dyDescent="0.25">
      <c r="G91" s="61">
        <v>2.008199606335268E-15</v>
      </c>
      <c r="H91" s="62">
        <v>-18.088253997554176</v>
      </c>
      <c r="I91" s="63">
        <v>18.08825399755418</v>
      </c>
      <c r="K91" s="7">
        <f>(-L64*N55)</f>
        <v>0</v>
      </c>
      <c r="L91" s="7">
        <f>(-J64*O53-L64*N55)</f>
        <v>-18.088253997554176</v>
      </c>
      <c r="M91" s="7">
        <f>(J64*O53-L64*N55)</f>
        <v>18.088253997554176</v>
      </c>
    </row>
    <row r="92" spans="1:13" x14ac:dyDescent="0.25">
      <c r="G92" s="61">
        <v>-0.10371492179069416</v>
      </c>
      <c r="H92" s="62">
        <v>-0.10371492179069416</v>
      </c>
      <c r="I92" s="63">
        <v>-0.10371492179069416</v>
      </c>
      <c r="K92" s="7">
        <f>(-K66*N54-L66*N55)</f>
        <v>-12.4457906148833</v>
      </c>
      <c r="L92" s="7">
        <f>(-J66*O53-K66*O54-L66*N55)</f>
        <v>-12.4457906148833</v>
      </c>
      <c r="M92" s="7">
        <f>(J66*O53-K66*O54-L66*N55)</f>
        <v>-12.4457906148833</v>
      </c>
    </row>
    <row r="95" spans="1:13" x14ac:dyDescent="0.25">
      <c r="A95" s="8" t="s">
        <v>33</v>
      </c>
    </row>
    <row r="97" spans="1:4" x14ac:dyDescent="0.25">
      <c r="D97" s="59">
        <f>B29*D100-B30*B100</f>
        <v>49.999923845664384</v>
      </c>
    </row>
    <row r="98" spans="1:4" x14ac:dyDescent="0.25">
      <c r="D98" s="59">
        <f>B29*B100+B30*D100</f>
        <v>8.7266418294915438E-2</v>
      </c>
    </row>
    <row r="100" spans="1:4" x14ac:dyDescent="0.25">
      <c r="A100" s="15" t="s">
        <v>13</v>
      </c>
      <c r="B100" s="57">
        <f>SIN(RADIANS(B34))</f>
        <v>1.7453283658983088E-3</v>
      </c>
      <c r="C100" s="15" t="s">
        <v>14</v>
      </c>
      <c r="D100" s="58">
        <f>COS(RADIANS(B34))</f>
        <v>0.99999847691328769</v>
      </c>
    </row>
    <row r="104" spans="1:4" x14ac:dyDescent="0.25">
      <c r="A104" t="s">
        <v>34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I20"/>
  <sheetViews>
    <sheetView zoomScale="70" zoomScaleNormal="70" workbookViewId="0">
      <selection activeCell="E25" sqref="E25"/>
    </sheetView>
  </sheetViews>
  <sheetFormatPr baseColWidth="10" defaultRowHeight="15" x14ac:dyDescent="0.25"/>
  <sheetData>
    <row r="6" spans="1:9" x14ac:dyDescent="0.25">
      <c r="A6" s="8" t="s">
        <v>56</v>
      </c>
      <c r="D6" s="8" t="s">
        <v>61</v>
      </c>
      <c r="G6" s="8" t="s">
        <v>64</v>
      </c>
      <c r="I6" s="8" t="s">
        <v>65</v>
      </c>
    </row>
    <row r="7" spans="1:9" x14ac:dyDescent="0.25">
      <c r="B7" s="51">
        <v>100</v>
      </c>
      <c r="E7">
        <v>120</v>
      </c>
      <c r="G7" t="s">
        <v>53</v>
      </c>
      <c r="H7" s="9">
        <f>B11+B7*B12/1000</f>
        <v>50.3</v>
      </c>
      <c r="I7" s="9">
        <f>H7+SIN(RADIANS(B8))*B13</f>
        <v>50.352359850976946</v>
      </c>
    </row>
    <row r="8" spans="1:9" x14ac:dyDescent="0.25">
      <c r="B8" s="82">
        <v>0.1</v>
      </c>
      <c r="E8">
        <v>0</v>
      </c>
      <c r="G8" t="s">
        <v>55</v>
      </c>
      <c r="H8" s="79">
        <f>B7</f>
        <v>100</v>
      </c>
      <c r="I8" s="79">
        <f>(I7-B14)/(B12/1000)</f>
        <v>117.45328365898189</v>
      </c>
    </row>
    <row r="10" spans="1:9" x14ac:dyDescent="0.25">
      <c r="A10" s="8" t="s">
        <v>62</v>
      </c>
    </row>
    <row r="11" spans="1:9" x14ac:dyDescent="0.25">
      <c r="A11" t="s">
        <v>64</v>
      </c>
      <c r="B11" s="81">
        <v>50</v>
      </c>
    </row>
    <row r="12" spans="1:9" x14ac:dyDescent="0.25">
      <c r="A12" t="s">
        <v>18</v>
      </c>
      <c r="B12" s="80">
        <v>3</v>
      </c>
    </row>
    <row r="13" spans="1:9" x14ac:dyDescent="0.25">
      <c r="A13" t="s">
        <v>63</v>
      </c>
      <c r="B13" s="81">
        <v>30</v>
      </c>
    </row>
    <row r="14" spans="1:9" x14ac:dyDescent="0.25">
      <c r="A14" t="s">
        <v>65</v>
      </c>
      <c r="B14" s="81">
        <f>50</f>
        <v>50</v>
      </c>
    </row>
    <row r="15" spans="1:9" x14ac:dyDescent="0.25">
      <c r="B15" s="82">
        <v>0</v>
      </c>
    </row>
    <row r="18" spans="1:5" x14ac:dyDescent="0.25">
      <c r="A18" s="8" t="s">
        <v>57</v>
      </c>
    </row>
    <row r="19" spans="1:5" x14ac:dyDescent="0.25">
      <c r="A19" t="s">
        <v>58</v>
      </c>
      <c r="B19" t="s">
        <v>60</v>
      </c>
      <c r="C19" t="s">
        <v>59</v>
      </c>
      <c r="D19" t="s">
        <v>54</v>
      </c>
      <c r="E19" t="s">
        <v>57</v>
      </c>
    </row>
    <row r="20" spans="1:5" x14ac:dyDescent="0.25">
      <c r="A20" s="2">
        <f>B8</f>
        <v>0.1</v>
      </c>
      <c r="B20" s="79">
        <f>I8</f>
        <v>117.45328365898189</v>
      </c>
      <c r="C20" s="79">
        <f>B7</f>
        <v>100</v>
      </c>
      <c r="D20" s="9">
        <f>H7</f>
        <v>50.3</v>
      </c>
      <c r="E20" s="2">
        <f>A20 + 1</f>
        <v>1.1000000000000001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34"/>
  <sheetViews>
    <sheetView workbookViewId="0">
      <selection activeCell="B8" sqref="B8"/>
    </sheetView>
  </sheetViews>
  <sheetFormatPr baseColWidth="10" defaultRowHeight="15" x14ac:dyDescent="0.25"/>
  <cols>
    <col min="1" max="23" width="14.5703125" bestFit="1" customWidth="1"/>
    <col min="24" max="24" width="15.5703125" bestFit="1" customWidth="1"/>
  </cols>
  <sheetData>
    <row r="2" spans="1:27" x14ac:dyDescent="0.25">
      <c r="A2">
        <v>0</v>
      </c>
      <c r="B2">
        <f>A2+90/22.5</f>
        <v>4</v>
      </c>
      <c r="C2">
        <f t="shared" ref="C2:X2" si="0">B2+90/22.5</f>
        <v>8</v>
      </c>
      <c r="D2">
        <f t="shared" si="0"/>
        <v>12</v>
      </c>
      <c r="E2">
        <f t="shared" si="0"/>
        <v>16</v>
      </c>
      <c r="F2">
        <f t="shared" si="0"/>
        <v>20</v>
      </c>
      <c r="G2">
        <f t="shared" si="0"/>
        <v>24</v>
      </c>
      <c r="H2">
        <f t="shared" si="0"/>
        <v>28</v>
      </c>
      <c r="I2">
        <f t="shared" si="0"/>
        <v>32</v>
      </c>
      <c r="J2">
        <f t="shared" si="0"/>
        <v>36</v>
      </c>
      <c r="K2">
        <f t="shared" si="0"/>
        <v>40</v>
      </c>
      <c r="L2">
        <f t="shared" si="0"/>
        <v>44</v>
      </c>
      <c r="M2">
        <f t="shared" si="0"/>
        <v>48</v>
      </c>
      <c r="N2">
        <f t="shared" si="0"/>
        <v>52</v>
      </c>
      <c r="O2">
        <f t="shared" si="0"/>
        <v>56</v>
      </c>
      <c r="P2">
        <f t="shared" si="0"/>
        <v>60</v>
      </c>
      <c r="Q2">
        <f t="shared" si="0"/>
        <v>64</v>
      </c>
      <c r="R2">
        <f t="shared" si="0"/>
        <v>68</v>
      </c>
      <c r="S2">
        <f t="shared" si="0"/>
        <v>72</v>
      </c>
      <c r="T2">
        <f t="shared" si="0"/>
        <v>76</v>
      </c>
      <c r="U2">
        <f t="shared" si="0"/>
        <v>80</v>
      </c>
      <c r="V2">
        <f t="shared" si="0"/>
        <v>84</v>
      </c>
      <c r="W2">
        <f t="shared" si="0"/>
        <v>88</v>
      </c>
      <c r="X2">
        <f t="shared" si="0"/>
        <v>92</v>
      </c>
    </row>
    <row r="3" spans="1:27" x14ac:dyDescent="0.25">
      <c r="A3" s="69">
        <f>SIN(RADIANS(A2))</f>
        <v>0</v>
      </c>
      <c r="B3" s="69">
        <f>SIN(RADIANS(B2))</f>
        <v>6.9756473744125302E-2</v>
      </c>
      <c r="C3" s="69">
        <f t="shared" ref="C3:W3" si="1">SIN(RADIANS(C2))</f>
        <v>0.13917310096006544</v>
      </c>
      <c r="D3" s="69">
        <f t="shared" si="1"/>
        <v>0.20791169081775934</v>
      </c>
      <c r="E3" s="69">
        <f t="shared" si="1"/>
        <v>0.27563735581699916</v>
      </c>
      <c r="F3" s="69">
        <f t="shared" si="1"/>
        <v>0.34202014332566871</v>
      </c>
      <c r="G3" s="69">
        <f t="shared" si="1"/>
        <v>0.40673664307580021</v>
      </c>
      <c r="H3" s="69">
        <f t="shared" si="1"/>
        <v>0.46947156278589081</v>
      </c>
      <c r="I3" s="69">
        <f t="shared" si="1"/>
        <v>0.5299192642332049</v>
      </c>
      <c r="J3" s="69">
        <f t="shared" si="1"/>
        <v>0.58778525229247314</v>
      </c>
      <c r="K3" s="69">
        <f t="shared" si="1"/>
        <v>0.64278760968653925</v>
      </c>
      <c r="L3" s="69">
        <f t="shared" si="1"/>
        <v>0.69465837045899725</v>
      </c>
      <c r="M3" s="69">
        <f t="shared" si="1"/>
        <v>0.74314482547739424</v>
      </c>
      <c r="N3" s="69">
        <f t="shared" si="1"/>
        <v>0.78801075360672201</v>
      </c>
      <c r="O3" s="69">
        <f t="shared" si="1"/>
        <v>0.82903757255504174</v>
      </c>
      <c r="P3" s="69">
        <f t="shared" si="1"/>
        <v>0.8660254037844386</v>
      </c>
      <c r="Q3" s="69">
        <f t="shared" si="1"/>
        <v>0.89879404629916704</v>
      </c>
      <c r="R3" s="69">
        <f t="shared" si="1"/>
        <v>0.92718385456678742</v>
      </c>
      <c r="S3" s="69">
        <f t="shared" si="1"/>
        <v>0.95105651629515353</v>
      </c>
      <c r="T3" s="69">
        <f t="shared" si="1"/>
        <v>0.97029572627599647</v>
      </c>
      <c r="U3" s="69">
        <f t="shared" si="1"/>
        <v>0.98480775301220802</v>
      </c>
      <c r="V3" s="69">
        <f t="shared" si="1"/>
        <v>0.99452189536827329</v>
      </c>
      <c r="W3" s="69">
        <f t="shared" si="1"/>
        <v>0.99939082701909576</v>
      </c>
      <c r="X3" s="69">
        <f>X4/(2^14)</f>
        <v>1.0006103515625</v>
      </c>
      <c r="Y3" s="69"/>
      <c r="Z3" s="69"/>
      <c r="AA3" s="69"/>
    </row>
    <row r="4" spans="1:27" x14ac:dyDescent="0.25">
      <c r="A4">
        <f t="shared" ref="A4:B4" si="2">INT(A3*(2^14))</f>
        <v>0</v>
      </c>
      <c r="B4">
        <f t="shared" si="2"/>
        <v>1142</v>
      </c>
      <c r="C4">
        <f t="shared" ref="C4:W4" si="3">INT(C3*(2^14))</f>
        <v>2280</v>
      </c>
      <c r="D4">
        <f t="shared" si="3"/>
        <v>3406</v>
      </c>
      <c r="E4">
        <f t="shared" si="3"/>
        <v>4516</v>
      </c>
      <c r="F4">
        <f t="shared" si="3"/>
        <v>5603</v>
      </c>
      <c r="G4">
        <f t="shared" si="3"/>
        <v>6663</v>
      </c>
      <c r="H4">
        <f t="shared" si="3"/>
        <v>7691</v>
      </c>
      <c r="I4">
        <f t="shared" si="3"/>
        <v>8682</v>
      </c>
      <c r="J4">
        <f t="shared" si="3"/>
        <v>9630</v>
      </c>
      <c r="K4">
        <f t="shared" si="3"/>
        <v>10531</v>
      </c>
      <c r="L4">
        <f t="shared" si="3"/>
        <v>11381</v>
      </c>
      <c r="M4">
        <f t="shared" si="3"/>
        <v>12175</v>
      </c>
      <c r="N4">
        <f t="shared" si="3"/>
        <v>12910</v>
      </c>
      <c r="O4">
        <f t="shared" si="3"/>
        <v>13582</v>
      </c>
      <c r="P4">
        <f t="shared" si="3"/>
        <v>14188</v>
      </c>
      <c r="Q4">
        <f t="shared" si="3"/>
        <v>14725</v>
      </c>
      <c r="R4">
        <f t="shared" si="3"/>
        <v>15190</v>
      </c>
      <c r="S4">
        <f t="shared" si="3"/>
        <v>15582</v>
      </c>
      <c r="T4">
        <f t="shared" si="3"/>
        <v>15897</v>
      </c>
      <c r="U4">
        <f t="shared" si="3"/>
        <v>16135</v>
      </c>
      <c r="V4">
        <f t="shared" si="3"/>
        <v>16294</v>
      </c>
      <c r="W4">
        <f t="shared" si="3"/>
        <v>16374</v>
      </c>
      <c r="X4">
        <f>2*(16384-16374)+16374</f>
        <v>16394</v>
      </c>
    </row>
    <row r="7" spans="1:27" x14ac:dyDescent="0.25">
      <c r="A7">
        <v>30</v>
      </c>
      <c r="B7">
        <f>INT(A7*(2^9))</f>
        <v>15360</v>
      </c>
    </row>
    <row r="8" spans="1:27" x14ac:dyDescent="0.25">
      <c r="A8" t="s">
        <v>35</v>
      </c>
      <c r="B8">
        <f>INT(B7/(2^11))</f>
        <v>7</v>
      </c>
    </row>
    <row r="9" spans="1:27" x14ac:dyDescent="0.25">
      <c r="A9" t="s">
        <v>36</v>
      </c>
      <c r="B9" s="12">
        <f>H4</f>
        <v>7691</v>
      </c>
    </row>
    <row r="10" spans="1:27" x14ac:dyDescent="0.25">
      <c r="A10" t="s">
        <v>37</v>
      </c>
      <c r="B10" s="12">
        <f>I4</f>
        <v>8682</v>
      </c>
    </row>
    <row r="11" spans="1:27" x14ac:dyDescent="0.25">
      <c r="A11" t="s">
        <v>82</v>
      </c>
      <c r="B11">
        <f>(B7-B8*(2^11))</f>
        <v>1024</v>
      </c>
      <c r="C11">
        <f>B8*(2^10)</f>
        <v>7168</v>
      </c>
    </row>
    <row r="12" spans="1:27" x14ac:dyDescent="0.25">
      <c r="A12" t="s">
        <v>38</v>
      </c>
      <c r="B12" s="68">
        <f>INT(B9+B11*((B10-B9))/(2^11))</f>
        <v>8186</v>
      </c>
    </row>
    <row r="13" spans="1:27" x14ac:dyDescent="0.25">
      <c r="B13">
        <f>INT(SIN(RADIANS(A7))*(2^14))</f>
        <v>8192</v>
      </c>
      <c r="C13" s="67">
        <f>(B12-B13)/B13</f>
        <v>-7.32421875E-4</v>
      </c>
    </row>
    <row r="14" spans="1:27" x14ac:dyDescent="0.25">
      <c r="B14">
        <f>SIN(RADIANS(A7))</f>
        <v>0.49999999999999994</v>
      </c>
    </row>
    <row r="17" spans="1:5" x14ac:dyDescent="0.25">
      <c r="A17" t="s">
        <v>34</v>
      </c>
      <c r="B17">
        <v>0.6</v>
      </c>
    </row>
    <row r="18" spans="1:5" x14ac:dyDescent="0.25">
      <c r="A18" t="s">
        <v>41</v>
      </c>
      <c r="B18">
        <f>INT(B17*(2^5))</f>
        <v>19</v>
      </c>
    </row>
    <row r="19" spans="1:5" x14ac:dyDescent="0.25">
      <c r="A19" t="s">
        <v>39</v>
      </c>
      <c r="B19">
        <f>INT(B18/(2^2))*INT(B18/(2^2)/2)</f>
        <v>8</v>
      </c>
    </row>
    <row r="20" spans="1:5" x14ac:dyDescent="0.25">
      <c r="B20">
        <f>INT(B18*B18/(2^5))</f>
        <v>11</v>
      </c>
    </row>
    <row r="21" spans="1:5" x14ac:dyDescent="0.25">
      <c r="A21" t="s">
        <v>40</v>
      </c>
      <c r="B21">
        <f>INT(B22*(2^5))</f>
        <v>11</v>
      </c>
    </row>
    <row r="22" spans="1:5" x14ac:dyDescent="0.25">
      <c r="A22" t="s">
        <v>39</v>
      </c>
      <c r="B22">
        <f>B17*B17</f>
        <v>0.36</v>
      </c>
    </row>
    <row r="26" spans="1:5" x14ac:dyDescent="0.25">
      <c r="A26" t="s">
        <v>34</v>
      </c>
      <c r="B26">
        <v>0.8</v>
      </c>
      <c r="C26" t="s">
        <v>47</v>
      </c>
      <c r="D26">
        <f>INT(B26*(2^14))</f>
        <v>13107</v>
      </c>
    </row>
    <row r="27" spans="1:5" x14ac:dyDescent="0.25">
      <c r="A27" t="s">
        <v>42</v>
      </c>
      <c r="B27">
        <v>0.86</v>
      </c>
      <c r="C27" t="s">
        <v>47</v>
      </c>
      <c r="D27">
        <f>INT(B27*(2^14))</f>
        <v>14090</v>
      </c>
    </row>
    <row r="28" spans="1:5" x14ac:dyDescent="0.25">
      <c r="D28">
        <f>INT((INT(D26/(2^7))*INT(D27/(2^7))) / (2^0))</f>
        <v>11220</v>
      </c>
    </row>
    <row r="29" spans="1:5" x14ac:dyDescent="0.25">
      <c r="A29" t="s">
        <v>44</v>
      </c>
      <c r="B29">
        <f>B26*B27</f>
        <v>0.68800000000000006</v>
      </c>
      <c r="C29" t="s">
        <v>47</v>
      </c>
      <c r="D29">
        <f>INT(B29*(2^14))</f>
        <v>11272</v>
      </c>
      <c r="E29" s="66">
        <f>(D28-D29)/D29</f>
        <v>-4.6132008516678496E-3</v>
      </c>
    </row>
    <row r="31" spans="1:5" x14ac:dyDescent="0.25">
      <c r="A31" t="s">
        <v>34</v>
      </c>
      <c r="B31">
        <v>18.23</v>
      </c>
      <c r="C31" t="s">
        <v>43</v>
      </c>
      <c r="D31">
        <f>INT(B31*(2^8))</f>
        <v>4666</v>
      </c>
    </row>
    <row r="32" spans="1:5" x14ac:dyDescent="0.25">
      <c r="A32" t="s">
        <v>42</v>
      </c>
      <c r="B32">
        <v>8.2937999999999992</v>
      </c>
      <c r="C32" t="s">
        <v>46</v>
      </c>
      <c r="D32">
        <f>INT(B32*(2^2))</f>
        <v>33</v>
      </c>
    </row>
    <row r="33" spans="1:4" x14ac:dyDescent="0.25">
      <c r="D33">
        <f>INT(D31*(2^4)/D32)</f>
        <v>2262</v>
      </c>
    </row>
    <row r="34" spans="1:4" x14ac:dyDescent="0.25">
      <c r="A34" t="s">
        <v>44</v>
      </c>
      <c r="B34">
        <f>B31/B32</f>
        <v>2.1980274421857295</v>
      </c>
      <c r="C34" t="s">
        <v>45</v>
      </c>
      <c r="D34">
        <f>INT(B34*(2^10))</f>
        <v>2250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D21" sqref="D21"/>
    </sheetView>
  </sheetViews>
  <sheetFormatPr baseColWidth="10" defaultRowHeight="15" x14ac:dyDescent="0.25"/>
  <sheetData>
    <row r="1" spans="1:1" x14ac:dyDescent="0.25">
      <c r="A1" t="s">
        <v>66</v>
      </c>
    </row>
    <row r="2" spans="1:1" x14ac:dyDescent="0.25">
      <c r="A2" t="s">
        <v>67</v>
      </c>
    </row>
    <row r="3" spans="1:1" x14ac:dyDescent="0.25">
      <c r="A3" t="s">
        <v>68</v>
      </c>
    </row>
    <row r="4" spans="1:1" x14ac:dyDescent="0.25">
      <c r="A4" t="s">
        <v>69</v>
      </c>
    </row>
    <row r="5" spans="1:1" x14ac:dyDescent="0.25">
      <c r="A5" t="s">
        <v>70</v>
      </c>
    </row>
    <row r="6" spans="1:1" x14ac:dyDescent="0.25">
      <c r="A6" t="s">
        <v>71</v>
      </c>
    </row>
    <row r="8" spans="1:1" x14ac:dyDescent="0.25">
      <c r="A8" t="s">
        <v>72</v>
      </c>
    </row>
    <row r="9" spans="1:1" x14ac:dyDescent="0.25">
      <c r="A9" t="s">
        <v>73</v>
      </c>
    </row>
    <row r="10" spans="1:1" x14ac:dyDescent="0.25">
      <c r="A10" t="s">
        <v>74</v>
      </c>
    </row>
    <row r="11" spans="1:1" x14ac:dyDescent="0.25">
      <c r="A11" t="s">
        <v>75</v>
      </c>
    </row>
    <row r="12" spans="1:1" x14ac:dyDescent="0.25">
      <c r="A12" t="s">
        <v>76</v>
      </c>
    </row>
    <row r="13" spans="1:1" x14ac:dyDescent="0.25">
      <c r="A13" t="s">
        <v>77</v>
      </c>
    </row>
    <row r="14" spans="1:1" x14ac:dyDescent="0.25">
      <c r="A14" t="s">
        <v>78</v>
      </c>
    </row>
    <row r="15" spans="1:1" x14ac:dyDescent="0.25">
      <c r="A15" t="s">
        <v>79</v>
      </c>
    </row>
    <row r="16" spans="1:1" x14ac:dyDescent="0.25">
      <c r="A16" t="s">
        <v>80</v>
      </c>
    </row>
    <row r="17" spans="1:1" x14ac:dyDescent="0.25">
      <c r="A17" t="s">
        <v>81</v>
      </c>
    </row>
    <row r="20" spans="1:1" x14ac:dyDescent="0.25">
      <c r="A20">
        <v>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topLeftCell="B1" workbookViewId="0">
      <selection activeCell="M27" sqref="M27"/>
    </sheetView>
  </sheetViews>
  <sheetFormatPr baseColWidth="10" defaultRowHeight="15" x14ac:dyDescent="0.25"/>
  <sheetData>
    <row r="1" spans="1:15" x14ac:dyDescent="0.25">
      <c r="L1">
        <v>1000</v>
      </c>
    </row>
    <row r="2" spans="1:15" x14ac:dyDescent="0.25">
      <c r="A2">
        <v>255</v>
      </c>
      <c r="B2">
        <v>1850</v>
      </c>
      <c r="C2" s="7">
        <f>((B2/$B$2))*255</f>
        <v>255</v>
      </c>
      <c r="D2" s="5">
        <f t="shared" ref="D2:D11" si="0">(B2-$H$6)*($G$7-$G$6)/($H$7-$H$6)+$G$6</f>
        <v>255</v>
      </c>
      <c r="E2" s="78">
        <f t="shared" ref="E2:E26" si="1">(D2-A2)/A2</f>
        <v>0</v>
      </c>
      <c r="G2">
        <v>10</v>
      </c>
      <c r="H2">
        <f>B27</f>
        <v>124</v>
      </c>
      <c r="I2" s="12">
        <f t="shared" ref="I2:I7" si="2">H2/$B$2*255</f>
        <v>17.091891891891891</v>
      </c>
      <c r="K2" t="s">
        <v>51</v>
      </c>
      <c r="L2">
        <f>L1/B2*255</f>
        <v>137.83783783783784</v>
      </c>
    </row>
    <row r="3" spans="1:15" x14ac:dyDescent="0.25">
      <c r="A3">
        <v>245</v>
      </c>
      <c r="B3">
        <f>(B2+B4)/2</f>
        <v>1843</v>
      </c>
      <c r="C3" s="7">
        <f t="shared" ref="C3:C27" si="3">((B3/$B$2))*255</f>
        <v>254.03513513513514</v>
      </c>
      <c r="D3" s="5">
        <f t="shared" si="0"/>
        <v>251.13259668508289</v>
      </c>
      <c r="E3" s="78">
        <f t="shared" si="1"/>
        <v>2.5031006877889339E-2</v>
      </c>
      <c r="G3">
        <v>25</v>
      </c>
      <c r="H3">
        <f>B25</f>
        <v>684</v>
      </c>
      <c r="I3" s="12">
        <f t="shared" si="2"/>
        <v>94.281081081081084</v>
      </c>
      <c r="K3" t="s">
        <v>52</v>
      </c>
      <c r="L3">
        <f>(L2-I2)*(G3-G2)/(I3-I2)+G2</f>
        <v>33.464285714285708</v>
      </c>
      <c r="M3">
        <v>0</v>
      </c>
      <c r="N3">
        <v>0</v>
      </c>
      <c r="O3">
        <f>1850-$B$2*N19/255</f>
        <v>0</v>
      </c>
    </row>
    <row r="4" spans="1:15" x14ac:dyDescent="0.25">
      <c r="A4">
        <v>235</v>
      </c>
      <c r="B4">
        <v>1836</v>
      </c>
      <c r="C4" s="7">
        <f t="shared" si="3"/>
        <v>253.07027027027027</v>
      </c>
      <c r="D4" s="5">
        <f t="shared" si="0"/>
        <v>247.26519337016575</v>
      </c>
      <c r="E4" s="78">
        <f t="shared" si="1"/>
        <v>5.2192312213471266E-2</v>
      </c>
      <c r="G4">
        <v>55</v>
      </c>
      <c r="H4">
        <f>B22</f>
        <v>1186</v>
      </c>
      <c r="I4" s="12">
        <f t="shared" si="2"/>
        <v>163.47567567567569</v>
      </c>
      <c r="M4">
        <f>M3+16</f>
        <v>16</v>
      </c>
      <c r="N4">
        <v>3</v>
      </c>
      <c r="O4">
        <f>1850-$B$2*N18/255</f>
        <v>333.72549019607845</v>
      </c>
    </row>
    <row r="5" spans="1:15" x14ac:dyDescent="0.25">
      <c r="A5">
        <v>225</v>
      </c>
      <c r="B5">
        <f>(B4+B6)/2</f>
        <v>1828.5</v>
      </c>
      <c r="C5" s="7">
        <f t="shared" si="3"/>
        <v>252.0364864864865</v>
      </c>
      <c r="D5" s="5">
        <f t="shared" si="0"/>
        <v>243.12154696132598</v>
      </c>
      <c r="E5" s="78">
        <f t="shared" si="1"/>
        <v>8.0540208717004333E-2</v>
      </c>
      <c r="G5">
        <v>95</v>
      </c>
      <c r="H5">
        <f>B18</f>
        <v>1475</v>
      </c>
      <c r="I5" s="12">
        <f t="shared" si="2"/>
        <v>203.31081081081081</v>
      </c>
      <c r="M5">
        <f t="shared" ref="M5:M19" si="4">M4+16</f>
        <v>32</v>
      </c>
      <c r="N5">
        <v>7</v>
      </c>
      <c r="O5">
        <f>1850-$B$2*N17/255</f>
        <v>834.31372549019613</v>
      </c>
    </row>
    <row r="6" spans="1:15" x14ac:dyDescent="0.25">
      <c r="A6">
        <v>215</v>
      </c>
      <c r="B6">
        <v>1821</v>
      </c>
      <c r="C6" s="7">
        <f t="shared" si="3"/>
        <v>251.00270270270272</v>
      </c>
      <c r="D6" s="5">
        <f t="shared" si="0"/>
        <v>238.97790055248618</v>
      </c>
      <c r="E6" s="78">
        <f t="shared" si="1"/>
        <v>0.11152511884877291</v>
      </c>
      <c r="G6">
        <v>155</v>
      </c>
      <c r="H6">
        <f>B12</f>
        <v>1669</v>
      </c>
      <c r="I6" s="12">
        <f t="shared" si="2"/>
        <v>230.05135135135134</v>
      </c>
      <c r="M6">
        <f t="shared" si="4"/>
        <v>48</v>
      </c>
      <c r="N6">
        <v>10</v>
      </c>
      <c r="O6">
        <f>1850-$B$2*N16/255</f>
        <v>1102.7450980392157</v>
      </c>
    </row>
    <row r="7" spans="1:15" x14ac:dyDescent="0.25">
      <c r="A7">
        <v>205</v>
      </c>
      <c r="B7">
        <f>(B6+B8)/2</f>
        <v>1778.5</v>
      </c>
      <c r="C7" s="7">
        <f t="shared" si="3"/>
        <v>245.14459459459459</v>
      </c>
      <c r="D7" s="5">
        <f t="shared" si="0"/>
        <v>215.49723756906076</v>
      </c>
      <c r="E7" s="78">
        <f t="shared" si="1"/>
        <v>5.1206036922247601E-2</v>
      </c>
      <c r="G7">
        <v>255</v>
      </c>
      <c r="H7">
        <f>B2</f>
        <v>1850</v>
      </c>
      <c r="I7" s="12">
        <f t="shared" si="2"/>
        <v>255</v>
      </c>
      <c r="M7">
        <f t="shared" si="4"/>
        <v>64</v>
      </c>
      <c r="N7">
        <v>16</v>
      </c>
      <c r="O7">
        <f>1850-$B$2*N15/255</f>
        <v>1284.1176470588234</v>
      </c>
    </row>
    <row r="8" spans="1:15" x14ac:dyDescent="0.25">
      <c r="A8">
        <v>195</v>
      </c>
      <c r="B8">
        <v>1736</v>
      </c>
      <c r="C8" s="7">
        <f t="shared" si="3"/>
        <v>239.28648648648647</v>
      </c>
      <c r="D8" s="5">
        <f t="shared" si="0"/>
        <v>192.01657458563537</v>
      </c>
      <c r="E8" s="78">
        <f t="shared" si="1"/>
        <v>-1.5299617509562215E-2</v>
      </c>
      <c r="M8">
        <f t="shared" si="4"/>
        <v>80</v>
      </c>
      <c r="N8">
        <v>19</v>
      </c>
      <c r="O8">
        <f>1850-$B$2*N14/255</f>
        <v>1385.686274509804</v>
      </c>
    </row>
    <row r="9" spans="1:15" x14ac:dyDescent="0.25">
      <c r="A9">
        <v>185</v>
      </c>
      <c r="B9">
        <f>(B8+B10)/2</f>
        <v>1721.5</v>
      </c>
      <c r="C9" s="7">
        <f t="shared" si="3"/>
        <v>237.28783783783786</v>
      </c>
      <c r="D9" s="5">
        <f t="shared" si="0"/>
        <v>184.00552486187846</v>
      </c>
      <c r="E9" s="78">
        <f t="shared" si="1"/>
        <v>-5.375541287143481E-3</v>
      </c>
      <c r="M9">
        <f t="shared" si="4"/>
        <v>96</v>
      </c>
      <c r="N9">
        <v>24</v>
      </c>
      <c r="O9">
        <f>1850-$B$2*N13/255</f>
        <v>1465.4901960784314</v>
      </c>
    </row>
    <row r="10" spans="1:15" x14ac:dyDescent="0.25">
      <c r="A10">
        <v>175</v>
      </c>
      <c r="B10">
        <v>1707</v>
      </c>
      <c r="C10" s="7">
        <f t="shared" si="3"/>
        <v>235.28918918918919</v>
      </c>
      <c r="D10" s="5">
        <f t="shared" si="0"/>
        <v>175.99447513812154</v>
      </c>
      <c r="E10" s="78">
        <f t="shared" si="1"/>
        <v>5.6827150749802517E-3</v>
      </c>
      <c r="M10">
        <f t="shared" si="4"/>
        <v>112</v>
      </c>
      <c r="N10">
        <v>30</v>
      </c>
      <c r="O10">
        <f>1850-$B$2*N12/255</f>
        <v>1538.0392156862745</v>
      </c>
    </row>
    <row r="11" spans="1:15" x14ac:dyDescent="0.25">
      <c r="A11">
        <v>165</v>
      </c>
      <c r="B11">
        <f>(B10+B12)/2</f>
        <v>1688</v>
      </c>
      <c r="C11" s="7">
        <f t="shared" si="3"/>
        <v>232.67027027027027</v>
      </c>
      <c r="D11" s="5">
        <f t="shared" si="0"/>
        <v>165.49723756906079</v>
      </c>
      <c r="E11" s="78">
        <f t="shared" si="1"/>
        <v>3.0135610246108256E-3</v>
      </c>
      <c r="M11">
        <f t="shared" si="4"/>
        <v>128</v>
      </c>
      <c r="N11">
        <v>35</v>
      </c>
      <c r="O11">
        <f t="shared" ref="O11" si="5">1850-$B$2*N11/255</f>
        <v>1596.0784313725489</v>
      </c>
    </row>
    <row r="12" spans="1:15" x14ac:dyDescent="0.25">
      <c r="A12">
        <v>155</v>
      </c>
      <c r="B12">
        <v>1669</v>
      </c>
      <c r="C12" s="7">
        <f t="shared" si="3"/>
        <v>230.05135135135134</v>
      </c>
      <c r="D12" s="5">
        <f t="shared" ref="D12:D17" si="6">(B12-$H$5)*($G$6-$G$5)/($H$6-$H$5)+$G$5</f>
        <v>155</v>
      </c>
      <c r="E12" s="78">
        <f t="shared" si="1"/>
        <v>0</v>
      </c>
      <c r="M12">
        <f t="shared" si="4"/>
        <v>144</v>
      </c>
      <c r="N12">
        <v>43</v>
      </c>
      <c r="O12">
        <f>1850-$B$2*N10/255</f>
        <v>1632.3529411764705</v>
      </c>
    </row>
    <row r="13" spans="1:15" x14ac:dyDescent="0.25">
      <c r="A13">
        <f>A12-10</f>
        <v>145</v>
      </c>
      <c r="B13">
        <f>(B12+B14)/2</f>
        <v>1645</v>
      </c>
      <c r="C13" s="7">
        <f t="shared" si="3"/>
        <v>226.74324324324326</v>
      </c>
      <c r="D13" s="5">
        <f t="shared" si="6"/>
        <v>147.57731958762886</v>
      </c>
      <c r="E13" s="78">
        <f t="shared" si="1"/>
        <v>1.7774617845716302E-2</v>
      </c>
      <c r="M13">
        <f t="shared" si="4"/>
        <v>160</v>
      </c>
      <c r="N13">
        <v>53</v>
      </c>
      <c r="O13">
        <f>1850-$B$2*N9/255</f>
        <v>1675.8823529411766</v>
      </c>
    </row>
    <row r="14" spans="1:15" x14ac:dyDescent="0.25">
      <c r="A14">
        <f t="shared" ref="A14:A24" si="7">A13-10</f>
        <v>135</v>
      </c>
      <c r="B14">
        <v>1621</v>
      </c>
      <c r="C14" s="7">
        <f t="shared" si="3"/>
        <v>223.43513513513514</v>
      </c>
      <c r="D14" s="5">
        <f t="shared" si="6"/>
        <v>140.15463917525773</v>
      </c>
      <c r="E14" s="78">
        <f t="shared" si="1"/>
        <v>3.8182512409316506E-2</v>
      </c>
      <c r="M14">
        <f t="shared" si="4"/>
        <v>176</v>
      </c>
      <c r="N14">
        <v>64</v>
      </c>
      <c r="O14">
        <f>1850-$B$2*N8/255</f>
        <v>1712.1568627450981</v>
      </c>
    </row>
    <row r="15" spans="1:15" x14ac:dyDescent="0.25">
      <c r="A15">
        <f t="shared" si="7"/>
        <v>125</v>
      </c>
      <c r="B15">
        <f>(B14+B16)/2</f>
        <v>1589</v>
      </c>
      <c r="C15" s="7">
        <f t="shared" si="3"/>
        <v>219.02432432432431</v>
      </c>
      <c r="D15" s="5">
        <f t="shared" si="6"/>
        <v>130.25773195876289</v>
      </c>
      <c r="E15" s="78">
        <f t="shared" si="1"/>
        <v>4.2061855670103114E-2</v>
      </c>
      <c r="M15">
        <f t="shared" si="4"/>
        <v>192</v>
      </c>
      <c r="N15">
        <v>78</v>
      </c>
      <c r="O15">
        <f>1850-$B$2*N7/255</f>
        <v>1733.9215686274511</v>
      </c>
    </row>
    <row r="16" spans="1:15" x14ac:dyDescent="0.25">
      <c r="A16">
        <f t="shared" si="7"/>
        <v>115</v>
      </c>
      <c r="B16">
        <v>1557</v>
      </c>
      <c r="C16" s="7">
        <f t="shared" si="3"/>
        <v>214.61351351351351</v>
      </c>
      <c r="D16" s="5">
        <f t="shared" si="6"/>
        <v>120.36082474226804</v>
      </c>
      <c r="E16" s="78">
        <f t="shared" si="1"/>
        <v>4.661586732406988E-2</v>
      </c>
      <c r="M16">
        <f t="shared" si="4"/>
        <v>208</v>
      </c>
      <c r="N16">
        <v>103</v>
      </c>
      <c r="O16">
        <f>1850-$B$2*N6/255</f>
        <v>1777.4509803921569</v>
      </c>
    </row>
    <row r="17" spans="1:15" x14ac:dyDescent="0.25">
      <c r="A17">
        <f t="shared" si="7"/>
        <v>105</v>
      </c>
      <c r="B17">
        <f>(B16+B18)/2</f>
        <v>1516</v>
      </c>
      <c r="C17" s="7">
        <f t="shared" si="3"/>
        <v>208.96216216216214</v>
      </c>
      <c r="D17" s="5">
        <f t="shared" si="6"/>
        <v>107.68041237113403</v>
      </c>
      <c r="E17" s="78">
        <f t="shared" si="1"/>
        <v>2.5527736867943098E-2</v>
      </c>
      <c r="M17">
        <f t="shared" si="4"/>
        <v>224</v>
      </c>
      <c r="N17">
        <v>140</v>
      </c>
      <c r="O17">
        <f>1850-$B$2*N5/255</f>
        <v>1799.2156862745098</v>
      </c>
    </row>
    <row r="18" spans="1:15" x14ac:dyDescent="0.25">
      <c r="A18">
        <f t="shared" si="7"/>
        <v>95</v>
      </c>
      <c r="B18">
        <v>1475</v>
      </c>
      <c r="C18" s="7">
        <f t="shared" si="3"/>
        <v>203.31081081081081</v>
      </c>
      <c r="D18" s="5">
        <f>(B18-$H$4)*($G$5-$G$4)/($H$5-$H$4)+$G$4</f>
        <v>95</v>
      </c>
      <c r="E18" s="78">
        <f t="shared" si="1"/>
        <v>0</v>
      </c>
      <c r="M18">
        <f t="shared" si="4"/>
        <v>240</v>
      </c>
      <c r="N18">
        <v>209</v>
      </c>
      <c r="O18">
        <f>1850-$B$2*N4/255</f>
        <v>1828.2352941176471</v>
      </c>
    </row>
    <row r="19" spans="1:15" x14ac:dyDescent="0.25">
      <c r="A19">
        <f t="shared" si="7"/>
        <v>85</v>
      </c>
      <c r="B19">
        <v>1423</v>
      </c>
      <c r="C19" s="7">
        <f t="shared" si="3"/>
        <v>196.14324324324326</v>
      </c>
      <c r="D19" s="5">
        <f>(B19-$H$4)*($G$5-$G$4)/($H$5-$H$4)+$G$4</f>
        <v>87.802768166089976</v>
      </c>
      <c r="E19" s="78">
        <f t="shared" si="1"/>
        <v>3.2973743130470308E-2</v>
      </c>
      <c r="M19">
        <f t="shared" si="4"/>
        <v>256</v>
      </c>
      <c r="N19">
        <v>255</v>
      </c>
      <c r="O19">
        <f>1850-$B$2*N3/255</f>
        <v>1850</v>
      </c>
    </row>
    <row r="20" spans="1:15" x14ac:dyDescent="0.25">
      <c r="A20">
        <f t="shared" si="7"/>
        <v>75</v>
      </c>
      <c r="B20">
        <v>1366</v>
      </c>
      <c r="C20" s="7">
        <f t="shared" si="3"/>
        <v>188.2864864864865</v>
      </c>
      <c r="D20" s="5">
        <f>(B20-$H$4)*($G$5-$G$4)/($H$5-$H$4)+$G$4</f>
        <v>79.913494809688586</v>
      </c>
      <c r="E20" s="78">
        <f t="shared" si="1"/>
        <v>6.5513264129181153E-2</v>
      </c>
    </row>
    <row r="21" spans="1:15" x14ac:dyDescent="0.25">
      <c r="A21">
        <f t="shared" si="7"/>
        <v>65</v>
      </c>
      <c r="B21">
        <v>1293</v>
      </c>
      <c r="C21" s="7">
        <f t="shared" si="3"/>
        <v>178.22432432432433</v>
      </c>
      <c r="D21" s="5">
        <f>(B21-$H$4)*($G$5-$G$4)/($H$5-$H$4)+$G$4</f>
        <v>69.809688581314873</v>
      </c>
      <c r="E21" s="78">
        <f t="shared" si="1"/>
        <v>7.3995208943305746E-2</v>
      </c>
    </row>
    <row r="22" spans="1:15" x14ac:dyDescent="0.25">
      <c r="A22">
        <f t="shared" si="7"/>
        <v>55</v>
      </c>
      <c r="B22">
        <v>1186</v>
      </c>
      <c r="C22" s="7">
        <f t="shared" si="3"/>
        <v>163.47567567567569</v>
      </c>
      <c r="D22" s="5">
        <f>(B22-$H$4)*($G$5-$G$4)/($H$5-$H$4)+$G$4</f>
        <v>55</v>
      </c>
      <c r="E22" s="78">
        <f t="shared" si="1"/>
        <v>0</v>
      </c>
    </row>
    <row r="23" spans="1:15" x14ac:dyDescent="0.25">
      <c r="A23">
        <f t="shared" si="7"/>
        <v>45</v>
      </c>
      <c r="B23">
        <v>1071</v>
      </c>
      <c r="C23" s="7">
        <f t="shared" si="3"/>
        <v>147.62432432432431</v>
      </c>
      <c r="D23" s="5">
        <f>(B23-$H$3)*($G$4-$G$3)/($H$4-$H$3)+$G$3</f>
        <v>48.127490039840637</v>
      </c>
      <c r="E23" s="78">
        <f t="shared" si="1"/>
        <v>6.9499778663125275E-2</v>
      </c>
    </row>
    <row r="24" spans="1:15" x14ac:dyDescent="0.25">
      <c r="A24">
        <f t="shared" si="7"/>
        <v>35</v>
      </c>
      <c r="B24">
        <v>912</v>
      </c>
      <c r="C24" s="7">
        <f t="shared" si="3"/>
        <v>125.70810810810811</v>
      </c>
      <c r="D24" s="5">
        <f>(B24-$H$3)*($G$4-$G$3)/($H$4-$H$3)+$G$3</f>
        <v>38.625498007968126</v>
      </c>
      <c r="E24" s="78">
        <f t="shared" si="1"/>
        <v>0.10358565737051789</v>
      </c>
    </row>
    <row r="25" spans="1:15" x14ac:dyDescent="0.25">
      <c r="A25">
        <v>25</v>
      </c>
      <c r="B25">
        <v>684</v>
      </c>
      <c r="C25" s="7">
        <f t="shared" si="3"/>
        <v>94.281081081081084</v>
      </c>
      <c r="D25" s="5">
        <f>(B25-$H$3)*($G$4-$G$3)/($H$4-$H$3)+$G$3</f>
        <v>25</v>
      </c>
      <c r="E25" s="78">
        <f t="shared" si="1"/>
        <v>0</v>
      </c>
    </row>
    <row r="26" spans="1:15" x14ac:dyDescent="0.25">
      <c r="A26">
        <v>15</v>
      </c>
      <c r="B26">
        <v>277</v>
      </c>
      <c r="C26" s="7">
        <f t="shared" si="3"/>
        <v>38.181081081081082</v>
      </c>
      <c r="D26" s="5">
        <f t="shared" ref="D26" si="8">(B26-$H$2)*($G$3-$G$2)/($H$3-$H$2)+$G$2</f>
        <v>14.098214285714285</v>
      </c>
      <c r="E26" s="78">
        <f t="shared" si="1"/>
        <v>-6.011904761904769E-2</v>
      </c>
    </row>
    <row r="27" spans="1:15" x14ac:dyDescent="0.25">
      <c r="A27">
        <v>10</v>
      </c>
      <c r="B27">
        <v>124</v>
      </c>
      <c r="C27" s="7">
        <f t="shared" si="3"/>
        <v>17.091891891891891</v>
      </c>
      <c r="D27" s="5">
        <f t="shared" ref="D27" si="9">(B27-$H$2)*($G$3-$G$2)/($H$3-$H$2)+$G$2</f>
        <v>10</v>
      </c>
      <c r="E27" s="78">
        <f>(D27-A27)/A27</f>
        <v>0</v>
      </c>
    </row>
  </sheetData>
  <pageMargins left="0.7" right="0.7" top="0.78740157499999996" bottom="0.78740157499999996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zoomScale="80" zoomScaleNormal="80" workbookViewId="0">
      <selection activeCell="B17" sqref="B17"/>
    </sheetView>
  </sheetViews>
  <sheetFormatPr baseColWidth="10" defaultRowHeight="15" x14ac:dyDescent="0.25"/>
  <cols>
    <col min="1" max="1" width="19.42578125" customWidth="1"/>
    <col min="2" max="2" width="12.42578125" bestFit="1" customWidth="1"/>
    <col min="4" max="4" width="19" customWidth="1"/>
    <col min="5" max="5" width="14.7109375" customWidth="1"/>
  </cols>
  <sheetData>
    <row r="1" spans="1:5" ht="21" x14ac:dyDescent="0.35">
      <c r="A1" s="92" t="s">
        <v>108</v>
      </c>
    </row>
    <row r="3" spans="1:5" x14ac:dyDescent="0.25">
      <c r="A3" s="8" t="s">
        <v>98</v>
      </c>
      <c r="B3" s="8"/>
      <c r="C3" s="8"/>
      <c r="D3" s="8" t="s">
        <v>89</v>
      </c>
    </row>
    <row r="4" spans="1:5" x14ac:dyDescent="0.25">
      <c r="A4" t="s">
        <v>84</v>
      </c>
      <c r="B4">
        <f>360/(2*PI())</f>
        <v>57.295779513082323</v>
      </c>
    </row>
    <row r="5" spans="1:5" x14ac:dyDescent="0.25">
      <c r="A5" t="s">
        <v>103</v>
      </c>
      <c r="B5">
        <f>1000/$B$4</f>
        <v>17.453292519943297</v>
      </c>
    </row>
    <row r="7" spans="1:5" x14ac:dyDescent="0.25">
      <c r="A7" t="s">
        <v>86</v>
      </c>
      <c r="B7">
        <v>39.6</v>
      </c>
      <c r="E7">
        <f>B7</f>
        <v>39.6</v>
      </c>
    </row>
    <row r="8" spans="1:5" x14ac:dyDescent="0.25">
      <c r="A8" t="s">
        <v>99</v>
      </c>
      <c r="B8">
        <v>11.5</v>
      </c>
      <c r="E8">
        <f>B8</f>
        <v>11.5</v>
      </c>
    </row>
    <row r="9" spans="1:5" x14ac:dyDescent="0.25">
      <c r="A9" t="s">
        <v>104</v>
      </c>
      <c r="B9">
        <v>0</v>
      </c>
      <c r="E9">
        <f>B9</f>
        <v>0</v>
      </c>
    </row>
    <row r="10" spans="1:5" x14ac:dyDescent="0.25">
      <c r="A10" t="s">
        <v>107</v>
      </c>
      <c r="B10">
        <v>0</v>
      </c>
      <c r="E10" s="90">
        <f>B10</f>
        <v>0</v>
      </c>
    </row>
    <row r="11" spans="1:5" x14ac:dyDescent="0.25">
      <c r="A11" t="s">
        <v>109</v>
      </c>
      <c r="E11" s="90">
        <v>-180</v>
      </c>
    </row>
    <row r="12" spans="1:5" x14ac:dyDescent="0.25">
      <c r="E12" s="90"/>
    </row>
    <row r="14" spans="1:5" ht="17.25" x14ac:dyDescent="0.25">
      <c r="A14" t="s">
        <v>90</v>
      </c>
      <c r="B14">
        <v>0.03</v>
      </c>
      <c r="D14" t="s">
        <v>91</v>
      </c>
      <c r="E14">
        <f>B14*1000</f>
        <v>30</v>
      </c>
    </row>
    <row r="15" spans="1:5" ht="17.25" x14ac:dyDescent="0.25">
      <c r="A15" t="s">
        <v>87</v>
      </c>
      <c r="B15">
        <v>0.12</v>
      </c>
      <c r="D15" t="s">
        <v>92</v>
      </c>
      <c r="E15">
        <f>B15*1000</f>
        <v>120</v>
      </c>
    </row>
    <row r="16" spans="1:5" x14ac:dyDescent="0.25">
      <c r="A16" t="s">
        <v>18</v>
      </c>
      <c r="B16">
        <f>1/100</f>
        <v>0.01</v>
      </c>
      <c r="D16" t="s">
        <v>18</v>
      </c>
      <c r="E16">
        <f>B16</f>
        <v>0.01</v>
      </c>
    </row>
    <row r="18" spans="1:5" x14ac:dyDescent="0.25">
      <c r="A18" t="s">
        <v>105</v>
      </c>
      <c r="B18" s="89">
        <v>0.01</v>
      </c>
      <c r="D18" t="s">
        <v>106</v>
      </c>
      <c r="E18" s="93">
        <f>B18*1000</f>
        <v>10</v>
      </c>
    </row>
    <row r="19" spans="1:5" x14ac:dyDescent="0.25">
      <c r="B19" s="89"/>
      <c r="E19" s="93"/>
    </row>
    <row r="20" spans="1:5" ht="18" x14ac:dyDescent="0.35">
      <c r="A20" t="s">
        <v>112</v>
      </c>
      <c r="B20" s="91">
        <v>0</v>
      </c>
      <c r="D20" t="s">
        <v>111</v>
      </c>
      <c r="E20" s="79">
        <f>B20*1000</f>
        <v>0</v>
      </c>
    </row>
    <row r="21" spans="1:5" x14ac:dyDescent="0.25">
      <c r="B21" s="91"/>
      <c r="E21" s="79"/>
    </row>
    <row r="22" spans="1:5" x14ac:dyDescent="0.25">
      <c r="A22" t="s">
        <v>83</v>
      </c>
      <c r="B22" s="84">
        <v>0.05</v>
      </c>
      <c r="D22" t="s">
        <v>83</v>
      </c>
      <c r="E22" s="84">
        <f>B22</f>
        <v>0.05</v>
      </c>
    </row>
    <row r="23" spans="1:5" x14ac:dyDescent="0.25">
      <c r="A23" t="s">
        <v>85</v>
      </c>
      <c r="B23" s="83">
        <f>B22*$B$4</f>
        <v>2.8647889756541165</v>
      </c>
      <c r="D23" t="s">
        <v>85</v>
      </c>
      <c r="E23" s="83">
        <f>B23</f>
        <v>2.8647889756541165</v>
      </c>
    </row>
    <row r="24" spans="1:5" x14ac:dyDescent="0.25">
      <c r="A24" s="85" t="s">
        <v>100</v>
      </c>
      <c r="B24" s="86">
        <v>0</v>
      </c>
      <c r="D24" s="85" t="s">
        <v>100</v>
      </c>
      <c r="E24" s="83">
        <f>B24</f>
        <v>0</v>
      </c>
    </row>
    <row r="25" spans="1:5" x14ac:dyDescent="0.25">
      <c r="A25" s="85" t="s">
        <v>101</v>
      </c>
      <c r="B25" s="87">
        <f>B24*B4</f>
        <v>0</v>
      </c>
      <c r="D25" s="85" t="s">
        <v>101</v>
      </c>
      <c r="E25" s="87">
        <f>B25</f>
        <v>0</v>
      </c>
    </row>
    <row r="26" spans="1:5" ht="18" x14ac:dyDescent="0.35">
      <c r="A26" t="s">
        <v>110</v>
      </c>
      <c r="B26" s="95">
        <v>1.0999999999999999E-2</v>
      </c>
      <c r="D26" t="s">
        <v>110</v>
      </c>
      <c r="E26" s="94">
        <f>B26*1000</f>
        <v>11</v>
      </c>
    </row>
    <row r="27" spans="1:5" x14ac:dyDescent="0.25">
      <c r="B27" s="83"/>
      <c r="E27" s="83"/>
    </row>
    <row r="28" spans="1:5" ht="17.25" x14ac:dyDescent="0.25">
      <c r="A28" t="s">
        <v>93</v>
      </c>
      <c r="B28">
        <f>B22*$B$7+$B$8*B24 + B18*$B$9 + B20*$B$10</f>
        <v>1.9800000000000002</v>
      </c>
      <c r="D28" t="s">
        <v>94</v>
      </c>
      <c r="E28">
        <f>E23*$E$7*$B$5+E25*B5*$E$8+E18*$E$9+E20*$E$10+E26*E11</f>
        <v>0</v>
      </c>
    </row>
    <row r="29" spans="1:5" ht="17.25" x14ac:dyDescent="0.25">
      <c r="A29" t="s">
        <v>95</v>
      </c>
      <c r="B29">
        <f>IF(B28&gt;B15,B28,IF(B28&lt;-B15,B28,IF(B28&gt;B14,B15,IF(B28&lt;-B14,-B15,0))))</f>
        <v>1.9800000000000002</v>
      </c>
      <c r="D29" t="s">
        <v>96</v>
      </c>
      <c r="E29">
        <f>IF(E28&gt;E15,E28,IF(E28&lt;-E15,E28,IF(E28&gt;E14,E15,IF(E28&lt;-E14,-E15,0))))</f>
        <v>0</v>
      </c>
    </row>
    <row r="31" spans="1:5" x14ac:dyDescent="0.25">
      <c r="A31" t="s">
        <v>88</v>
      </c>
      <c r="B31">
        <f>B20+B16*B29</f>
        <v>1.9800000000000002E-2</v>
      </c>
      <c r="D31" t="s">
        <v>97</v>
      </c>
      <c r="E31">
        <f>E20+E16*E29</f>
        <v>0</v>
      </c>
    </row>
    <row r="36" spans="1:2" x14ac:dyDescent="0.25">
      <c r="A36" s="85" t="s">
        <v>102</v>
      </c>
      <c r="B36" s="88">
        <v>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6</vt:i4>
      </vt:variant>
      <vt:variant>
        <vt:lpstr>Benannte Bereiche</vt:lpstr>
      </vt:variant>
      <vt:variant>
        <vt:i4>1</vt:i4>
      </vt:variant>
    </vt:vector>
  </HeadingPairs>
  <TitlesOfParts>
    <vt:vector size="7" baseType="lpstr">
      <vt:lpstr>Kinematix</vt:lpstr>
      <vt:lpstr>State Control</vt:lpstr>
      <vt:lpstr>sin computation</vt:lpstr>
      <vt:lpstr>Arctan</vt:lpstr>
      <vt:lpstr>Torque</vt:lpstr>
      <vt:lpstr>Schwede</vt:lpstr>
      <vt:lpstr>Kinematix!Druckbereich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JochenAlt</dc:creator>
  <cp:lastModifiedBy>JochenAlt</cp:lastModifiedBy>
  <cp:lastPrinted>2013-02-03T22:51:08Z</cp:lastPrinted>
  <dcterms:created xsi:type="dcterms:W3CDTF">2012-11-09T17:01:40Z</dcterms:created>
  <dcterms:modified xsi:type="dcterms:W3CDTF">2013-04-28T18:32:41Z</dcterms:modified>
</cp:coreProperties>
</file>