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zhang\Documents\TVT\2021\Sept\"/>
    </mc:Choice>
  </mc:AlternateContent>
  <xr:revisionPtr revIDLastSave="0" documentId="13_ncr:1_{39E7F65E-DDC8-4523-942C-273FB1D266E6}" xr6:coauthVersionLast="45" xr6:coauthVersionMax="45" xr10:uidLastSave="{00000000-0000-0000-0000-000000000000}"/>
  <bookViews>
    <workbookView xWindow="-28898" yWindow="-8137" windowWidth="28996" windowHeight="15795" tabRatio="661" activeTab="12" xr2:uid="{00000000-000D-0000-FFFF-FFFF00000000}"/>
  </bookViews>
  <sheets>
    <sheet name="Page1" sheetId="37" r:id="rId1"/>
    <sheet name="Page 2" sheetId="23" r:id="rId2"/>
    <sheet name="Page 3" sheetId="51" r:id="rId3"/>
    <sheet name="Page 4" sheetId="60" r:id="rId4"/>
    <sheet name="Page 5" sheetId="61" r:id="rId5"/>
    <sheet name="Page 6" sheetId="62" r:id="rId6"/>
    <sheet name="Page 7" sheetId="55" r:id="rId7"/>
    <sheet name="Page 8" sheetId="56" r:id="rId8"/>
    <sheet name="Figure 1" sheetId="22" r:id="rId9"/>
    <sheet name="Figure 2" sheetId="11" r:id="rId10"/>
    <sheet name="Figure 3" sheetId="58" r:id="rId11"/>
    <sheet name="Data" sheetId="57" r:id="rId12"/>
    <sheet name="SAVMT" sheetId="59" r:id="rId13"/>
  </sheets>
  <externalReferences>
    <externalReference r:id="rId14"/>
  </externalReferences>
  <definedNames>
    <definedName name="Current_Year">'Page 7'!$A$34</definedName>
    <definedName name="Current_Year2">'Page 8'!$A$34</definedName>
    <definedName name="Fig1_table">Data!$A$41:$F$353</definedName>
    <definedName name="Fig2_table">Data!$L$41:$Q$77</definedName>
    <definedName name="Page1_data">Data!$2:$4</definedName>
    <definedName name="Page2_table">Data!$A$8:$D$34</definedName>
    <definedName name="Page3_Description1">'Page 3'!$D$4</definedName>
    <definedName name="Page3_Description2">'Page 3'!$D$13</definedName>
    <definedName name="Page3_Description3">'Page 3'!$D$21</definedName>
    <definedName name="Page3_Description4">'Page 3'!$D$33</definedName>
    <definedName name="Page3_Description5">'Page 3'!$D$41</definedName>
    <definedName name="Page3_Description6">'Page 3'!$D$49</definedName>
    <definedName name="Page3_Table1">'Page 3'!$D$5:$P$56</definedName>
    <definedName name="Page4_Table" localSheetId="3">'Page 4'!$D$8:$L$69</definedName>
    <definedName name="Page4_Table" localSheetId="4">'Page 4'!$D$8:$L$69</definedName>
    <definedName name="Page4_Table" localSheetId="5">'Page 4'!$D$8:$L$69</definedName>
    <definedName name="Page4_Table">#REF!</definedName>
    <definedName name="Page4_Table_Total" localSheetId="3">'Page 4'!$P$59:$W$60</definedName>
    <definedName name="Page4_Table_Total" localSheetId="4">'Page 4'!$P$59:$W$60</definedName>
    <definedName name="Page4_Table_Total" localSheetId="5">'Page 4'!$P$59:$W$60</definedName>
    <definedName name="Page4_Table_Total">#REF!</definedName>
    <definedName name="Page4_Year1" localSheetId="3">'Page 4'!$E$5</definedName>
    <definedName name="Page4_Year1" localSheetId="4">'Page 4'!$E$5</definedName>
    <definedName name="Page4_Year1" localSheetId="5">'Page 4'!$E$5</definedName>
    <definedName name="Page4_Year1">#REF!</definedName>
    <definedName name="Page4_Year2" localSheetId="3">'Page 4'!$I$5</definedName>
    <definedName name="Page4_Year2" localSheetId="4">'Page 4'!$I$5</definedName>
    <definedName name="Page4_Year2" localSheetId="5">'Page 4'!$I$5</definedName>
    <definedName name="Page4_Year2">#REF!</definedName>
    <definedName name="Page5_Table" localSheetId="4">'Page 5'!$D$8:$L$69</definedName>
    <definedName name="Page5_Table" localSheetId="5">'Page 5'!$D$8:$L$69</definedName>
    <definedName name="Page5_Table">#REF!</definedName>
    <definedName name="Page5_Table_Total" localSheetId="4">'Page 5'!$P$59:$W$60</definedName>
    <definedName name="Page5_Table_Total" localSheetId="5">'Page 5'!$P$59:$W$60</definedName>
    <definedName name="Page5_Table_Total">#REF!</definedName>
    <definedName name="Page5_Year1" localSheetId="4">'Page 5'!$E$5</definedName>
    <definedName name="Page5_Year1" localSheetId="5">'Page 5'!$E$5</definedName>
    <definedName name="Page5_Year1">#REF!</definedName>
    <definedName name="Page5_Year2" localSheetId="4">'Page 5'!$I$5</definedName>
    <definedName name="Page5_Year2" localSheetId="5">'Page 5'!$I$5</definedName>
    <definedName name="Page5_Year2">#REF!</definedName>
    <definedName name="Page6_Table" localSheetId="5">'Page 6'!$D$8:$L$67</definedName>
    <definedName name="Page6_Table">#REF!</definedName>
    <definedName name="Page6_Table_Total" localSheetId="5">'Page 6'!$Q$59:$W$60</definedName>
    <definedName name="Page6_Table_Total">#REF!</definedName>
    <definedName name="Page6_Table_web" localSheetId="5">'Page 6'!$D$8:$L$70</definedName>
    <definedName name="Page6_Table_web">#REF!</definedName>
    <definedName name="Page6_Year1" localSheetId="5">'Page 6'!$E$5</definedName>
    <definedName name="Page6_Year1">#REF!</definedName>
    <definedName name="Page6_Year2" localSheetId="5">'Page 6'!$I$5</definedName>
    <definedName name="Page6_Year2">#REF!</definedName>
    <definedName name="Page7_SubTable1">'Page 7'!$B$5:$D$63</definedName>
    <definedName name="Page7_SubTable2">'Page 7'!$F$5:$H$63</definedName>
    <definedName name="Page7_SubTable3">'Page 7'!$J$5:$L$63</definedName>
    <definedName name="Page7_SubTable4">'Page 7'!$N$5:$P$63</definedName>
    <definedName name="Page7_SubTable5">'Page 7'!$R$5:$T$63</definedName>
    <definedName name="Page8_SubTable1">'Page 8'!$B$5:$D$63</definedName>
    <definedName name="Page8_SubTable2">'Page 8'!$F$5:$H$63</definedName>
    <definedName name="Page8_SubTable3">'Page 8'!$J$5:$L$63</definedName>
    <definedName name="Page8_SubTable4">'Page 8'!$N$5:$P$63</definedName>
    <definedName name="Page8_SubTable5">'Page 8'!$R$5:$T$63</definedName>
    <definedName name="Previous_Year">'Page 7'!$A$2</definedName>
    <definedName name="Previous_Year2">'Page 8'!$A$2</definedName>
    <definedName name="_xlnm.Print_Area" localSheetId="8">'Figure 1'!$A$1:$K$57</definedName>
    <definedName name="_xlnm.Print_Area" localSheetId="9">'Figure 2'!$A$1:$K$57</definedName>
    <definedName name="_xlnm.Print_Area" localSheetId="1">'Page 2'!$A$1:$O$61</definedName>
    <definedName name="_xlnm.Print_Area" localSheetId="4">'Page 5'!$A$1:$L$71</definedName>
    <definedName name="_xlnm.Print_Area" localSheetId="7">'Page 8'!$A$1:$T$63</definedName>
    <definedName name="_xlnm.Print_Area" localSheetId="0">Page1!$A$1:$L$71</definedName>
    <definedName name="Report_Type" localSheetId="3">#REF!</definedName>
    <definedName name="Report_Type" localSheetId="4">#REF!</definedName>
    <definedName name="Report_Type" localSheetId="5">#REF!</definedName>
    <definedName name="Report_Type">Page1!$E$2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2" l="1"/>
  <c r="H3" i="62"/>
  <c r="E5" i="62"/>
  <c r="F5" i="62"/>
  <c r="I5" i="62"/>
  <c r="J5" i="62"/>
  <c r="E18" i="62"/>
  <c r="F18" i="62"/>
  <c r="G18" i="62"/>
  <c r="I18" i="62"/>
  <c r="J18" i="62"/>
  <c r="K18" i="62"/>
  <c r="E29" i="62"/>
  <c r="F29" i="62"/>
  <c r="G29" i="62"/>
  <c r="I29" i="62"/>
  <c r="J29" i="62"/>
  <c r="K29" i="62"/>
  <c r="E43" i="62"/>
  <c r="F43" i="62"/>
  <c r="G43" i="62"/>
  <c r="I43" i="62"/>
  <c r="J43" i="62"/>
  <c r="K43" i="62"/>
  <c r="E53" i="62"/>
  <c r="F53" i="62"/>
  <c r="G53" i="62"/>
  <c r="I53" i="62"/>
  <c r="J53" i="62"/>
  <c r="K53" i="62"/>
  <c r="E68" i="62"/>
  <c r="F68" i="62"/>
  <c r="G68" i="62"/>
  <c r="I68" i="62"/>
  <c r="J68" i="62"/>
  <c r="K68" i="62"/>
  <c r="D70" i="62"/>
  <c r="E70" i="62"/>
  <c r="F70" i="62"/>
  <c r="G70" i="62"/>
  <c r="H70" i="62"/>
  <c r="I70" i="62"/>
  <c r="J70" i="62"/>
  <c r="K70" i="62"/>
  <c r="D3" i="61"/>
  <c r="H3" i="61"/>
  <c r="E5" i="61"/>
  <c r="F5" i="61"/>
  <c r="I5" i="61"/>
  <c r="J5" i="61"/>
  <c r="E18" i="61"/>
  <c r="F18" i="61"/>
  <c r="G18" i="61"/>
  <c r="I18" i="61"/>
  <c r="J18" i="61"/>
  <c r="K18" i="61"/>
  <c r="E29" i="61"/>
  <c r="G29" i="61" s="1"/>
  <c r="F29" i="61"/>
  <c r="I29" i="61"/>
  <c r="J29" i="61"/>
  <c r="K29" i="61"/>
  <c r="E43" i="61"/>
  <c r="F43" i="61"/>
  <c r="G43" i="61"/>
  <c r="I43" i="61"/>
  <c r="J43" i="61"/>
  <c r="K43" i="61"/>
  <c r="E53" i="61"/>
  <c r="G53" i="61" s="1"/>
  <c r="F53" i="61"/>
  <c r="I53" i="61"/>
  <c r="J53" i="61"/>
  <c r="K53" i="61"/>
  <c r="E68" i="61"/>
  <c r="F68" i="61"/>
  <c r="G68" i="61"/>
  <c r="I68" i="61"/>
  <c r="J68" i="61"/>
  <c r="K68" i="61"/>
  <c r="D69" i="61"/>
  <c r="E69" i="61"/>
  <c r="F69" i="61"/>
  <c r="G69" i="61"/>
  <c r="H69" i="61"/>
  <c r="I69" i="61"/>
  <c r="J69" i="61"/>
  <c r="K69" i="61"/>
  <c r="D3" i="60"/>
  <c r="H3" i="60"/>
  <c r="E5" i="60"/>
  <c r="F5" i="60"/>
  <c r="I5" i="60"/>
  <c r="J5" i="60"/>
  <c r="E18" i="60"/>
  <c r="F18" i="60"/>
  <c r="G18" i="60" s="1"/>
  <c r="I18" i="60"/>
  <c r="J18" i="60"/>
  <c r="K18" i="60"/>
  <c r="E29" i="60"/>
  <c r="F29" i="60"/>
  <c r="G29" i="60"/>
  <c r="I29" i="60"/>
  <c r="J29" i="60"/>
  <c r="K29" i="60"/>
  <c r="E43" i="60"/>
  <c r="F43" i="60"/>
  <c r="G43" i="60"/>
  <c r="I43" i="60"/>
  <c r="J43" i="60"/>
  <c r="K43" i="60"/>
  <c r="E53" i="60"/>
  <c r="F53" i="60"/>
  <c r="G53" i="60"/>
  <c r="I53" i="60"/>
  <c r="J53" i="60"/>
  <c r="K53" i="60"/>
  <c r="E68" i="60"/>
  <c r="F68" i="60"/>
  <c r="G68" i="60"/>
  <c r="I68" i="60"/>
  <c r="J68" i="60"/>
  <c r="K68" i="60"/>
  <c r="D69" i="60"/>
  <c r="E69" i="60"/>
  <c r="F69" i="60"/>
  <c r="G69" i="60"/>
  <c r="H69" i="60"/>
  <c r="I69" i="60"/>
  <c r="J69" i="60"/>
  <c r="K69" i="60"/>
  <c r="E10" i="37" l="1"/>
  <c r="A2" i="23" s="1"/>
  <c r="E15" i="37"/>
  <c r="G15" i="37"/>
  <c r="E17" i="37"/>
  <c r="E26" i="37"/>
  <c r="K26" i="37"/>
  <c r="G27" i="37"/>
  <c r="E28" i="37"/>
  <c r="D62" i="37"/>
  <c r="G62" i="37"/>
  <c r="J62" i="37"/>
  <c r="D63" i="37"/>
  <c r="G63" i="37"/>
  <c r="J63" i="37"/>
  <c r="G66" i="37"/>
  <c r="J66" i="37"/>
  <c r="G67" i="37"/>
  <c r="J67" i="37"/>
  <c r="B70" i="37"/>
  <c r="F71" i="37"/>
  <c r="B72" i="37"/>
  <c r="A1" i="23"/>
  <c r="A5" i="23"/>
  <c r="E5" i="23"/>
  <c r="F5" i="23"/>
  <c r="G5" i="23"/>
  <c r="H5" i="23"/>
  <c r="A7" i="23"/>
  <c r="A9" i="23"/>
  <c r="E9" i="23"/>
  <c r="G9" i="23"/>
  <c r="H9" i="23"/>
  <c r="F24" i="23"/>
  <c r="E25" i="23"/>
  <c r="A18" i="23" s="1"/>
  <c r="F25" i="23"/>
  <c r="H25" i="23"/>
  <c r="I25" i="23"/>
  <c r="E26" i="23"/>
  <c r="F26" i="23"/>
  <c r="H26" i="23"/>
  <c r="I26" i="23"/>
  <c r="E27" i="23"/>
  <c r="F27" i="23"/>
  <c r="H27" i="23"/>
  <c r="I27" i="23"/>
  <c r="E28" i="23"/>
  <c r="F28" i="23"/>
  <c r="H28" i="23"/>
  <c r="I28" i="23"/>
  <c r="E29" i="23"/>
  <c r="F29" i="23"/>
  <c r="H29" i="23"/>
  <c r="I29" i="23"/>
  <c r="E30" i="23"/>
  <c r="F30" i="23"/>
  <c r="H30" i="23"/>
  <c r="I30" i="23"/>
  <c r="E31" i="23"/>
  <c r="F31" i="23"/>
  <c r="H31" i="23"/>
  <c r="I31" i="23"/>
  <c r="E32" i="23"/>
  <c r="F32" i="23"/>
  <c r="H32" i="23"/>
  <c r="I32" i="23"/>
  <c r="E33" i="23"/>
  <c r="F33" i="23"/>
  <c r="H33" i="23"/>
  <c r="I33" i="23"/>
  <c r="E34" i="23"/>
  <c r="F34" i="23"/>
  <c r="H34" i="23"/>
  <c r="I34" i="23"/>
  <c r="E35" i="23"/>
  <c r="F35" i="23"/>
  <c r="H35" i="23"/>
  <c r="I35" i="23"/>
  <c r="E36" i="23"/>
  <c r="F36" i="23"/>
  <c r="H36" i="23"/>
  <c r="I36" i="23"/>
  <c r="E37" i="23"/>
  <c r="F37" i="23"/>
  <c r="H37" i="23"/>
  <c r="I37" i="23"/>
  <c r="E38" i="23"/>
  <c r="F38" i="23"/>
  <c r="H38" i="23"/>
  <c r="I38" i="23"/>
  <c r="E39" i="23"/>
  <c r="F39" i="23"/>
  <c r="H39" i="23"/>
  <c r="I39" i="23"/>
  <c r="E40" i="23"/>
  <c r="F40" i="23"/>
  <c r="H40" i="23"/>
  <c r="I40" i="23"/>
  <c r="E41" i="23"/>
  <c r="F41" i="23"/>
  <c r="H41" i="23"/>
  <c r="I41" i="23"/>
  <c r="E42" i="23"/>
  <c r="F42" i="23"/>
  <c r="H42" i="23"/>
  <c r="I42" i="23"/>
  <c r="E43" i="23"/>
  <c r="F43" i="23"/>
  <c r="H43" i="23"/>
  <c r="I43" i="23"/>
  <c r="E44" i="23"/>
  <c r="F44" i="23"/>
  <c r="H44" i="23"/>
  <c r="I44" i="23"/>
  <c r="E45" i="23"/>
  <c r="F45" i="23"/>
  <c r="H45" i="23"/>
  <c r="I45" i="23"/>
  <c r="E46" i="23"/>
  <c r="F46" i="23"/>
  <c r="H46" i="23"/>
  <c r="I46" i="23"/>
  <c r="E47" i="23"/>
  <c r="F47" i="23"/>
  <c r="H47" i="23"/>
  <c r="I47" i="23"/>
  <c r="E48" i="23"/>
  <c r="F48" i="23"/>
  <c r="H48" i="23"/>
  <c r="I48" i="23"/>
  <c r="E49" i="23"/>
  <c r="F49" i="23"/>
  <c r="H49" i="23"/>
  <c r="I49" i="23"/>
  <c r="E50" i="23"/>
  <c r="F50" i="23"/>
  <c r="H50" i="23"/>
  <c r="I50" i="23"/>
  <c r="P21" i="11"/>
  <c r="A6" i="57"/>
  <c r="G42" i="57"/>
  <c r="J42" i="57"/>
  <c r="H42" i="57"/>
  <c r="M2" i="22" s="1"/>
  <c r="I42" i="57"/>
  <c r="N2" i="22"/>
  <c r="S42" i="57"/>
  <c r="T42" i="57"/>
  <c r="U42" i="57"/>
  <c r="P4" i="11" s="1"/>
  <c r="G43" i="57"/>
  <c r="J43" i="57" s="1"/>
  <c r="H43" i="57" s="1"/>
  <c r="I43" i="57"/>
  <c r="N3" i="22" s="1"/>
  <c r="R43" i="57"/>
  <c r="S43" i="57"/>
  <c r="N22" i="11"/>
  <c r="T43" i="57"/>
  <c r="O22" i="11"/>
  <c r="U43" i="57"/>
  <c r="P22" i="11" s="1"/>
  <c r="W43" i="57"/>
  <c r="X43" i="57"/>
  <c r="N5" i="11"/>
  <c r="Y43" i="57"/>
  <c r="O5" i="11" s="1"/>
  <c r="Z43" i="57"/>
  <c r="P5" i="11"/>
  <c r="G44" i="57"/>
  <c r="I44" i="57"/>
  <c r="N4" i="22"/>
  <c r="J44" i="57"/>
  <c r="H44" i="57" s="1"/>
  <c r="M4" i="22" s="1"/>
  <c r="R44" i="57"/>
  <c r="S44" i="57"/>
  <c r="N23" i="11"/>
  <c r="T44" i="57"/>
  <c r="O23" i="11" s="1"/>
  <c r="U44" i="57"/>
  <c r="P23" i="11"/>
  <c r="W44" i="57"/>
  <c r="X44" i="57"/>
  <c r="N6" i="11"/>
  <c r="Y44" i="57"/>
  <c r="O6" i="11" s="1"/>
  <c r="Z44" i="57"/>
  <c r="P6" i="11" s="1"/>
  <c r="G45" i="57"/>
  <c r="J45" i="57" s="1"/>
  <c r="H45" i="57" s="1"/>
  <c r="I45" i="57"/>
  <c r="N5" i="22" s="1"/>
  <c r="R45" i="57"/>
  <c r="S45" i="57"/>
  <c r="N24" i="11"/>
  <c r="T45" i="57"/>
  <c r="O24" i="11" s="1"/>
  <c r="U45" i="57"/>
  <c r="P24" i="11"/>
  <c r="W45" i="57"/>
  <c r="X45" i="57"/>
  <c r="N7" i="11" s="1"/>
  <c r="Y45" i="57"/>
  <c r="O7" i="11"/>
  <c r="Z45" i="57"/>
  <c r="P7" i="11" s="1"/>
  <c r="G46" i="57"/>
  <c r="I46" i="57"/>
  <c r="N6" i="22"/>
  <c r="J46" i="57"/>
  <c r="H46" i="57" s="1"/>
  <c r="R46" i="57"/>
  <c r="S46" i="57"/>
  <c r="N25" i="11"/>
  <c r="T46" i="57"/>
  <c r="O25" i="11" s="1"/>
  <c r="U46" i="57"/>
  <c r="P25" i="11"/>
  <c r="W46" i="57"/>
  <c r="X46" i="57"/>
  <c r="N8" i="11" s="1"/>
  <c r="Y46" i="57"/>
  <c r="O8" i="11" s="1"/>
  <c r="Z46" i="57"/>
  <c r="P8" i="11" s="1"/>
  <c r="G47" i="57"/>
  <c r="J47" i="57" s="1"/>
  <c r="H47" i="57" s="1"/>
  <c r="I47" i="57"/>
  <c r="N7" i="22"/>
  <c r="R47" i="57"/>
  <c r="S47" i="57"/>
  <c r="N26" i="11" s="1"/>
  <c r="T47" i="57"/>
  <c r="O26" i="11"/>
  <c r="U47" i="57"/>
  <c r="P26" i="11" s="1"/>
  <c r="W47" i="57"/>
  <c r="X47" i="57"/>
  <c r="N9" i="11" s="1"/>
  <c r="Y47" i="57"/>
  <c r="O9" i="11" s="1"/>
  <c r="Z47" i="57"/>
  <c r="P9" i="11"/>
  <c r="G48" i="57"/>
  <c r="J48" i="57" s="1"/>
  <c r="H48" i="57" s="1"/>
  <c r="I48" i="57"/>
  <c r="N8" i="22"/>
  <c r="R48" i="57"/>
  <c r="S48" i="57"/>
  <c r="N27" i="11" s="1"/>
  <c r="T48" i="57"/>
  <c r="O27" i="11" s="1"/>
  <c r="U48" i="57"/>
  <c r="P27" i="11"/>
  <c r="W48" i="57"/>
  <c r="X48" i="57"/>
  <c r="N10" i="11"/>
  <c r="Y48" i="57"/>
  <c r="O10" i="11"/>
  <c r="Z48" i="57"/>
  <c r="P10" i="11" s="1"/>
  <c r="G49" i="57"/>
  <c r="J49" i="57" s="1"/>
  <c r="H49" i="57" s="1"/>
  <c r="I49" i="57"/>
  <c r="N9" i="22"/>
  <c r="R49" i="57"/>
  <c r="S49" i="57"/>
  <c r="N28" i="11" s="1"/>
  <c r="T49" i="57"/>
  <c r="O28" i="11" s="1"/>
  <c r="U49" i="57"/>
  <c r="P28" i="11"/>
  <c r="W49" i="57"/>
  <c r="X49" i="57"/>
  <c r="N11" i="11"/>
  <c r="Y49" i="57"/>
  <c r="O11" i="11"/>
  <c r="Z49" i="57"/>
  <c r="P11" i="11" s="1"/>
  <c r="G50" i="57"/>
  <c r="I50" i="57"/>
  <c r="N10" i="22"/>
  <c r="J50" i="57"/>
  <c r="H50" i="57"/>
  <c r="M10" i="22"/>
  <c r="R50" i="57"/>
  <c r="S50" i="57"/>
  <c r="N29" i="11"/>
  <c r="T50" i="57"/>
  <c r="O29" i="11"/>
  <c r="U50" i="57"/>
  <c r="P29" i="11" s="1"/>
  <c r="W50" i="57"/>
  <c r="X50" i="57"/>
  <c r="N12" i="11" s="1"/>
  <c r="Y50" i="57"/>
  <c r="O12" i="11"/>
  <c r="Z50" i="57"/>
  <c r="P12" i="11" s="1"/>
  <c r="G51" i="57"/>
  <c r="I51" i="57"/>
  <c r="N11" i="22" s="1"/>
  <c r="J51" i="57"/>
  <c r="H51" i="57" s="1"/>
  <c r="R51" i="57"/>
  <c r="S51" i="57"/>
  <c r="N30" i="11"/>
  <c r="T51" i="57"/>
  <c r="O30" i="11"/>
  <c r="U51" i="57"/>
  <c r="P30" i="11" s="1"/>
  <c r="W51" i="57"/>
  <c r="X51" i="57"/>
  <c r="N13" i="11"/>
  <c r="Y51" i="57"/>
  <c r="O13" i="11"/>
  <c r="Z51" i="57"/>
  <c r="P13" i="11" s="1"/>
  <c r="G52" i="57"/>
  <c r="J52" i="57" s="1"/>
  <c r="I52" i="57"/>
  <c r="N12" i="22" s="1"/>
  <c r="H52" i="57"/>
  <c r="R52" i="57"/>
  <c r="S52" i="57"/>
  <c r="N31" i="11"/>
  <c r="T52" i="57"/>
  <c r="O31" i="11"/>
  <c r="U52" i="57"/>
  <c r="P31" i="11" s="1"/>
  <c r="W52" i="57"/>
  <c r="X52" i="57"/>
  <c r="N14" i="11" s="1"/>
  <c r="Y52" i="57"/>
  <c r="O14" i="11"/>
  <c r="Z52" i="57"/>
  <c r="P14" i="11" s="1"/>
  <c r="G53" i="57"/>
  <c r="I53" i="57"/>
  <c r="N13" i="22" s="1"/>
  <c r="J53" i="57"/>
  <c r="H53" i="57" s="1"/>
  <c r="M13" i="22" s="1"/>
  <c r="R53" i="57"/>
  <c r="S53" i="57"/>
  <c r="N32" i="11"/>
  <c r="T53" i="57"/>
  <c r="O32" i="11" s="1"/>
  <c r="U53" i="57"/>
  <c r="P32" i="11"/>
  <c r="W53" i="57"/>
  <c r="X53" i="57"/>
  <c r="N15" i="11"/>
  <c r="Y53" i="57"/>
  <c r="O15" i="11"/>
  <c r="Z53" i="57"/>
  <c r="P15" i="11" s="1"/>
  <c r="G54" i="57"/>
  <c r="I54" i="57"/>
  <c r="N14" i="22"/>
  <c r="J54" i="57"/>
  <c r="H54" i="57"/>
  <c r="R54" i="57"/>
  <c r="S54" i="57"/>
  <c r="N33" i="11" s="1"/>
  <c r="T54" i="57"/>
  <c r="O33" i="11" s="1"/>
  <c r="U54" i="57"/>
  <c r="P33" i="11" s="1"/>
  <c r="W54" i="57"/>
  <c r="X54" i="57"/>
  <c r="N16" i="11"/>
  <c r="Y54" i="57"/>
  <c r="O16" i="11"/>
  <c r="Z54" i="57"/>
  <c r="P16" i="11" s="1"/>
  <c r="G55" i="57"/>
  <c r="I55" i="57"/>
  <c r="N15" i="22" s="1"/>
  <c r="J55" i="57"/>
  <c r="H55" i="57" s="1"/>
  <c r="G56" i="57"/>
  <c r="I56" i="57"/>
  <c r="N16" i="22"/>
  <c r="J56" i="57"/>
  <c r="H56" i="57"/>
  <c r="G57" i="57"/>
  <c r="J57" i="57" s="1"/>
  <c r="H57" i="57" s="1"/>
  <c r="I57" i="57"/>
  <c r="N17" i="22" s="1"/>
  <c r="G58" i="57"/>
  <c r="J58" i="57" s="1"/>
  <c r="H58" i="57" s="1"/>
  <c r="I58" i="57"/>
  <c r="N18" i="22" s="1"/>
  <c r="G59" i="57"/>
  <c r="J59" i="57" s="1"/>
  <c r="H59" i="57" s="1"/>
  <c r="I59" i="57"/>
  <c r="N19" i="22"/>
  <c r="G60" i="57"/>
  <c r="J60" i="57" s="1"/>
  <c r="H60" i="57" s="1"/>
  <c r="I60" i="57"/>
  <c r="N20" i="22"/>
  <c r="G61" i="57"/>
  <c r="I61" i="57"/>
  <c r="N21" i="22"/>
  <c r="J61" i="57"/>
  <c r="H61" i="57" s="1"/>
  <c r="G62" i="57"/>
  <c r="J62" i="57" s="1"/>
  <c r="H62" i="57" s="1"/>
  <c r="I62" i="57"/>
  <c r="N22" i="22"/>
  <c r="G63" i="57"/>
  <c r="J63" i="57"/>
  <c r="H63" i="57" s="1"/>
  <c r="I63" i="57"/>
  <c r="N23" i="22"/>
  <c r="G64" i="57"/>
  <c r="J64" i="57" s="1"/>
  <c r="H64" i="57" s="1"/>
  <c r="I64" i="57"/>
  <c r="N24" i="22"/>
  <c r="G65" i="57"/>
  <c r="I65" i="57"/>
  <c r="N25" i="22"/>
  <c r="J65" i="57"/>
  <c r="H65" i="57" s="1"/>
  <c r="G66" i="57"/>
  <c r="J66" i="57"/>
  <c r="H66" i="57" s="1"/>
  <c r="I66" i="57"/>
  <c r="N26" i="22"/>
  <c r="G67" i="57"/>
  <c r="J67" i="57" s="1"/>
  <c r="H67" i="57" s="1"/>
  <c r="I67" i="57"/>
  <c r="N27" i="22" s="1"/>
  <c r="G68" i="57"/>
  <c r="J68" i="57" s="1"/>
  <c r="H68" i="57" s="1"/>
  <c r="I68" i="57"/>
  <c r="N28" i="22"/>
  <c r="G69" i="57"/>
  <c r="J69" i="57"/>
  <c r="H69" i="57" s="1"/>
  <c r="I69" i="57"/>
  <c r="N29" i="22" s="1"/>
  <c r="G70" i="57"/>
  <c r="I70" i="57"/>
  <c r="N30" i="22"/>
  <c r="J70" i="57"/>
  <c r="H70" i="57"/>
  <c r="G71" i="57"/>
  <c r="J71" i="57" s="1"/>
  <c r="H71" i="57"/>
  <c r="I71" i="57"/>
  <c r="N31" i="22"/>
  <c r="G72" i="57"/>
  <c r="J72" i="57" s="1"/>
  <c r="H72" i="57" s="1"/>
  <c r="I72" i="57"/>
  <c r="N32" i="22"/>
  <c r="G73" i="57"/>
  <c r="I73" i="57"/>
  <c r="N33" i="22"/>
  <c r="J73" i="57"/>
  <c r="H73" i="57" s="1"/>
  <c r="G74" i="57"/>
  <c r="J74" i="57" s="1"/>
  <c r="H74" i="57" s="1"/>
  <c r="I74" i="57"/>
  <c r="N34" i="22"/>
  <c r="G75" i="57"/>
  <c r="J75" i="57"/>
  <c r="H75" i="57" s="1"/>
  <c r="I75" i="57"/>
  <c r="N35" i="22"/>
  <c r="G76" i="57"/>
  <c r="J76" i="57" s="1"/>
  <c r="H76" i="57" s="1"/>
  <c r="I76" i="57"/>
  <c r="N36" i="22"/>
  <c r="G77" i="57"/>
  <c r="I77" i="57"/>
  <c r="N37" i="22"/>
  <c r="J77" i="57"/>
  <c r="H77" i="57" s="1"/>
  <c r="G78" i="57"/>
  <c r="J78" i="57"/>
  <c r="H78" i="57" s="1"/>
  <c r="I78" i="57"/>
  <c r="N38" i="22"/>
  <c r="G79" i="57"/>
  <c r="J79" i="57" s="1"/>
  <c r="H79" i="57" s="1"/>
  <c r="I79" i="57"/>
  <c r="N39" i="22" s="1"/>
  <c r="G80" i="57"/>
  <c r="J80" i="57" s="1"/>
  <c r="H80" i="57" s="1"/>
  <c r="I80" i="57"/>
  <c r="N40" i="22"/>
  <c r="G81" i="57"/>
  <c r="J81" i="57"/>
  <c r="H81" i="57" s="1"/>
  <c r="I81" i="57"/>
  <c r="N41" i="22" s="1"/>
  <c r="G82" i="57"/>
  <c r="I82" i="57"/>
  <c r="N42" i="22"/>
  <c r="J82" i="57"/>
  <c r="H82" i="57"/>
  <c r="M42" i="22"/>
  <c r="G83" i="57"/>
  <c r="J83" i="57" s="1"/>
  <c r="H83" i="57" s="1"/>
  <c r="I83" i="57"/>
  <c r="N43" i="22"/>
  <c r="G84" i="57"/>
  <c r="J84" i="57" s="1"/>
  <c r="H84" i="57" s="1"/>
  <c r="I84" i="57"/>
  <c r="N44" i="22" s="1"/>
  <c r="G85" i="57"/>
  <c r="J85" i="57" s="1"/>
  <c r="H85" i="57" s="1"/>
  <c r="I85" i="57"/>
  <c r="N45" i="22"/>
  <c r="G86" i="57"/>
  <c r="J86" i="57" s="1"/>
  <c r="H86" i="57" s="1"/>
  <c r="I86" i="57"/>
  <c r="N46" i="22" s="1"/>
  <c r="G87" i="57"/>
  <c r="J87" i="57" s="1"/>
  <c r="H87" i="57" s="1"/>
  <c r="M47" i="22" s="1"/>
  <c r="I87" i="57"/>
  <c r="N47" i="22" s="1"/>
  <c r="G88" i="57"/>
  <c r="I88" i="57"/>
  <c r="N48" i="22" s="1"/>
  <c r="J88" i="57"/>
  <c r="H88" i="57" s="1"/>
  <c r="G89" i="57"/>
  <c r="I89" i="57"/>
  <c r="N49" i="22"/>
  <c r="J89" i="57"/>
  <c r="H89" i="57"/>
  <c r="G90" i="57"/>
  <c r="J90" i="57"/>
  <c r="H90" i="57" s="1"/>
  <c r="M50" i="22" s="1"/>
  <c r="I90" i="57"/>
  <c r="N50" i="22" s="1"/>
  <c r="G91" i="57"/>
  <c r="J91" i="57" s="1"/>
  <c r="H91" i="57" s="1"/>
  <c r="I91" i="57"/>
  <c r="N51" i="22" s="1"/>
  <c r="G92" i="57"/>
  <c r="I92" i="57"/>
  <c r="N52" i="22"/>
  <c r="J92" i="57"/>
  <c r="H92" i="57" s="1"/>
  <c r="G93" i="57"/>
  <c r="J93" i="57" s="1"/>
  <c r="H93" i="57" s="1"/>
  <c r="I93" i="57"/>
  <c r="N53" i="22" s="1"/>
  <c r="G94" i="57"/>
  <c r="J94" i="57" s="1"/>
  <c r="H94" i="57" s="1"/>
  <c r="I94" i="57"/>
  <c r="N54" i="22" s="1"/>
  <c r="G95" i="57"/>
  <c r="J95" i="57" s="1"/>
  <c r="H95" i="57" s="1"/>
  <c r="I95" i="57"/>
  <c r="N55" i="22"/>
  <c r="G96" i="57"/>
  <c r="J96" i="57" s="1"/>
  <c r="H96" i="57" s="1"/>
  <c r="I96" i="57"/>
  <c r="N56" i="22" s="1"/>
  <c r="G97" i="57"/>
  <c r="J97" i="57" s="1"/>
  <c r="H97" i="57" s="1"/>
  <c r="I97" i="57"/>
  <c r="N57" i="22"/>
  <c r="G98" i="57"/>
  <c r="J98" i="57" s="1"/>
  <c r="H98" i="57" s="1"/>
  <c r="I98" i="57"/>
  <c r="N58" i="22" s="1"/>
  <c r="G99" i="57"/>
  <c r="J99" i="57" s="1"/>
  <c r="H99" i="57" s="1"/>
  <c r="M59" i="22" s="1"/>
  <c r="I99" i="57"/>
  <c r="N59" i="22" s="1"/>
  <c r="G100" i="57"/>
  <c r="I100" i="57"/>
  <c r="N60" i="22" s="1"/>
  <c r="J100" i="57"/>
  <c r="H100" i="57" s="1"/>
  <c r="G101" i="57"/>
  <c r="I101" i="57"/>
  <c r="N61" i="22"/>
  <c r="J101" i="57"/>
  <c r="H101" i="57"/>
  <c r="G102" i="57"/>
  <c r="J102" i="57"/>
  <c r="H102" i="57" s="1"/>
  <c r="L62" i="22" s="1"/>
  <c r="I102" i="57"/>
  <c r="N62" i="22" s="1"/>
  <c r="G103" i="57"/>
  <c r="J103" i="57" s="1"/>
  <c r="H103" i="57" s="1"/>
  <c r="I103" i="57"/>
  <c r="N63" i="22" s="1"/>
  <c r="G104" i="57"/>
  <c r="I104" i="57"/>
  <c r="N64" i="22"/>
  <c r="J104" i="57"/>
  <c r="H104" i="57" s="1"/>
  <c r="G105" i="57"/>
  <c r="J105" i="57" s="1"/>
  <c r="H105" i="57" s="1"/>
  <c r="I105" i="57"/>
  <c r="N65" i="22" s="1"/>
  <c r="G106" i="57"/>
  <c r="J106" i="57" s="1"/>
  <c r="H106" i="57" s="1"/>
  <c r="I106" i="57"/>
  <c r="N66" i="22" s="1"/>
  <c r="G107" i="57"/>
  <c r="I107" i="57"/>
  <c r="N67" i="22" s="1"/>
  <c r="J107" i="57"/>
  <c r="H107" i="57" s="1"/>
  <c r="G108" i="57"/>
  <c r="J108" i="57"/>
  <c r="H108" i="57"/>
  <c r="I108" i="57"/>
  <c r="N68" i="22"/>
  <c r="G109" i="57"/>
  <c r="J109" i="57" s="1"/>
  <c r="H109" i="57" s="1"/>
  <c r="L69" i="22" s="1"/>
  <c r="I109" i="57"/>
  <c r="N69" i="22" s="1"/>
  <c r="G110" i="57"/>
  <c r="J110" i="57" s="1"/>
  <c r="H110" i="57" s="1"/>
  <c r="I110" i="57"/>
  <c r="N70" i="22" s="1"/>
  <c r="G111" i="57"/>
  <c r="J111" i="57"/>
  <c r="H111" i="57"/>
  <c r="I111" i="57"/>
  <c r="N71" i="22" s="1"/>
  <c r="G112" i="57"/>
  <c r="J112" i="57" s="1"/>
  <c r="H112" i="57" s="1"/>
  <c r="I112" i="57"/>
  <c r="N72" i="22"/>
  <c r="G113" i="57"/>
  <c r="J113" i="57"/>
  <c r="H113" i="57" s="1"/>
  <c r="M73" i="22" s="1"/>
  <c r="I113" i="57"/>
  <c r="N73" i="22"/>
  <c r="G114" i="57"/>
  <c r="J114" i="57" s="1"/>
  <c r="H114" i="57" s="1"/>
  <c r="I114" i="57"/>
  <c r="N74" i="22"/>
  <c r="G115" i="57"/>
  <c r="I115" i="57"/>
  <c r="N75" i="22"/>
  <c r="J115" i="57"/>
  <c r="H115" i="57" s="1"/>
  <c r="G116" i="57"/>
  <c r="J116" i="57" s="1"/>
  <c r="H116" i="57" s="1"/>
  <c r="I116" i="57"/>
  <c r="N76" i="22"/>
  <c r="G117" i="57"/>
  <c r="J117" i="57"/>
  <c r="H117" i="57" s="1"/>
  <c r="I117" i="57"/>
  <c r="N77" i="22"/>
  <c r="G118" i="57"/>
  <c r="I118" i="57"/>
  <c r="N78" i="22"/>
  <c r="J118" i="57"/>
  <c r="H118" i="57"/>
  <c r="G119" i="57"/>
  <c r="I119" i="57"/>
  <c r="N79" i="22" s="1"/>
  <c r="J119" i="57"/>
  <c r="H119" i="57" s="1"/>
  <c r="M79" i="22" s="1"/>
  <c r="G120" i="57"/>
  <c r="J120" i="57"/>
  <c r="H120" i="57"/>
  <c r="I120" i="57"/>
  <c r="N80" i="22"/>
  <c r="G121" i="57"/>
  <c r="J121" i="57" s="1"/>
  <c r="H121" i="57" s="1"/>
  <c r="I121" i="57"/>
  <c r="N81" i="22" s="1"/>
  <c r="G122" i="57"/>
  <c r="J122" i="57" s="1"/>
  <c r="H122" i="57" s="1"/>
  <c r="I122" i="57"/>
  <c r="N82" i="22"/>
  <c r="G123" i="57"/>
  <c r="J123" i="57"/>
  <c r="H123" i="57"/>
  <c r="I123" i="57"/>
  <c r="N83" i="22" s="1"/>
  <c r="G124" i="57"/>
  <c r="J124" i="57" s="1"/>
  <c r="H124" i="57" s="1"/>
  <c r="I124" i="57"/>
  <c r="N84" i="22"/>
  <c r="G125" i="57"/>
  <c r="I125" i="57"/>
  <c r="N85" i="22"/>
  <c r="J125" i="57"/>
  <c r="H125" i="57" s="1"/>
  <c r="G126" i="57"/>
  <c r="J126" i="57" s="1"/>
  <c r="H126" i="57" s="1"/>
  <c r="M86" i="22" s="1"/>
  <c r="I126" i="57"/>
  <c r="N86" i="22"/>
  <c r="G127" i="57"/>
  <c r="I127" i="57"/>
  <c r="N87" i="22"/>
  <c r="J127" i="57"/>
  <c r="H127" i="57" s="1"/>
  <c r="G128" i="57"/>
  <c r="J128" i="57" s="1"/>
  <c r="H128" i="57" s="1"/>
  <c r="I128" i="57"/>
  <c r="N88" i="22"/>
  <c r="G129" i="57"/>
  <c r="J129" i="57"/>
  <c r="H129" i="57" s="1"/>
  <c r="I129" i="57"/>
  <c r="N89" i="22"/>
  <c r="G130" i="57"/>
  <c r="J130" i="57" s="1"/>
  <c r="H130" i="57" s="1"/>
  <c r="I130" i="57"/>
  <c r="N90" i="22"/>
  <c r="G131" i="57"/>
  <c r="J131" i="57" s="1"/>
  <c r="H131" i="57" s="1"/>
  <c r="I131" i="57"/>
  <c r="N91" i="22" s="1"/>
  <c r="G132" i="57"/>
  <c r="J132" i="57"/>
  <c r="H132" i="57" s="1"/>
  <c r="I132" i="57"/>
  <c r="N92" i="22"/>
  <c r="G133" i="57"/>
  <c r="J133" i="57" s="1"/>
  <c r="H133" i="57" s="1"/>
  <c r="L93" i="22" s="1"/>
  <c r="I133" i="57"/>
  <c r="N93" i="22"/>
  <c r="G134" i="57"/>
  <c r="I134" i="57"/>
  <c r="N94" i="22"/>
  <c r="J134" i="57"/>
  <c r="H134" i="57" s="1"/>
  <c r="G135" i="57"/>
  <c r="J135" i="57"/>
  <c r="H135" i="57"/>
  <c r="I135" i="57"/>
  <c r="N95" i="22"/>
  <c r="G136" i="57"/>
  <c r="J136" i="57" s="1"/>
  <c r="H136" i="57" s="1"/>
  <c r="L96" i="22" s="1"/>
  <c r="I136" i="57"/>
  <c r="N96" i="22" s="1"/>
  <c r="G137" i="57"/>
  <c r="J137" i="57" s="1"/>
  <c r="H137" i="57" s="1"/>
  <c r="I137" i="57"/>
  <c r="N97" i="22"/>
  <c r="G138" i="57"/>
  <c r="J138" i="57"/>
  <c r="H138" i="57" s="1"/>
  <c r="I138" i="57"/>
  <c r="N98" i="22" s="1"/>
  <c r="G139" i="57"/>
  <c r="I139" i="57"/>
  <c r="N99" i="22"/>
  <c r="J139" i="57"/>
  <c r="H139" i="57"/>
  <c r="G140" i="57"/>
  <c r="J140" i="57" s="1"/>
  <c r="H140" i="57" s="1"/>
  <c r="I140" i="57"/>
  <c r="N100" i="22" s="1"/>
  <c r="G141" i="57"/>
  <c r="J141" i="57" s="1"/>
  <c r="H141" i="57" s="1"/>
  <c r="I141" i="57"/>
  <c r="N101" i="22"/>
  <c r="G142" i="57"/>
  <c r="I142" i="57"/>
  <c r="N102" i="22"/>
  <c r="J142" i="57"/>
  <c r="H142" i="57" s="1"/>
  <c r="L102" i="22" s="1"/>
  <c r="G143" i="57"/>
  <c r="J143" i="57" s="1"/>
  <c r="H143" i="57" s="1"/>
  <c r="I143" i="57"/>
  <c r="N103" i="22" s="1"/>
  <c r="G144" i="57"/>
  <c r="J144" i="57"/>
  <c r="H144" i="57" s="1"/>
  <c r="I144" i="57"/>
  <c r="N104" i="22"/>
  <c r="G145" i="57"/>
  <c r="J145" i="57" s="1"/>
  <c r="H145" i="57" s="1"/>
  <c r="I145" i="57"/>
  <c r="N105" i="22"/>
  <c r="G146" i="57"/>
  <c r="I146" i="57"/>
  <c r="N106" i="22"/>
  <c r="J146" i="57"/>
  <c r="H146" i="57" s="1"/>
  <c r="G147" i="57"/>
  <c r="J147" i="57"/>
  <c r="H147" i="57" s="1"/>
  <c r="I147" i="57"/>
  <c r="N107" i="22"/>
  <c r="G148" i="57"/>
  <c r="J148" i="57" s="1"/>
  <c r="H148" i="57" s="1"/>
  <c r="I148" i="57"/>
  <c r="N108" i="22" s="1"/>
  <c r="G149" i="57"/>
  <c r="J149" i="57" s="1"/>
  <c r="H149" i="57" s="1"/>
  <c r="I149" i="57"/>
  <c r="N109" i="22"/>
  <c r="G150" i="57"/>
  <c r="J150" i="57"/>
  <c r="H150" i="57" s="1"/>
  <c r="I150" i="57"/>
  <c r="N110" i="22" s="1"/>
  <c r="G151" i="57"/>
  <c r="I151" i="57"/>
  <c r="N111" i="22"/>
  <c r="J151" i="57"/>
  <c r="H151" i="57"/>
  <c r="G152" i="57"/>
  <c r="J152" i="57" s="1"/>
  <c r="H152" i="57" s="1"/>
  <c r="I152" i="57"/>
  <c r="N112" i="22" s="1"/>
  <c r="G153" i="57"/>
  <c r="J153" i="57" s="1"/>
  <c r="H153" i="57" s="1"/>
  <c r="I153" i="57"/>
  <c r="N113" i="22"/>
  <c r="G154" i="57"/>
  <c r="I154" i="57"/>
  <c r="N114" i="22"/>
  <c r="J154" i="57"/>
  <c r="H154" i="57" s="1"/>
  <c r="M114" i="22" s="1"/>
  <c r="G155" i="57"/>
  <c r="J155" i="57" s="1"/>
  <c r="H155" i="57" s="1"/>
  <c r="I155" i="57"/>
  <c r="N115" i="22" s="1"/>
  <c r="G156" i="57"/>
  <c r="J156" i="57" s="1"/>
  <c r="H156" i="57" s="1"/>
  <c r="I156" i="57"/>
  <c r="N116" i="22"/>
  <c r="G157" i="57"/>
  <c r="I157" i="57"/>
  <c r="N117" i="22" s="1"/>
  <c r="J157" i="57"/>
  <c r="H157" i="57" s="1"/>
  <c r="L117" i="22" s="1"/>
  <c r="G158" i="57"/>
  <c r="J158" i="57"/>
  <c r="H158" i="57"/>
  <c r="I158" i="57"/>
  <c r="N118" i="22"/>
  <c r="G159" i="57"/>
  <c r="J159" i="57"/>
  <c r="H159" i="57" s="1"/>
  <c r="I159" i="57"/>
  <c r="N119" i="22" s="1"/>
  <c r="G160" i="57"/>
  <c r="J160" i="57" s="1"/>
  <c r="I160" i="57"/>
  <c r="N120" i="22" s="1"/>
  <c r="H160" i="57"/>
  <c r="L120" i="22" s="1"/>
  <c r="G161" i="57"/>
  <c r="I161" i="57"/>
  <c r="N121" i="22"/>
  <c r="J161" i="57"/>
  <c r="H161" i="57" s="1"/>
  <c r="G162" i="57"/>
  <c r="J162" i="57" s="1"/>
  <c r="H162" i="57" s="1"/>
  <c r="I162" i="57"/>
  <c r="N122" i="22" s="1"/>
  <c r="G163" i="57"/>
  <c r="J163" i="57" s="1"/>
  <c r="I163" i="57"/>
  <c r="N123" i="22" s="1"/>
  <c r="H163" i="57"/>
  <c r="G164" i="57"/>
  <c r="J164" i="57" s="1"/>
  <c r="H164" i="57" s="1"/>
  <c r="I164" i="57"/>
  <c r="N124" i="22"/>
  <c r="G165" i="57"/>
  <c r="J165" i="57" s="1"/>
  <c r="H165" i="57" s="1"/>
  <c r="M125" i="22" s="1"/>
  <c r="I165" i="57"/>
  <c r="N125" i="22" s="1"/>
  <c r="G166" i="57"/>
  <c r="J166" i="57" s="1"/>
  <c r="H166" i="57" s="1"/>
  <c r="I166" i="57"/>
  <c r="N126" i="22" s="1"/>
  <c r="G167" i="57"/>
  <c r="J167" i="57"/>
  <c r="H167" i="57" s="1"/>
  <c r="I167" i="57"/>
  <c r="N127" i="22"/>
  <c r="G168" i="57"/>
  <c r="J168" i="57" s="1"/>
  <c r="H168" i="57" s="1"/>
  <c r="I168" i="57"/>
  <c r="N128" i="22"/>
  <c r="G169" i="57"/>
  <c r="I169" i="57"/>
  <c r="N129" i="22" s="1"/>
  <c r="J169" i="57"/>
  <c r="H169" i="57" s="1"/>
  <c r="G170" i="57"/>
  <c r="I170" i="57"/>
  <c r="N130" i="22"/>
  <c r="J170" i="57"/>
  <c r="H170" i="57"/>
  <c r="G171" i="57"/>
  <c r="J171" i="57"/>
  <c r="H171" i="57" s="1"/>
  <c r="I171" i="57"/>
  <c r="N131" i="22" s="1"/>
  <c r="G172" i="57"/>
  <c r="J172" i="57" s="1"/>
  <c r="H172" i="57" s="1"/>
  <c r="I172" i="57"/>
  <c r="N132" i="22" s="1"/>
  <c r="G173" i="57"/>
  <c r="I173" i="57"/>
  <c r="N133" i="22"/>
  <c r="J173" i="57"/>
  <c r="H173" i="57" s="1"/>
  <c r="G174" i="57"/>
  <c r="J174" i="57" s="1"/>
  <c r="H174" i="57" s="1"/>
  <c r="I174" i="57"/>
  <c r="N134" i="22" s="1"/>
  <c r="G175" i="57"/>
  <c r="J175" i="57" s="1"/>
  <c r="I175" i="57"/>
  <c r="N135" i="22" s="1"/>
  <c r="H175" i="57"/>
  <c r="G176" i="57"/>
  <c r="J176" i="57" s="1"/>
  <c r="H176" i="57" s="1"/>
  <c r="L136" i="22" s="1"/>
  <c r="I176" i="57"/>
  <c r="N136" i="22" s="1"/>
  <c r="G177" i="57"/>
  <c r="J177" i="57" s="1"/>
  <c r="H177" i="57" s="1"/>
  <c r="I177" i="57"/>
  <c r="N137" i="22" s="1"/>
  <c r="G178" i="57"/>
  <c r="J178" i="57" s="1"/>
  <c r="H178" i="57" s="1"/>
  <c r="I178" i="57"/>
  <c r="N138" i="22"/>
  <c r="G179" i="57"/>
  <c r="J179" i="57"/>
  <c r="H179" i="57" s="1"/>
  <c r="I179" i="57"/>
  <c r="N139" i="22"/>
  <c r="G180" i="57"/>
  <c r="J180" i="57" s="1"/>
  <c r="H180" i="57" s="1"/>
  <c r="I180" i="57"/>
  <c r="N140" i="22"/>
  <c r="G181" i="57"/>
  <c r="J181" i="57"/>
  <c r="H181" i="57" s="1"/>
  <c r="I181" i="57"/>
  <c r="N141" i="22" s="1"/>
  <c r="G182" i="57"/>
  <c r="I182" i="57"/>
  <c r="N142" i="22"/>
  <c r="J182" i="57"/>
  <c r="H182" i="57"/>
  <c r="G183" i="57"/>
  <c r="J183" i="57" s="1"/>
  <c r="H183" i="57" s="1"/>
  <c r="I183" i="57"/>
  <c r="N143" i="22" s="1"/>
  <c r="G184" i="57"/>
  <c r="J184" i="57" s="1"/>
  <c r="H184" i="57" s="1"/>
  <c r="M144" i="22" s="1"/>
  <c r="I184" i="57"/>
  <c r="N144" i="22"/>
  <c r="G185" i="57"/>
  <c r="I185" i="57"/>
  <c r="N145" i="22"/>
  <c r="J185" i="57"/>
  <c r="H185" i="57" s="1"/>
  <c r="G186" i="57"/>
  <c r="J186" i="57" s="1"/>
  <c r="H186" i="57" s="1"/>
  <c r="I186" i="57"/>
  <c r="N146" i="22" s="1"/>
  <c r="G187" i="57"/>
  <c r="J187" i="57"/>
  <c r="H187" i="57" s="1"/>
  <c r="I187" i="57"/>
  <c r="N147" i="22"/>
  <c r="G188" i="57"/>
  <c r="J188" i="57" s="1"/>
  <c r="H188" i="57" s="1"/>
  <c r="I188" i="57"/>
  <c r="N148" i="22"/>
  <c r="G189" i="57"/>
  <c r="J189" i="57" s="1"/>
  <c r="H189" i="57" s="1"/>
  <c r="I189" i="57"/>
  <c r="N149" i="22" s="1"/>
  <c r="G190" i="57"/>
  <c r="J190" i="57" s="1"/>
  <c r="H190" i="57" s="1"/>
  <c r="I190" i="57"/>
  <c r="N150" i="22"/>
  <c r="G191" i="57"/>
  <c r="I191" i="57"/>
  <c r="N151" i="22" s="1"/>
  <c r="J191" i="57"/>
  <c r="H191" i="57"/>
  <c r="G192" i="57"/>
  <c r="J192" i="57" s="1"/>
  <c r="H192" i="57" s="1"/>
  <c r="I192" i="57"/>
  <c r="N152" i="22" s="1"/>
  <c r="G193" i="57"/>
  <c r="I193" i="57"/>
  <c r="N153" i="22" s="1"/>
  <c r="J193" i="57"/>
  <c r="H193" i="57" s="1"/>
  <c r="G194" i="57"/>
  <c r="J194" i="57"/>
  <c r="H194" i="57"/>
  <c r="I194" i="57"/>
  <c r="N154" i="22"/>
  <c r="G195" i="57"/>
  <c r="J195" i="57" s="1"/>
  <c r="H195" i="57" s="1"/>
  <c r="I195" i="57"/>
  <c r="N155" i="22" s="1"/>
  <c r="G196" i="57"/>
  <c r="J196" i="57" s="1"/>
  <c r="I196" i="57"/>
  <c r="N156" i="22"/>
  <c r="H196" i="57"/>
  <c r="G197" i="57"/>
  <c r="J197" i="57"/>
  <c r="H197" i="57"/>
  <c r="I197" i="57"/>
  <c r="N157" i="22" s="1"/>
  <c r="G198" i="57"/>
  <c r="J198" i="57" s="1"/>
  <c r="H198" i="57" s="1"/>
  <c r="M158" i="22" s="1"/>
  <c r="I198" i="57"/>
  <c r="N158" i="22"/>
  <c r="G199" i="57"/>
  <c r="I199" i="57"/>
  <c r="N159" i="22"/>
  <c r="J199" i="57"/>
  <c r="H199" i="57" s="1"/>
  <c r="G200" i="57"/>
  <c r="J200" i="57" s="1"/>
  <c r="H200" i="57" s="1"/>
  <c r="I200" i="57"/>
  <c r="N160" i="22"/>
  <c r="G201" i="57"/>
  <c r="J201" i="57"/>
  <c r="H201" i="57"/>
  <c r="I201" i="57"/>
  <c r="N161" i="22" s="1"/>
  <c r="G202" i="57"/>
  <c r="J202" i="57"/>
  <c r="H202" i="57" s="1"/>
  <c r="I202" i="57"/>
  <c r="N162" i="22"/>
  <c r="G203" i="57"/>
  <c r="I203" i="57"/>
  <c r="N163" i="22" s="1"/>
  <c r="J203" i="57"/>
  <c r="H203" i="57"/>
  <c r="G204" i="57"/>
  <c r="J204" i="57" s="1"/>
  <c r="H204" i="57" s="1"/>
  <c r="L164" i="22" s="1"/>
  <c r="I204" i="57"/>
  <c r="N164" i="22" s="1"/>
  <c r="G205" i="57"/>
  <c r="I205" i="57"/>
  <c r="N165" i="22" s="1"/>
  <c r="J205" i="57"/>
  <c r="H205" i="57" s="1"/>
  <c r="G206" i="57"/>
  <c r="I206" i="57"/>
  <c r="N166" i="22"/>
  <c r="J206" i="57"/>
  <c r="H206" i="57"/>
  <c r="G207" i="57"/>
  <c r="J207" i="57"/>
  <c r="H207" i="57" s="1"/>
  <c r="M167" i="22" s="1"/>
  <c r="I207" i="57"/>
  <c r="N167" i="22" s="1"/>
  <c r="G208" i="57"/>
  <c r="J208" i="57" s="1"/>
  <c r="H208" i="57" s="1"/>
  <c r="I208" i="57"/>
  <c r="N168" i="22"/>
  <c r="G209" i="57"/>
  <c r="I209" i="57"/>
  <c r="N169" i="22"/>
  <c r="J209" i="57"/>
  <c r="H209" i="57" s="1"/>
  <c r="G210" i="57"/>
  <c r="J210" i="57" s="1"/>
  <c r="H210" i="57" s="1"/>
  <c r="I210" i="57"/>
  <c r="N170" i="22"/>
  <c r="G211" i="57"/>
  <c r="J211" i="57" s="1"/>
  <c r="H211" i="57" s="1"/>
  <c r="I211" i="57"/>
  <c r="N171" i="22" s="1"/>
  <c r="G212" i="57"/>
  <c r="I212" i="57"/>
  <c r="N172" i="22" s="1"/>
  <c r="J212" i="57"/>
  <c r="H212" i="57" s="1"/>
  <c r="G213" i="57"/>
  <c r="J213" i="57"/>
  <c r="H213" i="57"/>
  <c r="I213" i="57"/>
  <c r="N173" i="22" s="1"/>
  <c r="G214" i="57"/>
  <c r="J214" i="57" s="1"/>
  <c r="H214" i="57" s="1"/>
  <c r="L174" i="22" s="1"/>
  <c r="I214" i="57"/>
  <c r="N174" i="22" s="1"/>
  <c r="G215" i="57"/>
  <c r="J215" i="57"/>
  <c r="H215" i="57" s="1"/>
  <c r="I215" i="57"/>
  <c r="N175" i="22"/>
  <c r="G216" i="57"/>
  <c r="J216" i="57" s="1"/>
  <c r="H216" i="57" s="1"/>
  <c r="I216" i="57"/>
  <c r="N176" i="22"/>
  <c r="G217" i="57"/>
  <c r="J217" i="57"/>
  <c r="H217" i="57" s="1"/>
  <c r="I217" i="57"/>
  <c r="N177" i="22" s="1"/>
  <c r="G218" i="57"/>
  <c r="I218" i="57"/>
  <c r="N178" i="22"/>
  <c r="J218" i="57"/>
  <c r="H218" i="57"/>
  <c r="G219" i="57"/>
  <c r="J219" i="57"/>
  <c r="H219" i="57" s="1"/>
  <c r="I219" i="57"/>
  <c r="N179" i="22" s="1"/>
  <c r="G220" i="57"/>
  <c r="J220" i="57" s="1"/>
  <c r="H220" i="57" s="1"/>
  <c r="I220" i="57"/>
  <c r="N180" i="22"/>
  <c r="G221" i="57"/>
  <c r="I221" i="57"/>
  <c r="N181" i="22"/>
  <c r="J221" i="57"/>
  <c r="H221" i="57" s="1"/>
  <c r="G222" i="57"/>
  <c r="J222" i="57" s="1"/>
  <c r="H222" i="57" s="1"/>
  <c r="I222" i="57"/>
  <c r="N182" i="22"/>
  <c r="G223" i="57"/>
  <c r="J223" i="57"/>
  <c r="H223" i="57" s="1"/>
  <c r="I223" i="57"/>
  <c r="N183" i="22"/>
  <c r="G224" i="57"/>
  <c r="J224" i="57" s="1"/>
  <c r="H224" i="57" s="1"/>
  <c r="I224" i="57"/>
  <c r="N184" i="22"/>
  <c r="G225" i="57"/>
  <c r="J225" i="57"/>
  <c r="H225" i="57"/>
  <c r="I225" i="57"/>
  <c r="N185" i="22" s="1"/>
  <c r="G226" i="57"/>
  <c r="J226" i="57" s="1"/>
  <c r="H226" i="57" s="1"/>
  <c r="I226" i="57"/>
  <c r="N186" i="22"/>
  <c r="G227" i="57"/>
  <c r="I227" i="57"/>
  <c r="N187" i="22" s="1"/>
  <c r="J227" i="57"/>
  <c r="H227" i="57"/>
  <c r="G228" i="57"/>
  <c r="J228" i="57" s="1"/>
  <c r="H228" i="57" s="1"/>
  <c r="I228" i="57"/>
  <c r="N188" i="22" s="1"/>
  <c r="G229" i="57"/>
  <c r="I229" i="57"/>
  <c r="N189" i="22" s="1"/>
  <c r="J229" i="57"/>
  <c r="H229" i="57" s="1"/>
  <c r="G230" i="57"/>
  <c r="J230" i="57"/>
  <c r="H230" i="57"/>
  <c r="I230" i="57"/>
  <c r="N190" i="22"/>
  <c r="G231" i="57"/>
  <c r="J231" i="57" s="1"/>
  <c r="H231" i="57" s="1"/>
  <c r="I231" i="57"/>
  <c r="N191" i="22" s="1"/>
  <c r="G232" i="57"/>
  <c r="J232" i="57" s="1"/>
  <c r="I232" i="57"/>
  <c r="N192" i="22"/>
  <c r="H232" i="57"/>
  <c r="G233" i="57"/>
  <c r="J233" i="57"/>
  <c r="H233" i="57"/>
  <c r="I233" i="57"/>
  <c r="N193" i="22" s="1"/>
  <c r="G234" i="57"/>
  <c r="J234" i="57" s="1"/>
  <c r="H234" i="57" s="1"/>
  <c r="I234" i="57"/>
  <c r="N194" i="22"/>
  <c r="G235" i="57"/>
  <c r="I235" i="57"/>
  <c r="N195" i="22"/>
  <c r="J235" i="57"/>
  <c r="H235" i="57" s="1"/>
  <c r="G236" i="57"/>
  <c r="J236" i="57" s="1"/>
  <c r="H236" i="57" s="1"/>
  <c r="I236" i="57"/>
  <c r="N196" i="22"/>
  <c r="G237" i="57"/>
  <c r="J237" i="57"/>
  <c r="H237" i="57"/>
  <c r="I237" i="57"/>
  <c r="N197" i="22" s="1"/>
  <c r="G238" i="57"/>
  <c r="J238" i="57"/>
  <c r="H238" i="57"/>
  <c r="I238" i="57"/>
  <c r="N198" i="22"/>
  <c r="G239" i="57"/>
  <c r="I239" i="57"/>
  <c r="N199" i="22" s="1"/>
  <c r="J239" i="57"/>
  <c r="H239" i="57"/>
  <c r="G240" i="57"/>
  <c r="J240" i="57" s="1"/>
  <c r="H240" i="57" s="1"/>
  <c r="I240" i="57"/>
  <c r="N200" i="22" s="1"/>
  <c r="G241" i="57"/>
  <c r="I241" i="57"/>
  <c r="N201" i="22" s="1"/>
  <c r="J241" i="57"/>
  <c r="H241" i="57" s="1"/>
  <c r="G242" i="57"/>
  <c r="I242" i="57"/>
  <c r="N202" i="22"/>
  <c r="J242" i="57"/>
  <c r="H242" i="57"/>
  <c r="G243" i="57"/>
  <c r="J243" i="57" s="1"/>
  <c r="H243" i="57" s="1"/>
  <c r="I243" i="57"/>
  <c r="N203" i="22" s="1"/>
  <c r="G244" i="57"/>
  <c r="I244" i="57"/>
  <c r="N204" i="22"/>
  <c r="J244" i="57"/>
  <c r="H244" i="57" s="1"/>
  <c r="G245" i="57"/>
  <c r="I245" i="57"/>
  <c r="N205" i="22"/>
  <c r="J245" i="57"/>
  <c r="H245" i="57" s="1"/>
  <c r="G246" i="57"/>
  <c r="J246" i="57" s="1"/>
  <c r="H246" i="57"/>
  <c r="L206" i="22" s="1"/>
  <c r="I246" i="57"/>
  <c r="N206" i="22"/>
  <c r="G247" i="57"/>
  <c r="J247" i="57" s="1"/>
  <c r="H247" i="57" s="1"/>
  <c r="I247" i="57"/>
  <c r="N207" i="22" s="1"/>
  <c r="G248" i="57"/>
  <c r="J248" i="57" s="1"/>
  <c r="H248" i="57" s="1"/>
  <c r="I248" i="57"/>
  <c r="N208" i="22" s="1"/>
  <c r="G249" i="57"/>
  <c r="J249" i="57"/>
  <c r="H249" i="57"/>
  <c r="L209" i="22" s="1"/>
  <c r="I249" i="57"/>
  <c r="N209" i="22" s="1"/>
  <c r="G250" i="57"/>
  <c r="J250" i="57" s="1"/>
  <c r="H250" i="57" s="1"/>
  <c r="I250" i="57"/>
  <c r="N210" i="22" s="1"/>
  <c r="G251" i="57"/>
  <c r="J251" i="57"/>
  <c r="H251" i="57" s="1"/>
  <c r="I251" i="57"/>
  <c r="N211" i="22"/>
  <c r="G252" i="57"/>
  <c r="J252" i="57" s="1"/>
  <c r="H252" i="57"/>
  <c r="I252" i="57"/>
  <c r="N212" i="22"/>
  <c r="G253" i="57"/>
  <c r="J253" i="57"/>
  <c r="H253" i="57" s="1"/>
  <c r="I253" i="57"/>
  <c r="N213" i="22" s="1"/>
  <c r="G254" i="57"/>
  <c r="I254" i="57"/>
  <c r="N214" i="22" s="1"/>
  <c r="J254" i="57"/>
  <c r="H254" i="57"/>
  <c r="G255" i="57"/>
  <c r="I255" i="57"/>
  <c r="N215" i="22" s="1"/>
  <c r="J255" i="57"/>
  <c r="H255" i="57" s="1"/>
  <c r="G256" i="57"/>
  <c r="J256" i="57" s="1"/>
  <c r="H256" i="57" s="1"/>
  <c r="L216" i="22" s="1"/>
  <c r="I256" i="57"/>
  <c r="N216" i="22" s="1"/>
  <c r="G257" i="57"/>
  <c r="I257" i="57"/>
  <c r="N217" i="22" s="1"/>
  <c r="J257" i="57"/>
  <c r="H257" i="57" s="1"/>
  <c r="G258" i="57"/>
  <c r="J258" i="57" s="1"/>
  <c r="H258" i="57" s="1"/>
  <c r="I258" i="57"/>
  <c r="N218" i="22"/>
  <c r="G259" i="57"/>
  <c r="J259" i="57" s="1"/>
  <c r="H259" i="57" s="1"/>
  <c r="I259" i="57"/>
  <c r="N219" i="22"/>
  <c r="G260" i="57"/>
  <c r="J260" i="57" s="1"/>
  <c r="H260" i="57" s="1"/>
  <c r="I260" i="57"/>
  <c r="N220" i="22"/>
  <c r="G261" i="57"/>
  <c r="I261" i="57"/>
  <c r="N221" i="22"/>
  <c r="J261" i="57"/>
  <c r="H261" i="57" s="1"/>
  <c r="G262" i="57"/>
  <c r="J262" i="57" s="1"/>
  <c r="H262" i="57" s="1"/>
  <c r="I262" i="57"/>
  <c r="N222" i="22"/>
  <c r="G263" i="57"/>
  <c r="I263" i="57"/>
  <c r="N223" i="22" s="1"/>
  <c r="J263" i="57"/>
  <c r="H263" i="57"/>
  <c r="G264" i="57"/>
  <c r="I264" i="57"/>
  <c r="N224" i="22"/>
  <c r="J264" i="57"/>
  <c r="H264" i="57" s="1"/>
  <c r="G265" i="57"/>
  <c r="J265" i="57"/>
  <c r="H265" i="57" s="1"/>
  <c r="L225" i="22" s="1"/>
  <c r="I265" i="57"/>
  <c r="N225" i="22" s="1"/>
  <c r="G266" i="57"/>
  <c r="I266" i="57"/>
  <c r="N226" i="22" s="1"/>
  <c r="J266" i="57"/>
  <c r="H266" i="57"/>
  <c r="G267" i="57"/>
  <c r="I267" i="57"/>
  <c r="N227" i="22" s="1"/>
  <c r="J267" i="57"/>
  <c r="H267" i="57" s="1"/>
  <c r="G268" i="57"/>
  <c r="J268" i="57" s="1"/>
  <c r="H268" i="57" s="1"/>
  <c r="I268" i="57"/>
  <c r="N228" i="22"/>
  <c r="G269" i="57"/>
  <c r="I269" i="57"/>
  <c r="N229" i="22" s="1"/>
  <c r="J269" i="57"/>
  <c r="H269" i="57" s="1"/>
  <c r="G270" i="57"/>
  <c r="J270" i="57" s="1"/>
  <c r="H270" i="57" s="1"/>
  <c r="I270" i="57"/>
  <c r="N230" i="22"/>
  <c r="G271" i="57"/>
  <c r="J271" i="57"/>
  <c r="H271" i="57" s="1"/>
  <c r="I271" i="57"/>
  <c r="N231" i="22"/>
  <c r="G272" i="57"/>
  <c r="J272" i="57" s="1"/>
  <c r="H272" i="57" s="1"/>
  <c r="I272" i="57"/>
  <c r="N232" i="22"/>
  <c r="G273" i="57"/>
  <c r="I273" i="57"/>
  <c r="N233" i="22"/>
  <c r="J273" i="57"/>
  <c r="H273" i="57" s="1"/>
  <c r="G274" i="57"/>
  <c r="J274" i="57"/>
  <c r="H274" i="57" s="1"/>
  <c r="I274" i="57"/>
  <c r="N234" i="22"/>
  <c r="G275" i="57"/>
  <c r="I275" i="57"/>
  <c r="N235" i="22" s="1"/>
  <c r="J275" i="57"/>
  <c r="H275" i="57"/>
  <c r="G276" i="57"/>
  <c r="I276" i="57"/>
  <c r="N236" i="22" s="1"/>
  <c r="J276" i="57"/>
  <c r="H276" i="57"/>
  <c r="G277" i="57"/>
  <c r="J277" i="57"/>
  <c r="H277" i="57" s="1"/>
  <c r="M237" i="22" s="1"/>
  <c r="I277" i="57"/>
  <c r="N237" i="22" s="1"/>
  <c r="G278" i="57"/>
  <c r="I278" i="57"/>
  <c r="N238" i="22" s="1"/>
  <c r="J278" i="57"/>
  <c r="H278" i="57" s="1"/>
  <c r="G279" i="57"/>
  <c r="I279" i="57"/>
  <c r="N239" i="22" s="1"/>
  <c r="J279" i="57"/>
  <c r="H279" i="57" s="1"/>
  <c r="G280" i="57"/>
  <c r="J280" i="57" s="1"/>
  <c r="H280" i="57" s="1"/>
  <c r="I280" i="57"/>
  <c r="N240" i="22"/>
  <c r="G281" i="57"/>
  <c r="J281" i="57" s="1"/>
  <c r="H281" i="57" s="1"/>
  <c r="I281" i="57"/>
  <c r="N241" i="22" s="1"/>
  <c r="G282" i="57"/>
  <c r="J282" i="57" s="1"/>
  <c r="H282" i="57" s="1"/>
  <c r="I282" i="57"/>
  <c r="N242" i="22"/>
  <c r="G283" i="57"/>
  <c r="J283" i="57"/>
  <c r="H283" i="57"/>
  <c r="M243" i="22" s="1"/>
  <c r="I283" i="57"/>
  <c r="N243" i="22"/>
  <c r="G284" i="57"/>
  <c r="J284" i="57" s="1"/>
  <c r="H284" i="57" s="1"/>
  <c r="I284" i="57"/>
  <c r="N244" i="22"/>
  <c r="G285" i="57"/>
  <c r="I285" i="57"/>
  <c r="N245" i="22"/>
  <c r="J285" i="57"/>
  <c r="H285" i="57"/>
  <c r="G286" i="57"/>
  <c r="J286" i="57" s="1"/>
  <c r="H286" i="57" s="1"/>
  <c r="I286" i="57"/>
  <c r="N246" i="22"/>
  <c r="G287" i="57"/>
  <c r="I287" i="57"/>
  <c r="N247" i="22" s="1"/>
  <c r="J287" i="57"/>
  <c r="H287" i="57"/>
  <c r="G288" i="57"/>
  <c r="I288" i="57"/>
  <c r="N248" i="22"/>
  <c r="J288" i="57"/>
  <c r="H288" i="57" s="1"/>
  <c r="G289" i="57"/>
  <c r="J289" i="57"/>
  <c r="H289" i="57" s="1"/>
  <c r="L249" i="22" s="1"/>
  <c r="I289" i="57"/>
  <c r="N249" i="22" s="1"/>
  <c r="G290" i="57"/>
  <c r="I290" i="57"/>
  <c r="N250" i="22" s="1"/>
  <c r="J290" i="57"/>
  <c r="H290" i="57"/>
  <c r="G291" i="57"/>
  <c r="I291" i="57"/>
  <c r="N251" i="22" s="1"/>
  <c r="J291" i="57"/>
  <c r="H291" i="57" s="1"/>
  <c r="G292" i="57"/>
  <c r="J292" i="57" s="1"/>
  <c r="H292" i="57"/>
  <c r="L252" i="22" s="1"/>
  <c r="I292" i="57"/>
  <c r="N252" i="22" s="1"/>
  <c r="G293" i="57"/>
  <c r="J293" i="57" s="1"/>
  <c r="H293" i="57" s="1"/>
  <c r="I293" i="57"/>
  <c r="N253" i="22" s="1"/>
  <c r="G294" i="57"/>
  <c r="J294" i="57" s="1"/>
  <c r="I294" i="57"/>
  <c r="N254" i="22"/>
  <c r="H294" i="57"/>
  <c r="G295" i="57"/>
  <c r="J295" i="57"/>
  <c r="H295" i="57"/>
  <c r="M255" i="22" s="1"/>
  <c r="I295" i="57"/>
  <c r="N255" i="22" s="1"/>
  <c r="G296" i="57"/>
  <c r="J296" i="57" s="1"/>
  <c r="I296" i="57"/>
  <c r="N256" i="22"/>
  <c r="H296" i="57"/>
  <c r="G297" i="57"/>
  <c r="I297" i="57"/>
  <c r="N257" i="22"/>
  <c r="J297" i="57"/>
  <c r="H297" i="57"/>
  <c r="L257" i="22" s="1"/>
  <c r="G298" i="57"/>
  <c r="J298" i="57" s="1"/>
  <c r="H298" i="57" s="1"/>
  <c r="I298" i="57"/>
  <c r="N258" i="22"/>
  <c r="G299" i="57"/>
  <c r="I299" i="57"/>
  <c r="N259" i="22" s="1"/>
  <c r="J299" i="57"/>
  <c r="H299" i="57"/>
  <c r="G300" i="57"/>
  <c r="I300" i="57"/>
  <c r="N260" i="22"/>
  <c r="J300" i="57"/>
  <c r="H300" i="57" s="1"/>
  <c r="G301" i="57"/>
  <c r="J301" i="57"/>
  <c r="H301" i="57" s="1"/>
  <c r="I301" i="57"/>
  <c r="N261" i="22" s="1"/>
  <c r="G302" i="57"/>
  <c r="I302" i="57"/>
  <c r="N262" i="22" s="1"/>
  <c r="J302" i="57"/>
  <c r="H302" i="57"/>
  <c r="G303" i="57"/>
  <c r="I303" i="57"/>
  <c r="N263" i="22" s="1"/>
  <c r="J303" i="57"/>
  <c r="H303" i="57" s="1"/>
  <c r="M263" i="22" s="1"/>
  <c r="G304" i="57"/>
  <c r="J304" i="57" s="1"/>
  <c r="H304" i="57" s="1"/>
  <c r="I304" i="57"/>
  <c r="N264" i="22" s="1"/>
  <c r="G305" i="57"/>
  <c r="I305" i="57"/>
  <c r="N265" i="22" s="1"/>
  <c r="J305" i="57"/>
  <c r="H305" i="57" s="1"/>
  <c r="G306" i="57"/>
  <c r="J306" i="57" s="1"/>
  <c r="I306" i="57"/>
  <c r="N266" i="22"/>
  <c r="H306" i="57"/>
  <c r="L266" i="22" s="1"/>
  <c r="G307" i="57"/>
  <c r="J307" i="57" s="1"/>
  <c r="H307" i="57" s="1"/>
  <c r="I307" i="57"/>
  <c r="N267" i="22" s="1"/>
  <c r="G308" i="57"/>
  <c r="J308" i="57" s="1"/>
  <c r="I308" i="57"/>
  <c r="N268" i="22"/>
  <c r="H308" i="57"/>
  <c r="G309" i="57"/>
  <c r="I309" i="57"/>
  <c r="N269" i="22"/>
  <c r="J309" i="57"/>
  <c r="H309" i="57" s="1"/>
  <c r="G310" i="57"/>
  <c r="J310" i="57" s="1"/>
  <c r="H310" i="57" s="1"/>
  <c r="I310" i="57"/>
  <c r="N270" i="22"/>
  <c r="G311" i="57"/>
  <c r="I311" i="57"/>
  <c r="N271" i="22" s="1"/>
  <c r="J311" i="57"/>
  <c r="H311" i="57"/>
  <c r="M271" i="22" s="1"/>
  <c r="G312" i="57"/>
  <c r="J312" i="57" s="1"/>
  <c r="H312" i="57" s="1"/>
  <c r="I312" i="57"/>
  <c r="N272" i="22" s="1"/>
  <c r="G313" i="57"/>
  <c r="J313" i="57"/>
  <c r="H313" i="57" s="1"/>
  <c r="I313" i="57"/>
  <c r="N273" i="22" s="1"/>
  <c r="G314" i="57"/>
  <c r="I314" i="57"/>
  <c r="N274" i="22" s="1"/>
  <c r="J314" i="57"/>
  <c r="H314" i="57"/>
  <c r="L274" i="22" s="1"/>
  <c r="G315" i="57"/>
  <c r="J315" i="57" s="1"/>
  <c r="H315" i="57" s="1"/>
  <c r="I315" i="57"/>
  <c r="N275" i="22" s="1"/>
  <c r="G316" i="57"/>
  <c r="J316" i="57" s="1"/>
  <c r="H316" i="57" s="1"/>
  <c r="I316" i="57"/>
  <c r="N276" i="22" s="1"/>
  <c r="G317" i="57"/>
  <c r="I317" i="57"/>
  <c r="N277" i="22" s="1"/>
  <c r="J317" i="57"/>
  <c r="H317" i="57" s="1"/>
  <c r="L277" i="22" s="1"/>
  <c r="G318" i="57"/>
  <c r="J318" i="57" s="1"/>
  <c r="H318" i="57" s="1"/>
  <c r="I318" i="57"/>
  <c r="N278" i="22"/>
  <c r="G319" i="57"/>
  <c r="J319" i="57" s="1"/>
  <c r="H319" i="57" s="1"/>
  <c r="I319" i="57"/>
  <c r="N279" i="22"/>
  <c r="G320" i="57"/>
  <c r="J320" i="57" s="1"/>
  <c r="I320" i="57"/>
  <c r="N280" i="22"/>
  <c r="H320" i="57"/>
  <c r="L280" i="22" s="1"/>
  <c r="G321" i="57"/>
  <c r="I321" i="57"/>
  <c r="N281" i="22" s="1"/>
  <c r="J321" i="57"/>
  <c r="H321" i="57" s="1"/>
  <c r="G322" i="57"/>
  <c r="J322" i="57" s="1"/>
  <c r="H322" i="57" s="1"/>
  <c r="I322" i="57"/>
  <c r="N282" i="22" s="1"/>
  <c r="G323" i="57"/>
  <c r="I323" i="57"/>
  <c r="N283" i="22" s="1"/>
  <c r="J323" i="57"/>
  <c r="H323" i="57" s="1"/>
  <c r="G324" i="57"/>
  <c r="I324" i="57"/>
  <c r="N284" i="22" s="1"/>
  <c r="J324" i="57"/>
  <c r="H324" i="57" s="1"/>
  <c r="G325" i="57"/>
  <c r="J325" i="57"/>
  <c r="H325" i="57" s="1"/>
  <c r="I325" i="57"/>
  <c r="N285" i="22" s="1"/>
  <c r="G326" i="57"/>
  <c r="J326" i="57" s="1"/>
  <c r="H326" i="57" s="1"/>
  <c r="I326" i="57"/>
  <c r="N286" i="22" s="1"/>
  <c r="G327" i="57"/>
  <c r="I327" i="57"/>
  <c r="N287" i="22" s="1"/>
  <c r="J327" i="57"/>
  <c r="H327" i="57"/>
  <c r="L287" i="22" s="1"/>
  <c r="G328" i="57"/>
  <c r="J328" i="57" s="1"/>
  <c r="H328" i="57"/>
  <c r="L288" i="22" s="1"/>
  <c r="I328" i="57"/>
  <c r="N288" i="22" s="1"/>
  <c r="G329" i="57"/>
  <c r="J329" i="57" s="1"/>
  <c r="H329" i="57" s="1"/>
  <c r="I329" i="57"/>
  <c r="N289" i="22" s="1"/>
  <c r="G330" i="57"/>
  <c r="J330" i="57" s="1"/>
  <c r="I330" i="57"/>
  <c r="N290" i="22"/>
  <c r="H330" i="57"/>
  <c r="G331" i="57"/>
  <c r="J331" i="57"/>
  <c r="H331" i="57" s="1"/>
  <c r="I331" i="57"/>
  <c r="N291" i="22" s="1"/>
  <c r="G332" i="57"/>
  <c r="I332" i="57"/>
  <c r="N292" i="22"/>
  <c r="J332" i="57"/>
  <c r="H332" i="57"/>
  <c r="G333" i="57"/>
  <c r="I333" i="57"/>
  <c r="N293" i="22"/>
  <c r="J333" i="57"/>
  <c r="H333" i="57" s="1"/>
  <c r="G334" i="57"/>
  <c r="J334" i="57" s="1"/>
  <c r="H334" i="57" s="1"/>
  <c r="I334" i="57"/>
  <c r="N294" i="22"/>
  <c r="G335" i="57"/>
  <c r="I335" i="57"/>
  <c r="N295" i="22"/>
  <c r="J335" i="57"/>
  <c r="H335" i="57"/>
  <c r="L295" i="22" s="1"/>
  <c r="G336" i="57"/>
  <c r="J336" i="57" s="1"/>
  <c r="H336" i="57" s="1"/>
  <c r="I336" i="57"/>
  <c r="N296" i="22" s="1"/>
  <c r="G337" i="57"/>
  <c r="J337" i="57"/>
  <c r="H337" i="57" s="1"/>
  <c r="I337" i="57"/>
  <c r="N297" i="22"/>
  <c r="G338" i="57"/>
  <c r="I338" i="57"/>
  <c r="N298" i="22"/>
  <c r="J338" i="57"/>
  <c r="H338" i="57" s="1"/>
  <c r="G339" i="57"/>
  <c r="H339" i="57"/>
  <c r="I339" i="57"/>
  <c r="N299" i="22"/>
  <c r="J339" i="57"/>
  <c r="G340" i="57"/>
  <c r="J340" i="57"/>
  <c r="H340" i="57"/>
  <c r="I340" i="57"/>
  <c r="N300" i="22"/>
  <c r="G341" i="57"/>
  <c r="J341" i="57" s="1"/>
  <c r="H341" i="57"/>
  <c r="I341" i="57"/>
  <c r="N301" i="22" s="1"/>
  <c r="G342" i="57"/>
  <c r="H342" i="57"/>
  <c r="I342" i="57"/>
  <c r="N302" i="22"/>
  <c r="J342" i="57"/>
  <c r="G343" i="57"/>
  <c r="J343" i="57"/>
  <c r="H343" i="57"/>
  <c r="M303" i="22" s="1"/>
  <c r="I343" i="57"/>
  <c r="N303" i="22" s="1"/>
  <c r="G344" i="57"/>
  <c r="H344" i="57"/>
  <c r="I344" i="57"/>
  <c r="N304" i="22" s="1"/>
  <c r="J344" i="57"/>
  <c r="G345" i="57"/>
  <c r="H345" i="57"/>
  <c r="I345" i="57"/>
  <c r="N305" i="22"/>
  <c r="J345" i="57"/>
  <c r="G346" i="57"/>
  <c r="J346" i="57" s="1"/>
  <c r="H346" i="57"/>
  <c r="M306" i="22" s="1"/>
  <c r="I346" i="57"/>
  <c r="N306" i="22" s="1"/>
  <c r="G347" i="57"/>
  <c r="H347" i="57"/>
  <c r="M307" i="22" s="1"/>
  <c r="I347" i="57"/>
  <c r="N307" i="22"/>
  <c r="J347" i="57"/>
  <c r="G348" i="57"/>
  <c r="J348" i="57" s="1"/>
  <c r="H348" i="57"/>
  <c r="I348" i="57"/>
  <c r="N308" i="22" s="1"/>
  <c r="G349" i="57"/>
  <c r="J349" i="57"/>
  <c r="H349" i="57"/>
  <c r="I349" i="57"/>
  <c r="N309" i="22"/>
  <c r="G350" i="57"/>
  <c r="J350" i="57" s="1"/>
  <c r="H350" i="57"/>
  <c r="I350" i="57"/>
  <c r="N310" i="22" s="1"/>
  <c r="G351" i="57"/>
  <c r="H351" i="57"/>
  <c r="I351" i="57"/>
  <c r="N311" i="22"/>
  <c r="J351" i="57"/>
  <c r="G352" i="57"/>
  <c r="J352" i="57"/>
  <c r="H352" i="57"/>
  <c r="M312" i="22" s="1"/>
  <c r="I352" i="57"/>
  <c r="N312" i="22" s="1"/>
  <c r="G353" i="57"/>
  <c r="H353" i="57"/>
  <c r="I353" i="57"/>
  <c r="N313" i="22"/>
  <c r="J353" i="57"/>
  <c r="G354" i="57"/>
  <c r="H354" i="57"/>
  <c r="I354" i="57"/>
  <c r="N314" i="22"/>
  <c r="J354" i="57"/>
  <c r="G355" i="57"/>
  <c r="J355" i="57" s="1"/>
  <c r="H355" i="57"/>
  <c r="I355" i="57"/>
  <c r="N315" i="22" s="1"/>
  <c r="G356" i="57"/>
  <c r="H356" i="57"/>
  <c r="I356" i="57"/>
  <c r="N316" i="22"/>
  <c r="J356" i="57"/>
  <c r="G357" i="57"/>
  <c r="J357" i="57" s="1"/>
  <c r="H357" i="57"/>
  <c r="M317" i="22" s="1"/>
  <c r="I357" i="57"/>
  <c r="N317" i="22" s="1"/>
  <c r="G358" i="57"/>
  <c r="J358" i="57" s="1"/>
  <c r="H358" i="57"/>
  <c r="I358" i="57"/>
  <c r="N318" i="22"/>
  <c r="G359" i="57"/>
  <c r="H359" i="57"/>
  <c r="I359" i="57"/>
  <c r="N319" i="22"/>
  <c r="J359" i="57"/>
  <c r="L261" i="22"/>
  <c r="M261" i="22"/>
  <c r="L76" i="22"/>
  <c r="M76" i="22"/>
  <c r="L88" i="22"/>
  <c r="M88" i="22"/>
  <c r="M58" i="22"/>
  <c r="L58" i="22"/>
  <c r="L49" i="22"/>
  <c r="M49" i="22"/>
  <c r="L25" i="22"/>
  <c r="M25" i="22"/>
  <c r="M55" i="22"/>
  <c r="L55" i="22"/>
  <c r="L233" i="22"/>
  <c r="M233" i="22"/>
  <c r="M202" i="22"/>
  <c r="L202" i="22"/>
  <c r="M198" i="22"/>
  <c r="L198" i="22"/>
  <c r="L180" i="22"/>
  <c r="M180" i="22"/>
  <c r="M154" i="22"/>
  <c r="L154" i="22"/>
  <c r="M71" i="22"/>
  <c r="L71" i="22"/>
  <c r="M115" i="22"/>
  <c r="L115" i="22"/>
  <c r="L141" i="22"/>
  <c r="M141" i="22"/>
  <c r="L228" i="22"/>
  <c r="M228" i="22"/>
  <c r="M223" i="22"/>
  <c r="L223" i="22"/>
  <c r="M214" i="22"/>
  <c r="L214" i="22"/>
  <c r="M175" i="22"/>
  <c r="L175" i="22"/>
  <c r="L153" i="22"/>
  <c r="M153" i="22"/>
  <c r="M211" i="22"/>
  <c r="L211" i="22"/>
  <c r="L236" i="22"/>
  <c r="M236" i="22"/>
  <c r="L144" i="22"/>
  <c r="M135" i="22"/>
  <c r="L135" i="22"/>
  <c r="M127" i="22"/>
  <c r="L127" i="22"/>
  <c r="M118" i="22"/>
  <c r="L118" i="22"/>
  <c r="L53" i="22"/>
  <c r="M53" i="22"/>
  <c r="L16" i="22"/>
  <c r="M16" i="22"/>
  <c r="M247" i="22"/>
  <c r="L247" i="22"/>
  <c r="M164" i="22"/>
  <c r="M251" i="22"/>
  <c r="L251" i="22"/>
  <c r="M259" i="22"/>
  <c r="L259" i="22"/>
  <c r="L193" i="22"/>
  <c r="M193" i="22"/>
  <c r="L205" i="22"/>
  <c r="M205" i="22"/>
  <c r="L192" i="22"/>
  <c r="M192" i="22"/>
  <c r="L188" i="22"/>
  <c r="M188" i="22"/>
  <c r="L148" i="22"/>
  <c r="M148" i="22"/>
  <c r="M139" i="22"/>
  <c r="L139" i="22"/>
  <c r="M131" i="22"/>
  <c r="L131" i="22"/>
  <c r="M122" i="22"/>
  <c r="L122" i="22"/>
  <c r="L109" i="22"/>
  <c r="M109" i="22"/>
  <c r="L61" i="22"/>
  <c r="M61" i="22"/>
  <c r="L52" i="22"/>
  <c r="M52" i="22"/>
  <c r="L32" i="22"/>
  <c r="M32" i="22"/>
  <c r="M106" i="22"/>
  <c r="L106" i="22"/>
  <c r="M287" i="22"/>
  <c r="L145" i="22"/>
  <c r="M145" i="22"/>
  <c r="M227" i="22"/>
  <c r="L227" i="22"/>
  <c r="M166" i="22"/>
  <c r="L166" i="22"/>
  <c r="L201" i="22"/>
  <c r="M201" i="22"/>
  <c r="M187" i="22"/>
  <c r="L187" i="22"/>
  <c r="M178" i="22"/>
  <c r="L178" i="22"/>
  <c r="L157" i="22"/>
  <c r="M157" i="22"/>
  <c r="M138" i="22"/>
  <c r="L138" i="22"/>
  <c r="M130" i="22"/>
  <c r="L130" i="22"/>
  <c r="L121" i="22"/>
  <c r="M121" i="22"/>
  <c r="L113" i="22"/>
  <c r="M113" i="22"/>
  <c r="L104" i="22"/>
  <c r="M104" i="22"/>
  <c r="L265" i="22"/>
  <c r="M265" i="22"/>
  <c r="M146" i="22"/>
  <c r="L146" i="22"/>
  <c r="L189" i="22"/>
  <c r="M189" i="22"/>
  <c r="M250" i="22"/>
  <c r="L250" i="22"/>
  <c r="L196" i="22"/>
  <c r="M196" i="22"/>
  <c r="L165" i="22"/>
  <c r="M165" i="22"/>
  <c r="L156" i="22"/>
  <c r="M156" i="22"/>
  <c r="L152" i="22"/>
  <c r="M152" i="22"/>
  <c r="L112" i="22"/>
  <c r="M112" i="22"/>
  <c r="M91" i="22"/>
  <c r="L91" i="22"/>
  <c r="M43" i="22"/>
  <c r="L43" i="22"/>
  <c r="L292" i="22"/>
  <c r="M292" i="22"/>
  <c r="L256" i="22"/>
  <c r="M256" i="22"/>
  <c r="L229" i="22"/>
  <c r="M229" i="22"/>
  <c r="M242" i="22"/>
  <c r="L242" i="22"/>
  <c r="M163" i="22"/>
  <c r="L163" i="22"/>
  <c r="L89" i="22"/>
  <c r="M89" i="22"/>
  <c r="M210" i="22"/>
  <c r="L210" i="22"/>
  <c r="L268" i="22"/>
  <c r="M268" i="22"/>
  <c r="M254" i="22"/>
  <c r="L254" i="22"/>
  <c r="M218" i="22"/>
  <c r="L218" i="22"/>
  <c r="M235" i="22"/>
  <c r="L235" i="22"/>
  <c r="M183" i="22"/>
  <c r="L183" i="22"/>
  <c r="M239" i="22"/>
  <c r="L239" i="22"/>
  <c r="M230" i="22"/>
  <c r="L230" i="22"/>
  <c r="L221" i="22"/>
  <c r="M221" i="22"/>
  <c r="L169" i="22"/>
  <c r="M169" i="22"/>
  <c r="M151" i="22"/>
  <c r="L151" i="22"/>
  <c r="M142" i="22"/>
  <c r="L142" i="22"/>
  <c r="M95" i="22"/>
  <c r="L95" i="22"/>
  <c r="L86" i="22"/>
  <c r="M82" i="22"/>
  <c r="L82" i="22"/>
  <c r="L64" i="22"/>
  <c r="M64" i="22"/>
  <c r="M150" i="22"/>
  <c r="L150" i="22"/>
  <c r="M215" i="22"/>
  <c r="L215" i="22"/>
  <c r="M290" i="22"/>
  <c r="L290" i="22"/>
  <c r="L245" i="22"/>
  <c r="M245" i="22"/>
  <c r="M231" i="22"/>
  <c r="L231" i="22"/>
  <c r="M226" i="22"/>
  <c r="L226" i="22"/>
  <c r="L217" i="22"/>
  <c r="M217" i="22"/>
  <c r="L200" i="22"/>
  <c r="M200" i="22"/>
  <c r="L160" i="22"/>
  <c r="M160" i="22"/>
  <c r="M147" i="22"/>
  <c r="L147" i="22"/>
  <c r="M94" i="22"/>
  <c r="L94" i="22"/>
  <c r="M35" i="22"/>
  <c r="L35" i="22"/>
  <c r="M67" i="22"/>
  <c r="L67" i="22"/>
  <c r="M190" i="22"/>
  <c r="L190" i="22"/>
  <c r="L273" i="22"/>
  <c r="M273" i="22"/>
  <c r="M174" i="22"/>
  <c r="M262" i="22"/>
  <c r="L262" i="22"/>
  <c r="L240" i="22"/>
  <c r="M240" i="22"/>
  <c r="L213" i="22"/>
  <c r="M213" i="22"/>
  <c r="M186" i="22"/>
  <c r="L186" i="22"/>
  <c r="M199" i="22"/>
  <c r="L199" i="22"/>
  <c r="L181" i="22"/>
  <c r="M181" i="22"/>
  <c r="L177" i="22"/>
  <c r="M177" i="22"/>
  <c r="L133" i="22"/>
  <c r="M133" i="22"/>
  <c r="L124" i="22"/>
  <c r="M124" i="22"/>
  <c r="L77" i="22"/>
  <c r="M77" i="22"/>
  <c r="L68" i="22"/>
  <c r="M68" i="22"/>
  <c r="M46" i="22"/>
  <c r="L46" i="22"/>
  <c r="M34" i="22"/>
  <c r="L34" i="22"/>
  <c r="M22" i="22"/>
  <c r="L22" i="22"/>
  <c r="L116" i="22"/>
  <c r="M116" i="22"/>
  <c r="L44" i="22"/>
  <c r="M44" i="22"/>
  <c r="L137" i="22"/>
  <c r="M137" i="22"/>
  <c r="M314" i="22"/>
  <c r="L314" i="22"/>
  <c r="L308" i="22"/>
  <c r="M308" i="22"/>
  <c r="L305" i="22"/>
  <c r="M305" i="22"/>
  <c r="M299" i="22"/>
  <c r="L299" i="22"/>
  <c r="M179" i="22"/>
  <c r="L179" i="22"/>
  <c r="M6" i="22"/>
  <c r="L6" i="22"/>
  <c r="M206" i="22"/>
  <c r="L80" i="22"/>
  <c r="M80" i="22"/>
  <c r="L173" i="22"/>
  <c r="M173" i="22"/>
  <c r="L212" i="22"/>
  <c r="M212" i="22"/>
  <c r="L65" i="22"/>
  <c r="M65" i="22"/>
  <c r="M311" i="22"/>
  <c r="L311" i="22"/>
  <c r="M302" i="22"/>
  <c r="L302" i="22"/>
  <c r="L129" i="22"/>
  <c r="M129" i="22"/>
  <c r="M111" i="22"/>
  <c r="L111" i="22"/>
  <c r="M75" i="22"/>
  <c r="L75" i="22"/>
  <c r="L57" i="22"/>
  <c r="M57" i="22"/>
  <c r="M39" i="22"/>
  <c r="L39" i="22"/>
  <c r="L21" i="22"/>
  <c r="M21" i="22"/>
  <c r="M7" i="22"/>
  <c r="L7" i="22"/>
  <c r="O4" i="11"/>
  <c r="O21" i="11"/>
  <c r="M98" i="22"/>
  <c r="L98" i="22"/>
  <c r="M62" i="22"/>
  <c r="L108" i="22"/>
  <c r="M108" i="22"/>
  <c r="L185" i="22"/>
  <c r="M185" i="22"/>
  <c r="L172" i="22"/>
  <c r="M172" i="22"/>
  <c r="L149" i="22"/>
  <c r="M149" i="22"/>
  <c r="N4" i="11"/>
  <c r="N21" i="11"/>
  <c r="L42" i="22"/>
  <c r="L105" i="22"/>
  <c r="M105" i="22"/>
  <c r="M126" i="22"/>
  <c r="L126" i="22"/>
  <c r="L101" i="22"/>
  <c r="M101" i="22"/>
  <c r="L29" i="22"/>
  <c r="M29" i="22"/>
  <c r="M78" i="22"/>
  <c r="L78" i="22"/>
  <c r="L60" i="22"/>
  <c r="M60" i="22"/>
  <c r="L24" i="22"/>
  <c r="M24" i="22"/>
  <c r="L9" i="22"/>
  <c r="M9" i="22"/>
  <c r="L176" i="22"/>
  <c r="M176" i="22"/>
  <c r="L140" i="22"/>
  <c r="M140" i="22"/>
  <c r="M119" i="22"/>
  <c r="L119" i="22"/>
  <c r="M83" i="22"/>
  <c r="L83" i="22"/>
  <c r="L36" i="22"/>
  <c r="M36" i="22"/>
  <c r="M310" i="22"/>
  <c r="L310" i="22"/>
  <c r="L301" i="22"/>
  <c r="M301" i="22"/>
  <c r="L307" i="22"/>
  <c r="M87" i="22"/>
  <c r="L87" i="22"/>
  <c r="L33" i="22"/>
  <c r="M33" i="22"/>
  <c r="M319" i="22"/>
  <c r="L319" i="22"/>
  <c r="L304" i="22"/>
  <c r="M304" i="22"/>
  <c r="L204" i="22"/>
  <c r="M204" i="22"/>
  <c r="L128" i="22"/>
  <c r="M128" i="22"/>
  <c r="M110" i="22"/>
  <c r="L110" i="22"/>
  <c r="M103" i="22"/>
  <c r="L103" i="22"/>
  <c r="M99" i="22"/>
  <c r="L99" i="22"/>
  <c r="L92" i="22"/>
  <c r="M92" i="22"/>
  <c r="L81" i="22"/>
  <c r="M81" i="22"/>
  <c r="M74" i="22"/>
  <c r="L74" i="22"/>
  <c r="L56" i="22"/>
  <c r="M56" i="22"/>
  <c r="L45" i="22"/>
  <c r="M45" i="22"/>
  <c r="M31" i="22"/>
  <c r="L31" i="22"/>
  <c r="M27" i="22"/>
  <c r="L27" i="22"/>
  <c r="L20" i="22"/>
  <c r="M20" i="22"/>
  <c r="M11" i="22"/>
  <c r="L11" i="22"/>
  <c r="L306" i="22"/>
  <c r="L114" i="22"/>
  <c r="M15" i="22"/>
  <c r="L15" i="22"/>
  <c r="L197" i="22"/>
  <c r="M197" i="22"/>
  <c r="L161" i="22"/>
  <c r="M161" i="22"/>
  <c r="L12" i="22"/>
  <c r="M12" i="22"/>
  <c r="L10" i="22"/>
  <c r="M134" i="22"/>
  <c r="L134" i="22"/>
  <c r="L37" i="22"/>
  <c r="M37" i="22"/>
  <c r="M3" i="22"/>
  <c r="L3" i="22"/>
  <c r="L72" i="22"/>
  <c r="M72" i="22"/>
  <c r="L313" i="22"/>
  <c r="M313" i="22"/>
  <c r="M120" i="22"/>
  <c r="M102" i="22"/>
  <c r="L84" i="22"/>
  <c r="M84" i="22"/>
  <c r="L48" i="22"/>
  <c r="M48" i="22"/>
  <c r="L41" i="22"/>
  <c r="M41" i="22"/>
  <c r="M30" i="22"/>
  <c r="L30" i="22"/>
  <c r="M23" i="22"/>
  <c r="L23" i="22"/>
  <c r="L13" i="22"/>
  <c r="M123" i="22"/>
  <c r="L123" i="22"/>
  <c r="L316" i="22"/>
  <c r="M316" i="22"/>
  <c r="M318" i="22"/>
  <c r="L318" i="22"/>
  <c r="M315" i="22"/>
  <c r="L315" i="22"/>
  <c r="L312" i="22"/>
  <c r="L309" i="22"/>
  <c r="M309" i="22"/>
  <c r="L300" i="22"/>
  <c r="M300" i="22"/>
  <c r="M14" i="22"/>
  <c r="L14" i="22"/>
  <c r="E16" i="37"/>
  <c r="F16" i="37" s="1"/>
  <c r="A32" i="37"/>
  <c r="L15" i="37"/>
  <c r="M297" i="22" l="1"/>
  <c r="L297" i="22"/>
  <c r="L293" i="22"/>
  <c r="M293" i="22"/>
  <c r="M246" i="22"/>
  <c r="L246" i="22"/>
  <c r="M107" i="22"/>
  <c r="L107" i="22"/>
  <c r="L85" i="22"/>
  <c r="M85" i="22"/>
  <c r="M51" i="22"/>
  <c r="L51" i="22"/>
  <c r="M282" i="22"/>
  <c r="L282" i="22"/>
  <c r="M270" i="22"/>
  <c r="L270" i="22"/>
  <c r="L238" i="22"/>
  <c r="M238" i="22"/>
  <c r="L232" i="22"/>
  <c r="M232" i="22"/>
  <c r="L224" i="22"/>
  <c r="M224" i="22"/>
  <c r="M182" i="22"/>
  <c r="L182" i="22"/>
  <c r="M171" i="22"/>
  <c r="L171" i="22"/>
  <c r="M18" i="22"/>
  <c r="L18" i="22"/>
  <c r="L296" i="22"/>
  <c r="M296" i="22"/>
  <c r="L63" i="22"/>
  <c r="M63" i="22"/>
  <c r="L17" i="22"/>
  <c r="M17" i="22"/>
  <c r="L248" i="22"/>
  <c r="M248" i="22"/>
  <c r="M195" i="22"/>
  <c r="L195" i="22"/>
  <c r="M285" i="22"/>
  <c r="L285" i="22"/>
  <c r="M170" i="22"/>
  <c r="L170" i="22"/>
  <c r="L159" i="22"/>
  <c r="M159" i="22"/>
  <c r="M54" i="22"/>
  <c r="L54" i="22"/>
  <c r="M38" i="22"/>
  <c r="L38" i="22"/>
  <c r="L289" i="22"/>
  <c r="M289" i="22"/>
  <c r="L258" i="22"/>
  <c r="M258" i="22"/>
  <c r="L234" i="22"/>
  <c r="M234" i="22"/>
  <c r="L28" i="22"/>
  <c r="M28" i="22"/>
  <c r="L269" i="22"/>
  <c r="M269" i="22"/>
  <c r="L298" i="22"/>
  <c r="M298" i="22"/>
  <c r="L284" i="22"/>
  <c r="M284" i="22"/>
  <c r="L272" i="22"/>
  <c r="M272" i="22"/>
  <c r="L241" i="22"/>
  <c r="M241" i="22"/>
  <c r="L220" i="22"/>
  <c r="M220" i="22"/>
  <c r="M191" i="22"/>
  <c r="L191" i="22"/>
  <c r="L184" i="22"/>
  <c r="M184" i="22"/>
  <c r="L132" i="22"/>
  <c r="M132" i="22"/>
  <c r="L281" i="22"/>
  <c r="M281" i="22"/>
  <c r="L276" i="22"/>
  <c r="M276" i="22"/>
  <c r="M260" i="22"/>
  <c r="L260" i="22"/>
  <c r="L208" i="22"/>
  <c r="M208" i="22"/>
  <c r="L162" i="22"/>
  <c r="M162" i="22"/>
  <c r="M70" i="22"/>
  <c r="L70" i="22"/>
  <c r="L66" i="22"/>
  <c r="M66" i="22"/>
  <c r="L8" i="22"/>
  <c r="M8" i="22"/>
  <c r="L264" i="22"/>
  <c r="M264" i="22"/>
  <c r="M244" i="22"/>
  <c r="L244" i="22"/>
  <c r="M194" i="22"/>
  <c r="L194" i="22"/>
  <c r="M155" i="22"/>
  <c r="L155" i="22"/>
  <c r="L253" i="22"/>
  <c r="M253" i="22"/>
  <c r="M278" i="22"/>
  <c r="L278" i="22"/>
  <c r="M283" i="22"/>
  <c r="L283" i="22"/>
  <c r="L275" i="22"/>
  <c r="M275" i="22"/>
  <c r="M219" i="22"/>
  <c r="L219" i="22"/>
  <c r="M207" i="22"/>
  <c r="L207" i="22"/>
  <c r="M143" i="22"/>
  <c r="L143" i="22"/>
  <c r="M90" i="22"/>
  <c r="L90" i="22"/>
  <c r="M291" i="22"/>
  <c r="L291" i="22"/>
  <c r="L97" i="22"/>
  <c r="M97" i="22"/>
  <c r="M26" i="22"/>
  <c r="L26" i="22"/>
  <c r="M286" i="22"/>
  <c r="L286" i="22"/>
  <c r="M294" i="22"/>
  <c r="L294" i="22"/>
  <c r="M279" i="22"/>
  <c r="L279" i="22"/>
  <c r="L267" i="22"/>
  <c r="M267" i="22"/>
  <c r="L222" i="22"/>
  <c r="M222" i="22"/>
  <c r="L203" i="22"/>
  <c r="M203" i="22"/>
  <c r="M168" i="22"/>
  <c r="L168" i="22"/>
  <c r="M100" i="22"/>
  <c r="L100" i="22"/>
  <c r="M40" i="22"/>
  <c r="L40" i="22"/>
  <c r="L19" i="22"/>
  <c r="M19" i="22"/>
  <c r="L5" i="22"/>
  <c r="M5" i="22"/>
  <c r="L4" i="22"/>
  <c r="M69" i="22"/>
  <c r="M266" i="22"/>
  <c r="L73" i="22"/>
  <c r="M295" i="22"/>
  <c r="M274" i="22"/>
  <c r="L237" i="22"/>
  <c r="L263" i="22"/>
  <c r="L2" i="22"/>
  <c r="L317" i="22"/>
  <c r="L125" i="22"/>
  <c r="M93" i="22"/>
  <c r="M216" i="22"/>
  <c r="M249" i="22"/>
  <c r="M280" i="22"/>
  <c r="L255" i="22"/>
  <c r="L79" i="22"/>
  <c r="M117" i="22"/>
  <c r="L47" i="22"/>
  <c r="M225" i="22"/>
  <c r="L59" i="22"/>
  <c r="L303" i="22"/>
  <c r="M209" i="22"/>
  <c r="M136" i="22"/>
  <c r="L271" i="22"/>
  <c r="L50" i="22"/>
  <c r="M288" i="22"/>
  <c r="M257" i="22"/>
  <c r="M277" i="22"/>
  <c r="L167" i="22"/>
  <c r="M252" i="22"/>
  <c r="L243" i="22"/>
  <c r="L158" i="22"/>
  <c r="M96" i="22"/>
  <c r="B6" i="5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" type="4" refreshedVersion="0" background="1">
    <webPr xml="1" sourceData="1" url="C:\Documents and Settings\jsilva\test.xml" htmlTables="1" htmlFormat="all"/>
  </connection>
</connections>
</file>

<file path=xl/sharedStrings.xml><?xml version="1.0" encoding="utf-8"?>
<sst xmlns="http://schemas.openxmlformats.org/spreadsheetml/2006/main" count="2991" uniqueCount="955">
  <si>
    <t>U. S. Department</t>
  </si>
  <si>
    <t>TRAFFIC VOLUME</t>
  </si>
  <si>
    <t>of Transportation</t>
  </si>
  <si>
    <t>Federal Highway</t>
  </si>
  <si>
    <t>TRENDS</t>
  </si>
  <si>
    <t>Administration</t>
  </si>
  <si>
    <t>Office of Highway</t>
  </si>
  <si>
    <t>Policy Information</t>
  </si>
  <si>
    <t>Travel on all roads and streets changed by</t>
  </si>
  <si>
    <t>(</t>
  </si>
  <si>
    <t>billion vehicle miles )</t>
  </si>
  <si>
    <t>billion vehicle miles.</t>
  </si>
  <si>
    <t>billion vehicle miles of travel.</t>
  </si>
  <si>
    <t>Change in Traffic as compared to same month last year.</t>
  </si>
  <si>
    <t>WEST</t>
  </si>
  <si>
    <t>NORTH CENTRAL</t>
  </si>
  <si>
    <t>NORTHEAST</t>
  </si>
  <si>
    <t>SOUTH GULF</t>
  </si>
  <si>
    <t>SOUTH ATLANTIC</t>
  </si>
  <si>
    <t>Note:</t>
  </si>
  <si>
    <t>All data for this month are preliminary. Revised values for the previous month are shown in Tables 1 and 2.</t>
  </si>
  <si>
    <t>Compiled with data on hand as of</t>
  </si>
  <si>
    <t>For information on total licensed drivers in the U.S. visit http://www.fhwa.dot.gov/policy/ohpi/hss/hsspubs.htm.</t>
  </si>
  <si>
    <t>Select the year of interest then Section 6 (Driver Licensing).</t>
  </si>
  <si>
    <t>For information on total registered motor vehicles in the U.S., visit http://www.fhwa.dot.gov/policy/ohpi/hss/hsspubs.htm</t>
  </si>
  <si>
    <t>Select the year of interest and Section 7 (Motor Vehicles).</t>
  </si>
  <si>
    <t xml:space="preserve">The larger changes to rural and urban travel are primarily because of the expansion in urban boundaries reflected in the 2010 census. </t>
  </si>
  <si>
    <t>Travel estimates for 2014 and beyond will also reflect this adjustment.</t>
  </si>
  <si>
    <t>Travel for the current month, the cumulative yearly total, as well as the moving 12-month total</t>
  </si>
  <si>
    <t>Travel in Millions of Vehicle Miles</t>
  </si>
  <si>
    <t>All Roads and Streets</t>
  </si>
  <si>
    <t>Year</t>
  </si>
  <si>
    <t>Year to Date</t>
  </si>
  <si>
    <t>Moving 12-Month</t>
  </si>
  <si>
    <t>Traffic Volume Trends is a monthly report based on hourly traffic count data. These data, collected at</t>
  </si>
  <si>
    <t>approximately 5,000 continouous traffic counting locations nationwide, are used to determine the</t>
  </si>
  <si>
    <t>percent change in traffic for the current month compared to the same month in the previous year. This</t>
  </si>
  <si>
    <t>percent change is applied to the travel for the same month of the previous year to obtain an estimate of</t>
  </si>
  <si>
    <t>travel for the current month. Because of the limited sample sizes, caution should be used with these estimates.</t>
  </si>
  <si>
    <t>The Highway Performance Monitoring System provides more accurate information on an annual basis.</t>
  </si>
  <si>
    <t>** System entries may not add to give "All Systems" total due to rounding for Page 2 to 8.</t>
  </si>
  <si>
    <t>Table - 1. Estimated Individual Monthly Motor Vehicle Travel in the United States**</t>
  </si>
  <si>
    <t>System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</si>
  <si>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</si>
  <si>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</si>
  <si>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</si>
  <si>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</si>
  <si>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</si>
  <si>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</si>
  <si>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</si>
  <si>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</si>
  <si>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</si>
  <si>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</si>
  <si>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</si>
  <si>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</si>
  <si>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</si>
  <si>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 Individual Monthly Vehicle-Miles of Travel in Billions</t>
  </si>
  <si>
    <t>INDEX</t>
  </si>
  <si>
    <t>Rural Interstate</t>
  </si>
  <si>
    <t>19.2</t>
  </si>
  <si>
    <t>17.7</t>
  </si>
  <si>
    <t>16.9</t>
  </si>
  <si>
    <t>12.1</t>
  </si>
  <si>
    <t>17.0</t>
  </si>
  <si>
    <t>19.7</t>
  </si>
  <si>
    <t>22.4</t>
  </si>
  <si>
    <t>21.5</t>
  </si>
  <si>
    <t>20.5</t>
  </si>
  <si>
    <t>21.3</t>
  </si>
  <si>
    <t>19.0</t>
  </si>
  <si>
    <t>Rural Other Arterial</t>
  </si>
  <si>
    <t>28.1</t>
  </si>
  <si>
    <t>26.7</t>
  </si>
  <si>
    <t>26.0</t>
  </si>
  <si>
    <t>19.9</t>
  </si>
  <si>
    <t>26.4</t>
  </si>
  <si>
    <t>30.9</t>
  </si>
  <si>
    <t>33.4</t>
  </si>
  <si>
    <t>31.9</t>
  </si>
  <si>
    <t>31.0</t>
  </si>
  <si>
    <t>32.0</t>
  </si>
  <si>
    <t>28.4</t>
  </si>
  <si>
    <t>Other Rural</t>
  </si>
  <si>
    <t>25.1</t>
  </si>
  <si>
    <t>23.2</t>
  </si>
  <si>
    <t>23.4</t>
  </si>
  <si>
    <t>24.2</t>
  </si>
  <si>
    <t>27.7</t>
  </si>
  <si>
    <t>29.7</t>
  </si>
  <si>
    <t>27.1</t>
  </si>
  <si>
    <t>28.2</t>
  </si>
  <si>
    <t>24.4</t>
  </si>
  <si>
    <t>24.8</t>
  </si>
  <si>
    <t>Urban Interstate</t>
  </si>
  <si>
    <t>44.8</t>
  </si>
  <si>
    <t>41.2</t>
  </si>
  <si>
    <t>37.9</t>
  </si>
  <si>
    <t>34.9</t>
  </si>
  <si>
    <t>42.3</t>
  </si>
  <si>
    <t>42.4</t>
  </si>
  <si>
    <t>42.0</t>
  </si>
  <si>
    <t>43.8</t>
  </si>
  <si>
    <t>41.0</t>
  </si>
  <si>
    <t>42.7</t>
  </si>
  <si>
    <t>Urban Other Arterial</t>
  </si>
  <si>
    <t>91.1</t>
  </si>
  <si>
    <t>85.1</t>
  </si>
  <si>
    <t>78.7</t>
  </si>
  <si>
    <t>58.6</t>
  </si>
  <si>
    <t>73.6</t>
  </si>
  <si>
    <t>84.8</t>
  </si>
  <si>
    <t>89.0</t>
  </si>
  <si>
    <t>88.0</t>
  </si>
  <si>
    <t>85.7</t>
  </si>
  <si>
    <t>91.5</t>
  </si>
  <si>
    <t>81.6</t>
  </si>
  <si>
    <t>86.8</t>
  </si>
  <si>
    <t>Other Urban</t>
  </si>
  <si>
    <t>43.4</t>
  </si>
  <si>
    <t>40.0</t>
  </si>
  <si>
    <t>38.1</t>
  </si>
  <si>
    <t>29.2</t>
  </si>
  <si>
    <t>36.3</t>
  </si>
  <si>
    <t>41.3</t>
  </si>
  <si>
    <t>43.3</t>
  </si>
  <si>
    <t>40.6</t>
  </si>
  <si>
    <t>39.3</t>
  </si>
  <si>
    <t>All Systems</t>
  </si>
  <si>
    <t>251.7</t>
  </si>
  <si>
    <t>233.9</t>
  </si>
  <si>
    <t>221.0</t>
  </si>
  <si>
    <t>165.8</t>
  </si>
  <si>
    <t>212.4</t>
  </si>
  <si>
    <t>246.8</t>
  </si>
  <si>
    <t>260.1</t>
  </si>
  <si>
    <t>252.8</t>
  </si>
  <si>
    <t>247.2</t>
  </si>
  <si>
    <t>259.1</t>
  </si>
  <si>
    <t>233.6</t>
  </si>
  <si>
    <t>244.1</t>
  </si>
  <si>
    <t>2021 Individual Monthly Vehicle-Miles of Travel in Billions</t>
  </si>
  <si>
    <t>17.9</t>
  </si>
  <si>
    <t>15.9</t>
  </si>
  <si>
    <t>20.6</t>
  </si>
  <si>
    <t>20.9</t>
  </si>
  <si>
    <t>23.8</t>
  </si>
  <si>
    <t>26.6</t>
  </si>
  <si>
    <t>23.9</t>
  </si>
  <si>
    <t>31.2</t>
  </si>
  <si>
    <t>30.6</t>
  </si>
  <si>
    <t>33.2</t>
  </si>
  <si>
    <t>34.8</t>
  </si>
  <si>
    <t>36.9</t>
  </si>
  <si>
    <t>34.0</t>
  </si>
  <si>
    <t>33.0</t>
  </si>
  <si>
    <t>23.3</t>
  </si>
  <si>
    <t>21.0</t>
  </si>
  <si>
    <t>27.9</t>
  </si>
  <si>
    <t>28.0</t>
  </si>
  <si>
    <t>29.6</t>
  </si>
  <si>
    <t>30.5</t>
  </si>
  <si>
    <t>32.1</t>
  </si>
  <si>
    <t>38.4</t>
  </si>
  <si>
    <t>35.3</t>
  </si>
  <si>
    <t>45.4</t>
  </si>
  <si>
    <t>43.9</t>
  </si>
  <si>
    <t>47.2</t>
  </si>
  <si>
    <t>50.2</t>
  </si>
  <si>
    <t>48.3</t>
  </si>
  <si>
    <t>46.4</t>
  </si>
  <si>
    <t>46.3</t>
  </si>
  <si>
    <t>79.3</t>
  </si>
  <si>
    <t>74.3</t>
  </si>
  <si>
    <t>92.8</t>
  </si>
  <si>
    <t>89.9</t>
  </si>
  <si>
    <t>94.4</t>
  </si>
  <si>
    <t>96.6</t>
  </si>
  <si>
    <t>98.6</t>
  </si>
  <si>
    <t>95.4</t>
  </si>
  <si>
    <t>92.7</t>
  </si>
  <si>
    <t>38.3</t>
  </si>
  <si>
    <t>35.2</t>
  </si>
  <si>
    <t>44.7</t>
  </si>
  <si>
    <t>44.0</t>
  </si>
  <si>
    <t>45.9</t>
  </si>
  <si>
    <t>46.7</t>
  </si>
  <si>
    <t>47.7</t>
  </si>
  <si>
    <t>44.5</t>
  </si>
  <si>
    <t>223.2</t>
  </si>
  <si>
    <t>205.6</t>
  </si>
  <si>
    <t>262.6</t>
  </si>
  <si>
    <t>257.3</t>
  </si>
  <si>
    <t>273.7</t>
  </si>
  <si>
    <t>282.5</t>
  </si>
  <si>
    <t>290.1</t>
  </si>
  <si>
    <t>273.8</t>
  </si>
  <si>
    <t>266.7</t>
  </si>
  <si>
    <t>* Percent Change In Individual Monthly Travel 2020 vs. 2021</t>
  </si>
  <si>
    <t>-6.8</t>
  </si>
  <si>
    <t>-10.5</t>
  </si>
  <si>
    <t>22.0</t>
  </si>
  <si>
    <t>71.9</t>
  </si>
  <si>
    <t>20.4</t>
  </si>
  <si>
    <t>18.9</t>
  </si>
  <si>
    <t>11.1</t>
  </si>
  <si>
    <t>9.3</t>
  </si>
  <si>
    <t>-7.7</t>
  </si>
  <si>
    <t>-10.4</t>
  </si>
  <si>
    <t>20.1</t>
  </si>
  <si>
    <t>53.6</t>
  </si>
  <si>
    <t>25.6</t>
  </si>
  <si>
    <t>12.7</t>
  </si>
  <si>
    <t>10.3</t>
  </si>
  <si>
    <t>6.4</t>
  </si>
  <si>
    <t>-7.2</t>
  </si>
  <si>
    <t>-9.3</t>
  </si>
  <si>
    <t>19.4</t>
  </si>
  <si>
    <t>45.8</t>
  </si>
  <si>
    <t>10.1</t>
  </si>
  <si>
    <t>8.4</t>
  </si>
  <si>
    <t>5.2</t>
  </si>
  <si>
    <t>5.1</t>
  </si>
  <si>
    <t>-14.2</t>
  </si>
  <si>
    <t>19.8</t>
  </si>
  <si>
    <t>64.0</t>
  </si>
  <si>
    <t>35.0</t>
  </si>
  <si>
    <t>18.4</t>
  </si>
  <si>
    <t>13.8</t>
  </si>
  <si>
    <t>10.4</t>
  </si>
  <si>
    <t>9.5</t>
  </si>
  <si>
    <t>-12.9</t>
  </si>
  <si>
    <t>-12.7</t>
  </si>
  <si>
    <t>53.5</t>
  </si>
  <si>
    <t>13.9</t>
  </si>
  <si>
    <t>10.9</t>
  </si>
  <si>
    <t>8.5</t>
  </si>
  <si>
    <t>8.2</t>
  </si>
  <si>
    <t>-11.7</t>
  </si>
  <si>
    <t>-12.2</t>
  </si>
  <si>
    <t>17.3</t>
  </si>
  <si>
    <t>50.9</t>
  </si>
  <si>
    <t>13.0</t>
  </si>
  <si>
    <t>7.9</t>
  </si>
  <si>
    <t>-11.3</t>
  </si>
  <si>
    <t>-12.1</t>
  </si>
  <si>
    <t>18.8</t>
  </si>
  <si>
    <t>55.2</t>
  </si>
  <si>
    <t>28.9</t>
  </si>
  <si>
    <t>14.5</t>
  </si>
  <si>
    <t>11.6</t>
  </si>
  <si>
    <t>8.3</t>
  </si>
  <si>
    <t>Table - 2. Estimated Cumulative Monthly Motor Vehicle Travel in the United States**</t>
  </si>
  <si>
    <t>2020 Cumulative Monthly Vehicle-Miles of Travel in Billions</t>
  </si>
  <si>
    <t>53.8</t>
  </si>
  <si>
    <t>66.0</t>
  </si>
  <si>
    <t>83.0</t>
  </si>
  <si>
    <t>102.7</t>
  </si>
  <si>
    <t>125.0</t>
  </si>
  <si>
    <t>146.5</t>
  </si>
  <si>
    <t>167.1</t>
  </si>
  <si>
    <t>188.4</t>
  </si>
  <si>
    <t>207.6</t>
  </si>
  <si>
    <t>226.6</t>
  </si>
  <si>
    <t>54.8</t>
  </si>
  <si>
    <t>80.8</t>
  </si>
  <si>
    <t>100.8</t>
  </si>
  <si>
    <t>127.2</t>
  </si>
  <si>
    <t>158.1</t>
  </si>
  <si>
    <t>191.5</t>
  </si>
  <si>
    <t>223.4</t>
  </si>
  <si>
    <t>254.4</t>
  </si>
  <si>
    <t>286.4</t>
  </si>
  <si>
    <t>314.5</t>
  </si>
  <si>
    <t>342.9</t>
  </si>
  <si>
    <t>71.7</t>
  </si>
  <si>
    <t>90.9</t>
  </si>
  <si>
    <t>115.1</t>
  </si>
  <si>
    <t>142.9</t>
  </si>
  <si>
    <t>172.5</t>
  </si>
  <si>
    <t>200.7</t>
  </si>
  <si>
    <t>227.7</t>
  </si>
  <si>
    <t>255.9</t>
  </si>
  <si>
    <t>280.4</t>
  </si>
  <si>
    <t>305.1</t>
  </si>
  <si>
    <t>85.9</t>
  </si>
  <si>
    <t>123.8</t>
  </si>
  <si>
    <t>150.6</t>
  </si>
  <si>
    <t>185.5</t>
  </si>
  <si>
    <t>227.8</t>
  </si>
  <si>
    <t>270.3</t>
  </si>
  <si>
    <t>312.3</t>
  </si>
  <si>
    <t>354.6</t>
  </si>
  <si>
    <t>398.4</t>
  </si>
  <si>
    <t>439.4</t>
  </si>
  <si>
    <t>482.2</t>
  </si>
  <si>
    <t>176.2</t>
  </si>
  <si>
    <t>254.8</t>
  </si>
  <si>
    <t>313.4</t>
  </si>
  <si>
    <t>387.0</t>
  </si>
  <si>
    <t>471.7</t>
  </si>
  <si>
    <t>560.7</t>
  </si>
  <si>
    <t>648.7</t>
  </si>
  <si>
    <t>734.4</t>
  </si>
  <si>
    <t>825.8</t>
  </si>
  <si>
    <t>907.4</t>
  </si>
  <si>
    <t>994.3</t>
  </si>
  <si>
    <t>83.4</t>
  </si>
  <si>
    <t>121.5</t>
  </si>
  <si>
    <t>150.7</t>
  </si>
  <si>
    <t>187.0</t>
  </si>
  <si>
    <t>228.3</t>
  </si>
  <si>
    <t>271.6</t>
  </si>
  <si>
    <t>312.7</t>
  </si>
  <si>
    <t>353.4</t>
  </si>
  <si>
    <t>395.6</t>
  </si>
  <si>
    <t>434.9</t>
  </si>
  <si>
    <t>477.3</t>
  </si>
  <si>
    <t>485.6</t>
  </si>
  <si>
    <t>706.6</t>
  </si>
  <si>
    <t>872.3</t>
  </si>
  <si>
    <t>1084.7</t>
  </si>
  <si>
    <t>1331.5</t>
  </si>
  <si>
    <t>1591.6</t>
  </si>
  <si>
    <t>1844.4</t>
  </si>
  <si>
    <t>2091.6</t>
  </si>
  <si>
    <t>2350.7</t>
  </si>
  <si>
    <t>2584.3</t>
  </si>
  <si>
    <t>2828.4</t>
  </si>
  <si>
    <t>2021 Cumulative Monthly Vehicle-Miles of Travel in Billions</t>
  </si>
  <si>
    <t>33.8</t>
  </si>
  <si>
    <t>54.4</t>
  </si>
  <si>
    <t>75.3</t>
  </si>
  <si>
    <t>98.7</t>
  </si>
  <si>
    <t>122.5</t>
  </si>
  <si>
    <t>149.1</t>
  </si>
  <si>
    <t>172.9</t>
  </si>
  <si>
    <t>195.4</t>
  </si>
  <si>
    <t>49.9</t>
  </si>
  <si>
    <t>81.1</t>
  </si>
  <si>
    <t>111.7</t>
  </si>
  <si>
    <t>144.9</t>
  </si>
  <si>
    <t>179.7</t>
  </si>
  <si>
    <t>216.6</t>
  </si>
  <si>
    <t>250.5</t>
  </si>
  <si>
    <t>283.5</t>
  </si>
  <si>
    <t>44.3</t>
  </si>
  <si>
    <t>72.3</t>
  </si>
  <si>
    <t>100.3</t>
  </si>
  <si>
    <t>129.9</t>
  </si>
  <si>
    <t>160.5</t>
  </si>
  <si>
    <t>192.6</t>
  </si>
  <si>
    <t>222.2</t>
  </si>
  <si>
    <t>250.6</t>
  </si>
  <si>
    <t>73.7</t>
  </si>
  <si>
    <t>119.1</t>
  </si>
  <si>
    <t>163.0</t>
  </si>
  <si>
    <t>210.1</t>
  </si>
  <si>
    <t>260.3</t>
  </si>
  <si>
    <t>308.6</t>
  </si>
  <si>
    <t>355.0</t>
  </si>
  <si>
    <t>401.3</t>
  </si>
  <si>
    <t>153.6</t>
  </si>
  <si>
    <t>246.4</t>
  </si>
  <si>
    <t>336.2</t>
  </si>
  <si>
    <t>430.6</t>
  </si>
  <si>
    <t>527.2</t>
  </si>
  <si>
    <t>625.8</t>
  </si>
  <si>
    <t>721.2</t>
  </si>
  <si>
    <t>813.9</t>
  </si>
  <si>
    <t>73.5</t>
  </si>
  <si>
    <t>118.2</t>
  </si>
  <si>
    <t>162.2</t>
  </si>
  <si>
    <t>208.1</t>
  </si>
  <si>
    <t>302.4</t>
  </si>
  <si>
    <t>347.0</t>
  </si>
  <si>
    <t>390.8</t>
  </si>
  <si>
    <t>428.8</t>
  </si>
  <si>
    <t>691.4</t>
  </si>
  <si>
    <t>948.7</t>
  </si>
  <si>
    <t>1222.4</t>
  </si>
  <si>
    <t>1504.9</t>
  </si>
  <si>
    <t>1795.0</t>
  </si>
  <si>
    <t>2068.9</t>
  </si>
  <si>
    <t>2335.6</t>
  </si>
  <si>
    <t>* Percent Change In Cumulative Monthly Travel 2020 vs. 2021</t>
  </si>
  <si>
    <t>-8.5</t>
  </si>
  <si>
    <t>1.1</t>
  </si>
  <si>
    <t>14.1</t>
  </si>
  <si>
    <t>19.3</t>
  </si>
  <si>
    <t>18.0</t>
  </si>
  <si>
    <t>-9.0</t>
  </si>
  <si>
    <t>0.3</t>
  </si>
  <si>
    <t>13.7</t>
  </si>
  <si>
    <t>13.1</t>
  </si>
  <si>
    <t>11.4</t>
  </si>
  <si>
    <t>-8.2</t>
  </si>
  <si>
    <t>0.8</t>
  </si>
  <si>
    <t>12.8</t>
  </si>
  <si>
    <t>12.3</t>
  </si>
  <si>
    <t>10.7</t>
  </si>
  <si>
    <t>-3.8</t>
  </si>
  <si>
    <t>13.3</t>
  </si>
  <si>
    <t>14.2</t>
  </si>
  <si>
    <t>13.2</t>
  </si>
  <si>
    <t>-12.8</t>
  </si>
  <si>
    <t>-3.3</t>
  </si>
  <si>
    <t>7.3</t>
  </si>
  <si>
    <t>11.3</t>
  </si>
  <si>
    <t>11.8</t>
  </si>
  <si>
    <t>11.2</t>
  </si>
  <si>
    <t>10.8</t>
  </si>
  <si>
    <t>-11.9</t>
  </si>
  <si>
    <t>-2.8</t>
  </si>
  <si>
    <t>7.6</t>
  </si>
  <si>
    <t>11.0</t>
  </si>
  <si>
    <t>10.6</t>
  </si>
  <si>
    <t>-2.1</t>
  </si>
  <si>
    <t>8.8</t>
  </si>
  <si>
    <t>12.2</t>
  </si>
  <si>
    <t>11.7</t>
  </si>
  <si>
    <t xml:space="preserve">* Percent change is based on vehicle travel in millions of miles. </t>
  </si>
  <si>
    <t>Table - 3. Changes on Rural Arterial Roads by Region and State**</t>
  </si>
  <si>
    <t>Region And State</t>
  </si>
  <si>
    <t>Number of Stations</t>
  </si>
  <si>
    <t>Vehicle-Miles (Millions)</t>
  </si>
  <si>
    <t>Percent Change</t>
  </si>
  <si>
    <t>Northeast</t>
  </si>
  <si>
    <t>STATIONS</t>
  </si>
  <si>
    <t>CMILES</t>
  </si>
  <si>
    <t>PMILES</t>
  </si>
  <si>
    <t>CCHANGE</t>
  </si>
  <si>
    <t>PSTATIONS</t>
  </si>
  <si>
    <t>PCMILES</t>
  </si>
  <si>
    <t>PPMILES</t>
  </si>
  <si>
    <t>PCHANGE</t>
  </si>
  <si>
    <t>Connecticut</t>
  </si>
  <si>
    <t>Maine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</si>
  <si>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</si>
  <si>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</si>
  <si>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</si>
  <si>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</si>
  <si>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</si>
  <si>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</si>
  <si>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</si>
  <si>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Subtotal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</si>
  <si>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</si>
  <si>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</si>
  <si>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</si>
  <si>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</si>
  <si>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</si>
  <si>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</si>
  <si>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</si>
  <si>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</si>
  <si>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</si>
  <si>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</si>
  <si>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North 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</si>
  <si>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</si>
  <si>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</si>
  <si>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</si>
  <si>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</si>
  <si>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</si>
  <si>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</si>
  <si>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</si>
  <si>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</si>
  <si>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</si>
  <si>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</si>
  <si>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</si>
  <si>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</si>
  <si>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 Gulf</t>
  </si>
  <si>
    <t>Alabama</t>
  </si>
  <si>
    <t>Arkansas</t>
  </si>
  <si>
    <t>Kentucky</t>
  </si>
  <si>
    <t>Louisiana</t>
  </si>
  <si>
    <t>Mississippi</t>
  </si>
  <si>
    <t>Oklahoma</t>
  </si>
  <si>
    <t>Tennessee</t>
  </si>
  <si>
    <t>Texas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</si>
  <si>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</si>
  <si>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</si>
  <si>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</si>
  <si>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</si>
  <si>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</si>
  <si>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</si>
  <si>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</si>
  <si>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</si>
  <si>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</si>
  <si>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</si>
  <si>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</si>
  <si>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</si>
  <si>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</si>
  <si>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</si>
  <si>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TOTALS</t>
  </si>
  <si>
    <t>Note: Where Number of Stations are shown as dashes, the values for the Vehicle-Miles and Percent Change are derived from the estimated VMT based on data from surrounding States or the nationwide average VMT.</t>
  </si>
  <si>
    <t>Table - 4. Changes on Urban Arterial Roads by Region and State**</t>
  </si>
  <si>
    <t>Table - 5. Changes on ALL* Estimated Roads by Region and State**</t>
  </si>
  <si>
    <t xml:space="preserve">Note: Where Number of Stations are shown as dashes, the values for the Vehicle-Miles and Percent Change are derived from the estimated VMT based on data from surrounding States or the nationwide average VMT.
* All Estimated roads include travel from Table 3 and 4 plus remaining roads and streets. </t>
  </si>
  <si>
    <t>* All Estimated roads include travel from Table 3 and 4 plus remaining roads.</t>
  </si>
  <si>
    <t>Table - 6. Estimated Rural Vehicle Miles (Millions) and Percent Change from Same Period Previous Year**</t>
  </si>
  <si>
    <t>Year-2020</t>
  </si>
  <si>
    <t>%</t>
  </si>
  <si>
    <t>Total Rural</t>
  </si>
  <si>
    <t>F</t>
  </si>
  <si>
    <t>P</t>
  </si>
  <si>
    <t>Jan</t>
  </si>
  <si>
    <t>Feb</t>
  </si>
  <si>
    <t>Mar</t>
  </si>
  <si>
    <t>Q1</t>
  </si>
  <si>
    <t>Apr</t>
  </si>
  <si>
    <t>May</t>
  </si>
  <si>
    <t>Jun</t>
  </si>
  <si>
    <t>Q2</t>
  </si>
  <si>
    <t>1st Half</t>
  </si>
  <si>
    <t>Jul</t>
  </si>
  <si>
    <t>Aug</t>
  </si>
  <si>
    <t>Sep</t>
  </si>
  <si>
    <t>Q3</t>
  </si>
  <si>
    <t>Oct</t>
  </si>
  <si>
    <t>Nov</t>
  </si>
  <si>
    <t>Dec</t>
  </si>
  <si>
    <t>Q4</t>
  </si>
  <si>
    <t>2nd Half</t>
  </si>
  <si>
    <t>Year-2021</t>
  </si>
  <si>
    <t>Table - 7. Estimated Urban Vehicle Miles (Millions) and Percent Change from Same Period Previous Year**</t>
  </si>
  <si>
    <t>Total Urban</t>
  </si>
  <si>
    <t>Date</t>
  </si>
  <si>
    <t>Annual Vehicle-Distance Traveled (Billion Miles)</t>
  </si>
  <si>
    <t>Figure 2 - Travel on U.S. Highways by Month</t>
  </si>
  <si>
    <t>Urban Highways- Average Daily Vehicle-Distance Traveled(Billion Miles)</t>
  </si>
  <si>
    <t>Rural Highways- Average Daily Vehicle-Distance Traveled(Billion Miles)</t>
  </si>
  <si>
    <t>Page 1</t>
  </si>
  <si>
    <t>YEAR_RECORD</t>
  </si>
  <si>
    <t>CURRENTMONTH</t>
  </si>
  <si>
    <t>WE_TRAVEL</t>
  </si>
  <si>
    <t>NC_TRAVEL</t>
  </si>
  <si>
    <t>SG_TRAVEL</t>
  </si>
  <si>
    <t>NE_TRAVEL</t>
  </si>
  <si>
    <t>SA_TRAVEL</t>
  </si>
  <si>
    <t>RTOTAL</t>
  </si>
  <si>
    <t>UTOTAL</t>
  </si>
  <si>
    <t>TOTALTRAVEL</t>
  </si>
  <si>
    <t>WE_CHANGE</t>
  </si>
  <si>
    <t>NC_CHANGE</t>
  </si>
  <si>
    <t>SG_CHANGE</t>
  </si>
  <si>
    <t>NE_CHANGE</t>
  </si>
  <si>
    <t>SA_CHANGE</t>
  </si>
  <si>
    <t>TOTAL_CHANGE</t>
  </si>
  <si>
    <t>CUMULATIVE</t>
  </si>
  <si>
    <t>CUMULATIVEPERCHANGE</t>
  </si>
  <si>
    <t>BASE_EOY</t>
  </si>
  <si>
    <t>CURRENTDATE</t>
  </si>
  <si>
    <t>CURRCUMULATIVE</t>
  </si>
  <si>
    <t>LAST_YEAR</t>
  </si>
  <si>
    <t>PUBLISH_DATE</t>
  </si>
  <si>
    <t>TOTAL_CHANGE_NUM</t>
  </si>
  <si>
    <t>CUMULATIVE_NUM</t>
  </si>
  <si>
    <t>HPMS_Year</t>
  </si>
  <si>
    <t>2021</t>
  </si>
  <si>
    <t>September</t>
  </si>
  <si>
    <t>56.5</t>
  </si>
  <si>
    <t>60.3</t>
  </si>
  <si>
    <t>54.9</t>
  </si>
  <si>
    <t>36.8</t>
  </si>
  <si>
    <t>58.2</t>
  </si>
  <si>
    <t>83.9</t>
  </si>
  <si>
    <t>182.8</t>
  </si>
  <si>
    <t>7.1</t>
  </si>
  <si>
    <t>7.4</t>
  </si>
  <si>
    <t>6.9</t>
  </si>
  <si>
    <t>9.0</t>
  </si>
  <si>
    <t>-7.3</t>
  </si>
  <si>
    <t>2019</t>
  </si>
  <si>
    <t>November3,2021</t>
  </si>
  <si>
    <t>August 2020</t>
  </si>
  <si>
    <t>November 03,2021</t>
  </si>
  <si>
    <t>19.5</t>
  </si>
  <si>
    <t>244.0</t>
  </si>
  <si>
    <t>Page 2 - table</t>
  </si>
  <si>
    <t>year_record</t>
  </si>
  <si>
    <t>tmonth</t>
  </si>
  <si>
    <t>yearToDate</t>
  </si>
  <si>
    <t>moving</t>
  </si>
  <si>
    <t>1996</t>
  </si>
  <si>
    <t>207604.000000</t>
  </si>
  <si>
    <t>1865442.000000</t>
  </si>
  <si>
    <t>2459660.000000</t>
  </si>
  <si>
    <t>1997</t>
  </si>
  <si>
    <t>213547.000000</t>
  </si>
  <si>
    <t>1929411.000000</t>
  </si>
  <si>
    <t>2546170.000000</t>
  </si>
  <si>
    <t>1998</t>
  </si>
  <si>
    <t>219461.000000</t>
  </si>
  <si>
    <t>1969360.000000</t>
  </si>
  <si>
    <t>2600322.000000</t>
  </si>
  <si>
    <t>1999</t>
  </si>
  <si>
    <t>224306.000000</t>
  </si>
  <si>
    <t>2002507.000000</t>
  </si>
  <si>
    <t>2658510.000000</t>
  </si>
  <si>
    <t>2000</t>
  </si>
  <si>
    <t>227899.000000</t>
  </si>
  <si>
    <t>2069225.000000</t>
  </si>
  <si>
    <t>2746178.000000</t>
  </si>
  <si>
    <t>2001</t>
  </si>
  <si>
    <t>226312.000000</t>
  </si>
  <si>
    <t>2094466.000000</t>
  </si>
  <si>
    <t>2772166.000000</t>
  </si>
  <si>
    <t>2002</t>
  </si>
  <si>
    <t>233625.000000</t>
  </si>
  <si>
    <t>2145045.000000</t>
  </si>
  <si>
    <t>2846190.000000</t>
  </si>
  <si>
    <t>2003</t>
  </si>
  <si>
    <t>237451.000000</t>
  </si>
  <si>
    <t>2163938.000000</t>
  </si>
  <si>
    <t>2874402.000000</t>
  </si>
  <si>
    <t>2004</t>
  </si>
  <si>
    <t>243515.000000</t>
  </si>
  <si>
    <t>2225468.000000</t>
  </si>
  <si>
    <t>2951752.000000</t>
  </si>
  <si>
    <t>2005</t>
  </si>
  <si>
    <t>242240.000000</t>
  </si>
  <si>
    <t>2249168.000000</t>
  </si>
  <si>
    <t>2988489.000000</t>
  </si>
  <si>
    <t>2006</t>
  </si>
  <si>
    <t>245605.000000</t>
  </si>
  <si>
    <t>2262644.000000</t>
  </si>
  <si>
    <t>3002906.000000</t>
  </si>
  <si>
    <t>2007</t>
  </si>
  <si>
    <t>245965.000000</t>
  </si>
  <si>
    <t>2282330.000000</t>
  </si>
  <si>
    <t>3033802.000000</t>
  </si>
  <si>
    <t>2008</t>
  </si>
  <si>
    <t>239607.000000</t>
  </si>
  <si>
    <t>2239454.000000</t>
  </si>
  <si>
    <t>2986946.000000</t>
  </si>
  <si>
    <t>2009</t>
  </si>
  <si>
    <t>241970.000000</t>
  </si>
  <si>
    <t>2227698.000000</t>
  </si>
  <si>
    <t>2961753.000000</t>
  </si>
  <si>
    <t>2010</t>
  </si>
  <si>
    <t>244682.000000</t>
  </si>
  <si>
    <t>2230491.000000</t>
  </si>
  <si>
    <t>2959557.000000</t>
  </si>
  <si>
    <t>2011</t>
  </si>
  <si>
    <t>242062.000000</t>
  </si>
  <si>
    <t>2215151.000000</t>
  </si>
  <si>
    <t>2951926.000000</t>
  </si>
  <si>
    <t>2012</t>
  </si>
  <si>
    <t>238867.000000</t>
  </si>
  <si>
    <t>2235925.000000</t>
  </si>
  <si>
    <t>2971175.000000</t>
  </si>
  <si>
    <t>2013</t>
  </si>
  <si>
    <t>242536.000000</t>
  </si>
  <si>
    <t>2248241.000000</t>
  </si>
  <si>
    <t>2980885.000000</t>
  </si>
  <si>
    <t>2014</t>
  </si>
  <si>
    <t>247688.000000</t>
  </si>
  <si>
    <t>2266789.000000</t>
  </si>
  <si>
    <t>3006829.000000</t>
  </si>
  <si>
    <t>2015</t>
  </si>
  <si>
    <t>255090.000000</t>
  </si>
  <si>
    <t>2318636.000000</t>
  </si>
  <si>
    <t>3077503.000000</t>
  </si>
  <si>
    <t>2016</t>
  </si>
  <si>
    <t>262039.000000</t>
  </si>
  <si>
    <t>2378866.000000</t>
  </si>
  <si>
    <t>3155602.000000</t>
  </si>
  <si>
    <t>2017</t>
  </si>
  <si>
    <t>265212.000000</t>
  </si>
  <si>
    <t>2407342.000000</t>
  </si>
  <si>
    <t>3202884.000000</t>
  </si>
  <si>
    <t>2018</t>
  </si>
  <si>
    <t>267434.000000</t>
  </si>
  <si>
    <t>2428101.000000</t>
  </si>
  <si>
    <t>3233107.000000</t>
  </si>
  <si>
    <t>269286.000000</t>
  </si>
  <si>
    <t>2444444.000000</t>
  </si>
  <si>
    <t>3256669.000000</t>
  </si>
  <si>
    <t>2020</t>
  </si>
  <si>
    <t>247205.000000</t>
  </si>
  <si>
    <t>2091586.000000</t>
  </si>
  <si>
    <t>2908914.000000</t>
  </si>
  <si>
    <t>266703.000000</t>
  </si>
  <si>
    <t>2335587.000000</t>
  </si>
  <si>
    <t>3072375.000000</t>
  </si>
  <si>
    <t>Figure 1</t>
  </si>
  <si>
    <t>Figure 2</t>
  </si>
  <si>
    <t>MONTH_RECORD</t>
  </si>
  <si>
    <t>MONTHNAME</t>
  </si>
  <si>
    <t>VDT</t>
  </si>
  <si>
    <t>RVDT</t>
  </si>
  <si>
    <t>NUMBER_MONTH</t>
  </si>
  <si>
    <t>UVDT</t>
  </si>
  <si>
    <t>Rural Table</t>
  </si>
  <si>
    <t>Urban</t>
  </si>
  <si>
    <t>1</t>
  </si>
  <si>
    <t>January</t>
  </si>
  <si>
    <t>2490</t>
  </si>
  <si>
    <t>2</t>
  </si>
  <si>
    <t>February</t>
  </si>
  <si>
    <t>2497</t>
  </si>
  <si>
    <t>3</t>
  </si>
  <si>
    <t>March</t>
  </si>
  <si>
    <t>2505</t>
  </si>
  <si>
    <t>4</t>
  </si>
  <si>
    <t>April</t>
  </si>
  <si>
    <t>2511</t>
  </si>
  <si>
    <t>5</t>
  </si>
  <si>
    <t>2518</t>
  </si>
  <si>
    <t>6</t>
  </si>
  <si>
    <t>June</t>
  </si>
  <si>
    <t>2524</t>
  </si>
  <si>
    <t>7</t>
  </si>
  <si>
    <t>July</t>
  </si>
  <si>
    <t>2536</t>
  </si>
  <si>
    <t>8</t>
  </si>
  <si>
    <t>August</t>
  </si>
  <si>
    <t>2540</t>
  </si>
  <si>
    <t>9</t>
  </si>
  <si>
    <t>2546</t>
  </si>
  <si>
    <t>10</t>
  </si>
  <si>
    <t>October</t>
  </si>
  <si>
    <t>2551</t>
  </si>
  <si>
    <t>11</t>
  </si>
  <si>
    <t>November</t>
  </si>
  <si>
    <t>2553</t>
  </si>
  <si>
    <t>12</t>
  </si>
  <si>
    <t>December</t>
  </si>
  <si>
    <t>2559</t>
  </si>
  <si>
    <t>2566</t>
  </si>
  <si>
    <t>2569</t>
  </si>
  <si>
    <t>2571</t>
  </si>
  <si>
    <t>2578</t>
  </si>
  <si>
    <t>2580</t>
  </si>
  <si>
    <t>2587</t>
  </si>
  <si>
    <t>2590</t>
  </si>
  <si>
    <t>2594</t>
  </si>
  <si>
    <t>2599</t>
  </si>
  <si>
    <t>2607</t>
  </si>
  <si>
    <t>2616</t>
  </si>
  <si>
    <t>2625</t>
  </si>
  <si>
    <t>2622</t>
  </si>
  <si>
    <t>2626</t>
  </si>
  <si>
    <t>2633</t>
  </si>
  <si>
    <t>2636</t>
  </si>
  <si>
    <t>2639</t>
  </si>
  <si>
    <t>2646</t>
  </si>
  <si>
    <t>2649</t>
  </si>
  <si>
    <t>2654</t>
  </si>
  <si>
    <t>2659</t>
  </si>
  <si>
    <t>2664</t>
  </si>
  <si>
    <t>2675</t>
  </si>
  <si>
    <t>2680</t>
  </si>
  <si>
    <t>2689</t>
  </si>
  <si>
    <t>2697</t>
  </si>
  <si>
    <t>2708</t>
  </si>
  <si>
    <t>2715</t>
  </si>
  <si>
    <t>2727</t>
  </si>
  <si>
    <t>2734</t>
  </si>
  <si>
    <t>2736</t>
  </si>
  <si>
    <t>2742</t>
  </si>
  <si>
    <t>2746</t>
  </si>
  <si>
    <t>2748</t>
  </si>
  <si>
    <t>2749</t>
  </si>
  <si>
    <t>2753</t>
  </si>
  <si>
    <t>2755</t>
  </si>
  <si>
    <t>2756</t>
  </si>
  <si>
    <t>2761</t>
  </si>
  <si>
    <t>2763</t>
  </si>
  <si>
    <t>2768</t>
  </si>
  <si>
    <t>2773</t>
  </si>
  <si>
    <t>2771</t>
  </si>
  <si>
    <t>2776</t>
  </si>
  <si>
    <t>2784</t>
  </si>
  <si>
    <t>2796</t>
  </si>
  <si>
    <t>2801</t>
  </si>
  <si>
    <t>2808</t>
  </si>
  <si>
    <t>2811</t>
  </si>
  <si>
    <t>2815</t>
  </si>
  <si>
    <t>2822</t>
  </si>
  <si>
    <t>2827</t>
  </si>
  <si>
    <t>2833</t>
  </si>
  <si>
    <t>2839</t>
  </si>
  <si>
    <t>2847</t>
  </si>
  <si>
    <t>2852</t>
  </si>
  <si>
    <t>2856</t>
  </si>
  <si>
    <t>2860</t>
  </si>
  <si>
    <t>2857</t>
  </si>
  <si>
    <t>2859</t>
  </si>
  <si>
    <t>2864</t>
  </si>
  <si>
    <t>2870</t>
  </si>
  <si>
    <t>2872</t>
  </si>
  <si>
    <t>2875</t>
  </si>
  <si>
    <t>2883</t>
  </si>
  <si>
    <t>2886</t>
  </si>
  <si>
    <t>2891</t>
  </si>
  <si>
    <t>2894</t>
  </si>
  <si>
    <t>2904</t>
  </si>
  <si>
    <t>2918</t>
  </si>
  <si>
    <t>2930</t>
  </si>
  <si>
    <t>2934</t>
  </si>
  <si>
    <t>2939</t>
  </si>
  <si>
    <t>2943</t>
  </si>
  <si>
    <t>2945</t>
  </si>
  <si>
    <t>2952</t>
  </si>
  <si>
    <t>2958</t>
  </si>
  <si>
    <t>2964</t>
  </si>
  <si>
    <t>2966</t>
  </si>
  <si>
    <t>2972</t>
  </si>
  <si>
    <t>2974</t>
  </si>
  <si>
    <t>2980</t>
  </si>
  <si>
    <t>2987</t>
  </si>
  <si>
    <t>2988</t>
  </si>
  <si>
    <t>2990</t>
  </si>
  <si>
    <t>2985</t>
  </si>
  <si>
    <t>2989</t>
  </si>
  <si>
    <t>2998</t>
  </si>
  <si>
    <t>2999</t>
  </si>
  <si>
    <t>3003</t>
  </si>
  <si>
    <t>3010</t>
  </si>
  <si>
    <t>3012</t>
  </si>
  <si>
    <t>3014</t>
  </si>
  <si>
    <t>3015</t>
  </si>
  <si>
    <t>3013</t>
  </si>
  <si>
    <t>3016</t>
  </si>
  <si>
    <t>3018</t>
  </si>
  <si>
    <t>3023</t>
  </si>
  <si>
    <t>3024</t>
  </si>
  <si>
    <t>3028</t>
  </si>
  <si>
    <t>3034</t>
  </si>
  <si>
    <t>3037</t>
  </si>
  <si>
    <t>3038</t>
  </si>
  <si>
    <t>3030</t>
  </si>
  <si>
    <t>3029</t>
  </si>
  <si>
    <t>3031</t>
  </si>
  <si>
    <t>3022</t>
  </si>
  <si>
    <t>3007</t>
  </si>
  <si>
    <t>3002</t>
  </si>
  <si>
    <t>2992</t>
  </si>
  <si>
    <t>2986</t>
  </si>
  <si>
    <t>2981</t>
  </si>
  <si>
    <t>2971</t>
  </si>
  <si>
    <t>2973</t>
  </si>
  <si>
    <t>2963</t>
  </si>
  <si>
    <t>2961</t>
  </si>
  <si>
    <t>2960</t>
  </si>
  <si>
    <t>2957</t>
  </si>
  <si>
    <t>2959</t>
  </si>
  <si>
    <t>2956</t>
  </si>
  <si>
    <t>2951</t>
  </si>
  <si>
    <t>2944</t>
  </si>
  <si>
    <t>2948</t>
  </si>
  <si>
    <t>2950</t>
  </si>
  <si>
    <t>2953</t>
  </si>
  <si>
    <t>2967</t>
  </si>
  <si>
    <t>2968</t>
  </si>
  <si>
    <t>2965</t>
  </si>
  <si>
    <t>2955</t>
  </si>
  <si>
    <t>2947</t>
  </si>
  <si>
    <t>2962</t>
  </si>
  <si>
    <t>2969</t>
  </si>
  <si>
    <t>2977</t>
  </si>
  <si>
    <t>2983</t>
  </si>
  <si>
    <t>2991</t>
  </si>
  <si>
    <t>2994</t>
  </si>
  <si>
    <t>3000</t>
  </si>
  <si>
    <t>3001</t>
  </si>
  <si>
    <t>3006</t>
  </si>
  <si>
    <t>3039</t>
  </si>
  <si>
    <t>3045</t>
  </si>
  <si>
    <t>3050</t>
  </si>
  <si>
    <t>3058</t>
  </si>
  <si>
    <t>3066</t>
  </si>
  <si>
    <t>3069</t>
  </si>
  <si>
    <t>3076</t>
  </si>
  <si>
    <t>3079</t>
  </si>
  <si>
    <t>3087</t>
  </si>
  <si>
    <t>3094</t>
  </si>
  <si>
    <t>3101</t>
  </si>
  <si>
    <t>3107</t>
  </si>
  <si>
    <t>3114</t>
  </si>
  <si>
    <t>3121</t>
  </si>
  <si>
    <t>3128</t>
  </si>
  <si>
    <t>3134</t>
  </si>
  <si>
    <t>3141</t>
  </si>
  <si>
    <t>3148</t>
  </si>
  <si>
    <t>3155</t>
  </si>
  <si>
    <t>3163</t>
  </si>
  <si>
    <t>3169</t>
  </si>
  <si>
    <t>3175</t>
  </si>
  <si>
    <t>3178</t>
  </si>
  <si>
    <t>3181</t>
  </si>
  <si>
    <t>3184</t>
  </si>
  <si>
    <t>3187</t>
  </si>
  <si>
    <t>3190</t>
  </si>
  <si>
    <t>3193</t>
  </si>
  <si>
    <t>3197</t>
  </si>
  <si>
    <t>3201</t>
  </si>
  <si>
    <t>3204</t>
  </si>
  <si>
    <t>3207</t>
  </si>
  <si>
    <t>3210</t>
  </si>
  <si>
    <t>3213</t>
  </si>
  <si>
    <t>3215</t>
  </si>
  <si>
    <t>3217</t>
  </si>
  <si>
    <t>3220</t>
  </si>
  <si>
    <t>3222</t>
  </si>
  <si>
    <t>3225</t>
  </si>
  <si>
    <t>3228</t>
  </si>
  <si>
    <t>3230</t>
  </si>
  <si>
    <t>3232</t>
  </si>
  <si>
    <t>3234</t>
  </si>
  <si>
    <t>3236</t>
  </si>
  <si>
    <t>3238</t>
  </si>
  <si>
    <t>3240</t>
  </si>
  <si>
    <t>3242</t>
  </si>
  <si>
    <t>3243</t>
  </si>
  <si>
    <t>3245</t>
  </si>
  <si>
    <t>3247</t>
  </si>
  <si>
    <t>3249</t>
  </si>
  <si>
    <t>3250</t>
  </si>
  <si>
    <t>3252</t>
  </si>
  <si>
    <t>3254</t>
  </si>
  <si>
    <t>3256</t>
  </si>
  <si>
    <t>3258</t>
  </si>
  <si>
    <t>3260</t>
  </si>
  <si>
    <t>3262</t>
  </si>
  <si>
    <t>3267</t>
  </si>
  <si>
    <t>3272</t>
  </si>
  <si>
    <t>3109</t>
  </si>
  <si>
    <t>3035</t>
  </si>
  <si>
    <t>2931</t>
  </si>
  <si>
    <t>2909</t>
  </si>
  <si>
    <t>2885</t>
  </si>
  <si>
    <t>2829</t>
  </si>
  <si>
    <t>2800</t>
  </si>
  <si>
    <t>2772</t>
  </si>
  <si>
    <t>2814</t>
  </si>
  <si>
    <t>2905</t>
  </si>
  <si>
    <t>3032</t>
  </si>
  <si>
    <t>3053</t>
  </si>
  <si>
    <t>3073</t>
  </si>
  <si>
    <t>313</t>
  </si>
  <si>
    <t>314</t>
  </si>
  <si>
    <t>315</t>
  </si>
  <si>
    <t>316</t>
  </si>
  <si>
    <t>317</t>
  </si>
  <si>
    <t>318</t>
  </si>
  <si>
    <t xml:space="preserve">The seasonally adjusted vehicle miles traveled for </t>
  </si>
  <si>
    <t xml:space="preserve">billion vehicle miles) increase over September 2020. It </t>
  </si>
  <si>
    <t xml:space="preserve">also represents a 1.5% increase (3.9 billion vehicle miles) </t>
  </si>
  <si>
    <t>compared with August 2021.</t>
  </si>
  <si>
    <r>
      <t xml:space="preserve">September 2021 is 265.4 billion miles, a </t>
    </r>
    <r>
      <rPr>
        <b/>
        <sz val="14"/>
        <rFont val="Verdana"/>
        <family val="2"/>
      </rPr>
      <t>+7.7%</t>
    </r>
    <r>
      <rPr>
        <sz val="14"/>
        <rFont val="Verdana"/>
        <family val="2"/>
      </rPr>
      <t xml:space="preserve"> (+19 </t>
    </r>
  </si>
  <si>
    <t>Figure 3: Seasonally Adjusted Vehicle Miles Traveled by Month</t>
  </si>
  <si>
    <t>Seasonally adjusted data are modeled by the Bureau of Transportation Statistics, Office of the Assistant Secretary for Research and Technology, U.S. Department of Transportation</t>
  </si>
  <si>
    <t>See http://www.transtats.bts.gov/OSEA/SeasonalAdjustment/ for additional seasonally adjusted travel data and information.</t>
  </si>
  <si>
    <t>VMT</t>
  </si>
  <si>
    <t>Seasonally Adjusted VMT (2000 to present)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</si>
</sst>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%"/>
    <numFmt numFmtId="165" formatCode="0.0"/>
    <numFmt numFmtId="166" formatCode="mmmm\ yyyy"/>
    <numFmt numFmtId="167" formatCode="yyyy"/>
    <numFmt numFmtId="168" formatCode="0;[Red]0"/>
    <numFmt numFmtId="169" formatCode="[$-409]mmm\-yy;@"/>
    <numFmt numFmtId="170" formatCode="#,##0;[Red]#,##0"/>
    <numFmt numFmtId="171" formatCode="mmmm"/>
    <numFmt numFmtId="172" formatCode="#,##0.0_);[Red]\-#,##0.0"/>
    <numFmt numFmtId="173" formatCode="_(* #,##0_);_(* \(#,##0\);_ &quot; -&quot;"/>
    <numFmt numFmtId="174" formatCode="[Black][&gt;-0.05]#,##0.0;[Red][&lt;-0.01]\-#,##0.0;General"/>
  </numFmts>
  <fonts count="25" x14ac:knownFonts="1">
    <font>
      <sz val="10"/>
      <name val="Arial"/>
    </font>
    <font>
      <sz val="10"/>
      <name val="Arial"/>
    </font>
    <font>
      <sz val="10"/>
      <name val="Verdana"/>
      <family val="2"/>
    </font>
    <font>
      <b/>
      <sz val="28"/>
      <name val="Verdana"/>
      <family val="2"/>
    </font>
    <font>
      <b/>
      <sz val="16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12"/>
      <name val="Verdana"/>
      <family val="2"/>
    </font>
    <font>
      <b/>
      <i/>
      <sz val="12"/>
      <name val="Verdana"/>
      <family val="2"/>
    </font>
    <font>
      <b/>
      <sz val="10"/>
      <name val="Arial"/>
      <family val="2"/>
    </font>
    <font>
      <b/>
      <sz val="14"/>
      <name val="Verdana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8"/>
      <color indexed="8"/>
      <name val="Verdana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sz val="8"/>
      <name val="Arial"/>
      <family val="2"/>
    </font>
    <font>
      <b/>
      <sz val="22"/>
      <name val="Verdana"/>
      <family val="2"/>
    </font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23" fillId="0" borderId="0"/>
    <xf numFmtId="9" fontId="1" fillId="0" borderId="0" applyFont="0" applyFill="0" applyBorder="0" applyAlignment="0" applyProtection="0"/>
  </cellStyleXfs>
  <cellXfs count="271">
    <xf numFmtId="0" fontId="0" fillId="0" borderId="0" xfId="0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0" fontId="6" fillId="0" borderId="0" xfId="0" applyFont="1"/>
    <xf numFmtId="164" fontId="6" fillId="0" borderId="0" xfId="2" applyNumberFormat="1" applyFont="1"/>
    <xf numFmtId="165" fontId="6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wrapText="1"/>
    </xf>
    <xf numFmtId="0" fontId="11" fillId="0" borderId="0" xfId="0" applyFont="1" applyBorder="1" applyAlignment="1">
      <alignment horizontal="right" vertical="center" wrapText="1"/>
    </xf>
    <xf numFmtId="0" fontId="13" fillId="0" borderId="0" xfId="0" applyFont="1"/>
    <xf numFmtId="0" fontId="0" fillId="0" borderId="1" xfId="0" applyBorder="1" applyAlignment="1">
      <alignment horizontal="right" wrapText="1"/>
    </xf>
    <xf numFmtId="0" fontId="0" fillId="0" borderId="0" xfId="0" applyFill="1"/>
    <xf numFmtId="0" fontId="2" fillId="0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13" fillId="2" borderId="0" xfId="0" applyFont="1" applyFill="1"/>
    <xf numFmtId="0" fontId="13" fillId="2" borderId="0" xfId="0" applyFont="1" applyFill="1" applyAlignment="1"/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3" fontId="16" fillId="0" borderId="1" xfId="0" applyNumberFormat="1" applyFont="1" applyBorder="1" applyAlignment="1">
      <alignment wrapText="1"/>
    </xf>
    <xf numFmtId="0" fontId="17" fillId="0" borderId="0" xfId="0" applyFont="1" applyAlignment="1">
      <alignment horizontal="center" wrapText="1"/>
    </xf>
    <xf numFmtId="3" fontId="14" fillId="0" borderId="1" xfId="0" applyNumberFormat="1" applyFont="1" applyBorder="1" applyAlignment="1">
      <alignment horizontal="right" wrapText="1"/>
    </xf>
    <xf numFmtId="0" fontId="20" fillId="0" borderId="1" xfId="0" applyFont="1" applyBorder="1" applyAlignment="1">
      <alignment wrapText="1"/>
    </xf>
    <xf numFmtId="0" fontId="19" fillId="0" borderId="1" xfId="0" applyFont="1" applyBorder="1" applyAlignment="1">
      <alignment wrapText="1"/>
    </xf>
    <xf numFmtId="2" fontId="13" fillId="2" borderId="0" xfId="0" applyNumberFormat="1" applyFont="1" applyFill="1" applyAlignment="1" applyProtection="1">
      <alignment horizontal="left"/>
    </xf>
    <xf numFmtId="0" fontId="13" fillId="2" borderId="0" xfId="0" applyFont="1" applyFill="1" applyAlignment="1" applyProtection="1">
      <alignment horizontal="left"/>
    </xf>
    <xf numFmtId="0" fontId="0" fillId="0" borderId="0" xfId="0" applyAlignment="1" applyProtection="1">
      <alignment horizontal="left"/>
    </xf>
    <xf numFmtId="0" fontId="15" fillId="2" borderId="0" xfId="0" applyFont="1" applyFill="1" applyAlignment="1">
      <alignment horizontal="left"/>
    </xf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5" fillId="0" borderId="4" xfId="0" applyFont="1" applyFill="1" applyBorder="1" applyAlignment="1">
      <alignment horizontal="center" vertical="center" wrapText="1"/>
    </xf>
    <xf numFmtId="0" fontId="0" fillId="0" borderId="0" xfId="0" applyNumberFormat="1"/>
    <xf numFmtId="0" fontId="13" fillId="0" borderId="2" xfId="0" applyFont="1" applyBorder="1" applyAlignment="1">
      <alignment horizontal="centerContinuous"/>
    </xf>
    <xf numFmtId="0" fontId="13" fillId="0" borderId="3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6" fillId="0" borderId="2" xfId="0" applyFont="1" applyBorder="1" applyAlignment="1">
      <alignment horizontal="left" wrapText="1"/>
    </xf>
    <xf numFmtId="0" fontId="0" fillId="2" borderId="6" xfId="0" applyFill="1" applyBorder="1" applyAlignment="1"/>
    <xf numFmtId="0" fontId="0" fillId="2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Border="1" applyAlignment="1">
      <alignment horizontal="left" wrapText="1"/>
    </xf>
    <xf numFmtId="0" fontId="16" fillId="0" borderId="0" xfId="0" applyFont="1" applyBorder="1" applyAlignment="1">
      <alignment horizontal="left" wrapText="1"/>
    </xf>
    <xf numFmtId="0" fontId="16" fillId="0" borderId="0" xfId="0" applyFont="1" applyBorder="1" applyAlignment="1">
      <alignment wrapText="1"/>
    </xf>
    <xf numFmtId="0" fontId="16" fillId="0" borderId="2" xfId="0" applyFont="1" applyBorder="1" applyAlignment="1">
      <alignment horizontal="centerContinuous"/>
    </xf>
    <xf numFmtId="0" fontId="16" fillId="0" borderId="4" xfId="0" applyFont="1" applyFill="1" applyBorder="1" applyAlignment="1">
      <alignment wrapText="1"/>
    </xf>
    <xf numFmtId="168" fontId="16" fillId="0" borderId="1" xfId="0" applyNumberFormat="1" applyFont="1" applyBorder="1" applyAlignment="1">
      <alignment wrapText="1"/>
    </xf>
    <xf numFmtId="0" fontId="15" fillId="0" borderId="0" xfId="0" applyFont="1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1" fontId="11" fillId="0" borderId="10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2" fontId="13" fillId="0" borderId="10" xfId="0" applyNumberFormat="1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wrapText="1"/>
    </xf>
    <xf numFmtId="170" fontId="16" fillId="0" borderId="1" xfId="0" applyNumberFormat="1" applyFont="1" applyBorder="1" applyAlignment="1">
      <alignment horizontal="right" wrapText="1"/>
    </xf>
    <xf numFmtId="170" fontId="14" fillId="0" borderId="1" xfId="0" applyNumberFormat="1" applyFont="1" applyBorder="1" applyAlignment="1">
      <alignment horizontal="right" wrapText="1"/>
    </xf>
    <xf numFmtId="170" fontId="16" fillId="0" borderId="1" xfId="0" applyNumberFormat="1" applyFont="1" applyBorder="1" applyAlignment="1">
      <alignment wrapText="1"/>
    </xf>
    <xf numFmtId="170" fontId="14" fillId="0" borderId="3" xfId="0" applyNumberFormat="1" applyFont="1" applyBorder="1" applyAlignment="1">
      <alignment horizontal="left"/>
    </xf>
    <xf numFmtId="0" fontId="13" fillId="0" borderId="3" xfId="0" applyNumberFormat="1" applyFont="1" applyBorder="1" applyAlignment="1">
      <alignment horizontal="centerContinuous"/>
    </xf>
    <xf numFmtId="0" fontId="13" fillId="0" borderId="9" xfId="0" applyNumberFormat="1" applyFont="1" applyBorder="1" applyAlignment="1">
      <alignment horizontal="centerContinuous"/>
    </xf>
    <xf numFmtId="0" fontId="0" fillId="0" borderId="5" xfId="0" applyNumberFormat="1" applyBorder="1" applyAlignment="1">
      <alignment horizontal="centerContinuous"/>
    </xf>
    <xf numFmtId="3" fontId="0" fillId="2" borderId="5" xfId="0" applyNumberFormat="1" applyFill="1" applyBorder="1" applyAlignment="1"/>
    <xf numFmtId="3" fontId="0" fillId="2" borderId="8" xfId="0" applyNumberFormat="1" applyFill="1" applyBorder="1" applyAlignment="1"/>
    <xf numFmtId="3" fontId="0" fillId="0" borderId="0" xfId="0" applyNumberFormat="1"/>
    <xf numFmtId="3" fontId="14" fillId="0" borderId="3" xfId="0" applyNumberFormat="1" applyFont="1" applyBorder="1" applyAlignment="1">
      <alignment horizontal="left"/>
    </xf>
    <xf numFmtId="165" fontId="16" fillId="0" borderId="1" xfId="0" applyNumberFormat="1" applyFont="1" applyBorder="1" applyAlignment="1">
      <alignment wrapText="1"/>
    </xf>
    <xf numFmtId="165" fontId="0" fillId="0" borderId="0" xfId="0" applyNumberFormat="1"/>
    <xf numFmtId="3" fontId="16" fillId="0" borderId="9" xfId="0" applyNumberFormat="1" applyFont="1" applyBorder="1" applyAlignment="1">
      <alignment horizontal="centerContinuous"/>
    </xf>
    <xf numFmtId="0" fontId="22" fillId="0" borderId="0" xfId="0" applyFont="1"/>
    <xf numFmtId="165" fontId="14" fillId="0" borderId="3" xfId="0" applyNumberFormat="1" applyFont="1" applyBorder="1" applyAlignment="1">
      <alignment horizontal="left" wrapText="1"/>
    </xf>
    <xf numFmtId="165" fontId="0" fillId="2" borderId="0" xfId="0" applyNumberFormat="1" applyFill="1"/>
    <xf numFmtId="165" fontId="14" fillId="0" borderId="9" xfId="0" applyNumberFormat="1" applyFont="1" applyBorder="1" applyAlignment="1">
      <alignment horizontal="left" wrapText="1"/>
    </xf>
    <xf numFmtId="166" fontId="0" fillId="0" borderId="0" xfId="0" applyNumberFormat="1"/>
    <xf numFmtId="171" fontId="0" fillId="0" borderId="0" xfId="0" applyNumberFormat="1"/>
    <xf numFmtId="165" fontId="12" fillId="0" borderId="0" xfId="0" applyNumberFormat="1" applyFont="1"/>
    <xf numFmtId="0" fontId="0" fillId="2" borderId="0" xfId="0" applyFill="1" applyBorder="1" applyAlignment="1"/>
    <xf numFmtId="3" fontId="14" fillId="0" borderId="1" xfId="0" applyNumberFormat="1" applyFont="1" applyBorder="1" applyAlignment="1">
      <alignment horizontal="center" vertical="center" wrapText="1"/>
    </xf>
    <xf numFmtId="3" fontId="14" fillId="0" borderId="3" xfId="0" applyNumberFormat="1" applyFont="1" applyBorder="1" applyAlignment="1">
      <alignment horizontal="left" wrapText="1"/>
    </xf>
    <xf numFmtId="3" fontId="16" fillId="0" borderId="1" xfId="0" applyNumberFormat="1" applyFont="1" applyBorder="1" applyAlignment="1">
      <alignment horizontal="right" wrapText="1"/>
    </xf>
    <xf numFmtId="3" fontId="0" fillId="2" borderId="0" xfId="0" applyNumberFormat="1" applyFill="1"/>
    <xf numFmtId="0" fontId="15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" wrapText="1"/>
    </xf>
    <xf numFmtId="171" fontId="5" fillId="0" borderId="0" xfId="0" applyNumberFormat="1" applyFont="1" applyAlignment="1"/>
    <xf numFmtId="1" fontId="11" fillId="0" borderId="9" xfId="0" applyNumberFormat="1" applyFont="1" applyBorder="1" applyAlignment="1">
      <alignment horizontal="center" vertical="center" wrapText="1"/>
    </xf>
    <xf numFmtId="172" fontId="0" fillId="2" borderId="0" xfId="0" applyNumberFormat="1" applyFill="1"/>
    <xf numFmtId="172" fontId="16" fillId="0" borderId="1" xfId="0" applyNumberFormat="1" applyFont="1" applyBorder="1" applyAlignment="1">
      <alignment horizontal="left" wrapText="1"/>
    </xf>
    <xf numFmtId="172" fontId="16" fillId="0" borderId="1" xfId="0" applyNumberFormat="1" applyFont="1" applyBorder="1" applyAlignment="1">
      <alignment wrapText="1"/>
    </xf>
    <xf numFmtId="172" fontId="0" fillId="2" borderId="5" xfId="0" applyNumberFormat="1" applyFill="1" applyBorder="1" applyAlignment="1"/>
    <xf numFmtId="172" fontId="0" fillId="2" borderId="8" xfId="0" applyNumberFormat="1" applyFill="1" applyBorder="1" applyAlignment="1"/>
    <xf numFmtId="172" fontId="0" fillId="0" borderId="0" xfId="0" applyNumberFormat="1"/>
    <xf numFmtId="172" fontId="14" fillId="0" borderId="3" xfId="0" applyNumberFormat="1" applyFont="1" applyBorder="1" applyAlignment="1">
      <alignment horizontal="left"/>
    </xf>
    <xf numFmtId="172" fontId="0" fillId="2" borderId="11" xfId="0" applyNumberFormat="1" applyFill="1" applyBorder="1" applyAlignment="1"/>
    <xf numFmtId="172" fontId="0" fillId="2" borderId="12" xfId="0" applyNumberFormat="1" applyFill="1" applyBorder="1" applyAlignment="1"/>
    <xf numFmtId="172" fontId="14" fillId="0" borderId="9" xfId="0" applyNumberFormat="1" applyFont="1" applyBorder="1" applyAlignment="1">
      <alignment horizontal="left"/>
    </xf>
    <xf numFmtId="172" fontId="14" fillId="0" borderId="3" xfId="0" applyNumberFormat="1" applyFont="1" applyBorder="1" applyAlignment="1">
      <alignment horizontal="left" wrapText="1"/>
    </xf>
    <xf numFmtId="172" fontId="14" fillId="0" borderId="9" xfId="0" applyNumberFormat="1" applyFont="1" applyBorder="1" applyAlignment="1">
      <alignment horizontal="left" wrapText="1"/>
    </xf>
    <xf numFmtId="1" fontId="14" fillId="0" borderId="1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right" wrapText="1"/>
    </xf>
    <xf numFmtId="2" fontId="16" fillId="0" borderId="1" xfId="0" applyNumberFormat="1" applyFont="1" applyBorder="1" applyAlignment="1">
      <alignment horizontal="right" wrapText="1"/>
    </xf>
    <xf numFmtId="173" fontId="16" fillId="0" borderId="1" xfId="0" applyNumberFormat="1" applyFont="1" applyBorder="1" applyAlignment="1">
      <alignment horizontal="right" wrapText="1"/>
    </xf>
    <xf numFmtId="173" fontId="16" fillId="0" borderId="1" xfId="0" applyNumberFormat="1" applyFont="1" applyBorder="1" applyAlignment="1">
      <alignment wrapText="1"/>
    </xf>
    <xf numFmtId="173" fontId="14" fillId="0" borderId="3" xfId="0" applyNumberFormat="1" applyFont="1" applyBorder="1" applyAlignment="1">
      <alignment horizontal="left"/>
    </xf>
    <xf numFmtId="0" fontId="13" fillId="0" borderId="3" xfId="0" applyFont="1" applyBorder="1" applyAlignment="1">
      <alignment horizontal="centerContinuous" wrapText="1"/>
    </xf>
    <xf numFmtId="0" fontId="13" fillId="0" borderId="9" xfId="0" applyFont="1" applyBorder="1" applyAlignment="1">
      <alignment horizontal="centerContinuous" wrapText="1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2" xfId="0" applyFont="1" applyBorder="1" applyAlignment="1"/>
    <xf numFmtId="0" fontId="13" fillId="0" borderId="3" xfId="0" applyFont="1" applyBorder="1" applyAlignment="1"/>
    <xf numFmtId="0" fontId="13" fillId="0" borderId="13" xfId="0" applyNumberFormat="1" applyFont="1" applyBorder="1" applyAlignment="1">
      <alignment horizontal="center" wrapText="1"/>
    </xf>
    <xf numFmtId="0" fontId="13" fillId="0" borderId="14" xfId="0" applyNumberFormat="1" applyFont="1" applyBorder="1" applyAlignment="1">
      <alignment horizontal="center" wrapText="1"/>
    </xf>
    <xf numFmtId="0" fontId="16" fillId="0" borderId="13" xfId="0" applyFont="1" applyBorder="1" applyAlignment="1">
      <alignment wrapText="1"/>
    </xf>
    <xf numFmtId="3" fontId="16" fillId="0" borderId="13" xfId="0" applyNumberFormat="1" applyFont="1" applyBorder="1" applyAlignment="1">
      <alignment wrapText="1"/>
    </xf>
    <xf numFmtId="172" fontId="16" fillId="0" borderId="13" xfId="0" applyNumberFormat="1" applyFont="1" applyBorder="1" applyAlignment="1">
      <alignment wrapText="1"/>
    </xf>
    <xf numFmtId="0" fontId="20" fillId="0" borderId="14" xfId="0" applyFont="1" applyBorder="1" applyAlignment="1">
      <alignment wrapText="1"/>
    </xf>
    <xf numFmtId="3" fontId="20" fillId="0" borderId="14" xfId="0" applyNumberFormat="1" applyFont="1" applyBorder="1" applyAlignment="1">
      <alignment wrapText="1"/>
    </xf>
    <xf numFmtId="172" fontId="20" fillId="0" borderId="14" xfId="0" applyNumberFormat="1" applyFont="1" applyBorder="1" applyAlignment="1">
      <alignment wrapText="1"/>
    </xf>
    <xf numFmtId="0" fontId="19" fillId="0" borderId="15" xfId="0" applyFont="1" applyBorder="1" applyAlignment="1">
      <alignment wrapText="1"/>
    </xf>
    <xf numFmtId="3" fontId="19" fillId="0" borderId="15" xfId="0" applyNumberFormat="1" applyFont="1" applyBorder="1" applyAlignment="1">
      <alignment wrapText="1"/>
    </xf>
    <xf numFmtId="172" fontId="19" fillId="0" borderId="15" xfId="0" applyNumberFormat="1" applyFont="1" applyBorder="1" applyAlignment="1">
      <alignment wrapText="1"/>
    </xf>
    <xf numFmtId="0" fontId="0" fillId="2" borderId="16" xfId="0" applyFill="1" applyBorder="1" applyAlignment="1"/>
    <xf numFmtId="3" fontId="0" fillId="2" borderId="0" xfId="0" applyNumberFormat="1" applyFill="1" applyBorder="1" applyAlignment="1"/>
    <xf numFmtId="172" fontId="0" fillId="2" borderId="0" xfId="0" applyNumberFormat="1" applyFill="1" applyBorder="1" applyAlignment="1"/>
    <xf numFmtId="172" fontId="0" fillId="2" borderId="17" xfId="0" applyNumberFormat="1" applyFill="1" applyBorder="1" applyAlignment="1"/>
    <xf numFmtId="0" fontId="16" fillId="0" borderId="15" xfId="0" applyFont="1" applyBorder="1" applyAlignment="1">
      <alignment wrapText="1"/>
    </xf>
    <xf numFmtId="3" fontId="16" fillId="0" borderId="15" xfId="0" applyNumberFormat="1" applyFont="1" applyBorder="1" applyAlignment="1">
      <alignment wrapText="1"/>
    </xf>
    <xf numFmtId="172" fontId="16" fillId="0" borderId="15" xfId="0" applyNumberFormat="1" applyFont="1" applyBorder="1" applyAlignment="1">
      <alignment wrapText="1"/>
    </xf>
    <xf numFmtId="174" fontId="16" fillId="0" borderId="1" xfId="0" applyNumberFormat="1" applyFont="1" applyBorder="1" applyAlignment="1">
      <alignment horizontal="right" wrapText="1"/>
    </xf>
    <xf numFmtId="174" fontId="14" fillId="0" borderId="3" xfId="0" applyNumberFormat="1" applyFont="1" applyBorder="1" applyAlignment="1">
      <alignment horizontal="left" wrapText="1"/>
    </xf>
    <xf numFmtId="174" fontId="14" fillId="0" borderId="9" xfId="0" applyNumberFormat="1" applyFont="1" applyBorder="1" applyAlignment="1">
      <alignment horizontal="left" wrapText="1"/>
    </xf>
    <xf numFmtId="49" fontId="13" fillId="0" borderId="0" xfId="0" applyNumberFormat="1" applyFont="1"/>
    <xf numFmtId="3" fontId="0" fillId="0" borderId="13" xfId="0" applyNumberFormat="1" applyBorder="1" applyAlignment="1">
      <alignment wrapText="1"/>
    </xf>
    <xf numFmtId="17" fontId="0" fillId="0" borderId="0" xfId="0" applyNumberFormat="1" applyBorder="1" applyAlignment="1">
      <alignment wrapText="1"/>
    </xf>
    <xf numFmtId="3" fontId="0" fillId="0" borderId="0" xfId="0" applyNumberFormat="1" applyBorder="1" applyAlignment="1">
      <alignment wrapText="1"/>
    </xf>
    <xf numFmtId="3" fontId="0" fillId="0" borderId="10" xfId="0" applyNumberFormat="1" applyBorder="1" applyAlignment="1">
      <alignment wrapText="1"/>
    </xf>
    <xf numFmtId="14" fontId="0" fillId="0" borderId="0" xfId="0" applyNumberFormat="1"/>
    <xf numFmtId="49" fontId="24" fillId="0" borderId="0" xfId="0" applyNumberFormat="1" applyFont="1" applyAlignment="1">
      <alignment horizontal="left" vertical="center"/>
    </xf>
    <xf numFmtId="169" fontId="0" fillId="0" borderId="0" xfId="0" applyNumberFormat="1" applyAlignment="1">
      <alignment horizontal="right"/>
    </xf>
    <xf numFmtId="169" fontId="13" fillId="0" borderId="0" xfId="0" applyNumberFormat="1" applyFont="1"/>
    <xf numFmtId="0" fontId="11" fillId="0" borderId="11" xfId="0" applyFont="1" applyBorder="1" applyAlignment="1">
      <alignment horizontal="center" vertical="center" wrapText="1"/>
    </xf>
    <xf numFmtId="17" fontId="0" fillId="0" borderId="9" xfId="0" applyNumberFormat="1" applyBorder="1" applyAlignment="1">
      <alignment wrapText="1"/>
    </xf>
    <xf numFmtId="17" fontId="0" fillId="0" borderId="11" xfId="0" applyNumberFormat="1" applyBorder="1" applyAlignment="1">
      <alignment wrapText="1"/>
    </xf>
    <xf numFmtId="17" fontId="0" fillId="0" borderId="18" xfId="0" applyNumberFormat="1" applyBorder="1" applyAlignment="1">
      <alignment wrapText="1"/>
    </xf>
    <xf numFmtId="0" fontId="11" fillId="0" borderId="10" xfId="0" applyFont="1" applyBorder="1" applyAlignment="1">
      <alignment horizontal="center" vertical="center"/>
    </xf>
    <xf numFmtId="167" fontId="0" fillId="0" borderId="10" xfId="0" applyNumberFormat="1" applyBorder="1"/>
    <xf numFmtId="2" fontId="5" fillId="0" borderId="0" xfId="0" applyNumberFormat="1" applyFont="1" applyAlignment="1">
      <alignment horizontal="left"/>
    </xf>
    <xf numFmtId="2" fontId="13" fillId="0" borderId="0" xfId="0" applyNumberFormat="1" applyFont="1" applyAlignment="1" applyProtection="1">
      <alignment horizontal="left"/>
    </xf>
    <xf numFmtId="0" fontId="13" fillId="2" borderId="0" xfId="0" applyFont="1" applyFill="1" applyAlignment="1">
      <alignment horizontal="left"/>
    </xf>
    <xf numFmtId="2" fontId="13" fillId="2" borderId="0" xfId="0" applyNumberFormat="1" applyFont="1" applyFill="1" applyAlignment="1">
      <alignment horizontal="left"/>
    </xf>
    <xf numFmtId="0" fontId="13" fillId="0" borderId="1" xfId="0" applyNumberFormat="1" applyFont="1" applyBorder="1" applyAlignment="1">
      <alignment horizontal="center" vertical="center" wrapText="1"/>
    </xf>
    <xf numFmtId="0" fontId="13" fillId="0" borderId="1" xfId="0" applyNumberFormat="1" applyFont="1" applyBorder="1" applyAlignment="1">
      <alignment horizontal="centerContinuous" vertical="center"/>
    </xf>
    <xf numFmtId="0" fontId="0" fillId="0" borderId="0" xfId="0" applyBorder="1" applyAlignment="1">
      <alignment horizontal="centerContinuous"/>
    </xf>
    <xf numFmtId="0" fontId="23" fillId="0" borderId="0" xfId="1" applyAlignment="1">
      <alignment horizontal="left" indent="1"/>
    </xf>
    <xf numFmtId="0" fontId="23" fillId="0" borderId="0" xfId="1"/>
    <xf numFmtId="0" fontId="0" fillId="0" borderId="0" xfId="1" applyFont="1"/>
    <xf numFmtId="3" fontId="0" fillId="0" borderId="0" xfId="1" applyNumberFormat="1" applyFont="1" applyAlignment="1">
      <alignment wrapText="1"/>
    </xf>
    <xf numFmtId="169" fontId="0" fillId="0" borderId="0" xfId="1" applyNumberFormat="1" applyFont="1" applyAlignment="1">
      <alignment horizontal="left"/>
    </xf>
    <xf numFmtId="0" fontId="16" fillId="0" borderId="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/>
    <xf numFmtId="0" fontId="0" fillId="0" borderId="0" xfId="0" applyAlignme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NumberFormat="1" applyFont="1" applyAlignment="1">
      <alignment horizontal="left"/>
    </xf>
    <xf numFmtId="0" fontId="8" fillId="0" borderId="0" xfId="0" applyNumberFormat="1" applyFont="1" applyAlignment="1"/>
    <xf numFmtId="0" fontId="6" fillId="0" borderId="0" xfId="0" applyFont="1" applyAlignment="1">
      <alignment horizontal="center"/>
    </xf>
    <xf numFmtId="167" fontId="5" fillId="0" borderId="0" xfId="0" applyNumberFormat="1" applyFont="1" applyAlignment="1"/>
    <xf numFmtId="3" fontId="16" fillId="0" borderId="2" xfId="0" applyNumberFormat="1" applyFont="1" applyBorder="1" applyAlignment="1">
      <alignment horizontal="right" wrapText="1"/>
    </xf>
    <xf numFmtId="3" fontId="16" fillId="0" borderId="9" xfId="0" applyNumberFormat="1" applyFont="1" applyBorder="1" applyAlignment="1">
      <alignment horizontal="right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3" fillId="2" borderId="0" xfId="0" applyFont="1" applyFill="1" applyAlignment="1">
      <alignment wrapText="1"/>
    </xf>
    <xf numFmtId="0" fontId="13" fillId="2" borderId="0" xfId="0" applyFont="1" applyFill="1" applyAlignment="1"/>
    <xf numFmtId="0" fontId="2" fillId="0" borderId="0" xfId="0" applyFont="1" applyFill="1" applyAlignment="1">
      <alignment horizontal="center"/>
    </xf>
    <xf numFmtId="0" fontId="13" fillId="2" borderId="0" xfId="0" applyFont="1" applyFill="1" applyAlignment="1">
      <alignment horizontal="left" wrapText="1"/>
    </xf>
    <xf numFmtId="0" fontId="14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wrapText="1"/>
    </xf>
    <xf numFmtId="0" fontId="13" fillId="0" borderId="3" xfId="0" applyFont="1" applyBorder="1" applyAlignment="1">
      <alignment horizontal="left" wrapText="1"/>
    </xf>
    <xf numFmtId="0" fontId="13" fillId="0" borderId="9" xfId="0" applyFont="1" applyBorder="1" applyAlignment="1">
      <alignment horizontal="left" wrapText="1"/>
    </xf>
    <xf numFmtId="0" fontId="13" fillId="0" borderId="6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9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center" wrapText="1"/>
    </xf>
    <xf numFmtId="0" fontId="18" fillId="0" borderId="5" xfId="0" applyFont="1" applyBorder="1" applyAlignment="1">
      <alignment horizontal="left" wrapText="1"/>
    </xf>
    <xf numFmtId="0" fontId="18" fillId="0" borderId="0" xfId="0" applyFont="1" applyAlignment="1">
      <alignment horizontal="left" wrapText="1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6" fillId="0" borderId="9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16" fillId="0" borderId="3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4" fillId="0" borderId="6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11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left" wrapText="1"/>
    </xf>
    <xf numFmtId="0" fontId="14" fillId="0" borderId="7" xfId="0" applyFont="1" applyBorder="1" applyAlignment="1">
      <alignment horizontal="left" wrapText="1"/>
    </xf>
    <xf numFmtId="0" fontId="14" fillId="0" borderId="8" xfId="0" applyFont="1" applyBorder="1" applyAlignment="1">
      <alignment horizontal="left" wrapText="1"/>
    </xf>
    <xf numFmtId="0" fontId="14" fillId="0" borderId="12" xfId="0" applyFont="1" applyBorder="1" applyAlignment="1">
      <alignment horizontal="left" wrapText="1"/>
    </xf>
    <xf numFmtId="171" fontId="14" fillId="0" borderId="2" xfId="0" applyNumberFormat="1" applyFont="1" applyBorder="1" applyAlignment="1">
      <alignment horizontal="center" vertical="center" wrapText="1"/>
    </xf>
    <xf numFmtId="171" fontId="14" fillId="0" borderId="3" xfId="0" applyNumberFormat="1" applyFont="1" applyBorder="1" applyAlignment="1">
      <alignment horizontal="center" vertical="center" wrapText="1"/>
    </xf>
    <xf numFmtId="171" fontId="14" fillId="0" borderId="9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0" fillId="0" borderId="5" xfId="0" applyBorder="1" applyAlignment="1">
      <alignment horizontal="left" wrapText="1"/>
    </xf>
    <xf numFmtId="172" fontId="14" fillId="0" borderId="13" xfId="0" applyNumberFormat="1" applyFont="1" applyBorder="1" applyAlignment="1">
      <alignment horizontal="center" vertical="center" wrapText="1"/>
    </xf>
    <xf numFmtId="172" fontId="14" fillId="0" borderId="19" xfId="0" applyNumberFormat="1" applyFont="1" applyBorder="1" applyAlignment="1">
      <alignment horizontal="center" vertical="center" wrapText="1"/>
    </xf>
    <xf numFmtId="165" fontId="14" fillId="0" borderId="13" xfId="0" applyNumberFormat="1" applyFont="1" applyBorder="1" applyAlignment="1">
      <alignment horizontal="center" vertical="center" wrapText="1"/>
    </xf>
    <xf numFmtId="165" fontId="14" fillId="0" borderId="19" xfId="0" applyNumberFormat="1" applyFont="1" applyBorder="1" applyAlignment="1">
      <alignment horizontal="center" vertical="center" wrapText="1"/>
    </xf>
    <xf numFmtId="3" fontId="14" fillId="0" borderId="13" xfId="0" applyNumberFormat="1" applyFont="1" applyBorder="1" applyAlignment="1">
      <alignment horizontal="center" vertical="center" wrapText="1"/>
    </xf>
    <xf numFmtId="3" fontId="14" fillId="0" borderId="19" xfId="0" applyNumberFormat="1" applyFont="1" applyBorder="1" applyAlignment="1">
      <alignment horizontal="center" vertical="center" wrapText="1"/>
    </xf>
    <xf numFmtId="3" fontId="14" fillId="0" borderId="2" xfId="0" applyNumberFormat="1" applyFont="1" applyBorder="1" applyAlignment="1">
      <alignment horizontal="center" vertical="center" wrapText="1"/>
    </xf>
    <xf numFmtId="3" fontId="14" fillId="0" borderId="9" xfId="0" applyNumberFormat="1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wrapText="1"/>
    </xf>
    <xf numFmtId="0" fontId="14" fillId="0" borderId="2" xfId="0" applyNumberFormat="1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6" fillId="0" borderId="2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0" fontId="16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1" fillId="2" borderId="8" xfId="0" applyFont="1" applyFill="1" applyBorder="1" applyAlignment="1">
      <alignment horizontal="center"/>
    </xf>
    <xf numFmtId="172" fontId="11" fillId="2" borderId="0" xfId="0" applyNumberFormat="1" applyFont="1" applyFill="1"/>
    <xf numFmtId="0" fontId="11" fillId="2" borderId="0" xfId="0" applyFont="1" applyFill="1"/>
    <xf numFmtId="0" fontId="0" fillId="2" borderId="0" xfId="0" applyFill="1" applyAlignment="1">
      <alignment horizontal="center" wrapText="1"/>
    </xf>
    <xf numFmtId="165" fontId="11" fillId="2" borderId="0" xfId="0" applyNumberFormat="1" applyFont="1" applyFill="1"/>
    <xf numFmtId="3" fontId="11" fillId="2" borderId="0" xfId="0" applyNumberFormat="1" applyFont="1" applyFill="1"/>
  </cellXfs>
  <cellStyles count="3">
    <cellStyle name="Normal" xfId="0" builtinId="0"/>
    <cellStyle name="Normal 2 2" xfId="1" xr:uid="{00000000-0005-0000-0000-000001000000}"/>
    <cellStyle name="Percent" xfId="2" builtinId="5"/>
  </cellStyles>
  <dxfs count="18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age1">
        <xsd:complexType>
          <xsd:sequence minOccurs="0">
            <xsd:element minOccurs="0" nillable="true" type="xsd:integer" name="YEAR_RECORD" form="unqualified"/>
            <xsd:element minOccurs="0" nillable="true" type="xsd:integer" name="MONTH_RECORD" form="unqualified"/>
          </xsd:sequence>
        </xsd:complexType>
      </xsd:element>
    </xsd:schema>
  </Schema>
  <Map ID="1" Name="Page1_Map" RootElement="Page1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1 - Moving 12-Month Total on ALL Roads</a:t>
            </a:r>
          </a:p>
        </c:rich>
      </c:tx>
      <c:layout>
        <c:manualLayout>
          <c:xMode val="edge"/>
          <c:yMode val="edge"/>
          <c:x val="0.21932537978207267"/>
          <c:y val="2.4896355285134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6696535222553"/>
          <c:y val="9.5435732987011412E-2"/>
          <c:w val="0.85276137482728531"/>
          <c:h val="0.83195062886503424"/>
        </c:manualLayout>
      </c:layout>
      <c:lineChart>
        <c:grouping val="standard"/>
        <c:varyColors val="0"/>
        <c:ser>
          <c:idx val="0"/>
          <c:order val="0"/>
          <c:tx>
            <c:strRef>
              <c:f>'Figure 1'!$N$1</c:f>
              <c:strCache>
                <c:ptCount val="1"/>
                <c:pt idx="0">
                  <c:v>Annual Vehicle-Distance Traveled (Billion Miles)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'Figure 1'!$L$2:$L$299</c:f>
              <c:strCache>
                <c:ptCount val="297"/>
                <c:pt idx="0">
                  <c:v>1997</c:v>
                </c:pt>
                <c:pt idx="1">
                  <c:v>1997</c:v>
                </c:pt>
                <c:pt idx="2">
                  <c:v>1997</c:v>
                </c:pt>
                <c:pt idx="3">
                  <c:v>1997</c:v>
                </c:pt>
                <c:pt idx="4">
                  <c:v>1997</c:v>
                </c:pt>
                <c:pt idx="5">
                  <c:v>1997</c:v>
                </c:pt>
                <c:pt idx="6">
                  <c:v>1997</c:v>
                </c:pt>
                <c:pt idx="7">
                  <c:v>1997</c:v>
                </c:pt>
                <c:pt idx="8">
                  <c:v>1997</c:v>
                </c:pt>
                <c:pt idx="9">
                  <c:v>1997</c:v>
                </c:pt>
                <c:pt idx="10">
                  <c:v>1997</c:v>
                </c:pt>
                <c:pt idx="11">
                  <c:v>1997</c:v>
                </c:pt>
                <c:pt idx="12">
                  <c:v>1998</c:v>
                </c:pt>
                <c:pt idx="13">
                  <c:v>1998</c:v>
                </c:pt>
                <c:pt idx="14">
                  <c:v>1998</c:v>
                </c:pt>
                <c:pt idx="15">
                  <c:v>1998</c:v>
                </c:pt>
                <c:pt idx="16">
                  <c:v>1998</c:v>
                </c:pt>
                <c:pt idx="17">
                  <c:v>1998</c:v>
                </c:pt>
                <c:pt idx="18">
                  <c:v>1998</c:v>
                </c:pt>
                <c:pt idx="19">
                  <c:v>1998</c:v>
                </c:pt>
                <c:pt idx="20">
                  <c:v>1998</c:v>
                </c:pt>
                <c:pt idx="21">
                  <c:v>1998</c:v>
                </c:pt>
                <c:pt idx="22">
                  <c:v>1998</c:v>
                </c:pt>
                <c:pt idx="23">
                  <c:v>1998</c:v>
                </c:pt>
                <c:pt idx="24">
                  <c:v>1999</c:v>
                </c:pt>
                <c:pt idx="25">
                  <c:v>1999</c:v>
                </c:pt>
                <c:pt idx="26">
                  <c:v>1999</c:v>
                </c:pt>
                <c:pt idx="27">
                  <c:v>1999</c:v>
                </c:pt>
                <c:pt idx="28">
                  <c:v>1999</c:v>
                </c:pt>
                <c:pt idx="29">
                  <c:v>1999</c:v>
                </c:pt>
                <c:pt idx="30">
                  <c:v>1999</c:v>
                </c:pt>
                <c:pt idx="31">
                  <c:v>1999</c:v>
                </c:pt>
                <c:pt idx="32">
                  <c:v>1999</c:v>
                </c:pt>
                <c:pt idx="33">
                  <c:v>1999</c:v>
                </c:pt>
                <c:pt idx="34">
                  <c:v>1999</c:v>
                </c:pt>
                <c:pt idx="35">
                  <c:v>1999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2001</c:v>
                </c:pt>
                <c:pt idx="49">
                  <c:v>2001</c:v>
                </c:pt>
                <c:pt idx="50">
                  <c:v>2001</c:v>
                </c:pt>
                <c:pt idx="51">
                  <c:v>2001</c:v>
                </c:pt>
                <c:pt idx="52">
                  <c:v>2001</c:v>
                </c:pt>
                <c:pt idx="53">
                  <c:v>2001</c:v>
                </c:pt>
                <c:pt idx="54">
                  <c:v>2001</c:v>
                </c:pt>
                <c:pt idx="55">
                  <c:v>2001</c:v>
                </c:pt>
                <c:pt idx="56">
                  <c:v>2001</c:v>
                </c:pt>
                <c:pt idx="57">
                  <c:v>2001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2002</c:v>
                </c:pt>
                <c:pt idx="62">
                  <c:v>2002</c:v>
                </c:pt>
                <c:pt idx="63">
                  <c:v>2002</c:v>
                </c:pt>
                <c:pt idx="64">
                  <c:v>2002</c:v>
                </c:pt>
                <c:pt idx="65">
                  <c:v>2002</c:v>
                </c:pt>
                <c:pt idx="66">
                  <c:v>2002</c:v>
                </c:pt>
                <c:pt idx="67">
                  <c:v>2002</c:v>
                </c:pt>
                <c:pt idx="68">
                  <c:v>2002</c:v>
                </c:pt>
                <c:pt idx="69">
                  <c:v>2002</c:v>
                </c:pt>
                <c:pt idx="70">
                  <c:v>2002</c:v>
                </c:pt>
                <c:pt idx="71">
                  <c:v>2002</c:v>
                </c:pt>
                <c:pt idx="72">
                  <c:v>2003</c:v>
                </c:pt>
                <c:pt idx="73">
                  <c:v>2003</c:v>
                </c:pt>
                <c:pt idx="74">
                  <c:v>2003</c:v>
                </c:pt>
                <c:pt idx="75">
                  <c:v>2003</c:v>
                </c:pt>
                <c:pt idx="76">
                  <c:v>2003</c:v>
                </c:pt>
                <c:pt idx="77">
                  <c:v>2003</c:v>
                </c:pt>
                <c:pt idx="78">
                  <c:v>2003</c:v>
                </c:pt>
                <c:pt idx="79">
                  <c:v>2003</c:v>
                </c:pt>
                <c:pt idx="80">
                  <c:v>2003</c:v>
                </c:pt>
                <c:pt idx="81">
                  <c:v>2003</c:v>
                </c:pt>
                <c:pt idx="82">
                  <c:v>2003</c:v>
                </c:pt>
                <c:pt idx="83">
                  <c:v>2003</c:v>
                </c:pt>
                <c:pt idx="84">
                  <c:v>2004</c:v>
                </c:pt>
                <c:pt idx="85">
                  <c:v>2004</c:v>
                </c:pt>
                <c:pt idx="86">
                  <c:v>2004</c:v>
                </c:pt>
                <c:pt idx="87">
                  <c:v>2004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2004</c:v>
                </c:pt>
                <c:pt idx="93">
                  <c:v>2004</c:v>
                </c:pt>
                <c:pt idx="94">
                  <c:v>2004</c:v>
                </c:pt>
                <c:pt idx="95">
                  <c:v>2004</c:v>
                </c:pt>
                <c:pt idx="96">
                  <c:v>2005</c:v>
                </c:pt>
                <c:pt idx="97">
                  <c:v>2005</c:v>
                </c:pt>
                <c:pt idx="98">
                  <c:v>2005</c:v>
                </c:pt>
                <c:pt idx="99">
                  <c:v>2005</c:v>
                </c:pt>
                <c:pt idx="100">
                  <c:v>2005</c:v>
                </c:pt>
                <c:pt idx="101">
                  <c:v>2005</c:v>
                </c:pt>
                <c:pt idx="102">
                  <c:v>2005</c:v>
                </c:pt>
                <c:pt idx="103">
                  <c:v>2005</c:v>
                </c:pt>
                <c:pt idx="104">
                  <c:v>2005</c:v>
                </c:pt>
                <c:pt idx="105">
                  <c:v>2005</c:v>
                </c:pt>
                <c:pt idx="106">
                  <c:v>2005</c:v>
                </c:pt>
                <c:pt idx="107">
                  <c:v>2005</c:v>
                </c:pt>
                <c:pt idx="108">
                  <c:v>2006</c:v>
                </c:pt>
                <c:pt idx="109">
                  <c:v>2006</c:v>
                </c:pt>
                <c:pt idx="110">
                  <c:v>2006</c:v>
                </c:pt>
                <c:pt idx="111">
                  <c:v>2006</c:v>
                </c:pt>
                <c:pt idx="112">
                  <c:v>2006</c:v>
                </c:pt>
                <c:pt idx="113">
                  <c:v>2006</c:v>
                </c:pt>
                <c:pt idx="114">
                  <c:v>2006</c:v>
                </c:pt>
                <c:pt idx="115">
                  <c:v>2006</c:v>
                </c:pt>
                <c:pt idx="116">
                  <c:v>2006</c:v>
                </c:pt>
                <c:pt idx="117">
                  <c:v>2006</c:v>
                </c:pt>
                <c:pt idx="118">
                  <c:v>2006</c:v>
                </c:pt>
                <c:pt idx="119">
                  <c:v>2006</c:v>
                </c:pt>
                <c:pt idx="120">
                  <c:v>2007</c:v>
                </c:pt>
                <c:pt idx="121">
                  <c:v>2007</c:v>
                </c:pt>
                <c:pt idx="122">
                  <c:v>2007</c:v>
                </c:pt>
                <c:pt idx="123">
                  <c:v>2007</c:v>
                </c:pt>
                <c:pt idx="124">
                  <c:v>2007</c:v>
                </c:pt>
                <c:pt idx="125">
                  <c:v>2007</c:v>
                </c:pt>
                <c:pt idx="126">
                  <c:v>2007</c:v>
                </c:pt>
                <c:pt idx="127">
                  <c:v>2007</c:v>
                </c:pt>
                <c:pt idx="128">
                  <c:v>2007</c:v>
                </c:pt>
                <c:pt idx="129">
                  <c:v>2007</c:v>
                </c:pt>
                <c:pt idx="130">
                  <c:v>2007</c:v>
                </c:pt>
                <c:pt idx="131">
                  <c:v>2007</c:v>
                </c:pt>
                <c:pt idx="132">
                  <c:v>2008</c:v>
                </c:pt>
                <c:pt idx="133">
                  <c:v>2008</c:v>
                </c:pt>
                <c:pt idx="134">
                  <c:v>2008</c:v>
                </c:pt>
                <c:pt idx="135">
                  <c:v>2008</c:v>
                </c:pt>
                <c:pt idx="136">
                  <c:v>2008</c:v>
                </c:pt>
                <c:pt idx="137">
                  <c:v>2008</c:v>
                </c:pt>
                <c:pt idx="138">
                  <c:v>2008</c:v>
                </c:pt>
                <c:pt idx="139">
                  <c:v>2008</c:v>
                </c:pt>
                <c:pt idx="140">
                  <c:v>2008</c:v>
                </c:pt>
                <c:pt idx="141">
                  <c:v>2008</c:v>
                </c:pt>
                <c:pt idx="142">
                  <c:v>2008</c:v>
                </c:pt>
                <c:pt idx="143">
                  <c:v>2008</c:v>
                </c:pt>
                <c:pt idx="144">
                  <c:v>2009</c:v>
                </c:pt>
                <c:pt idx="145">
                  <c:v>2009</c:v>
                </c:pt>
                <c:pt idx="146">
                  <c:v>2009</c:v>
                </c:pt>
                <c:pt idx="147">
                  <c:v>2009</c:v>
                </c:pt>
                <c:pt idx="148">
                  <c:v>2009</c:v>
                </c:pt>
                <c:pt idx="149">
                  <c:v>2009</c:v>
                </c:pt>
                <c:pt idx="150">
                  <c:v>2009</c:v>
                </c:pt>
                <c:pt idx="151">
                  <c:v>2009</c:v>
                </c:pt>
                <c:pt idx="152">
                  <c:v>2009</c:v>
                </c:pt>
                <c:pt idx="153">
                  <c:v>2009</c:v>
                </c:pt>
                <c:pt idx="154">
                  <c:v>2009</c:v>
                </c:pt>
                <c:pt idx="155">
                  <c:v>2009</c:v>
                </c:pt>
                <c:pt idx="156">
                  <c:v>2010</c:v>
                </c:pt>
                <c:pt idx="157">
                  <c:v>2010</c:v>
                </c:pt>
                <c:pt idx="158">
                  <c:v>2010</c:v>
                </c:pt>
                <c:pt idx="159">
                  <c:v>2010</c:v>
                </c:pt>
                <c:pt idx="160">
                  <c:v>2010</c:v>
                </c:pt>
                <c:pt idx="161">
                  <c:v>2010</c:v>
                </c:pt>
                <c:pt idx="162">
                  <c:v>2010</c:v>
                </c:pt>
                <c:pt idx="163">
                  <c:v>2010</c:v>
                </c:pt>
                <c:pt idx="164">
                  <c:v>2010</c:v>
                </c:pt>
                <c:pt idx="165">
                  <c:v>2010</c:v>
                </c:pt>
                <c:pt idx="166">
                  <c:v>2010</c:v>
                </c:pt>
                <c:pt idx="167">
                  <c:v>2010</c:v>
                </c:pt>
                <c:pt idx="168">
                  <c:v>2011</c:v>
                </c:pt>
                <c:pt idx="169">
                  <c:v>2011</c:v>
                </c:pt>
                <c:pt idx="170">
                  <c:v>2011</c:v>
                </c:pt>
                <c:pt idx="171">
                  <c:v>2011</c:v>
                </c:pt>
                <c:pt idx="172">
                  <c:v>2011</c:v>
                </c:pt>
                <c:pt idx="173">
                  <c:v>2011</c:v>
                </c:pt>
                <c:pt idx="174">
                  <c:v>2011</c:v>
                </c:pt>
                <c:pt idx="175">
                  <c:v>2011</c:v>
                </c:pt>
                <c:pt idx="176">
                  <c:v>2011</c:v>
                </c:pt>
                <c:pt idx="177">
                  <c:v>2011</c:v>
                </c:pt>
                <c:pt idx="178">
                  <c:v>2011</c:v>
                </c:pt>
                <c:pt idx="179">
                  <c:v>2011</c:v>
                </c:pt>
                <c:pt idx="180">
                  <c:v>2012</c:v>
                </c:pt>
                <c:pt idx="181">
                  <c:v>2012</c:v>
                </c:pt>
                <c:pt idx="182">
                  <c:v>2012</c:v>
                </c:pt>
                <c:pt idx="183">
                  <c:v>2012</c:v>
                </c:pt>
                <c:pt idx="184">
                  <c:v>2012</c:v>
                </c:pt>
                <c:pt idx="185">
                  <c:v>2012</c:v>
                </c:pt>
                <c:pt idx="186">
                  <c:v>2012</c:v>
                </c:pt>
                <c:pt idx="187">
                  <c:v>2012</c:v>
                </c:pt>
                <c:pt idx="188">
                  <c:v>2012</c:v>
                </c:pt>
                <c:pt idx="189">
                  <c:v>2012</c:v>
                </c:pt>
                <c:pt idx="190">
                  <c:v>2012</c:v>
                </c:pt>
                <c:pt idx="191">
                  <c:v>2012</c:v>
                </c:pt>
                <c:pt idx="192">
                  <c:v>2013</c:v>
                </c:pt>
                <c:pt idx="193">
                  <c:v>2013</c:v>
                </c:pt>
                <c:pt idx="194">
                  <c:v>2013</c:v>
                </c:pt>
                <c:pt idx="195">
                  <c:v>2013</c:v>
                </c:pt>
                <c:pt idx="196">
                  <c:v>2013</c:v>
                </c:pt>
                <c:pt idx="197">
                  <c:v>2013</c:v>
                </c:pt>
                <c:pt idx="198">
                  <c:v>2013</c:v>
                </c:pt>
                <c:pt idx="199">
                  <c:v>2013</c:v>
                </c:pt>
                <c:pt idx="200">
                  <c:v>2013</c:v>
                </c:pt>
                <c:pt idx="201">
                  <c:v>2013</c:v>
                </c:pt>
                <c:pt idx="202">
                  <c:v>2013</c:v>
                </c:pt>
                <c:pt idx="203">
                  <c:v>2013</c:v>
                </c:pt>
                <c:pt idx="204">
                  <c:v>2014</c:v>
                </c:pt>
                <c:pt idx="205">
                  <c:v>2014</c:v>
                </c:pt>
                <c:pt idx="206">
                  <c:v>2014</c:v>
                </c:pt>
                <c:pt idx="207">
                  <c:v>2014</c:v>
                </c:pt>
                <c:pt idx="208">
                  <c:v>2014</c:v>
                </c:pt>
                <c:pt idx="209">
                  <c:v>2014</c:v>
                </c:pt>
                <c:pt idx="210">
                  <c:v>2014</c:v>
                </c:pt>
                <c:pt idx="211">
                  <c:v>2014</c:v>
                </c:pt>
                <c:pt idx="212">
                  <c:v>2014</c:v>
                </c:pt>
                <c:pt idx="213">
                  <c:v>2014</c:v>
                </c:pt>
                <c:pt idx="214">
                  <c:v>2014</c:v>
                </c:pt>
                <c:pt idx="215">
                  <c:v>2014</c:v>
                </c:pt>
                <c:pt idx="216">
                  <c:v>2015</c:v>
                </c:pt>
                <c:pt idx="217">
                  <c:v>2015</c:v>
                </c:pt>
                <c:pt idx="218">
                  <c:v>2015</c:v>
                </c:pt>
                <c:pt idx="219">
                  <c:v>2015</c:v>
                </c:pt>
                <c:pt idx="220">
                  <c:v>2015</c:v>
                </c:pt>
                <c:pt idx="221">
                  <c:v>2015</c:v>
                </c:pt>
                <c:pt idx="222">
                  <c:v>2015</c:v>
                </c:pt>
                <c:pt idx="223">
                  <c:v>2015</c:v>
                </c:pt>
                <c:pt idx="224">
                  <c:v>2015</c:v>
                </c:pt>
                <c:pt idx="225">
                  <c:v>2015</c:v>
                </c:pt>
                <c:pt idx="226">
                  <c:v>2015</c:v>
                </c:pt>
                <c:pt idx="227">
                  <c:v>2015</c:v>
                </c:pt>
                <c:pt idx="228">
                  <c:v>2016</c:v>
                </c:pt>
                <c:pt idx="229">
                  <c:v>2016</c:v>
                </c:pt>
                <c:pt idx="230">
                  <c:v>2016</c:v>
                </c:pt>
                <c:pt idx="231">
                  <c:v>2016</c:v>
                </c:pt>
                <c:pt idx="232">
                  <c:v>2016</c:v>
                </c:pt>
                <c:pt idx="233">
                  <c:v>2016</c:v>
                </c:pt>
                <c:pt idx="234">
                  <c:v>2016</c:v>
                </c:pt>
                <c:pt idx="235">
                  <c:v>2016</c:v>
                </c:pt>
                <c:pt idx="236">
                  <c:v>2016</c:v>
                </c:pt>
                <c:pt idx="237">
                  <c:v>2016</c:v>
                </c:pt>
                <c:pt idx="238">
                  <c:v>2016</c:v>
                </c:pt>
                <c:pt idx="239">
                  <c:v>2016</c:v>
                </c:pt>
                <c:pt idx="240">
                  <c:v>2017</c:v>
                </c:pt>
                <c:pt idx="241">
                  <c:v>2017</c:v>
                </c:pt>
                <c:pt idx="242">
                  <c:v>2017</c:v>
                </c:pt>
                <c:pt idx="243">
                  <c:v>2017</c:v>
                </c:pt>
                <c:pt idx="244">
                  <c:v>2017</c:v>
                </c:pt>
                <c:pt idx="245">
                  <c:v>2017</c:v>
                </c:pt>
                <c:pt idx="246">
                  <c:v>2017</c:v>
                </c:pt>
                <c:pt idx="247">
                  <c:v>2017</c:v>
                </c:pt>
                <c:pt idx="248">
                  <c:v>2017</c:v>
                </c:pt>
                <c:pt idx="249">
                  <c:v>2017</c:v>
                </c:pt>
                <c:pt idx="250">
                  <c:v>2017</c:v>
                </c:pt>
                <c:pt idx="251">
                  <c:v>2017</c:v>
                </c:pt>
                <c:pt idx="252">
                  <c:v>2018</c:v>
                </c:pt>
                <c:pt idx="253">
                  <c:v>2018</c:v>
                </c:pt>
                <c:pt idx="254">
                  <c:v>2018</c:v>
                </c:pt>
                <c:pt idx="255">
                  <c:v>2018</c:v>
                </c:pt>
                <c:pt idx="256">
                  <c:v>2018</c:v>
                </c:pt>
                <c:pt idx="257">
                  <c:v>2018</c:v>
                </c:pt>
                <c:pt idx="258">
                  <c:v>2018</c:v>
                </c:pt>
                <c:pt idx="259">
                  <c:v>2018</c:v>
                </c:pt>
                <c:pt idx="260">
                  <c:v>2018</c:v>
                </c:pt>
                <c:pt idx="261">
                  <c:v>2018</c:v>
                </c:pt>
                <c:pt idx="262">
                  <c:v>2018</c:v>
                </c:pt>
                <c:pt idx="263">
                  <c:v>2018</c:v>
                </c:pt>
                <c:pt idx="264">
                  <c:v>2019</c:v>
                </c:pt>
                <c:pt idx="265">
                  <c:v>2019</c:v>
                </c:pt>
                <c:pt idx="266">
                  <c:v>2019</c:v>
                </c:pt>
                <c:pt idx="267">
                  <c:v>2019</c:v>
                </c:pt>
                <c:pt idx="268">
                  <c:v>2019</c:v>
                </c:pt>
                <c:pt idx="269">
                  <c:v>2019</c:v>
                </c:pt>
                <c:pt idx="270">
                  <c:v>2019</c:v>
                </c:pt>
                <c:pt idx="271">
                  <c:v>2019</c:v>
                </c:pt>
                <c:pt idx="272">
                  <c:v>2019</c:v>
                </c:pt>
                <c:pt idx="273">
                  <c:v>2019</c:v>
                </c:pt>
                <c:pt idx="274">
                  <c:v>2019</c:v>
                </c:pt>
                <c:pt idx="275">
                  <c:v>2019</c:v>
                </c:pt>
                <c:pt idx="276">
                  <c:v>2020</c:v>
                </c:pt>
                <c:pt idx="277">
                  <c:v>2020</c:v>
                </c:pt>
                <c:pt idx="278">
                  <c:v>2020</c:v>
                </c:pt>
                <c:pt idx="279">
                  <c:v>2020</c:v>
                </c:pt>
                <c:pt idx="280">
                  <c:v>2020</c:v>
                </c:pt>
                <c:pt idx="281">
                  <c:v>2020</c:v>
                </c:pt>
                <c:pt idx="282">
                  <c:v>2020</c:v>
                </c:pt>
                <c:pt idx="283">
                  <c:v>2020</c:v>
                </c:pt>
                <c:pt idx="284">
                  <c:v>2020</c:v>
                </c:pt>
                <c:pt idx="285">
                  <c:v>2020</c:v>
                </c:pt>
                <c:pt idx="286">
                  <c:v>2020</c:v>
                </c:pt>
                <c:pt idx="287">
                  <c:v>2020</c:v>
                </c:pt>
                <c:pt idx="288">
                  <c:v>2021</c:v>
                </c:pt>
                <c:pt idx="289">
                  <c:v>2021</c:v>
                </c:pt>
                <c:pt idx="290">
                  <c:v>2021</c:v>
                </c:pt>
                <c:pt idx="291">
                  <c:v>2021</c:v>
                </c:pt>
                <c:pt idx="292">
                  <c:v>2021</c:v>
                </c:pt>
                <c:pt idx="293">
                  <c:v>2021</c:v>
                </c:pt>
                <c:pt idx="294">
                  <c:v>2021</c:v>
                </c:pt>
                <c:pt idx="295">
                  <c:v>2021</c:v>
                </c:pt>
                <c:pt idx="296">
                  <c:v>2021</c:v>
                </c:pt>
              </c:strCache>
            </c:strRef>
          </c:cat>
          <c:val>
            <c:numRef>
              <c:f>'Figure 1'!$N$2:$N$299</c:f>
              <c:numCache>
                <c:formatCode>#,##0</c:formatCode>
                <c:ptCount val="298"/>
                <c:pt idx="0">
                  <c:v>2490</c:v>
                </c:pt>
                <c:pt idx="1">
                  <c:v>2497</c:v>
                </c:pt>
                <c:pt idx="2">
                  <c:v>2505</c:v>
                </c:pt>
                <c:pt idx="3">
                  <c:v>2511</c:v>
                </c:pt>
                <c:pt idx="4">
                  <c:v>2518</c:v>
                </c:pt>
                <c:pt idx="5">
                  <c:v>2524</c:v>
                </c:pt>
                <c:pt idx="6">
                  <c:v>2536</c:v>
                </c:pt>
                <c:pt idx="7">
                  <c:v>2540</c:v>
                </c:pt>
                <c:pt idx="8">
                  <c:v>2546</c:v>
                </c:pt>
                <c:pt idx="9">
                  <c:v>2551</c:v>
                </c:pt>
                <c:pt idx="10">
                  <c:v>2553</c:v>
                </c:pt>
                <c:pt idx="11">
                  <c:v>2559</c:v>
                </c:pt>
                <c:pt idx="12">
                  <c:v>2566</c:v>
                </c:pt>
                <c:pt idx="13">
                  <c:v>2569</c:v>
                </c:pt>
                <c:pt idx="14">
                  <c:v>2571</c:v>
                </c:pt>
                <c:pt idx="15">
                  <c:v>2578</c:v>
                </c:pt>
                <c:pt idx="16">
                  <c:v>2580</c:v>
                </c:pt>
                <c:pt idx="17">
                  <c:v>2587</c:v>
                </c:pt>
                <c:pt idx="18">
                  <c:v>2590</c:v>
                </c:pt>
                <c:pt idx="19">
                  <c:v>2594</c:v>
                </c:pt>
                <c:pt idx="20">
                  <c:v>2599</c:v>
                </c:pt>
                <c:pt idx="21">
                  <c:v>2607</c:v>
                </c:pt>
                <c:pt idx="22">
                  <c:v>2616</c:v>
                </c:pt>
                <c:pt idx="23">
                  <c:v>2625</c:v>
                </c:pt>
                <c:pt idx="24">
                  <c:v>2622</c:v>
                </c:pt>
                <c:pt idx="25">
                  <c:v>2626</c:v>
                </c:pt>
                <c:pt idx="26">
                  <c:v>2633</c:v>
                </c:pt>
                <c:pt idx="27">
                  <c:v>2636</c:v>
                </c:pt>
                <c:pt idx="28">
                  <c:v>2639</c:v>
                </c:pt>
                <c:pt idx="29">
                  <c:v>2646</c:v>
                </c:pt>
                <c:pt idx="30">
                  <c:v>2649</c:v>
                </c:pt>
                <c:pt idx="31">
                  <c:v>2654</c:v>
                </c:pt>
                <c:pt idx="32">
                  <c:v>2659</c:v>
                </c:pt>
                <c:pt idx="33">
                  <c:v>2664</c:v>
                </c:pt>
                <c:pt idx="34">
                  <c:v>2675</c:v>
                </c:pt>
                <c:pt idx="35">
                  <c:v>2680</c:v>
                </c:pt>
                <c:pt idx="36">
                  <c:v>2689</c:v>
                </c:pt>
                <c:pt idx="37">
                  <c:v>2697</c:v>
                </c:pt>
                <c:pt idx="38">
                  <c:v>2708</c:v>
                </c:pt>
                <c:pt idx="39">
                  <c:v>2715</c:v>
                </c:pt>
                <c:pt idx="40">
                  <c:v>2727</c:v>
                </c:pt>
                <c:pt idx="41">
                  <c:v>2734</c:v>
                </c:pt>
                <c:pt idx="42">
                  <c:v>2736</c:v>
                </c:pt>
                <c:pt idx="43">
                  <c:v>2742</c:v>
                </c:pt>
                <c:pt idx="44">
                  <c:v>2746</c:v>
                </c:pt>
                <c:pt idx="45">
                  <c:v>2748</c:v>
                </c:pt>
                <c:pt idx="46">
                  <c:v>2749</c:v>
                </c:pt>
                <c:pt idx="47">
                  <c:v>2746</c:v>
                </c:pt>
                <c:pt idx="48">
                  <c:v>2753</c:v>
                </c:pt>
                <c:pt idx="49">
                  <c:v>2755</c:v>
                </c:pt>
                <c:pt idx="50">
                  <c:v>2756</c:v>
                </c:pt>
                <c:pt idx="51">
                  <c:v>2761</c:v>
                </c:pt>
                <c:pt idx="52">
                  <c:v>2763</c:v>
                </c:pt>
                <c:pt idx="53">
                  <c:v>2763</c:v>
                </c:pt>
                <c:pt idx="54">
                  <c:v>2768</c:v>
                </c:pt>
                <c:pt idx="55">
                  <c:v>2773</c:v>
                </c:pt>
                <c:pt idx="56">
                  <c:v>2771</c:v>
                </c:pt>
                <c:pt idx="57">
                  <c:v>2776</c:v>
                </c:pt>
                <c:pt idx="58">
                  <c:v>2784</c:v>
                </c:pt>
                <c:pt idx="59">
                  <c:v>2796</c:v>
                </c:pt>
                <c:pt idx="60">
                  <c:v>2801</c:v>
                </c:pt>
                <c:pt idx="61">
                  <c:v>2808</c:v>
                </c:pt>
                <c:pt idx="62">
                  <c:v>2811</c:v>
                </c:pt>
                <c:pt idx="63">
                  <c:v>2815</c:v>
                </c:pt>
                <c:pt idx="64">
                  <c:v>2822</c:v>
                </c:pt>
                <c:pt idx="65">
                  <c:v>2827</c:v>
                </c:pt>
                <c:pt idx="66">
                  <c:v>2833</c:v>
                </c:pt>
                <c:pt idx="67">
                  <c:v>2839</c:v>
                </c:pt>
                <c:pt idx="68">
                  <c:v>2847</c:v>
                </c:pt>
                <c:pt idx="69">
                  <c:v>2852</c:v>
                </c:pt>
                <c:pt idx="70">
                  <c:v>2852</c:v>
                </c:pt>
                <c:pt idx="71">
                  <c:v>2856</c:v>
                </c:pt>
                <c:pt idx="72">
                  <c:v>2860</c:v>
                </c:pt>
                <c:pt idx="73">
                  <c:v>2856</c:v>
                </c:pt>
                <c:pt idx="74">
                  <c:v>2857</c:v>
                </c:pt>
                <c:pt idx="75">
                  <c:v>2859</c:v>
                </c:pt>
                <c:pt idx="76">
                  <c:v>2860</c:v>
                </c:pt>
                <c:pt idx="77">
                  <c:v>2864</c:v>
                </c:pt>
                <c:pt idx="78">
                  <c:v>2870</c:v>
                </c:pt>
                <c:pt idx="79">
                  <c:v>2872</c:v>
                </c:pt>
                <c:pt idx="80">
                  <c:v>2875</c:v>
                </c:pt>
                <c:pt idx="81">
                  <c:v>2883</c:v>
                </c:pt>
                <c:pt idx="82">
                  <c:v>2886</c:v>
                </c:pt>
                <c:pt idx="83">
                  <c:v>2891</c:v>
                </c:pt>
                <c:pt idx="84">
                  <c:v>2894</c:v>
                </c:pt>
                <c:pt idx="85">
                  <c:v>2904</c:v>
                </c:pt>
                <c:pt idx="86">
                  <c:v>2918</c:v>
                </c:pt>
                <c:pt idx="87">
                  <c:v>2930</c:v>
                </c:pt>
                <c:pt idx="88">
                  <c:v>2934</c:v>
                </c:pt>
                <c:pt idx="89">
                  <c:v>2939</c:v>
                </c:pt>
                <c:pt idx="90">
                  <c:v>2943</c:v>
                </c:pt>
                <c:pt idx="91">
                  <c:v>2945</c:v>
                </c:pt>
                <c:pt idx="92">
                  <c:v>2952</c:v>
                </c:pt>
                <c:pt idx="93">
                  <c:v>2952</c:v>
                </c:pt>
                <c:pt idx="94">
                  <c:v>2958</c:v>
                </c:pt>
                <c:pt idx="95">
                  <c:v>2964</c:v>
                </c:pt>
                <c:pt idx="96">
                  <c:v>2966</c:v>
                </c:pt>
                <c:pt idx="97">
                  <c:v>2972</c:v>
                </c:pt>
                <c:pt idx="98">
                  <c:v>2974</c:v>
                </c:pt>
                <c:pt idx="99">
                  <c:v>2974</c:v>
                </c:pt>
                <c:pt idx="100">
                  <c:v>2980</c:v>
                </c:pt>
                <c:pt idx="101">
                  <c:v>2987</c:v>
                </c:pt>
                <c:pt idx="102">
                  <c:v>2988</c:v>
                </c:pt>
                <c:pt idx="103">
                  <c:v>2990</c:v>
                </c:pt>
                <c:pt idx="104">
                  <c:v>2988</c:v>
                </c:pt>
                <c:pt idx="105">
                  <c:v>2985</c:v>
                </c:pt>
                <c:pt idx="106">
                  <c:v>2988</c:v>
                </c:pt>
                <c:pt idx="107">
                  <c:v>2989</c:v>
                </c:pt>
                <c:pt idx="108">
                  <c:v>2998</c:v>
                </c:pt>
                <c:pt idx="109">
                  <c:v>2999</c:v>
                </c:pt>
                <c:pt idx="110">
                  <c:v>3003</c:v>
                </c:pt>
                <c:pt idx="111">
                  <c:v>3003</c:v>
                </c:pt>
                <c:pt idx="112">
                  <c:v>3003</c:v>
                </c:pt>
                <c:pt idx="113">
                  <c:v>3003</c:v>
                </c:pt>
                <c:pt idx="114">
                  <c:v>2999</c:v>
                </c:pt>
                <c:pt idx="115">
                  <c:v>2999</c:v>
                </c:pt>
                <c:pt idx="116">
                  <c:v>3003</c:v>
                </c:pt>
                <c:pt idx="117">
                  <c:v>3010</c:v>
                </c:pt>
                <c:pt idx="118">
                  <c:v>3012</c:v>
                </c:pt>
                <c:pt idx="119">
                  <c:v>3014</c:v>
                </c:pt>
                <c:pt idx="120">
                  <c:v>3015</c:v>
                </c:pt>
                <c:pt idx="121">
                  <c:v>3013</c:v>
                </c:pt>
                <c:pt idx="122">
                  <c:v>3016</c:v>
                </c:pt>
                <c:pt idx="123">
                  <c:v>3018</c:v>
                </c:pt>
                <c:pt idx="124">
                  <c:v>3023</c:v>
                </c:pt>
                <c:pt idx="125">
                  <c:v>3024</c:v>
                </c:pt>
                <c:pt idx="126">
                  <c:v>3028</c:v>
                </c:pt>
                <c:pt idx="127">
                  <c:v>3034</c:v>
                </c:pt>
                <c:pt idx="128">
                  <c:v>3034</c:v>
                </c:pt>
                <c:pt idx="129">
                  <c:v>3037</c:v>
                </c:pt>
                <c:pt idx="130">
                  <c:v>3038</c:v>
                </c:pt>
                <c:pt idx="131">
                  <c:v>3030</c:v>
                </c:pt>
                <c:pt idx="132">
                  <c:v>3029</c:v>
                </c:pt>
                <c:pt idx="133">
                  <c:v>3031</c:v>
                </c:pt>
                <c:pt idx="134">
                  <c:v>3023</c:v>
                </c:pt>
                <c:pt idx="135">
                  <c:v>3022</c:v>
                </c:pt>
                <c:pt idx="136">
                  <c:v>3015</c:v>
                </c:pt>
                <c:pt idx="137">
                  <c:v>3007</c:v>
                </c:pt>
                <c:pt idx="138">
                  <c:v>3002</c:v>
                </c:pt>
                <c:pt idx="139">
                  <c:v>2992</c:v>
                </c:pt>
                <c:pt idx="140">
                  <c:v>2986</c:v>
                </c:pt>
                <c:pt idx="141">
                  <c:v>2981</c:v>
                </c:pt>
                <c:pt idx="142">
                  <c:v>2971</c:v>
                </c:pt>
                <c:pt idx="143">
                  <c:v>2973</c:v>
                </c:pt>
                <c:pt idx="144">
                  <c:v>2966</c:v>
                </c:pt>
                <c:pt idx="145">
                  <c:v>2963</c:v>
                </c:pt>
                <c:pt idx="146">
                  <c:v>2961</c:v>
                </c:pt>
                <c:pt idx="147">
                  <c:v>2960</c:v>
                </c:pt>
                <c:pt idx="148">
                  <c:v>2957</c:v>
                </c:pt>
                <c:pt idx="149">
                  <c:v>2958</c:v>
                </c:pt>
                <c:pt idx="150">
                  <c:v>2960</c:v>
                </c:pt>
                <c:pt idx="151">
                  <c:v>2959</c:v>
                </c:pt>
                <c:pt idx="152">
                  <c:v>2961</c:v>
                </c:pt>
                <c:pt idx="153">
                  <c:v>2957</c:v>
                </c:pt>
                <c:pt idx="154">
                  <c:v>2958</c:v>
                </c:pt>
                <c:pt idx="155">
                  <c:v>2956</c:v>
                </c:pt>
                <c:pt idx="156">
                  <c:v>2951</c:v>
                </c:pt>
                <c:pt idx="157">
                  <c:v>2944</c:v>
                </c:pt>
                <c:pt idx="158">
                  <c:v>2948</c:v>
                </c:pt>
                <c:pt idx="159">
                  <c:v>2951</c:v>
                </c:pt>
                <c:pt idx="160">
                  <c:v>2950</c:v>
                </c:pt>
                <c:pt idx="161">
                  <c:v>2952</c:v>
                </c:pt>
                <c:pt idx="162">
                  <c:v>2953</c:v>
                </c:pt>
                <c:pt idx="163">
                  <c:v>2957</c:v>
                </c:pt>
                <c:pt idx="164">
                  <c:v>2960</c:v>
                </c:pt>
                <c:pt idx="165">
                  <c:v>2964</c:v>
                </c:pt>
                <c:pt idx="166">
                  <c:v>2967</c:v>
                </c:pt>
                <c:pt idx="167">
                  <c:v>2968</c:v>
                </c:pt>
                <c:pt idx="168">
                  <c:v>2971</c:v>
                </c:pt>
                <c:pt idx="169">
                  <c:v>2973</c:v>
                </c:pt>
                <c:pt idx="170">
                  <c:v>2972</c:v>
                </c:pt>
                <c:pt idx="171">
                  <c:v>2968</c:v>
                </c:pt>
                <c:pt idx="172">
                  <c:v>2965</c:v>
                </c:pt>
                <c:pt idx="173">
                  <c:v>2963</c:v>
                </c:pt>
                <c:pt idx="174">
                  <c:v>2958</c:v>
                </c:pt>
                <c:pt idx="175">
                  <c:v>2955</c:v>
                </c:pt>
                <c:pt idx="176">
                  <c:v>2952</c:v>
                </c:pt>
                <c:pt idx="177">
                  <c:v>2948</c:v>
                </c:pt>
                <c:pt idx="178">
                  <c:v>2947</c:v>
                </c:pt>
                <c:pt idx="179">
                  <c:v>2951</c:v>
                </c:pt>
                <c:pt idx="180">
                  <c:v>2955</c:v>
                </c:pt>
                <c:pt idx="181">
                  <c:v>2960</c:v>
                </c:pt>
                <c:pt idx="182">
                  <c:v>2963</c:v>
                </c:pt>
                <c:pt idx="183">
                  <c:v>2962</c:v>
                </c:pt>
                <c:pt idx="184">
                  <c:v>2969</c:v>
                </c:pt>
                <c:pt idx="185">
                  <c:v>2971</c:v>
                </c:pt>
                <c:pt idx="186">
                  <c:v>2971</c:v>
                </c:pt>
                <c:pt idx="187">
                  <c:v>2974</c:v>
                </c:pt>
                <c:pt idx="188">
                  <c:v>2971</c:v>
                </c:pt>
                <c:pt idx="189">
                  <c:v>2973</c:v>
                </c:pt>
                <c:pt idx="190">
                  <c:v>2974</c:v>
                </c:pt>
                <c:pt idx="191">
                  <c:v>2968</c:v>
                </c:pt>
                <c:pt idx="192">
                  <c:v>2969</c:v>
                </c:pt>
                <c:pt idx="193">
                  <c:v>2967</c:v>
                </c:pt>
                <c:pt idx="194">
                  <c:v>2964</c:v>
                </c:pt>
                <c:pt idx="195">
                  <c:v>2967</c:v>
                </c:pt>
                <c:pt idx="196">
                  <c:v>2969</c:v>
                </c:pt>
                <c:pt idx="197">
                  <c:v>2969</c:v>
                </c:pt>
                <c:pt idx="198">
                  <c:v>2973</c:v>
                </c:pt>
                <c:pt idx="199">
                  <c:v>2977</c:v>
                </c:pt>
                <c:pt idx="200">
                  <c:v>2981</c:v>
                </c:pt>
                <c:pt idx="201">
                  <c:v>2986</c:v>
                </c:pt>
                <c:pt idx="202">
                  <c:v>2986</c:v>
                </c:pt>
                <c:pt idx="203">
                  <c:v>2988</c:v>
                </c:pt>
                <c:pt idx="204">
                  <c:v>2985</c:v>
                </c:pt>
                <c:pt idx="205">
                  <c:v>2983</c:v>
                </c:pt>
                <c:pt idx="206">
                  <c:v>2983</c:v>
                </c:pt>
                <c:pt idx="207">
                  <c:v>2988</c:v>
                </c:pt>
                <c:pt idx="208">
                  <c:v>2991</c:v>
                </c:pt>
                <c:pt idx="209">
                  <c:v>2994</c:v>
                </c:pt>
                <c:pt idx="210">
                  <c:v>3000</c:v>
                </c:pt>
                <c:pt idx="211">
                  <c:v>3001</c:v>
                </c:pt>
                <c:pt idx="212">
                  <c:v>3006</c:v>
                </c:pt>
                <c:pt idx="213">
                  <c:v>3012</c:v>
                </c:pt>
                <c:pt idx="214">
                  <c:v>3013</c:v>
                </c:pt>
                <c:pt idx="215">
                  <c:v>3024</c:v>
                </c:pt>
                <c:pt idx="216">
                  <c:v>3031</c:v>
                </c:pt>
                <c:pt idx="217">
                  <c:v>3034</c:v>
                </c:pt>
                <c:pt idx="218">
                  <c:v>3039</c:v>
                </c:pt>
                <c:pt idx="219">
                  <c:v>3045</c:v>
                </c:pt>
                <c:pt idx="220">
                  <c:v>3050</c:v>
                </c:pt>
                <c:pt idx="221">
                  <c:v>3058</c:v>
                </c:pt>
                <c:pt idx="222">
                  <c:v>3066</c:v>
                </c:pt>
                <c:pt idx="223">
                  <c:v>3069</c:v>
                </c:pt>
                <c:pt idx="224">
                  <c:v>3076</c:v>
                </c:pt>
                <c:pt idx="225">
                  <c:v>3079</c:v>
                </c:pt>
                <c:pt idx="226">
                  <c:v>3087</c:v>
                </c:pt>
                <c:pt idx="227">
                  <c:v>3094</c:v>
                </c:pt>
                <c:pt idx="228">
                  <c:v>3101</c:v>
                </c:pt>
                <c:pt idx="229">
                  <c:v>3107</c:v>
                </c:pt>
                <c:pt idx="230">
                  <c:v>3114</c:v>
                </c:pt>
                <c:pt idx="231">
                  <c:v>3121</c:v>
                </c:pt>
                <c:pt idx="232">
                  <c:v>3128</c:v>
                </c:pt>
                <c:pt idx="233">
                  <c:v>3134</c:v>
                </c:pt>
                <c:pt idx="234">
                  <c:v>3141</c:v>
                </c:pt>
                <c:pt idx="235">
                  <c:v>3148</c:v>
                </c:pt>
                <c:pt idx="236">
                  <c:v>3155</c:v>
                </c:pt>
                <c:pt idx="237">
                  <c:v>3163</c:v>
                </c:pt>
                <c:pt idx="238">
                  <c:v>3169</c:v>
                </c:pt>
                <c:pt idx="239">
                  <c:v>3175</c:v>
                </c:pt>
                <c:pt idx="240">
                  <c:v>3178</c:v>
                </c:pt>
                <c:pt idx="241">
                  <c:v>3181</c:v>
                </c:pt>
                <c:pt idx="242">
                  <c:v>3184</c:v>
                </c:pt>
                <c:pt idx="243">
                  <c:v>3187</c:v>
                </c:pt>
                <c:pt idx="244">
                  <c:v>3190</c:v>
                </c:pt>
                <c:pt idx="245">
                  <c:v>3193</c:v>
                </c:pt>
                <c:pt idx="246">
                  <c:v>3197</c:v>
                </c:pt>
                <c:pt idx="247">
                  <c:v>3201</c:v>
                </c:pt>
                <c:pt idx="248">
                  <c:v>3204</c:v>
                </c:pt>
                <c:pt idx="249">
                  <c:v>3207</c:v>
                </c:pt>
                <c:pt idx="250">
                  <c:v>3210</c:v>
                </c:pt>
                <c:pt idx="251">
                  <c:v>3213</c:v>
                </c:pt>
                <c:pt idx="252">
                  <c:v>3215</c:v>
                </c:pt>
                <c:pt idx="253">
                  <c:v>3217</c:v>
                </c:pt>
                <c:pt idx="254">
                  <c:v>3220</c:v>
                </c:pt>
                <c:pt idx="255">
                  <c:v>3222</c:v>
                </c:pt>
                <c:pt idx="256">
                  <c:v>3225</c:v>
                </c:pt>
                <c:pt idx="257">
                  <c:v>3228</c:v>
                </c:pt>
                <c:pt idx="258">
                  <c:v>3230</c:v>
                </c:pt>
                <c:pt idx="259">
                  <c:v>3232</c:v>
                </c:pt>
                <c:pt idx="260">
                  <c:v>3234</c:v>
                </c:pt>
                <c:pt idx="261">
                  <c:v>3236</c:v>
                </c:pt>
                <c:pt idx="262">
                  <c:v>3238</c:v>
                </c:pt>
                <c:pt idx="263">
                  <c:v>3240</c:v>
                </c:pt>
                <c:pt idx="264">
                  <c:v>3242</c:v>
                </c:pt>
                <c:pt idx="265">
                  <c:v>3243</c:v>
                </c:pt>
                <c:pt idx="266">
                  <c:v>3245</c:v>
                </c:pt>
                <c:pt idx="267">
                  <c:v>3247</c:v>
                </c:pt>
                <c:pt idx="268">
                  <c:v>3249</c:v>
                </c:pt>
                <c:pt idx="269">
                  <c:v>3250</c:v>
                </c:pt>
                <c:pt idx="270">
                  <c:v>3252</c:v>
                </c:pt>
                <c:pt idx="271">
                  <c:v>3254</c:v>
                </c:pt>
                <c:pt idx="272">
                  <c:v>3256</c:v>
                </c:pt>
                <c:pt idx="273">
                  <c:v>3258</c:v>
                </c:pt>
                <c:pt idx="274">
                  <c:v>3260</c:v>
                </c:pt>
                <c:pt idx="275">
                  <c:v>3262</c:v>
                </c:pt>
                <c:pt idx="276">
                  <c:v>3267</c:v>
                </c:pt>
                <c:pt idx="277">
                  <c:v>3272</c:v>
                </c:pt>
                <c:pt idx="278">
                  <c:v>3220</c:v>
                </c:pt>
                <c:pt idx="279">
                  <c:v>3109</c:v>
                </c:pt>
                <c:pt idx="280">
                  <c:v>3035</c:v>
                </c:pt>
                <c:pt idx="281">
                  <c:v>2998</c:v>
                </c:pt>
                <c:pt idx="282">
                  <c:v>2965</c:v>
                </c:pt>
                <c:pt idx="283">
                  <c:v>2931</c:v>
                </c:pt>
                <c:pt idx="284">
                  <c:v>2909</c:v>
                </c:pt>
                <c:pt idx="285">
                  <c:v>2885</c:v>
                </c:pt>
                <c:pt idx="286">
                  <c:v>2857</c:v>
                </c:pt>
                <c:pt idx="287">
                  <c:v>2829</c:v>
                </c:pt>
                <c:pt idx="288">
                  <c:v>2800</c:v>
                </c:pt>
                <c:pt idx="289">
                  <c:v>2772</c:v>
                </c:pt>
                <c:pt idx="290">
                  <c:v>2814</c:v>
                </c:pt>
                <c:pt idx="291">
                  <c:v>2905</c:v>
                </c:pt>
                <c:pt idx="292">
                  <c:v>2967</c:v>
                </c:pt>
                <c:pt idx="293">
                  <c:v>3002</c:v>
                </c:pt>
                <c:pt idx="294">
                  <c:v>3032</c:v>
                </c:pt>
                <c:pt idx="295">
                  <c:v>3053</c:v>
                </c:pt>
                <c:pt idx="296">
                  <c:v>3073</c:v>
                </c:pt>
                <c:pt idx="29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F-4BE3-AA48-7F15CB0F9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601656"/>
        <c:axId val="1"/>
      </c:lineChart>
      <c:catAx>
        <c:axId val="481601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3067525650202818"/>
              <c:y val="0.96265605293656475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2"/>
        <c:tickMarkSkip val="1"/>
        <c:noMultiLvlLbl val="0"/>
      </c:catAx>
      <c:valAx>
        <c:axId val="1"/>
        <c:scaling>
          <c:orientation val="minMax"/>
          <c:max val="3400"/>
          <c:min val="245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4539887059572097E-2"/>
              <c:y val="0.3516600197702559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1601656"/>
        <c:crosses val="autoZero"/>
        <c:crossBetween val="between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Urban Highways</a:t>
            </a:r>
          </a:p>
        </c:rich>
      </c:tx>
      <c:layout>
        <c:manualLayout>
          <c:xMode val="edge"/>
          <c:yMode val="edge"/>
          <c:x val="0.42341036565634771"/>
          <c:y val="3.22581722739203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5780346820808"/>
          <c:y val="0.15207373271889402"/>
          <c:w val="0.74566473988439308"/>
          <c:h val="0.6935483870967742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2'!$N$4</c:f>
              <c:strCache>
                <c:ptCount val="1"/>
                <c:pt idx="0">
                  <c:v>2019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2'!$N$5:$N$16</c:f>
              <c:numCache>
                <c:formatCode>0.00</c:formatCode>
                <c:ptCount val="12"/>
                <c:pt idx="0">
                  <c:v>5.67</c:v>
                </c:pt>
                <c:pt idx="1">
                  <c:v>5.84</c:v>
                </c:pt>
                <c:pt idx="2">
                  <c:v>6.21</c:v>
                </c:pt>
                <c:pt idx="3">
                  <c:v>6.49</c:v>
                </c:pt>
                <c:pt idx="4">
                  <c:v>6.41</c:v>
                </c:pt>
                <c:pt idx="5">
                  <c:v>6.55</c:v>
                </c:pt>
                <c:pt idx="6">
                  <c:v>6.42</c:v>
                </c:pt>
                <c:pt idx="7">
                  <c:v>6.34</c:v>
                </c:pt>
                <c:pt idx="8">
                  <c:v>6.22</c:v>
                </c:pt>
                <c:pt idx="9">
                  <c:v>6.36</c:v>
                </c:pt>
                <c:pt idx="10">
                  <c:v>6.13</c:v>
                </c:pt>
                <c:pt idx="11">
                  <c:v>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B-4901-865B-9D665376662E}"/>
            </c:ext>
          </c:extLst>
        </c:ser>
        <c:ser>
          <c:idx val="1"/>
          <c:order val="1"/>
          <c:tx>
            <c:strRef>
              <c:f>'Figure 2'!$O$4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2'!$O$5:$O$16</c:f>
              <c:numCache>
                <c:formatCode>0.00</c:formatCode>
                <c:ptCount val="12"/>
                <c:pt idx="0">
                  <c:v>5.78</c:v>
                </c:pt>
                <c:pt idx="1">
                  <c:v>5.74</c:v>
                </c:pt>
                <c:pt idx="2">
                  <c:v>4.99</c:v>
                </c:pt>
                <c:pt idx="3">
                  <c:v>3.82</c:v>
                </c:pt>
                <c:pt idx="4">
                  <c:v>4.67</c:v>
                </c:pt>
                <c:pt idx="5">
                  <c:v>5.61</c:v>
                </c:pt>
                <c:pt idx="6">
                  <c:v>5.63</c:v>
                </c:pt>
                <c:pt idx="7">
                  <c:v>5.52</c:v>
                </c:pt>
                <c:pt idx="8">
                  <c:v>5.62</c:v>
                </c:pt>
                <c:pt idx="9">
                  <c:v>5.73</c:v>
                </c:pt>
                <c:pt idx="10">
                  <c:v>5.4</c:v>
                </c:pt>
                <c:pt idx="11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B-4901-865B-9D665376662E}"/>
            </c:ext>
          </c:extLst>
        </c:ser>
        <c:ser>
          <c:idx val="2"/>
          <c:order val="2"/>
          <c:tx>
            <c:strRef>
              <c:f>'Figure 2'!$P$4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2'!$M$5:$M$16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2'!$P$5:$P$16</c:f>
              <c:numCache>
                <c:formatCode>0.00</c:formatCode>
                <c:ptCount val="12"/>
                <c:pt idx="0">
                  <c:v>5.03</c:v>
                </c:pt>
                <c:pt idx="1">
                  <c:v>5.17</c:v>
                </c:pt>
                <c:pt idx="2">
                  <c:v>5.9</c:v>
                </c:pt>
                <c:pt idx="3">
                  <c:v>5.92</c:v>
                </c:pt>
                <c:pt idx="4">
                  <c:v>6.05</c:v>
                </c:pt>
                <c:pt idx="5">
                  <c:v>6.45</c:v>
                </c:pt>
                <c:pt idx="6">
                  <c:v>6.28</c:v>
                </c:pt>
                <c:pt idx="7">
                  <c:v>6.01</c:v>
                </c:pt>
                <c:pt idx="8">
                  <c:v>6.09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B-4901-865B-9D6653766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601000"/>
        <c:axId val="1"/>
      </c:lineChart>
      <c:catAx>
        <c:axId val="48160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4797681539807527"/>
              <c:y val="0.91474659985683604"/>
            </c:manualLayout>
          </c:layout>
          <c:overlay val="0"/>
          <c:spPr>
            <a:noFill/>
            <a:ln w="25400">
              <a:noFill/>
            </a:ln>
          </c:spPr>
        </c:title>
        <c:numFmt formatCode="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.8"/>
          <c:min val="3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1.4450826352185428E-2"/>
              <c:y val="0.2096774039608685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1601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71072879588675"/>
          <c:y val="0.48219732760677647"/>
          <c:w val="9.3133756396888701E-2"/>
          <c:h val="0.198484848484848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Rural Highways</a:t>
            </a:r>
          </a:p>
        </c:rich>
      </c:tx>
      <c:layout>
        <c:manualLayout>
          <c:xMode val="edge"/>
          <c:yMode val="edge"/>
          <c:x val="0.4207495227869244"/>
          <c:y val="3.1325312960415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68308835997189"/>
          <c:y val="0.15903633169749118"/>
          <c:w val="0.74976045141331393"/>
          <c:h val="0.67951887179837134"/>
        </c:manualLayout>
      </c:layout>
      <c:lineChart>
        <c:grouping val="standard"/>
        <c:varyColors val="0"/>
        <c:ser>
          <c:idx val="0"/>
          <c:order val="0"/>
          <c:tx>
            <c:strRef>
              <c:f>'Figure 2'!$N$21</c:f>
              <c:strCache>
                <c:ptCount val="1"/>
                <c:pt idx="0">
                  <c:v>2019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2'!$N$22:$N$33</c:f>
              <c:numCache>
                <c:formatCode>0.00</c:formatCode>
                <c:ptCount val="12"/>
                <c:pt idx="0">
                  <c:v>2.2799999999999998</c:v>
                </c:pt>
                <c:pt idx="1">
                  <c:v>2.35</c:v>
                </c:pt>
                <c:pt idx="2">
                  <c:v>2.58</c:v>
                </c:pt>
                <c:pt idx="3">
                  <c:v>2.75</c:v>
                </c:pt>
                <c:pt idx="4">
                  <c:v>2.81</c:v>
                </c:pt>
                <c:pt idx="5">
                  <c:v>2.93</c:v>
                </c:pt>
                <c:pt idx="6">
                  <c:v>3.03</c:v>
                </c:pt>
                <c:pt idx="7">
                  <c:v>2.91</c:v>
                </c:pt>
                <c:pt idx="8">
                  <c:v>2.76</c:v>
                </c:pt>
                <c:pt idx="9">
                  <c:v>2.77</c:v>
                </c:pt>
                <c:pt idx="10">
                  <c:v>2.6</c:v>
                </c:pt>
                <c:pt idx="11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4-4EBD-B4DE-9266A2A8A433}"/>
            </c:ext>
          </c:extLst>
        </c:ser>
        <c:ser>
          <c:idx val="1"/>
          <c:order val="1"/>
          <c:tx>
            <c:strRef>
              <c:f>'Figure 2'!$O$21</c:f>
              <c:strCache>
                <c:ptCount val="1"/>
                <c:pt idx="0">
                  <c:v>2020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2'!$O$22:$O$33</c:f>
              <c:numCache>
                <c:formatCode>0.00</c:formatCode>
                <c:ptCount val="12"/>
                <c:pt idx="0">
                  <c:v>2.34</c:v>
                </c:pt>
                <c:pt idx="1">
                  <c:v>2.33</c:v>
                </c:pt>
                <c:pt idx="2">
                  <c:v>2.14</c:v>
                </c:pt>
                <c:pt idx="3">
                  <c:v>1.71</c:v>
                </c:pt>
                <c:pt idx="4">
                  <c:v>2.1800000000000002</c:v>
                </c:pt>
                <c:pt idx="5">
                  <c:v>2.61</c:v>
                </c:pt>
                <c:pt idx="6">
                  <c:v>2.76</c:v>
                </c:pt>
                <c:pt idx="7">
                  <c:v>2.63</c:v>
                </c:pt>
                <c:pt idx="8">
                  <c:v>2.62</c:v>
                </c:pt>
                <c:pt idx="9">
                  <c:v>2.63</c:v>
                </c:pt>
                <c:pt idx="10">
                  <c:v>2.39</c:v>
                </c:pt>
                <c:pt idx="11">
                  <c:v>2.33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4-4EBD-B4DE-9266A2A8A433}"/>
            </c:ext>
          </c:extLst>
        </c:ser>
        <c:ser>
          <c:idx val="2"/>
          <c:order val="2"/>
          <c:tx>
            <c:strRef>
              <c:f>'Figure 2'!$P$21</c:f>
              <c:strCache>
                <c:ptCount val="1"/>
                <c:pt idx="0">
                  <c:v>2021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'Figure 2'!$M$22:$M$33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'Figure 2'!$P$22:$P$33</c:f>
              <c:numCache>
                <c:formatCode>0.00</c:formatCode>
                <c:ptCount val="12"/>
                <c:pt idx="0">
                  <c:v>2.17</c:v>
                </c:pt>
                <c:pt idx="1">
                  <c:v>2.17</c:v>
                </c:pt>
                <c:pt idx="2">
                  <c:v>2.57</c:v>
                </c:pt>
                <c:pt idx="3">
                  <c:v>2.65</c:v>
                </c:pt>
                <c:pt idx="4">
                  <c:v>2.78</c:v>
                </c:pt>
                <c:pt idx="5">
                  <c:v>2.97</c:v>
                </c:pt>
                <c:pt idx="6">
                  <c:v>3.08</c:v>
                </c:pt>
                <c:pt idx="7">
                  <c:v>2.82</c:v>
                </c:pt>
                <c:pt idx="8">
                  <c:v>2.8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4-4EBD-B4DE-9266A2A8A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606576"/>
        <c:axId val="1"/>
      </c:lineChart>
      <c:catAx>
        <c:axId val="48160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Travel Month</a:t>
                </a:r>
              </a:p>
            </c:rich>
          </c:tx>
          <c:layout>
            <c:manualLayout>
              <c:xMode val="edge"/>
              <c:yMode val="edge"/>
              <c:x val="0.46253638749701742"/>
              <c:y val="0.91084433451394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.2"/>
          <c:min val="1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Average Daily Vehicle-Distance Traveled (Billion Miles)</a:t>
                </a:r>
              </a:p>
            </c:rich>
          </c:tx>
          <c:layout>
            <c:manualLayout>
              <c:xMode val="edge"/>
              <c:yMode val="edge"/>
              <c:x val="2.305476020042949E-2"/>
              <c:y val="0.1638556332874747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1606576"/>
        <c:crosses val="autoZero"/>
        <c:crossBetween val="between"/>
        <c:majorUnit val="0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573446074922457"/>
          <c:y val="0.40418215613382896"/>
          <c:w val="9.9834317585301813E-2"/>
          <c:h val="0.174990486783947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../../index.html" TargetMode="External"/><Relationship Id="rId2" Type="http://schemas.openxmlformats.org/officeDocument/2006/relationships/hyperlink" Target="../feedback.html" TargetMode="External"/><Relationship Id="rId1" Type="http://schemas.openxmlformats.org/officeDocument/2006/relationships/hyperlink" Target="../index.html" TargetMode="External"/><Relationship Id="rId4" Type="http://schemas.openxmlformats.org/officeDocument/2006/relationships/hyperlink" Target="../../feedback.htm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../../../index.html" TargetMode="External"/><Relationship Id="rId2" Type="http://schemas.openxmlformats.org/officeDocument/2006/relationships/hyperlink" Target="../../feedback.html" TargetMode="External"/><Relationship Id="rId1" Type="http://schemas.openxmlformats.org/officeDocument/2006/relationships/hyperlink" Target="../../index.html" TargetMode="External"/><Relationship Id="rId4" Type="http://schemas.openxmlformats.org/officeDocument/2006/relationships/hyperlink" Target="../../../feedback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../htm/index.html" TargetMode="External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0</xdr:rowOff>
    </xdr:from>
    <xdr:to>
      <xdr:col>1</xdr:col>
      <xdr:colOff>0</xdr:colOff>
      <xdr:row>2</xdr:row>
      <xdr:rowOff>0</xdr:rowOff>
    </xdr:to>
    <xdr:pic>
      <xdr:nvPicPr>
        <xdr:cNvPr id="27864" name="Picture 1">
          <a:extLst>
            <a:ext uri="{FF2B5EF4-FFF2-40B4-BE49-F238E27FC236}">
              <a16:creationId xmlns:a16="http://schemas.microsoft.com/office/drawing/2014/main" id="{41C81949-7E4E-4FBD-8F18-AF4A2C934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0"/>
          <a:ext cx="50292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</xdr:colOff>
      <xdr:row>34</xdr:row>
      <xdr:rowOff>0</xdr:rowOff>
    </xdr:from>
    <xdr:to>
      <xdr:col>10</xdr:col>
      <xdr:colOff>609600</xdr:colOff>
      <xdr:row>58</xdr:row>
      <xdr:rowOff>30480</xdr:rowOff>
    </xdr:to>
    <xdr:pic>
      <xdr:nvPicPr>
        <xdr:cNvPr id="27865" name="Picture 2" descr="map">
          <a:extLst>
            <a:ext uri="{FF2B5EF4-FFF2-40B4-BE49-F238E27FC236}">
              <a16:creationId xmlns:a16="http://schemas.microsoft.com/office/drawing/2014/main" id="{6674B143-9E1E-4971-8A74-C91260263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6644640"/>
          <a:ext cx="7231380" cy="387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12505" name="AutoShape 1" descr="U.S. Department of Transportation - FHWA">
          <a:extLst>
            <a:ext uri="{FF2B5EF4-FFF2-40B4-BE49-F238E27FC236}">
              <a16:creationId xmlns:a16="http://schemas.microsoft.com/office/drawing/2014/main" id="{7C638ABB-D2C5-46D0-9DDC-2851A1D35DBD}"/>
            </a:ext>
          </a:extLst>
        </xdr:cNvPr>
        <xdr:cNvSpPr>
          <a:spLocks noChangeAspect="1" noChangeArrowheads="1"/>
        </xdr:cNvSpPr>
      </xdr:nvSpPr>
      <xdr:spPr bwMode="auto">
        <a:xfrm>
          <a:off x="708660" y="0"/>
          <a:ext cx="41910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137160</xdr:colOff>
      <xdr:row>58</xdr:row>
      <xdr:rowOff>0</xdr:rowOff>
    </xdr:to>
    <xdr:sp macro="" textlink="">
      <xdr:nvSpPr>
        <xdr:cNvPr id="12506" name="AutoShape 2" descr="Fhwa Logo">
          <a:extLst>
            <a:ext uri="{FF2B5EF4-FFF2-40B4-BE49-F238E27FC236}">
              <a16:creationId xmlns:a16="http://schemas.microsoft.com/office/drawing/2014/main" id="{A244EECD-07B2-4218-BFF2-9DF8EEACCE18}"/>
            </a:ext>
          </a:extLst>
        </xdr:cNvPr>
        <xdr:cNvSpPr>
          <a:spLocks noChangeAspect="1" noChangeArrowheads="1"/>
        </xdr:cNvSpPr>
      </xdr:nvSpPr>
      <xdr:spPr bwMode="auto">
        <a:xfrm>
          <a:off x="480060" y="9144000"/>
          <a:ext cx="365760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281940</xdr:colOff>
      <xdr:row>1</xdr:row>
      <xdr:rowOff>213360</xdr:rowOff>
    </xdr:to>
    <xdr:sp macro="" textlink="">
      <xdr:nvSpPr>
        <xdr:cNvPr id="38094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E0EC8566-F7BF-40D4-95C9-743DA656C021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1259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236220</xdr:colOff>
      <xdr:row>1</xdr:row>
      <xdr:rowOff>15240</xdr:rowOff>
    </xdr:to>
    <xdr:sp macro="" textlink="">
      <xdr:nvSpPr>
        <xdr:cNvPr id="38094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81C55A-535C-43B1-91AC-79DCEB28C6DB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8458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251460</xdr:colOff>
      <xdr:row>0</xdr:row>
      <xdr:rowOff>0</xdr:rowOff>
    </xdr:from>
    <xdr:to>
      <xdr:col>4</xdr:col>
      <xdr:colOff>434340</xdr:colOff>
      <xdr:row>1</xdr:row>
      <xdr:rowOff>15240</xdr:rowOff>
    </xdr:to>
    <xdr:sp macro="" textlink="">
      <xdr:nvSpPr>
        <xdr:cNvPr id="38095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C4951E3-CEA8-4349-B131-8A0B071EB9A4}"/>
            </a:ext>
          </a:extLst>
        </xdr:cNvPr>
        <xdr:cNvSpPr>
          <a:spLocks noChangeAspect="1" noChangeArrowheads="1"/>
        </xdr:cNvSpPr>
      </xdr:nvSpPr>
      <xdr:spPr bwMode="auto">
        <a:xfrm>
          <a:off x="2080260" y="0"/>
          <a:ext cx="8077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281940</xdr:colOff>
      <xdr:row>1</xdr:row>
      <xdr:rowOff>213360</xdr:rowOff>
    </xdr:to>
    <xdr:sp macro="" textlink="">
      <xdr:nvSpPr>
        <xdr:cNvPr id="38095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415186DB-D227-4720-A2D6-60C71B8CC13B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1259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236220</xdr:colOff>
      <xdr:row>1</xdr:row>
      <xdr:rowOff>15240</xdr:rowOff>
    </xdr:to>
    <xdr:sp macro="" textlink="">
      <xdr:nvSpPr>
        <xdr:cNvPr id="38095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2C7FAD-CD65-4088-AA85-585185B0B425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8458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251460</xdr:colOff>
      <xdr:row>0</xdr:row>
      <xdr:rowOff>0</xdr:rowOff>
    </xdr:from>
    <xdr:to>
      <xdr:col>4</xdr:col>
      <xdr:colOff>434340</xdr:colOff>
      <xdr:row>1</xdr:row>
      <xdr:rowOff>15240</xdr:rowOff>
    </xdr:to>
    <xdr:sp macro="" textlink="">
      <xdr:nvSpPr>
        <xdr:cNvPr id="38095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9D45B4-7EFF-4D6C-8A23-257055599A1F}"/>
            </a:ext>
          </a:extLst>
        </xdr:cNvPr>
        <xdr:cNvSpPr>
          <a:spLocks noChangeAspect="1" noChangeArrowheads="1"/>
        </xdr:cNvSpPr>
      </xdr:nvSpPr>
      <xdr:spPr bwMode="auto">
        <a:xfrm>
          <a:off x="2080260" y="0"/>
          <a:ext cx="8077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281940</xdr:colOff>
      <xdr:row>1</xdr:row>
      <xdr:rowOff>213360</xdr:rowOff>
    </xdr:to>
    <xdr:sp macro="" textlink="">
      <xdr:nvSpPr>
        <xdr:cNvPr id="38095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E283EF26-8B5B-4C38-B27D-06010D47E636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21259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236220</xdr:colOff>
      <xdr:row>1</xdr:row>
      <xdr:rowOff>15240</xdr:rowOff>
    </xdr:to>
    <xdr:sp macro="" textlink="">
      <xdr:nvSpPr>
        <xdr:cNvPr id="38095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65BBBEF-348F-4FEA-BE00-95CCA60D64B7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8458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251460</xdr:colOff>
      <xdr:row>0</xdr:row>
      <xdr:rowOff>0</xdr:rowOff>
    </xdr:from>
    <xdr:to>
      <xdr:col>4</xdr:col>
      <xdr:colOff>434340</xdr:colOff>
      <xdr:row>1</xdr:row>
      <xdr:rowOff>15240</xdr:rowOff>
    </xdr:to>
    <xdr:sp macro="" textlink="">
      <xdr:nvSpPr>
        <xdr:cNvPr id="38095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547E429-14D0-41A1-AD76-C875A631FCBD}"/>
            </a:ext>
          </a:extLst>
        </xdr:cNvPr>
        <xdr:cNvSpPr>
          <a:spLocks noChangeAspect="1" noChangeArrowheads="1"/>
        </xdr:cNvSpPr>
      </xdr:nvSpPr>
      <xdr:spPr bwMode="auto">
        <a:xfrm>
          <a:off x="2080260" y="0"/>
          <a:ext cx="8077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487680</xdr:colOff>
      <xdr:row>1</xdr:row>
      <xdr:rowOff>228600</xdr:rowOff>
    </xdr:to>
    <xdr:sp macro="" textlink="">
      <xdr:nvSpPr>
        <xdr:cNvPr id="380957" name="AutoShape 15" descr="U.S. Department of Transportation - FHWA">
          <a:extLst>
            <a:ext uri="{FF2B5EF4-FFF2-40B4-BE49-F238E27FC236}">
              <a16:creationId xmlns:a16="http://schemas.microsoft.com/office/drawing/2014/main" id="{CD090DE2-0FF3-437E-9718-9F8F0AA4456D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4876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281940</xdr:colOff>
      <xdr:row>30</xdr:row>
      <xdr:rowOff>213360</xdr:rowOff>
    </xdr:to>
    <xdr:sp macro="" textlink="">
      <xdr:nvSpPr>
        <xdr:cNvPr id="380958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4B52574B-DE34-4517-9329-4F422EE6A021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21259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236220</xdr:colOff>
      <xdr:row>30</xdr:row>
      <xdr:rowOff>15240</xdr:rowOff>
    </xdr:to>
    <xdr:sp macro="" textlink="">
      <xdr:nvSpPr>
        <xdr:cNvPr id="380959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49EE75-327E-410E-8410-7BA1AE7D5AB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8458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251460</xdr:colOff>
      <xdr:row>29</xdr:row>
      <xdr:rowOff>0</xdr:rowOff>
    </xdr:from>
    <xdr:to>
      <xdr:col>4</xdr:col>
      <xdr:colOff>434340</xdr:colOff>
      <xdr:row>30</xdr:row>
      <xdr:rowOff>15240</xdr:rowOff>
    </xdr:to>
    <xdr:sp macro="" textlink="">
      <xdr:nvSpPr>
        <xdr:cNvPr id="380960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D81E012-CF05-4FDD-A2C5-9EFF2CBA415C}"/>
            </a:ext>
          </a:extLst>
        </xdr:cNvPr>
        <xdr:cNvSpPr>
          <a:spLocks noChangeAspect="1" noChangeArrowheads="1"/>
        </xdr:cNvSpPr>
      </xdr:nvSpPr>
      <xdr:spPr bwMode="auto">
        <a:xfrm>
          <a:off x="2080260" y="4495800"/>
          <a:ext cx="8077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281940</xdr:colOff>
      <xdr:row>30</xdr:row>
      <xdr:rowOff>213360</xdr:rowOff>
    </xdr:to>
    <xdr:sp macro="" textlink="">
      <xdr:nvSpPr>
        <xdr:cNvPr id="380961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E58EEA8B-71EE-408C-929C-13A38E48D9C8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21259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236220</xdr:colOff>
      <xdr:row>30</xdr:row>
      <xdr:rowOff>15240</xdr:rowOff>
    </xdr:to>
    <xdr:sp macro="" textlink="">
      <xdr:nvSpPr>
        <xdr:cNvPr id="380962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70C7E5-122D-448A-91E0-6D2A598D11F8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8458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251460</xdr:colOff>
      <xdr:row>29</xdr:row>
      <xdr:rowOff>0</xdr:rowOff>
    </xdr:from>
    <xdr:to>
      <xdr:col>4</xdr:col>
      <xdr:colOff>434340</xdr:colOff>
      <xdr:row>30</xdr:row>
      <xdr:rowOff>15240</xdr:rowOff>
    </xdr:to>
    <xdr:sp macro="" textlink="">
      <xdr:nvSpPr>
        <xdr:cNvPr id="380963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46FCF86-47D1-4071-AB5E-259C086351D7}"/>
            </a:ext>
          </a:extLst>
        </xdr:cNvPr>
        <xdr:cNvSpPr>
          <a:spLocks noChangeAspect="1" noChangeArrowheads="1"/>
        </xdr:cNvSpPr>
      </xdr:nvSpPr>
      <xdr:spPr bwMode="auto">
        <a:xfrm>
          <a:off x="2080260" y="4495800"/>
          <a:ext cx="8077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281940</xdr:colOff>
      <xdr:row>30</xdr:row>
      <xdr:rowOff>213360</xdr:rowOff>
    </xdr:to>
    <xdr:sp macro="" textlink="">
      <xdr:nvSpPr>
        <xdr:cNvPr id="380964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A5834744-ADAC-4929-BE07-BEC7BC277363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21259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236220</xdr:colOff>
      <xdr:row>30</xdr:row>
      <xdr:rowOff>15240</xdr:rowOff>
    </xdr:to>
    <xdr:sp macro="" textlink="">
      <xdr:nvSpPr>
        <xdr:cNvPr id="380965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B8A7C72-CC9A-4188-B965-A762E65A6186}"/>
            </a:ext>
          </a:extLst>
        </xdr:cNvPr>
        <xdr:cNvSpPr>
          <a:spLocks noChangeAspect="1" noChangeArrowheads="1"/>
        </xdr:cNvSpPr>
      </xdr:nvSpPr>
      <xdr:spPr bwMode="auto">
        <a:xfrm>
          <a:off x="1219200" y="4495800"/>
          <a:ext cx="8458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251460</xdr:colOff>
      <xdr:row>29</xdr:row>
      <xdr:rowOff>0</xdr:rowOff>
    </xdr:from>
    <xdr:to>
      <xdr:col>4</xdr:col>
      <xdr:colOff>434340</xdr:colOff>
      <xdr:row>30</xdr:row>
      <xdr:rowOff>15240</xdr:rowOff>
    </xdr:to>
    <xdr:sp macro="" textlink="">
      <xdr:nvSpPr>
        <xdr:cNvPr id="380966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BB53040-DA4D-4B09-9CF3-7BF7ED2F2F0F}"/>
            </a:ext>
          </a:extLst>
        </xdr:cNvPr>
        <xdr:cNvSpPr>
          <a:spLocks noChangeAspect="1" noChangeArrowheads="1"/>
        </xdr:cNvSpPr>
      </xdr:nvSpPr>
      <xdr:spPr bwMode="auto">
        <a:xfrm>
          <a:off x="2080260" y="4495800"/>
          <a:ext cx="8077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487680</xdr:colOff>
      <xdr:row>30</xdr:row>
      <xdr:rowOff>228600</xdr:rowOff>
    </xdr:to>
    <xdr:sp macro="" textlink="">
      <xdr:nvSpPr>
        <xdr:cNvPr id="380967" name="AutoShape 15" descr="U.S. Department of Transportation - FHWA">
          <a:extLst>
            <a:ext uri="{FF2B5EF4-FFF2-40B4-BE49-F238E27FC236}">
              <a16:creationId xmlns:a16="http://schemas.microsoft.com/office/drawing/2014/main" id="{06BA1481-A6BD-4A0D-AF32-B6EC007C1604}"/>
            </a:ext>
          </a:extLst>
        </xdr:cNvPr>
        <xdr:cNvSpPr>
          <a:spLocks noChangeAspect="1" noChangeArrowheads="1"/>
        </xdr:cNvSpPr>
      </xdr:nvSpPr>
      <xdr:spPr bwMode="auto">
        <a:xfrm>
          <a:off x="609600" y="4495800"/>
          <a:ext cx="4876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68</xdr:row>
      <xdr:rowOff>0</xdr:rowOff>
    </xdr:from>
    <xdr:ext cx="790575" cy="176213"/>
    <xdr:sp macro="" textlink="">
      <xdr:nvSpPr>
        <xdr:cNvPr id="2" name="AutoShape 15" descr="FHWA">
          <a:extLst>
            <a:ext uri="{FF2B5EF4-FFF2-40B4-BE49-F238E27FC236}">
              <a16:creationId xmlns:a16="http://schemas.microsoft.com/office/drawing/2014/main" id="{6FC73F91-2B07-465D-BCB3-D1579D6746A2}"/>
            </a:ext>
          </a:extLst>
        </xdr:cNvPr>
        <xdr:cNvSpPr>
          <a:spLocks noChangeAspect="1" noChangeArrowheads="1"/>
        </xdr:cNvSpPr>
      </xdr:nvSpPr>
      <xdr:spPr bwMode="auto">
        <a:xfrm>
          <a:off x="0" y="11334750"/>
          <a:ext cx="790575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109788" cy="323850"/>
    <xdr:sp macro="" textlink="">
      <xdr:nvSpPr>
        <xdr:cNvPr id="2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FBA3DA9C-1230-48C1-996E-45B987BC3EC1}"/>
            </a:ext>
          </a:extLst>
        </xdr:cNvPr>
        <xdr:cNvSpPr>
          <a:spLocks noChangeAspect="1" noChangeArrowheads="1"/>
        </xdr:cNvSpPr>
      </xdr:nvSpPr>
      <xdr:spPr bwMode="auto">
        <a:xfrm>
          <a:off x="0" y="166688"/>
          <a:ext cx="2109788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838200" cy="176213"/>
    <xdr:sp macro="" textlink="">
      <xdr:nvSpPr>
        <xdr:cNvPr id="3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DF9F74-95E9-4EDE-8208-08360D33297A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6688"/>
          <a:ext cx="838200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243840</xdr:colOff>
      <xdr:row>1</xdr:row>
      <xdr:rowOff>0</xdr:rowOff>
    </xdr:from>
    <xdr:ext cx="809625" cy="176213"/>
    <xdr:sp macro="" textlink="">
      <xdr:nvSpPr>
        <xdr:cNvPr id="4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98DDFF-A709-471B-A2FB-56ECC30DB1B7}"/>
            </a:ext>
          </a:extLst>
        </xdr:cNvPr>
        <xdr:cNvSpPr>
          <a:spLocks noChangeAspect="1" noChangeArrowheads="1"/>
        </xdr:cNvSpPr>
      </xdr:nvSpPr>
      <xdr:spPr bwMode="auto">
        <a:xfrm>
          <a:off x="1462088" y="166688"/>
          <a:ext cx="809625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109788" cy="323850"/>
    <xdr:sp macro="" textlink="">
      <xdr:nvSpPr>
        <xdr:cNvPr id="5" name="AutoShape 9" descr="United States Department of Transportation - Federal Highway Administration">
          <a:extLst>
            <a:ext uri="{FF2B5EF4-FFF2-40B4-BE49-F238E27FC236}">
              <a16:creationId xmlns:a16="http://schemas.microsoft.com/office/drawing/2014/main" id="{35A3C81D-4132-4C20-8753-587AA7C3AF85}"/>
            </a:ext>
          </a:extLst>
        </xdr:cNvPr>
        <xdr:cNvSpPr>
          <a:spLocks noChangeAspect="1" noChangeArrowheads="1"/>
        </xdr:cNvSpPr>
      </xdr:nvSpPr>
      <xdr:spPr bwMode="auto">
        <a:xfrm>
          <a:off x="0" y="166688"/>
          <a:ext cx="2109788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838200" cy="176213"/>
    <xdr:sp macro="" textlink="">
      <xdr:nvSpPr>
        <xdr:cNvPr id="6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E4F72-ABEF-4E5E-AF37-5E9FE010AD8B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6688"/>
          <a:ext cx="838200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243840</xdr:colOff>
      <xdr:row>1</xdr:row>
      <xdr:rowOff>0</xdr:rowOff>
    </xdr:from>
    <xdr:ext cx="809625" cy="176213"/>
    <xdr:sp macro="" textlink="">
      <xdr:nvSpPr>
        <xdr:cNvPr id="7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25D1197-5ECA-4E8F-904C-A0EA7355ED73}"/>
            </a:ext>
          </a:extLst>
        </xdr:cNvPr>
        <xdr:cNvSpPr>
          <a:spLocks noChangeAspect="1" noChangeArrowheads="1"/>
        </xdr:cNvSpPr>
      </xdr:nvSpPr>
      <xdr:spPr bwMode="auto">
        <a:xfrm>
          <a:off x="1462088" y="166688"/>
          <a:ext cx="809625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2109788" cy="323850"/>
    <xdr:sp macro="" textlink="">
      <xdr:nvSpPr>
        <xdr:cNvPr id="8" name="AutoShape 12" descr="United States Department of Transportation - Federal Highway Administration">
          <a:extLst>
            <a:ext uri="{FF2B5EF4-FFF2-40B4-BE49-F238E27FC236}">
              <a16:creationId xmlns:a16="http://schemas.microsoft.com/office/drawing/2014/main" id="{3EC91A7A-BB2F-47BE-AA21-A30F115A0A18}"/>
            </a:ext>
          </a:extLst>
        </xdr:cNvPr>
        <xdr:cNvSpPr>
          <a:spLocks noChangeAspect="1" noChangeArrowheads="1"/>
        </xdr:cNvSpPr>
      </xdr:nvSpPr>
      <xdr:spPr bwMode="auto">
        <a:xfrm>
          <a:off x="0" y="166688"/>
          <a:ext cx="2109788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838200" cy="176213"/>
    <xdr:sp macro="" textlink="">
      <xdr:nvSpPr>
        <xdr:cNvPr id="9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9903D7-BE2E-45FE-A4FA-81A7340F0B5F}"/>
            </a:ext>
          </a:extLst>
        </xdr:cNvPr>
        <xdr:cNvSpPr>
          <a:spLocks noChangeAspect="1" noChangeArrowheads="1"/>
        </xdr:cNvSpPr>
      </xdr:nvSpPr>
      <xdr:spPr bwMode="auto">
        <a:xfrm>
          <a:off x="609600" y="166688"/>
          <a:ext cx="838200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243840</xdr:colOff>
      <xdr:row>1</xdr:row>
      <xdr:rowOff>0</xdr:rowOff>
    </xdr:from>
    <xdr:ext cx="809625" cy="176213"/>
    <xdr:sp macro="" textlink="">
      <xdr:nvSpPr>
        <xdr:cNvPr id="10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1CA0A89-D444-46CE-9107-CA4834B6E0B0}"/>
            </a:ext>
          </a:extLst>
        </xdr:cNvPr>
        <xdr:cNvSpPr>
          <a:spLocks noChangeAspect="1" noChangeArrowheads="1"/>
        </xdr:cNvSpPr>
      </xdr:nvSpPr>
      <xdr:spPr bwMode="auto">
        <a:xfrm>
          <a:off x="1462088" y="166688"/>
          <a:ext cx="809625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485775" cy="323850"/>
    <xdr:sp macro="" textlink="">
      <xdr:nvSpPr>
        <xdr:cNvPr id="11" name="AutoShape 15" descr="U.S. Department of Transportation - FHWA">
          <a:extLst>
            <a:ext uri="{FF2B5EF4-FFF2-40B4-BE49-F238E27FC236}">
              <a16:creationId xmlns:a16="http://schemas.microsoft.com/office/drawing/2014/main" id="{2571EF6E-1EBD-4B7F-8A1D-35C896E8CF70}"/>
            </a:ext>
          </a:extLst>
        </xdr:cNvPr>
        <xdr:cNvSpPr>
          <a:spLocks noChangeAspect="1" noChangeArrowheads="1"/>
        </xdr:cNvSpPr>
      </xdr:nvSpPr>
      <xdr:spPr bwMode="auto">
        <a:xfrm>
          <a:off x="0" y="166688"/>
          <a:ext cx="4857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790575" cy="176213"/>
    <xdr:sp macro="" textlink="">
      <xdr:nvSpPr>
        <xdr:cNvPr id="12" name="AutoShape 16" descr="FHWA">
          <a:extLst>
            <a:ext uri="{FF2B5EF4-FFF2-40B4-BE49-F238E27FC236}">
              <a16:creationId xmlns:a16="http://schemas.microsoft.com/office/drawing/2014/main" id="{7685359A-F9EB-4908-9863-CF6DBF54EABE}"/>
            </a:ext>
          </a:extLst>
        </xdr:cNvPr>
        <xdr:cNvSpPr>
          <a:spLocks noChangeAspect="1" noChangeArrowheads="1"/>
        </xdr:cNvSpPr>
      </xdr:nvSpPr>
      <xdr:spPr bwMode="auto">
        <a:xfrm>
          <a:off x="0" y="11668125"/>
          <a:ext cx="790575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790575" cy="176213"/>
    <xdr:sp macro="" textlink="">
      <xdr:nvSpPr>
        <xdr:cNvPr id="13" name="AutoShape 17" descr="FHWA">
          <a:extLst>
            <a:ext uri="{FF2B5EF4-FFF2-40B4-BE49-F238E27FC236}">
              <a16:creationId xmlns:a16="http://schemas.microsoft.com/office/drawing/2014/main" id="{14A12F13-E767-46CD-BE9A-C249666EA47A}"/>
            </a:ext>
          </a:extLst>
        </xdr:cNvPr>
        <xdr:cNvSpPr>
          <a:spLocks noChangeAspect="1" noChangeArrowheads="1"/>
        </xdr:cNvSpPr>
      </xdr:nvSpPr>
      <xdr:spPr bwMode="auto">
        <a:xfrm>
          <a:off x="0" y="11668125"/>
          <a:ext cx="790575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790575" cy="176213"/>
    <xdr:sp macro="" textlink="">
      <xdr:nvSpPr>
        <xdr:cNvPr id="14" name="AutoShape 18" descr="FHWA">
          <a:extLst>
            <a:ext uri="{FF2B5EF4-FFF2-40B4-BE49-F238E27FC236}">
              <a16:creationId xmlns:a16="http://schemas.microsoft.com/office/drawing/2014/main" id="{FB770712-9D9D-4064-BE15-BDE871E6024F}"/>
            </a:ext>
          </a:extLst>
        </xdr:cNvPr>
        <xdr:cNvSpPr>
          <a:spLocks noChangeAspect="1" noChangeArrowheads="1"/>
        </xdr:cNvSpPr>
      </xdr:nvSpPr>
      <xdr:spPr bwMode="auto">
        <a:xfrm>
          <a:off x="0" y="11668125"/>
          <a:ext cx="790575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790575" cy="176213"/>
    <xdr:sp macro="" textlink="">
      <xdr:nvSpPr>
        <xdr:cNvPr id="15" name="AutoShape 19" descr="FHWA">
          <a:extLst>
            <a:ext uri="{FF2B5EF4-FFF2-40B4-BE49-F238E27FC236}">
              <a16:creationId xmlns:a16="http://schemas.microsoft.com/office/drawing/2014/main" id="{43025C6C-929C-41CF-B2C5-93E6ECC3EA01}"/>
            </a:ext>
          </a:extLst>
        </xdr:cNvPr>
        <xdr:cNvSpPr>
          <a:spLocks noChangeAspect="1" noChangeArrowheads="1"/>
        </xdr:cNvSpPr>
      </xdr:nvSpPr>
      <xdr:spPr bwMode="auto">
        <a:xfrm>
          <a:off x="0" y="11501438"/>
          <a:ext cx="790575" cy="1762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30480</xdr:rowOff>
    </xdr:from>
    <xdr:to>
      <xdr:col>10</xdr:col>
      <xdr:colOff>243840</xdr:colOff>
      <xdr:row>54</xdr:row>
      <xdr:rowOff>220980</xdr:rowOff>
    </xdr:to>
    <xdr:graphicFrame macro="">
      <xdr:nvGraphicFramePr>
        <xdr:cNvPr id="10780" name="Chart 3">
          <a:extLst>
            <a:ext uri="{FF2B5EF4-FFF2-40B4-BE49-F238E27FC236}">
              <a16:creationId xmlns:a16="http://schemas.microsoft.com/office/drawing/2014/main" id="{1E84B302-891E-42E0-953B-A139D4C20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0</xdr:row>
      <xdr:rowOff>0</xdr:rowOff>
    </xdr:from>
    <xdr:to>
      <xdr:col>18</xdr:col>
      <xdr:colOff>274320</xdr:colOff>
      <xdr:row>0</xdr:row>
      <xdr:rowOff>487680</xdr:rowOff>
    </xdr:to>
    <xdr:sp macro="" textlink="">
      <xdr:nvSpPr>
        <xdr:cNvPr id="10781" name="AutoShape 6" descr="United States Department of Transportation - Federal Highway Administration">
          <a:extLst>
            <a:ext uri="{FF2B5EF4-FFF2-40B4-BE49-F238E27FC236}">
              <a16:creationId xmlns:a16="http://schemas.microsoft.com/office/drawing/2014/main" id="{7CA2DDAE-45DF-4E57-A5FA-E3829F336B0A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2103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228600</xdr:colOff>
      <xdr:row>0</xdr:row>
      <xdr:rowOff>281940</xdr:rowOff>
    </xdr:to>
    <xdr:sp macro="" textlink="">
      <xdr:nvSpPr>
        <xdr:cNvPr id="10782" name="AutoShape 7" descr="FHWA Ho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728F7E9-303D-4737-897D-E0485FB37A7C}"/>
            </a:ext>
          </a:extLst>
        </xdr:cNvPr>
        <xdr:cNvSpPr>
          <a:spLocks noChangeAspect="1" noChangeArrowheads="1"/>
        </xdr:cNvSpPr>
      </xdr:nvSpPr>
      <xdr:spPr bwMode="auto">
        <a:xfrm>
          <a:off x="9799320" y="0"/>
          <a:ext cx="83820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310</xdr:row>
      <xdr:rowOff>0</xdr:rowOff>
    </xdr:from>
    <xdr:to>
      <xdr:col>13</xdr:col>
      <xdr:colOff>1196340</xdr:colOff>
      <xdr:row>311</xdr:row>
      <xdr:rowOff>15240</xdr:rowOff>
    </xdr:to>
    <xdr:sp macro="" textlink="">
      <xdr:nvSpPr>
        <xdr:cNvPr id="10783" name="AutoShape 8" descr="FHWA">
          <a:extLst>
            <a:ext uri="{FF2B5EF4-FFF2-40B4-BE49-F238E27FC236}">
              <a16:creationId xmlns:a16="http://schemas.microsoft.com/office/drawing/2014/main" id="{70CEFF54-6160-4B4E-B282-331145A846BF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2303680"/>
          <a:ext cx="11963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310</xdr:row>
      <xdr:rowOff>0</xdr:rowOff>
    </xdr:from>
    <xdr:to>
      <xdr:col>13</xdr:col>
      <xdr:colOff>190500</xdr:colOff>
      <xdr:row>311</xdr:row>
      <xdr:rowOff>15240</xdr:rowOff>
    </xdr:to>
    <xdr:sp macro="" textlink="">
      <xdr:nvSpPr>
        <xdr:cNvPr id="10784" name="AutoShape 9" descr="FHWA">
          <a:extLst>
            <a:ext uri="{FF2B5EF4-FFF2-40B4-BE49-F238E27FC236}">
              <a16:creationId xmlns:a16="http://schemas.microsoft.com/office/drawing/2014/main" id="{A07DB763-878C-46AC-8A20-2683E6BA7E29}"/>
            </a:ext>
          </a:extLst>
        </xdr:cNvPr>
        <xdr:cNvSpPr>
          <a:spLocks noChangeAspect="1" noChangeArrowheads="1"/>
        </xdr:cNvSpPr>
      </xdr:nvSpPr>
      <xdr:spPr bwMode="auto">
        <a:xfrm>
          <a:off x="7315200" y="52303680"/>
          <a:ext cx="80010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129540</xdr:rowOff>
    </xdr:from>
    <xdr:to>
      <xdr:col>10</xdr:col>
      <xdr:colOff>807720</xdr:colOff>
      <xdr:row>28</xdr:row>
      <xdr:rowOff>0</xdr:rowOff>
    </xdr:to>
    <xdr:graphicFrame macro="">
      <xdr:nvGraphicFramePr>
        <xdr:cNvPr id="5335" name="Chart 1">
          <a:extLst>
            <a:ext uri="{FF2B5EF4-FFF2-40B4-BE49-F238E27FC236}">
              <a16:creationId xmlns:a16="http://schemas.microsoft.com/office/drawing/2014/main" id="{5E94662C-A4BA-441D-BA16-886F4DDFE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30</xdr:row>
      <xdr:rowOff>60960</xdr:rowOff>
    </xdr:from>
    <xdr:to>
      <xdr:col>10</xdr:col>
      <xdr:colOff>807720</xdr:colOff>
      <xdr:row>54</xdr:row>
      <xdr:rowOff>175260</xdr:rowOff>
    </xdr:to>
    <xdr:graphicFrame macro="">
      <xdr:nvGraphicFramePr>
        <xdr:cNvPr id="5336" name="Chart 2">
          <a:extLst>
            <a:ext uri="{FF2B5EF4-FFF2-40B4-BE49-F238E27FC236}">
              <a16:creationId xmlns:a16="http://schemas.microsoft.com/office/drawing/2014/main" id="{F744513C-BFED-4C38-8856-315B1758C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13</xdr:col>
      <xdr:colOff>236220</xdr:colOff>
      <xdr:row>36</xdr:row>
      <xdr:rowOff>91440</xdr:rowOff>
    </xdr:to>
    <xdr:pic>
      <xdr:nvPicPr>
        <xdr:cNvPr id="386050" name="Picture 1">
          <a:extLst>
            <a:ext uri="{FF2B5EF4-FFF2-40B4-BE49-F238E27FC236}">
              <a16:creationId xmlns:a16="http://schemas.microsoft.com/office/drawing/2014/main" id="{05681E5B-4ADA-49E9-BDF6-583C5FDBB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8458200" cy="6126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ReportEx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2"/>
      <sheetName val="Sheet1"/>
      <sheetName val="Page 3"/>
      <sheetName val="Page 7"/>
      <sheetName val="Page 8"/>
      <sheetName val="Figure 1"/>
      <sheetName val="Figure 2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A4" t="str">
            <v>2021</v>
          </cell>
          <cell r="B4" t="str">
            <v>September</v>
          </cell>
        </row>
        <row r="6">
          <cell r="A6">
            <v>44075</v>
          </cell>
          <cell r="B6">
            <v>44044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IV76"/>
  <sheetViews>
    <sheetView topLeftCell="A4" zoomScaleNormal="100" workbookViewId="0">
      <selection activeCell="K65" sqref="K65"/>
    </sheetView>
  </sheetViews>
  <sheetFormatPr defaultColWidth="9.109375" defaultRowHeight="12.6" x14ac:dyDescent="0.2"/>
  <cols>
    <col min="1" max="4" width="9.109375" style="3"/>
    <col min="5" max="5" width="16.33203125" style="3" customWidth="1"/>
    <col min="6" max="6" width="4.5546875" style="3" customWidth="1"/>
    <col min="7" max="7" width="12.109375" style="3" customWidth="1"/>
    <col min="8" max="16384" width="9.109375" style="3"/>
  </cols>
  <sheetData>
    <row r="2" spans="1:12" ht="28.2" x14ac:dyDescent="0.45">
      <c r="E2" s="80"/>
      <c r="F2" s="7"/>
    </row>
    <row r="4" spans="1:12" ht="12.75" customHeight="1" x14ac:dyDescent="0.2">
      <c r="A4" s="3" t="s">
        <v>0</v>
      </c>
      <c r="D4" s="6"/>
      <c r="E4" s="175" t="s">
        <v>1</v>
      </c>
      <c r="F4" s="175"/>
      <c r="G4" s="175"/>
      <c r="H4" s="175"/>
      <c r="I4" s="175"/>
      <c r="J4" s="175"/>
    </row>
    <row r="5" spans="1:12" ht="12.75" customHeight="1" x14ac:dyDescent="0.2">
      <c r="A5" s="3" t="s">
        <v>2</v>
      </c>
      <c r="D5" s="6"/>
      <c r="E5" s="175"/>
      <c r="F5" s="175"/>
      <c r="G5" s="175"/>
      <c r="H5" s="175"/>
      <c r="I5" s="175"/>
      <c r="J5" s="175"/>
    </row>
    <row r="7" spans="1:12" ht="12.75" customHeight="1" x14ac:dyDescent="0.2">
      <c r="A7" s="7" t="s">
        <v>3</v>
      </c>
      <c r="D7" s="6"/>
      <c r="E7" s="175" t="s">
        <v>4</v>
      </c>
      <c r="F7" s="175"/>
      <c r="G7" s="175"/>
      <c r="H7" s="175"/>
      <c r="I7" s="175"/>
      <c r="J7" s="175"/>
    </row>
    <row r="8" spans="1:12" ht="12.75" customHeight="1" x14ac:dyDescent="0.2">
      <c r="A8" s="7" t="s">
        <v>5</v>
      </c>
      <c r="D8" s="6"/>
      <c r="E8" s="175"/>
      <c r="F8" s="175"/>
      <c r="G8" s="175"/>
      <c r="H8" s="175"/>
      <c r="I8" s="175"/>
      <c r="J8" s="175"/>
    </row>
    <row r="10" spans="1:12" ht="12.75" customHeight="1" x14ac:dyDescent="0.2">
      <c r="A10" s="3" t="s">
        <v>6</v>
      </c>
      <c r="E10" s="174" t="str">
        <f>CONCATENATE(Data!B4," ",Data!A4)</f>
        <v>September 2021</v>
      </c>
      <c r="F10" s="174"/>
      <c r="G10" s="174"/>
      <c r="H10" s="174"/>
      <c r="I10" s="174"/>
      <c r="J10" s="174"/>
    </row>
    <row r="11" spans="1:12" ht="12.75" customHeight="1" x14ac:dyDescent="0.2">
      <c r="A11" s="3" t="s">
        <v>7</v>
      </c>
      <c r="E11" s="174"/>
      <c r="F11" s="174"/>
      <c r="G11" s="174"/>
      <c r="H11" s="174"/>
      <c r="I11" s="174"/>
      <c r="J11" s="174"/>
    </row>
    <row r="14" spans="1:12" ht="17.399999999999999" x14ac:dyDescent="0.3">
      <c r="E14" s="2" t="s">
        <v>8</v>
      </c>
      <c r="F14" s="1"/>
      <c r="G14" s="1"/>
      <c r="H14" s="1"/>
      <c r="I14" s="1"/>
      <c r="J14" s="1"/>
    </row>
    <row r="15" spans="1:12" ht="17.399999999999999" x14ac:dyDescent="0.3">
      <c r="E15" s="86" t="str">
        <f>Data!Q4&amp;"%"</f>
        <v>7.9%</v>
      </c>
      <c r="F15" s="2" t="s">
        <v>9</v>
      </c>
      <c r="G15" s="156" t="str">
        <f>Data!Y4</f>
        <v>19.5</v>
      </c>
      <c r="H15" s="2" t="s">
        <v>10</v>
      </c>
      <c r="I15" s="1"/>
      <c r="L15" s="2" t="str">
        <f>CONCATENATE("for ", E10, " as compared  with")</f>
        <v>for September 2021 as compared  with</v>
      </c>
    </row>
    <row r="16" spans="1:12" ht="17.399999999999999" x14ac:dyDescent="0.3">
      <c r="E16" s="94">
        <f>Data!A6</f>
        <v>44075</v>
      </c>
      <c r="F16" s="183">
        <f>E16</f>
        <v>44075</v>
      </c>
      <c r="G16" s="177"/>
      <c r="H16" s="1"/>
      <c r="I16" s="1"/>
      <c r="J16" s="1"/>
    </row>
    <row r="17" spans="1:256" ht="17.399999999999999" x14ac:dyDescent="0.3">
      <c r="E17" s="4" t="str">
        <f>"Travel for the month is estimated to be "&amp; Data!K4</f>
        <v>Travel for the month is estimated to be 266.7</v>
      </c>
      <c r="F17" s="1"/>
      <c r="G17" s="1"/>
      <c r="H17" s="1"/>
      <c r="I17" s="1"/>
      <c r="J17" s="1"/>
    </row>
    <row r="18" spans="1:256" ht="17.399999999999999" x14ac:dyDescent="0.3">
      <c r="E18" s="4" t="s">
        <v>11</v>
      </c>
      <c r="F18" s="1"/>
      <c r="G18" s="1"/>
      <c r="H18" s="1"/>
      <c r="I18" s="1"/>
      <c r="J18" s="1"/>
    </row>
    <row r="19" spans="1:256" ht="17.399999999999999" x14ac:dyDescent="0.3">
      <c r="E19" s="4"/>
      <c r="F19" s="1"/>
      <c r="G19" s="1"/>
      <c r="H19" s="1"/>
      <c r="I19" s="1"/>
      <c r="J19" s="1"/>
    </row>
    <row r="20" spans="1:256" s="4" customFormat="1" ht="17.399999999999999" x14ac:dyDescent="0.3">
      <c r="E20" s="4" t="s">
        <v>945</v>
      </c>
      <c r="F20" s="2"/>
      <c r="G20" s="2"/>
      <c r="H20" s="2"/>
      <c r="I20" s="2"/>
      <c r="J20" s="2"/>
    </row>
    <row r="21" spans="1:256" s="4" customFormat="1" ht="17.399999999999999" x14ac:dyDescent="0.3">
      <c r="E21" s="4" t="s">
        <v>949</v>
      </c>
      <c r="F21" s="2"/>
      <c r="G21" s="2"/>
      <c r="H21" s="2"/>
      <c r="I21" s="2"/>
      <c r="J21" s="2"/>
    </row>
    <row r="22" spans="1:256" s="4" customFormat="1" ht="17.399999999999999" x14ac:dyDescent="0.3">
      <c r="E22" s="4" t="s">
        <v>946</v>
      </c>
      <c r="F22" s="2"/>
      <c r="G22" s="2"/>
      <c r="H22" s="2"/>
      <c r="I22" s="2"/>
      <c r="J22" s="2"/>
    </row>
    <row r="23" spans="1:256" s="4" customFormat="1" ht="17.399999999999999" x14ac:dyDescent="0.3">
      <c r="E23" s="4" t="s">
        <v>947</v>
      </c>
      <c r="F23" s="2"/>
      <c r="G23" s="2"/>
      <c r="H23" s="2"/>
      <c r="I23" s="2"/>
      <c r="J23" s="2"/>
    </row>
    <row r="24" spans="1:256" s="4" customFormat="1" ht="17.399999999999999" x14ac:dyDescent="0.3">
      <c r="E24" s="4" t="s">
        <v>948</v>
      </c>
      <c r="F24" s="2"/>
      <c r="G24" s="2"/>
      <c r="H24" s="2"/>
      <c r="I24" s="2"/>
      <c r="J24" s="2"/>
    </row>
    <row r="26" spans="1:256" ht="17.399999999999999" x14ac:dyDescent="0.3">
      <c r="E26" s="176" t="str">
        <f>"Cumulative Travel for " &amp; Data!A4&amp;" changed by "</f>
        <v xml:space="preserve">Cumulative Travel for 2021 changed by </v>
      </c>
      <c r="F26" s="177"/>
      <c r="G26" s="177"/>
      <c r="H26" s="177"/>
      <c r="I26" s="177"/>
      <c r="J26" s="177"/>
      <c r="K26" s="86" t="str">
        <f>Data!S4&amp;"%"</f>
        <v>11.7%</v>
      </c>
    </row>
    <row r="27" spans="1:256" ht="17.399999999999999" x14ac:dyDescent="0.3">
      <c r="F27" s="4" t="s">
        <v>9</v>
      </c>
      <c r="G27" s="156" t="str">
        <f>Data!Z4</f>
        <v>244.0</v>
      </c>
      <c r="H27" s="4" t="s">
        <v>10</v>
      </c>
    </row>
    <row r="28" spans="1:256" ht="17.399999999999999" x14ac:dyDescent="0.3">
      <c r="A28" s="4"/>
      <c r="B28" s="4"/>
      <c r="C28" s="4"/>
      <c r="D28" s="4"/>
      <c r="E28" s="4" t="str">
        <f>"The cumulative estimate for the year is " &amp; Data!V4</f>
        <v>The cumulative estimate for the year is 2335.6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</row>
    <row r="29" spans="1:256" ht="17.399999999999999" x14ac:dyDescent="0.3">
      <c r="A29" s="4"/>
      <c r="B29" s="4"/>
      <c r="C29" s="4"/>
      <c r="D29" s="4"/>
      <c r="E29" s="4" t="s">
        <v>12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</row>
    <row r="32" spans="1:256" ht="16.2" x14ac:dyDescent="0.3">
      <c r="A32" s="182" t="str">
        <f>"Estimated Vehicle-Miles of Travel by Region - " &amp; E10 &amp;" - (in Billions)"</f>
        <v>Estimated Vehicle-Miles of Travel by Region - September 2021 - (in Billions)</v>
      </c>
      <c r="B32" s="182"/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ht="16.2" x14ac:dyDescent="0.3">
      <c r="A33" s="182" t="s">
        <v>13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61" spans="4:10" ht="16.2" x14ac:dyDescent="0.3">
      <c r="D61" s="9" t="s">
        <v>14</v>
      </c>
      <c r="G61" s="9" t="s">
        <v>15</v>
      </c>
      <c r="J61" s="9" t="s">
        <v>16</v>
      </c>
    </row>
    <row r="62" spans="4:10" ht="16.2" x14ac:dyDescent="0.3">
      <c r="D62" s="10" t="str">
        <f>Data!C4</f>
        <v>56.5</v>
      </c>
      <c r="G62" s="12" t="str">
        <f>Data!D4</f>
        <v>60.3</v>
      </c>
      <c r="J62" s="12" t="str">
        <f>Data!G4</f>
        <v>36.8</v>
      </c>
    </row>
    <row r="63" spans="4:10" ht="16.2" x14ac:dyDescent="0.3">
      <c r="D63" s="11" t="str">
        <f>Data!L4 &amp; "%"</f>
        <v>8.8%</v>
      </c>
      <c r="G63" s="11" t="str">
        <f>Data!M4 &amp; "%"</f>
        <v>7.1%</v>
      </c>
      <c r="J63" s="11" t="str">
        <f>Data!O4 &amp; "%"</f>
        <v>6.9%</v>
      </c>
    </row>
    <row r="64" spans="4:10" ht="16.2" x14ac:dyDescent="0.3">
      <c r="G64" s="10"/>
      <c r="J64" s="10"/>
    </row>
    <row r="65" spans="1:10" ht="16.2" x14ac:dyDescent="0.3">
      <c r="G65" s="9" t="s">
        <v>17</v>
      </c>
      <c r="J65" s="9" t="s">
        <v>18</v>
      </c>
    </row>
    <row r="66" spans="1:10" ht="16.2" x14ac:dyDescent="0.3">
      <c r="G66" s="12" t="str">
        <f>Data!E4</f>
        <v>54.9</v>
      </c>
      <c r="J66" s="10" t="str">
        <f>Data!H4</f>
        <v>58.2</v>
      </c>
    </row>
    <row r="67" spans="1:10" ht="16.2" x14ac:dyDescent="0.3">
      <c r="G67" s="11" t="str">
        <f>Data!N4 &amp; "%"</f>
        <v>7.4%</v>
      </c>
      <c r="J67" s="11" t="str">
        <f>Data!P4 &amp; "%"</f>
        <v>9.0%</v>
      </c>
    </row>
    <row r="69" spans="1:10" x14ac:dyDescent="0.2">
      <c r="A69" s="5" t="s">
        <v>19</v>
      </c>
      <c r="B69" s="8" t="s">
        <v>20</v>
      </c>
    </row>
    <row r="70" spans="1:10" x14ac:dyDescent="0.2">
      <c r="B70" s="8" t="str">
        <f>"All vehicle-miles of travel computed with Highway Statistics " &amp;Data!T4 &amp; " Table VM-2 as a base."</f>
        <v>All vehicle-miles of travel computed with Highway Statistics 2019 Table VM-2 as a base.</v>
      </c>
    </row>
    <row r="71" spans="1:10" ht="13.2" x14ac:dyDescent="0.25">
      <c r="B71" s="178" t="s">
        <v>21</v>
      </c>
      <c r="C71" s="179"/>
      <c r="D71" s="179"/>
      <c r="E71" s="179"/>
      <c r="F71" s="180" t="str">
        <f>Data!X4</f>
        <v>November 03,2021</v>
      </c>
      <c r="G71" s="181"/>
    </row>
    <row r="72" spans="1:10" s="8" customFormat="1" ht="10.199999999999999" x14ac:dyDescent="0.2">
      <c r="B72" s="8" t="str">
        <f>"Some historical data were revised based on HPMS and amended TVT data as of December " &amp;Data!AA4 &amp; "."</f>
        <v>Some historical data were revised based on HPMS and amended TVT data as of December 2019.</v>
      </c>
    </row>
    <row r="73" spans="1:10" s="8" customFormat="1" ht="10.199999999999999" x14ac:dyDescent="0.2">
      <c r="B73" s="8" t="s">
        <v>22</v>
      </c>
    </row>
    <row r="74" spans="1:10" s="8" customFormat="1" ht="10.199999999999999" x14ac:dyDescent="0.2">
      <c r="B74" s="8" t="s">
        <v>23</v>
      </c>
    </row>
    <row r="75" spans="1:10" s="8" customFormat="1" ht="10.199999999999999" x14ac:dyDescent="0.2">
      <c r="B75" s="8" t="s">
        <v>24</v>
      </c>
    </row>
    <row r="76" spans="1:10" s="8" customFormat="1" ht="10.199999999999999" x14ac:dyDescent="0.2">
      <c r="B76" s="8" t="s">
        <v>25</v>
      </c>
    </row>
  </sheetData>
  <mergeCells count="9">
    <mergeCell ref="E10:J11"/>
    <mergeCell ref="E4:J5"/>
    <mergeCell ref="E7:J8"/>
    <mergeCell ref="E26:J26"/>
    <mergeCell ref="B71:E71"/>
    <mergeCell ref="F71:G71"/>
    <mergeCell ref="A32:K32"/>
    <mergeCell ref="A33:K33"/>
    <mergeCell ref="F16:G16"/>
  </mergeCells>
  <phoneticPr fontId="0" type="noConversion"/>
  <conditionalFormatting sqref="D63 G63 J63 G67 J67">
    <cfRule type="expression" dxfId="17" priority="11" stopIfTrue="1">
      <formula>VALUE(D63) &lt; 0</formula>
    </cfRule>
  </conditionalFormatting>
  <conditionalFormatting sqref="E15">
    <cfRule type="expression" dxfId="16" priority="12" stopIfTrue="1">
      <formula>VALUE(E15)&lt;0</formula>
    </cfRule>
  </conditionalFormatting>
  <conditionalFormatting sqref="K26">
    <cfRule type="expression" dxfId="15" priority="10" stopIfTrue="1">
      <formula>VALUE(K26) &lt; 0</formula>
    </cfRule>
  </conditionalFormatting>
  <conditionalFormatting sqref="G15">
    <cfRule type="expression" dxfId="14" priority="2" stopIfTrue="1">
      <formula>VALUE($G$15) &lt; 0</formula>
    </cfRule>
  </conditionalFormatting>
  <conditionalFormatting sqref="G27">
    <cfRule type="expression" dxfId="13" priority="1" stopIfTrue="1">
      <formula>VALUE($G$27) &lt; 0</formula>
    </cfRule>
  </conditionalFormatting>
  <pageMargins left="0.5" right="0.5" top="0.5" bottom="0.5" header="0.5" footer="0.5"/>
  <pageSetup scale="8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3"/>
  <sheetViews>
    <sheetView topLeftCell="A13" zoomScaleNormal="100" workbookViewId="0">
      <selection activeCell="N47" sqref="N47"/>
    </sheetView>
  </sheetViews>
  <sheetFormatPr defaultRowHeight="13.2" x14ac:dyDescent="0.25"/>
  <cols>
    <col min="1" max="1" width="9.6640625" customWidth="1"/>
  </cols>
  <sheetData>
    <row r="1" spans="1:16" ht="12.75" customHeight="1" x14ac:dyDescent="0.25">
      <c r="A1" s="261" t="s">
        <v>526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16"/>
      <c r="M1" s="258" t="s">
        <v>527</v>
      </c>
      <c r="N1" s="258"/>
      <c r="O1" s="258"/>
      <c r="P1" s="258"/>
    </row>
    <row r="2" spans="1:16" x14ac:dyDescent="0.25">
      <c r="M2" s="258"/>
      <c r="N2" s="258"/>
      <c r="O2" s="258"/>
      <c r="P2" s="258"/>
    </row>
    <row r="4" spans="1:16" x14ac:dyDescent="0.25">
      <c r="M4" s="18"/>
      <c r="N4" s="62">
        <f>Data!S42</f>
        <v>2019</v>
      </c>
      <c r="O4" s="95">
        <f>Data!T42</f>
        <v>2020</v>
      </c>
      <c r="P4" s="95">
        <f>Data!U42</f>
        <v>2021</v>
      </c>
    </row>
    <row r="5" spans="1:16" x14ac:dyDescent="0.25">
      <c r="M5" s="20" t="s">
        <v>503</v>
      </c>
      <c r="N5" s="63">
        <f>Data!X43</f>
        <v>5.67</v>
      </c>
      <c r="O5" s="63">
        <f>Data!Y43</f>
        <v>5.78</v>
      </c>
      <c r="P5" s="63">
        <f>Data!Z43</f>
        <v>5.03</v>
      </c>
    </row>
    <row r="6" spans="1:16" x14ac:dyDescent="0.25">
      <c r="M6" s="20" t="s">
        <v>504</v>
      </c>
      <c r="N6" s="63">
        <f>Data!X44</f>
        <v>5.84</v>
      </c>
      <c r="O6" s="63">
        <f>Data!Y44</f>
        <v>5.74</v>
      </c>
      <c r="P6" s="63">
        <f>Data!Z44</f>
        <v>5.17</v>
      </c>
    </row>
    <row r="7" spans="1:16" x14ac:dyDescent="0.25">
      <c r="M7" s="20" t="s">
        <v>505</v>
      </c>
      <c r="N7" s="63">
        <f>Data!X45</f>
        <v>6.21</v>
      </c>
      <c r="O7" s="63">
        <f>Data!Y45</f>
        <v>4.99</v>
      </c>
      <c r="P7" s="63">
        <f>Data!Z45</f>
        <v>5.9</v>
      </c>
    </row>
    <row r="8" spans="1:16" x14ac:dyDescent="0.25">
      <c r="M8" s="20" t="s">
        <v>507</v>
      </c>
      <c r="N8" s="63">
        <f>Data!X46</f>
        <v>6.49</v>
      </c>
      <c r="O8" s="63">
        <f>Data!Y46</f>
        <v>3.82</v>
      </c>
      <c r="P8" s="63">
        <f>Data!Z46</f>
        <v>5.92</v>
      </c>
    </row>
    <row r="9" spans="1:16" x14ac:dyDescent="0.25">
      <c r="M9" s="20" t="s">
        <v>508</v>
      </c>
      <c r="N9" s="63">
        <f>Data!X47</f>
        <v>6.41</v>
      </c>
      <c r="O9" s="63">
        <f>Data!Y47</f>
        <v>4.67</v>
      </c>
      <c r="P9" s="63">
        <f>Data!Z47</f>
        <v>6.05</v>
      </c>
    </row>
    <row r="10" spans="1:16" x14ac:dyDescent="0.25">
      <c r="M10" s="20" t="s">
        <v>509</v>
      </c>
      <c r="N10" s="63">
        <f>Data!X48</f>
        <v>6.55</v>
      </c>
      <c r="O10" s="63">
        <f>Data!Y48</f>
        <v>5.61</v>
      </c>
      <c r="P10" s="63">
        <f>Data!Z48</f>
        <v>6.45</v>
      </c>
    </row>
    <row r="11" spans="1:16" x14ac:dyDescent="0.25">
      <c r="M11" s="20" t="s">
        <v>512</v>
      </c>
      <c r="N11" s="63">
        <f>Data!X49</f>
        <v>6.42</v>
      </c>
      <c r="O11" s="63">
        <f>Data!Y49</f>
        <v>5.63</v>
      </c>
      <c r="P11" s="63">
        <f>Data!Z49</f>
        <v>6.28</v>
      </c>
    </row>
    <row r="12" spans="1:16" x14ac:dyDescent="0.25">
      <c r="M12" s="20" t="s">
        <v>513</v>
      </c>
      <c r="N12" s="63">
        <f>Data!X50</f>
        <v>6.34</v>
      </c>
      <c r="O12" s="63">
        <f>Data!Y50</f>
        <v>5.52</v>
      </c>
      <c r="P12" s="63">
        <f>Data!Z50</f>
        <v>6.01</v>
      </c>
    </row>
    <row r="13" spans="1:16" ht="12.75" customHeight="1" x14ac:dyDescent="0.25">
      <c r="M13" s="20" t="s">
        <v>514</v>
      </c>
      <c r="N13" s="63">
        <f>Data!X51</f>
        <v>6.22</v>
      </c>
      <c r="O13" s="63">
        <f>Data!Y51</f>
        <v>5.62</v>
      </c>
      <c r="P13" s="63">
        <f>Data!Z51</f>
        <v>6.09</v>
      </c>
    </row>
    <row r="14" spans="1:16" x14ac:dyDescent="0.25">
      <c r="M14" s="20" t="s">
        <v>516</v>
      </c>
      <c r="N14" s="63">
        <f>Data!X52</f>
        <v>6.36</v>
      </c>
      <c r="O14" s="63">
        <f>Data!Y52</f>
        <v>5.73</v>
      </c>
      <c r="P14" s="63" t="e">
        <f>Data!Z52</f>
        <v>#N/A</v>
      </c>
    </row>
    <row r="15" spans="1:16" x14ac:dyDescent="0.25">
      <c r="M15" s="20" t="s">
        <v>517</v>
      </c>
      <c r="N15" s="63">
        <f>Data!X53</f>
        <v>6.13</v>
      </c>
      <c r="O15" s="63">
        <f>Data!Y53</f>
        <v>5.4</v>
      </c>
      <c r="P15" s="63" t="e">
        <f>Data!Z53</f>
        <v>#N/A</v>
      </c>
    </row>
    <row r="16" spans="1:16" ht="12.75" customHeight="1" x14ac:dyDescent="0.25">
      <c r="M16" s="20" t="s">
        <v>518</v>
      </c>
      <c r="N16" s="63">
        <f>Data!X54</f>
        <v>6.23</v>
      </c>
      <c r="O16" s="63">
        <f>Data!Y54</f>
        <v>5.55</v>
      </c>
      <c r="P16" s="63" t="e">
        <f>Data!Z54</f>
        <v>#N/A</v>
      </c>
    </row>
    <row r="19" spans="13:16" ht="12.75" customHeight="1" x14ac:dyDescent="0.25">
      <c r="M19" s="258" t="s">
        <v>528</v>
      </c>
      <c r="N19" s="258"/>
      <c r="O19" s="258"/>
      <c r="P19" s="258"/>
    </row>
    <row r="20" spans="13:16" x14ac:dyDescent="0.25">
      <c r="M20" s="259"/>
      <c r="N20" s="259"/>
      <c r="O20" s="260"/>
      <c r="P20" s="260"/>
    </row>
    <row r="21" spans="13:16" x14ac:dyDescent="0.25">
      <c r="M21" s="18"/>
      <c r="N21" s="62">
        <f>Data!S42</f>
        <v>2019</v>
      </c>
      <c r="O21" s="62">
        <f>Data!T42</f>
        <v>2020</v>
      </c>
      <c r="P21" s="62">
        <f>Data!U42</f>
        <v>2021</v>
      </c>
    </row>
    <row r="22" spans="13:16" x14ac:dyDescent="0.25">
      <c r="M22" s="20" t="s">
        <v>503</v>
      </c>
      <c r="N22" s="64">
        <f>Data!S43</f>
        <v>2.2799999999999998</v>
      </c>
      <c r="O22" s="64">
        <f>Data!T43</f>
        <v>2.34</v>
      </c>
      <c r="P22" s="64">
        <f>Data!U43</f>
        <v>2.17</v>
      </c>
    </row>
    <row r="23" spans="13:16" x14ac:dyDescent="0.25">
      <c r="M23" s="20" t="s">
        <v>504</v>
      </c>
      <c r="N23" s="64">
        <f>Data!S44</f>
        <v>2.35</v>
      </c>
      <c r="O23" s="64">
        <f>Data!T44</f>
        <v>2.33</v>
      </c>
      <c r="P23" s="64">
        <f>Data!U44</f>
        <v>2.17</v>
      </c>
    </row>
    <row r="24" spans="13:16" x14ac:dyDescent="0.25">
      <c r="M24" s="20" t="s">
        <v>505</v>
      </c>
      <c r="N24" s="64">
        <f>Data!S45</f>
        <v>2.58</v>
      </c>
      <c r="O24" s="64">
        <f>Data!T45</f>
        <v>2.14</v>
      </c>
      <c r="P24" s="64">
        <f>Data!U45</f>
        <v>2.57</v>
      </c>
    </row>
    <row r="25" spans="13:16" x14ac:dyDescent="0.25">
      <c r="M25" s="20" t="s">
        <v>507</v>
      </c>
      <c r="N25" s="64">
        <f>Data!S46</f>
        <v>2.75</v>
      </c>
      <c r="O25" s="64">
        <f>Data!T46</f>
        <v>1.71</v>
      </c>
      <c r="P25" s="64">
        <f>Data!U46</f>
        <v>2.65</v>
      </c>
    </row>
    <row r="26" spans="13:16" x14ac:dyDescent="0.25">
      <c r="M26" s="20" t="s">
        <v>508</v>
      </c>
      <c r="N26" s="64">
        <f>Data!S47</f>
        <v>2.81</v>
      </c>
      <c r="O26" s="64">
        <f>Data!T47</f>
        <v>2.1800000000000002</v>
      </c>
      <c r="P26" s="64">
        <f>Data!U47</f>
        <v>2.78</v>
      </c>
    </row>
    <row r="27" spans="13:16" x14ac:dyDescent="0.25">
      <c r="M27" s="20" t="s">
        <v>509</v>
      </c>
      <c r="N27" s="64">
        <f>Data!S48</f>
        <v>2.93</v>
      </c>
      <c r="O27" s="64">
        <f>Data!T48</f>
        <v>2.61</v>
      </c>
      <c r="P27" s="64">
        <f>Data!U48</f>
        <v>2.97</v>
      </c>
    </row>
    <row r="28" spans="13:16" x14ac:dyDescent="0.25">
      <c r="M28" s="20" t="s">
        <v>512</v>
      </c>
      <c r="N28" s="64">
        <f>Data!S49</f>
        <v>3.03</v>
      </c>
      <c r="O28" s="64">
        <f>Data!T49</f>
        <v>2.76</v>
      </c>
      <c r="P28" s="64">
        <f>Data!U49</f>
        <v>3.08</v>
      </c>
    </row>
    <row r="29" spans="13:16" x14ac:dyDescent="0.25">
      <c r="M29" s="20" t="s">
        <v>513</v>
      </c>
      <c r="N29" s="64">
        <f>Data!S50</f>
        <v>2.91</v>
      </c>
      <c r="O29" s="64">
        <f>Data!T50</f>
        <v>2.63</v>
      </c>
      <c r="P29" s="64">
        <f>Data!U50</f>
        <v>2.82</v>
      </c>
    </row>
    <row r="30" spans="13:16" ht="12.75" customHeight="1" x14ac:dyDescent="0.25">
      <c r="M30" s="20" t="s">
        <v>514</v>
      </c>
      <c r="N30" s="64">
        <f>Data!S51</f>
        <v>2.76</v>
      </c>
      <c r="O30" s="64">
        <f>Data!T51</f>
        <v>2.62</v>
      </c>
      <c r="P30" s="64">
        <f>Data!U51</f>
        <v>2.8</v>
      </c>
    </row>
    <row r="31" spans="13:16" x14ac:dyDescent="0.25">
      <c r="M31" s="20" t="s">
        <v>516</v>
      </c>
      <c r="N31" s="64">
        <f>Data!S52</f>
        <v>2.77</v>
      </c>
      <c r="O31" s="64">
        <f>Data!T52</f>
        <v>2.63</v>
      </c>
      <c r="P31" s="64" t="e">
        <f>Data!U52</f>
        <v>#N/A</v>
      </c>
    </row>
    <row r="32" spans="13:16" x14ac:dyDescent="0.25">
      <c r="M32" s="20" t="s">
        <v>517</v>
      </c>
      <c r="N32" s="64">
        <f>Data!S53</f>
        <v>2.6</v>
      </c>
      <c r="O32" s="64">
        <f>Data!T53</f>
        <v>2.39</v>
      </c>
      <c r="P32" s="64" t="e">
        <f>Data!U53</f>
        <v>#N/A</v>
      </c>
    </row>
    <row r="33" spans="13:16" ht="12.75" customHeight="1" x14ac:dyDescent="0.25">
      <c r="M33" s="20" t="s">
        <v>518</v>
      </c>
      <c r="N33" s="64">
        <f>Data!S54</f>
        <v>2.5499999999999998</v>
      </c>
      <c r="O33" s="64">
        <f>Data!T54</f>
        <v>2.33</v>
      </c>
      <c r="P33" s="64" t="e">
        <f>Data!U54</f>
        <v>#N/A</v>
      </c>
    </row>
  </sheetData>
  <mergeCells count="3">
    <mergeCell ref="M1:P2"/>
    <mergeCell ref="M19:P20"/>
    <mergeCell ref="A1:K1"/>
  </mergeCells>
  <phoneticPr fontId="0" type="noConversion"/>
  <conditionalFormatting sqref="N5:P16 N22:P33">
    <cfRule type="expression" dxfId="6" priority="1" stopIfTrue="1">
      <formula>ISNA(N5)</formula>
    </cfRule>
  </conditionalFormatting>
  <pageMargins left="0.75" right="0.75" top="1" bottom="1" header="0.5" footer="0.5"/>
  <pageSetup scale="89" orientation="portrait" r:id="rId1"/>
  <headerFooter alignWithMargins="0"/>
  <colBreaks count="1" manualBreakCount="1">
    <brk id="11" max="56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40"/>
  <sheetViews>
    <sheetView workbookViewId="0">
      <selection activeCell="P32" sqref="P32"/>
    </sheetView>
  </sheetViews>
  <sheetFormatPr defaultColWidth="9.21875" defaultRowHeight="14.4" x14ac:dyDescent="0.3"/>
  <cols>
    <col min="1" max="16384" width="9.21875" style="164"/>
  </cols>
  <sheetData>
    <row r="2" spans="1:1" x14ac:dyDescent="0.3">
      <c r="A2" s="163" t="s">
        <v>950</v>
      </c>
    </row>
    <row r="39" spans="1:1" x14ac:dyDescent="0.3">
      <c r="A39" s="164" t="s">
        <v>951</v>
      </c>
    </row>
    <row r="40" spans="1:1" x14ac:dyDescent="0.3">
      <c r="A40" s="164" t="s">
        <v>952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59"/>
  <sheetViews>
    <sheetView workbookViewId="0"/>
  </sheetViews>
  <sheetFormatPr defaultRowHeight="13.2" x14ac:dyDescent="0.25"/>
  <cols>
    <col min="1" max="1" width="15.109375" bestFit="1" customWidth="1"/>
    <col min="2" max="2" width="16.44140625" bestFit="1" customWidth="1"/>
    <col min="3" max="3" width="12.33203125" bestFit="1" customWidth="1"/>
    <col min="4" max="4" width="11.6640625" bestFit="1" customWidth="1"/>
    <col min="23" max="23" width="11.6640625" bestFit="1" customWidth="1"/>
    <col min="24" max="24" width="14.88671875" bestFit="1" customWidth="1"/>
    <col min="25" max="25" width="21" bestFit="1" customWidth="1"/>
    <col min="26" max="26" width="18.109375" bestFit="1" customWidth="1"/>
    <col min="27" max="27" width="11.33203125" bestFit="1" customWidth="1"/>
  </cols>
  <sheetData>
    <row r="1" spans="1:27" x14ac:dyDescent="0.25">
      <c r="G1" t="s">
        <v>529</v>
      </c>
    </row>
    <row r="2" spans="1:27" x14ac:dyDescent="0.25">
      <c r="A2" t="s">
        <v>530</v>
      </c>
      <c r="B2" t="s">
        <v>531</v>
      </c>
      <c r="C2" t="s">
        <v>532</v>
      </c>
      <c r="D2" t="s">
        <v>533</v>
      </c>
      <c r="E2" t="s">
        <v>534</v>
      </c>
      <c r="G2" t="s">
        <v>535</v>
      </c>
      <c r="H2" t="s">
        <v>536</v>
      </c>
      <c r="I2" t="s">
        <v>537</v>
      </c>
      <c r="J2" t="s">
        <v>538</v>
      </c>
      <c r="K2" t="s">
        <v>539</v>
      </c>
      <c r="L2" t="s">
        <v>540</v>
      </c>
      <c r="M2" t="s">
        <v>541</v>
      </c>
      <c r="N2" t="s">
        <v>542</v>
      </c>
      <c r="O2" t="s">
        <v>543</v>
      </c>
      <c r="P2" t="s">
        <v>544</v>
      </c>
      <c r="Q2" t="s">
        <v>545</v>
      </c>
      <c r="R2" t="s">
        <v>546</v>
      </c>
      <c r="S2" t="s">
        <v>547</v>
      </c>
      <c r="T2" t="s">
        <v>548</v>
      </c>
      <c r="U2" t="s">
        <v>549</v>
      </c>
      <c r="V2" t="s">
        <v>550</v>
      </c>
      <c r="W2" t="s">
        <v>551</v>
      </c>
      <c r="X2" t="s">
        <v>552</v>
      </c>
      <c r="Y2" t="s">
        <v>553</v>
      </c>
      <c r="Z2" t="s">
        <v>554</v>
      </c>
      <c r="AA2" t="s">
        <v>555</v>
      </c>
    </row>
    <row r="3" spans="1:27" x14ac:dyDescent="0.25">
      <c r="B3" s="41"/>
      <c r="Y3" s="41"/>
      <c r="Z3" s="41"/>
    </row>
    <row r="4" spans="1:27" x14ac:dyDescent="0.25">
      <c r="A4" s="16" t="s">
        <v>556</v>
      </c>
      <c r="B4" s="16" t="s">
        <v>557</v>
      </c>
      <c r="C4" s="16" t="s">
        <v>558</v>
      </c>
      <c r="D4" s="16" t="s">
        <v>559</v>
      </c>
      <c r="E4" s="16" t="s">
        <v>560</v>
      </c>
      <c r="G4" s="16" t="s">
        <v>561</v>
      </c>
      <c r="H4" s="16" t="s">
        <v>562</v>
      </c>
      <c r="I4" s="16" t="s">
        <v>563</v>
      </c>
      <c r="J4" s="16" t="s">
        <v>564</v>
      </c>
      <c r="K4" s="16" t="s">
        <v>196</v>
      </c>
      <c r="L4" s="16" t="s">
        <v>417</v>
      </c>
      <c r="M4" s="16" t="s">
        <v>565</v>
      </c>
      <c r="N4" s="16" t="s">
        <v>566</v>
      </c>
      <c r="O4" s="16" t="s">
        <v>567</v>
      </c>
      <c r="P4" s="16" t="s">
        <v>568</v>
      </c>
      <c r="Q4" s="16" t="s">
        <v>242</v>
      </c>
      <c r="R4" s="16" t="s">
        <v>569</v>
      </c>
      <c r="S4" s="16" t="s">
        <v>419</v>
      </c>
      <c r="T4" s="16" t="s">
        <v>570</v>
      </c>
      <c r="U4" s="16" t="s">
        <v>571</v>
      </c>
      <c r="V4" s="16" t="s">
        <v>383</v>
      </c>
      <c r="W4" s="16" t="s">
        <v>572</v>
      </c>
      <c r="X4" s="16" t="s">
        <v>573</v>
      </c>
      <c r="Y4" s="16" t="s">
        <v>574</v>
      </c>
      <c r="Z4" s="16" t="s">
        <v>575</v>
      </c>
      <c r="AA4" s="16" t="s">
        <v>570</v>
      </c>
    </row>
    <row r="6" spans="1:27" x14ac:dyDescent="0.25">
      <c r="A6" s="84">
        <f>W4+31</f>
        <v>44075</v>
      </c>
      <c r="B6" s="85">
        <f>A6-31</f>
        <v>44044</v>
      </c>
    </row>
    <row r="7" spans="1:27" x14ac:dyDescent="0.25">
      <c r="A7" s="58"/>
      <c r="B7" s="58"/>
      <c r="C7" s="58"/>
      <c r="D7" s="58"/>
      <c r="E7" s="58"/>
      <c r="F7" s="58"/>
      <c r="G7" s="58" t="s">
        <v>576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</row>
    <row r="8" spans="1:27" x14ac:dyDescent="0.25">
      <c r="A8" s="59" t="s">
        <v>577</v>
      </c>
      <c r="B8" s="59" t="s">
        <v>578</v>
      </c>
      <c r="C8" s="59" t="s">
        <v>579</v>
      </c>
      <c r="D8" s="59" t="s">
        <v>580</v>
      </c>
    </row>
    <row r="9" spans="1:27" x14ac:dyDescent="0.25">
      <c r="A9" s="59" t="s">
        <v>581</v>
      </c>
      <c r="B9" s="59" t="s">
        <v>582</v>
      </c>
      <c r="C9" s="59" t="s">
        <v>583</v>
      </c>
      <c r="D9" s="59" t="s">
        <v>584</v>
      </c>
    </row>
    <row r="10" spans="1:27" x14ac:dyDescent="0.25">
      <c r="A10" s="59" t="s">
        <v>585</v>
      </c>
      <c r="B10" s="59" t="s">
        <v>586</v>
      </c>
      <c r="C10" s="59" t="s">
        <v>587</v>
      </c>
      <c r="D10" s="59" t="s">
        <v>588</v>
      </c>
    </row>
    <row r="11" spans="1:27" x14ac:dyDescent="0.25">
      <c r="A11" s="59" t="s">
        <v>589</v>
      </c>
      <c r="B11" s="59" t="s">
        <v>590</v>
      </c>
      <c r="C11" s="59" t="s">
        <v>591</v>
      </c>
      <c r="D11" s="59" t="s">
        <v>592</v>
      </c>
    </row>
    <row r="12" spans="1:27" x14ac:dyDescent="0.25">
      <c r="A12" s="59" t="s">
        <v>593</v>
      </c>
      <c r="B12" s="59" t="s">
        <v>594</v>
      </c>
      <c r="C12" s="59" t="s">
        <v>595</v>
      </c>
      <c r="D12" s="59" t="s">
        <v>596</v>
      </c>
    </row>
    <row r="13" spans="1:27" x14ac:dyDescent="0.25">
      <c r="A13" s="59" t="s">
        <v>597</v>
      </c>
      <c r="B13" s="59" t="s">
        <v>598</v>
      </c>
      <c r="C13" s="59" t="s">
        <v>599</v>
      </c>
      <c r="D13" s="59" t="s">
        <v>600</v>
      </c>
    </row>
    <row r="14" spans="1:27" x14ac:dyDescent="0.25">
      <c r="A14" s="59" t="s">
        <v>601</v>
      </c>
      <c r="B14" s="59" t="s">
        <v>602</v>
      </c>
      <c r="C14" s="59" t="s">
        <v>603</v>
      </c>
      <c r="D14" s="59" t="s">
        <v>604</v>
      </c>
    </row>
    <row r="15" spans="1:27" x14ac:dyDescent="0.25">
      <c r="A15" s="59" t="s">
        <v>605</v>
      </c>
      <c r="B15" s="59" t="s">
        <v>606</v>
      </c>
      <c r="C15" s="59" t="s">
        <v>607</v>
      </c>
      <c r="D15" s="59" t="s">
        <v>608</v>
      </c>
    </row>
    <row r="16" spans="1:27" x14ac:dyDescent="0.25">
      <c r="A16" s="59" t="s">
        <v>609</v>
      </c>
      <c r="B16" s="59" t="s">
        <v>610</v>
      </c>
      <c r="C16" s="59" t="s">
        <v>611</v>
      </c>
      <c r="D16" s="59" t="s">
        <v>612</v>
      </c>
    </row>
    <row r="17" spans="1:4" x14ac:dyDescent="0.25">
      <c r="A17" s="59" t="s">
        <v>613</v>
      </c>
      <c r="B17" s="59" t="s">
        <v>614</v>
      </c>
      <c r="C17" s="59" t="s">
        <v>615</v>
      </c>
      <c r="D17" s="59" t="s">
        <v>616</v>
      </c>
    </row>
    <row r="18" spans="1:4" x14ac:dyDescent="0.25">
      <c r="A18" s="59" t="s">
        <v>617</v>
      </c>
      <c r="B18" s="59" t="s">
        <v>618</v>
      </c>
      <c r="C18" s="59" t="s">
        <v>619</v>
      </c>
      <c r="D18" s="59" t="s">
        <v>620</v>
      </c>
    </row>
    <row r="19" spans="1:4" x14ac:dyDescent="0.25">
      <c r="A19" s="59" t="s">
        <v>621</v>
      </c>
      <c r="B19" s="59" t="s">
        <v>622</v>
      </c>
      <c r="C19" s="59" t="s">
        <v>623</v>
      </c>
      <c r="D19" s="59" t="s">
        <v>624</v>
      </c>
    </row>
    <row r="20" spans="1:4" x14ac:dyDescent="0.25">
      <c r="A20" s="59" t="s">
        <v>625</v>
      </c>
      <c r="B20" s="59" t="s">
        <v>626</v>
      </c>
      <c r="C20" s="59" t="s">
        <v>627</v>
      </c>
      <c r="D20" s="59" t="s">
        <v>628</v>
      </c>
    </row>
    <row r="21" spans="1:4" x14ac:dyDescent="0.25">
      <c r="A21" s="59" t="s">
        <v>629</v>
      </c>
      <c r="B21" s="59" t="s">
        <v>630</v>
      </c>
      <c r="C21" s="59" t="s">
        <v>631</v>
      </c>
      <c r="D21" s="59" t="s">
        <v>632</v>
      </c>
    </row>
    <row r="22" spans="1:4" x14ac:dyDescent="0.25">
      <c r="A22" s="59" t="s">
        <v>633</v>
      </c>
      <c r="B22" s="59" t="s">
        <v>634</v>
      </c>
      <c r="C22" s="59" t="s">
        <v>635</v>
      </c>
      <c r="D22" s="59" t="s">
        <v>636</v>
      </c>
    </row>
    <row r="23" spans="1:4" x14ac:dyDescent="0.25">
      <c r="A23" s="59" t="s">
        <v>637</v>
      </c>
      <c r="B23" s="59" t="s">
        <v>638</v>
      </c>
      <c r="C23" s="59" t="s">
        <v>639</v>
      </c>
      <c r="D23" s="59" t="s">
        <v>640</v>
      </c>
    </row>
    <row r="24" spans="1:4" x14ac:dyDescent="0.25">
      <c r="A24" s="59" t="s">
        <v>641</v>
      </c>
      <c r="B24" s="59" t="s">
        <v>642</v>
      </c>
      <c r="C24" s="59" t="s">
        <v>643</v>
      </c>
      <c r="D24" s="59" t="s">
        <v>644</v>
      </c>
    </row>
    <row r="25" spans="1:4" x14ac:dyDescent="0.25">
      <c r="A25" s="59" t="s">
        <v>645</v>
      </c>
      <c r="B25" s="59" t="s">
        <v>646</v>
      </c>
      <c r="C25" s="59" t="s">
        <v>647</v>
      </c>
      <c r="D25" s="59" t="s">
        <v>648</v>
      </c>
    </row>
    <row r="26" spans="1:4" x14ac:dyDescent="0.25">
      <c r="A26" s="59" t="s">
        <v>649</v>
      </c>
      <c r="B26" s="59" t="s">
        <v>650</v>
      </c>
      <c r="C26" s="59" t="s">
        <v>651</v>
      </c>
      <c r="D26" s="59" t="s">
        <v>652</v>
      </c>
    </row>
    <row r="27" spans="1:4" x14ac:dyDescent="0.25">
      <c r="A27" s="59" t="s">
        <v>653</v>
      </c>
      <c r="B27" s="59" t="s">
        <v>654</v>
      </c>
      <c r="C27" s="59" t="s">
        <v>655</v>
      </c>
      <c r="D27" s="59" t="s">
        <v>656</v>
      </c>
    </row>
    <row r="28" spans="1:4" x14ac:dyDescent="0.25">
      <c r="A28" s="59" t="s">
        <v>657</v>
      </c>
      <c r="B28" s="59" t="s">
        <v>658</v>
      </c>
      <c r="C28" s="59" t="s">
        <v>659</v>
      </c>
      <c r="D28" s="59" t="s">
        <v>660</v>
      </c>
    </row>
    <row r="29" spans="1:4" x14ac:dyDescent="0.25">
      <c r="A29" s="59" t="s">
        <v>661</v>
      </c>
      <c r="B29" s="59" t="s">
        <v>662</v>
      </c>
      <c r="C29" s="59" t="s">
        <v>663</v>
      </c>
      <c r="D29" s="59" t="s">
        <v>664</v>
      </c>
    </row>
    <row r="30" spans="1:4" x14ac:dyDescent="0.25">
      <c r="A30" s="59" t="s">
        <v>665</v>
      </c>
      <c r="B30" s="59" t="s">
        <v>666</v>
      </c>
      <c r="C30" s="59" t="s">
        <v>667</v>
      </c>
      <c r="D30" s="59" t="s">
        <v>668</v>
      </c>
    </row>
    <row r="31" spans="1:4" x14ac:dyDescent="0.25">
      <c r="A31" s="59" t="s">
        <v>669</v>
      </c>
      <c r="B31" s="59" t="s">
        <v>670</v>
      </c>
      <c r="C31" s="59" t="s">
        <v>671</v>
      </c>
      <c r="D31" s="59" t="s">
        <v>672</v>
      </c>
    </row>
    <row r="32" spans="1:4" x14ac:dyDescent="0.25">
      <c r="A32" s="59" t="s">
        <v>570</v>
      </c>
      <c r="B32" s="59" t="s">
        <v>673</v>
      </c>
      <c r="C32" s="59" t="s">
        <v>674</v>
      </c>
      <c r="D32" s="59" t="s">
        <v>675</v>
      </c>
    </row>
    <row r="33" spans="1:26" x14ac:dyDescent="0.25">
      <c r="A33" s="59" t="s">
        <v>676</v>
      </c>
      <c r="B33" s="59" t="s">
        <v>677</v>
      </c>
      <c r="C33" s="59" t="s">
        <v>678</v>
      </c>
      <c r="D33" s="59" t="s">
        <v>679</v>
      </c>
    </row>
    <row r="34" spans="1:26" x14ac:dyDescent="0.25">
      <c r="A34" s="59" t="s">
        <v>556</v>
      </c>
      <c r="B34" s="59" t="s">
        <v>680</v>
      </c>
      <c r="C34" s="59" t="s">
        <v>681</v>
      </c>
      <c r="D34" s="59" t="s">
        <v>682</v>
      </c>
    </row>
    <row r="38" spans="1:26" x14ac:dyDescent="0.25">
      <c r="J38" s="146"/>
      <c r="L38" s="147"/>
    </row>
    <row r="40" spans="1:26" x14ac:dyDescent="0.25">
      <c r="H40" s="58" t="s">
        <v>683</v>
      </c>
      <c r="S40" s="58" t="s">
        <v>684</v>
      </c>
    </row>
    <row r="41" spans="1:26" x14ac:dyDescent="0.25">
      <c r="A41" t="s">
        <v>530</v>
      </c>
      <c r="B41" t="s">
        <v>685</v>
      </c>
      <c r="C41" t="s">
        <v>686</v>
      </c>
      <c r="D41" t="s">
        <v>687</v>
      </c>
      <c r="E41" t="s">
        <v>688</v>
      </c>
      <c r="F41" s="59" t="s">
        <v>57</v>
      </c>
      <c r="L41" t="s">
        <v>530</v>
      </c>
      <c r="M41" t="s">
        <v>689</v>
      </c>
      <c r="N41" t="s">
        <v>685</v>
      </c>
      <c r="O41" t="s">
        <v>688</v>
      </c>
      <c r="P41" t="s">
        <v>690</v>
      </c>
      <c r="Q41" t="s">
        <v>57</v>
      </c>
      <c r="T41" t="s">
        <v>691</v>
      </c>
      <c r="Y41" t="s">
        <v>692</v>
      </c>
    </row>
    <row r="42" spans="1:26" x14ac:dyDescent="0.25">
      <c r="A42" s="16" t="s">
        <v>585</v>
      </c>
      <c r="B42" s="16" t="s">
        <v>693</v>
      </c>
      <c r="C42" s="16" t="s">
        <v>694</v>
      </c>
      <c r="E42" s="16" t="s">
        <v>695</v>
      </c>
      <c r="F42" s="60">
        <v>1</v>
      </c>
      <c r="G42">
        <f>VALUE(A42)</f>
        <v>1997</v>
      </c>
      <c r="H42" s="149">
        <f>IF(ISBLANK(A42), "", J42)</f>
        <v>35431</v>
      </c>
      <c r="I42">
        <f>IF(ISBLANK(E42),NA(),VALUE(E42))</f>
        <v>2490</v>
      </c>
      <c r="J42" s="148">
        <f>DATE(G42,B42,1)</f>
        <v>35431</v>
      </c>
      <c r="K42" s="60"/>
      <c r="L42" s="59">
        <v>2019</v>
      </c>
      <c r="M42" s="59">
        <v>1</v>
      </c>
      <c r="N42" s="60" t="s">
        <v>694</v>
      </c>
      <c r="O42" s="61">
        <v>2.2799999999999998</v>
      </c>
      <c r="P42" s="61">
        <v>5.67</v>
      </c>
      <c r="Q42" s="60">
        <v>1</v>
      </c>
      <c r="S42" s="59">
        <f>L42</f>
        <v>2019</v>
      </c>
      <c r="T42" s="59">
        <f>L54</f>
        <v>2020</v>
      </c>
      <c r="U42" s="59">
        <f>L66</f>
        <v>2021</v>
      </c>
      <c r="X42">
        <v>0</v>
      </c>
      <c r="Y42">
        <v>0</v>
      </c>
      <c r="Z42">
        <v>0</v>
      </c>
    </row>
    <row r="43" spans="1:26" x14ac:dyDescent="0.25">
      <c r="A43" s="16" t="s">
        <v>585</v>
      </c>
      <c r="B43" s="16" t="s">
        <v>696</v>
      </c>
      <c r="C43" s="16" t="s">
        <v>697</v>
      </c>
      <c r="E43" s="16" t="s">
        <v>698</v>
      </c>
      <c r="F43" s="60">
        <v>2</v>
      </c>
      <c r="G43">
        <f t="shared" ref="G43:G106" si="0">VALUE(A43)</f>
        <v>1997</v>
      </c>
      <c r="H43" s="149">
        <f t="shared" ref="H43:H106" si="1">IF(ISBLANK(A43), "", J43)</f>
        <v>35462</v>
      </c>
      <c r="I43">
        <f t="shared" ref="I43:I106" si="2">IF(ISBLANK(E43),NA(),VALUE(E43))</f>
        <v>2497</v>
      </c>
      <c r="J43" s="148">
        <f t="shared" ref="J43:J106" si="3">DATE(G43,B43,1)</f>
        <v>35462</v>
      </c>
      <c r="K43" s="60"/>
      <c r="L43" s="59">
        <v>2019</v>
      </c>
      <c r="M43" s="59">
        <v>2</v>
      </c>
      <c r="N43" s="60" t="s">
        <v>697</v>
      </c>
      <c r="O43" s="61">
        <v>2.35</v>
      </c>
      <c r="P43" s="61">
        <v>5.84</v>
      </c>
      <c r="Q43" s="60">
        <v>2</v>
      </c>
      <c r="R43" s="60" t="str">
        <f t="shared" ref="R43:R54" si="4">N42</f>
        <v>January</v>
      </c>
      <c r="S43">
        <f t="shared" ref="S43:S54" si="5">IF(ISBLANK(O42),NA(),O42)</f>
        <v>2.2799999999999998</v>
      </c>
      <c r="T43">
        <f t="shared" ref="T43:T54" si="6">IF(ISBLANK(O54),NA(),O54)</f>
        <v>2.34</v>
      </c>
      <c r="U43">
        <f t="shared" ref="U43:U54" si="7">IF(ISBLANK(O66),NA(),O66)</f>
        <v>2.17</v>
      </c>
      <c r="W43" s="60" t="str">
        <f t="shared" ref="W43:W54" si="8">N42</f>
        <v>January</v>
      </c>
      <c r="X43">
        <f t="shared" ref="X43:X54" si="9">IF(ISBLANK(P42),NA(),P42)</f>
        <v>5.67</v>
      </c>
      <c r="Y43">
        <f t="shared" ref="Y43:Y54" si="10">IF(ISBLANK(P54),NA(),P54)</f>
        <v>5.78</v>
      </c>
      <c r="Z43">
        <f t="shared" ref="Z43:Z54" si="11">IF(ISBLANK(P66),NA(),P66)</f>
        <v>5.03</v>
      </c>
    </row>
    <row r="44" spans="1:26" x14ac:dyDescent="0.25">
      <c r="A44" s="16" t="s">
        <v>585</v>
      </c>
      <c r="B44" s="16" t="s">
        <v>699</v>
      </c>
      <c r="C44" s="16" t="s">
        <v>700</v>
      </c>
      <c r="E44" s="16" t="s">
        <v>701</v>
      </c>
      <c r="F44" s="60">
        <v>3</v>
      </c>
      <c r="G44">
        <f t="shared" si="0"/>
        <v>1997</v>
      </c>
      <c r="H44" s="149">
        <f t="shared" si="1"/>
        <v>35490</v>
      </c>
      <c r="I44">
        <f t="shared" si="2"/>
        <v>2505</v>
      </c>
      <c r="J44" s="148">
        <f t="shared" si="3"/>
        <v>35490</v>
      </c>
      <c r="L44" s="59">
        <v>2019</v>
      </c>
      <c r="M44" s="59">
        <v>3</v>
      </c>
      <c r="N44" s="60" t="s">
        <v>700</v>
      </c>
      <c r="O44" s="61">
        <v>2.58</v>
      </c>
      <c r="P44" s="61">
        <v>6.21</v>
      </c>
      <c r="Q44" s="60">
        <v>3</v>
      </c>
      <c r="R44" s="60" t="str">
        <f t="shared" si="4"/>
        <v>February</v>
      </c>
      <c r="S44">
        <f t="shared" si="5"/>
        <v>2.35</v>
      </c>
      <c r="T44">
        <f t="shared" si="6"/>
        <v>2.33</v>
      </c>
      <c r="U44">
        <f t="shared" si="7"/>
        <v>2.17</v>
      </c>
      <c r="W44" s="60" t="str">
        <f t="shared" si="8"/>
        <v>February</v>
      </c>
      <c r="X44">
        <f t="shared" si="9"/>
        <v>5.84</v>
      </c>
      <c r="Y44">
        <f t="shared" si="10"/>
        <v>5.74</v>
      </c>
      <c r="Z44">
        <f t="shared" si="11"/>
        <v>5.17</v>
      </c>
    </row>
    <row r="45" spans="1:26" x14ac:dyDescent="0.25">
      <c r="A45" s="16" t="s">
        <v>585</v>
      </c>
      <c r="B45" s="16" t="s">
        <v>702</v>
      </c>
      <c r="C45" s="16" t="s">
        <v>703</v>
      </c>
      <c r="E45" s="16" t="s">
        <v>704</v>
      </c>
      <c r="F45" s="60">
        <v>4</v>
      </c>
      <c r="G45">
        <f t="shared" si="0"/>
        <v>1997</v>
      </c>
      <c r="H45" s="149">
        <f t="shared" si="1"/>
        <v>35521</v>
      </c>
      <c r="I45">
        <f t="shared" si="2"/>
        <v>2511</v>
      </c>
      <c r="J45" s="148">
        <f t="shared" si="3"/>
        <v>35521</v>
      </c>
      <c r="L45" s="59">
        <v>2019</v>
      </c>
      <c r="M45" s="59">
        <v>4</v>
      </c>
      <c r="N45" s="60" t="s">
        <v>703</v>
      </c>
      <c r="O45" s="61">
        <v>2.75</v>
      </c>
      <c r="P45" s="61">
        <v>6.49</v>
      </c>
      <c r="Q45" s="60">
        <v>4</v>
      </c>
      <c r="R45" s="60" t="str">
        <f t="shared" si="4"/>
        <v>March</v>
      </c>
      <c r="S45">
        <f t="shared" si="5"/>
        <v>2.58</v>
      </c>
      <c r="T45">
        <f t="shared" si="6"/>
        <v>2.14</v>
      </c>
      <c r="U45">
        <f t="shared" si="7"/>
        <v>2.57</v>
      </c>
      <c r="W45" s="60" t="str">
        <f t="shared" si="8"/>
        <v>March</v>
      </c>
      <c r="X45">
        <f t="shared" si="9"/>
        <v>6.21</v>
      </c>
      <c r="Y45">
        <f t="shared" si="10"/>
        <v>4.99</v>
      </c>
      <c r="Z45">
        <f t="shared" si="11"/>
        <v>5.9</v>
      </c>
    </row>
    <row r="46" spans="1:26" x14ac:dyDescent="0.25">
      <c r="A46" s="16" t="s">
        <v>585</v>
      </c>
      <c r="B46" s="16" t="s">
        <v>705</v>
      </c>
      <c r="C46" s="16" t="s">
        <v>508</v>
      </c>
      <c r="E46" s="16" t="s">
        <v>706</v>
      </c>
      <c r="F46" s="60">
        <v>5</v>
      </c>
      <c r="G46">
        <f t="shared" si="0"/>
        <v>1997</v>
      </c>
      <c r="H46" s="149">
        <f t="shared" si="1"/>
        <v>35551</v>
      </c>
      <c r="I46">
        <f t="shared" si="2"/>
        <v>2518</v>
      </c>
      <c r="J46" s="148">
        <f t="shared" si="3"/>
        <v>35551</v>
      </c>
      <c r="L46" s="59">
        <v>2019</v>
      </c>
      <c r="M46" s="59">
        <v>5</v>
      </c>
      <c r="N46" s="60" t="s">
        <v>508</v>
      </c>
      <c r="O46" s="61">
        <v>2.81</v>
      </c>
      <c r="P46" s="61">
        <v>6.41</v>
      </c>
      <c r="Q46" s="60">
        <v>5</v>
      </c>
      <c r="R46" s="60" t="str">
        <f t="shared" si="4"/>
        <v>April</v>
      </c>
      <c r="S46">
        <f t="shared" si="5"/>
        <v>2.75</v>
      </c>
      <c r="T46">
        <f t="shared" si="6"/>
        <v>1.71</v>
      </c>
      <c r="U46">
        <f t="shared" si="7"/>
        <v>2.65</v>
      </c>
      <c r="W46" s="60" t="str">
        <f t="shared" si="8"/>
        <v>April</v>
      </c>
      <c r="X46">
        <f t="shared" si="9"/>
        <v>6.49</v>
      </c>
      <c r="Y46">
        <f t="shared" si="10"/>
        <v>3.82</v>
      </c>
      <c r="Z46">
        <f t="shared" si="11"/>
        <v>5.92</v>
      </c>
    </row>
    <row r="47" spans="1:26" x14ac:dyDescent="0.25">
      <c r="A47" s="16" t="s">
        <v>585</v>
      </c>
      <c r="B47" s="16" t="s">
        <v>707</v>
      </c>
      <c r="C47" s="16" t="s">
        <v>708</v>
      </c>
      <c r="E47" s="16" t="s">
        <v>709</v>
      </c>
      <c r="F47" s="60">
        <v>6</v>
      </c>
      <c r="G47">
        <f t="shared" si="0"/>
        <v>1997</v>
      </c>
      <c r="H47" s="149">
        <f t="shared" si="1"/>
        <v>35582</v>
      </c>
      <c r="I47">
        <f t="shared" si="2"/>
        <v>2524</v>
      </c>
      <c r="J47" s="148">
        <f t="shared" si="3"/>
        <v>35582</v>
      </c>
      <c r="L47" s="59">
        <v>2019</v>
      </c>
      <c r="M47" s="59">
        <v>6</v>
      </c>
      <c r="N47" s="60" t="s">
        <v>708</v>
      </c>
      <c r="O47" s="61">
        <v>2.93</v>
      </c>
      <c r="P47" s="61">
        <v>6.55</v>
      </c>
      <c r="Q47" s="60">
        <v>6</v>
      </c>
      <c r="R47" s="60" t="str">
        <f t="shared" si="4"/>
        <v>May</v>
      </c>
      <c r="S47">
        <f t="shared" si="5"/>
        <v>2.81</v>
      </c>
      <c r="T47">
        <f t="shared" si="6"/>
        <v>2.1800000000000002</v>
      </c>
      <c r="U47">
        <f t="shared" si="7"/>
        <v>2.78</v>
      </c>
      <c r="W47" s="60" t="str">
        <f t="shared" si="8"/>
        <v>May</v>
      </c>
      <c r="X47">
        <f t="shared" si="9"/>
        <v>6.41</v>
      </c>
      <c r="Y47">
        <f t="shared" si="10"/>
        <v>4.67</v>
      </c>
      <c r="Z47">
        <f t="shared" si="11"/>
        <v>6.05</v>
      </c>
    </row>
    <row r="48" spans="1:26" x14ac:dyDescent="0.25">
      <c r="A48" s="16" t="s">
        <v>585</v>
      </c>
      <c r="B48" s="16" t="s">
        <v>710</v>
      </c>
      <c r="C48" s="16" t="s">
        <v>711</v>
      </c>
      <c r="E48" s="16" t="s">
        <v>712</v>
      </c>
      <c r="F48" s="60">
        <v>7</v>
      </c>
      <c r="G48">
        <f t="shared" si="0"/>
        <v>1997</v>
      </c>
      <c r="H48" s="149">
        <f t="shared" si="1"/>
        <v>35612</v>
      </c>
      <c r="I48">
        <f t="shared" si="2"/>
        <v>2536</v>
      </c>
      <c r="J48" s="148">
        <f t="shared" si="3"/>
        <v>35612</v>
      </c>
      <c r="L48" s="59">
        <v>2019</v>
      </c>
      <c r="M48" s="59">
        <v>7</v>
      </c>
      <c r="N48" s="60" t="s">
        <v>711</v>
      </c>
      <c r="O48" s="61">
        <v>3.03</v>
      </c>
      <c r="P48" s="61">
        <v>6.42</v>
      </c>
      <c r="Q48" s="60">
        <v>7</v>
      </c>
      <c r="R48" s="60" t="str">
        <f t="shared" si="4"/>
        <v>June</v>
      </c>
      <c r="S48">
        <f t="shared" si="5"/>
        <v>2.93</v>
      </c>
      <c r="T48">
        <f t="shared" si="6"/>
        <v>2.61</v>
      </c>
      <c r="U48">
        <f t="shared" si="7"/>
        <v>2.97</v>
      </c>
      <c r="W48" s="60" t="str">
        <f t="shared" si="8"/>
        <v>June</v>
      </c>
      <c r="X48">
        <f t="shared" si="9"/>
        <v>6.55</v>
      </c>
      <c r="Y48">
        <f t="shared" si="10"/>
        <v>5.61</v>
      </c>
      <c r="Z48">
        <f t="shared" si="11"/>
        <v>6.45</v>
      </c>
    </row>
    <row r="49" spans="1:26" x14ac:dyDescent="0.25">
      <c r="A49" s="16" t="s">
        <v>585</v>
      </c>
      <c r="B49" s="16" t="s">
        <v>713</v>
      </c>
      <c r="C49" s="16" t="s">
        <v>714</v>
      </c>
      <c r="E49" s="16" t="s">
        <v>715</v>
      </c>
      <c r="F49" s="60">
        <v>8</v>
      </c>
      <c r="G49">
        <f t="shared" si="0"/>
        <v>1997</v>
      </c>
      <c r="H49" s="149">
        <f t="shared" si="1"/>
        <v>35643</v>
      </c>
      <c r="I49">
        <f t="shared" si="2"/>
        <v>2540</v>
      </c>
      <c r="J49" s="148">
        <f t="shared" si="3"/>
        <v>35643</v>
      </c>
      <c r="L49" s="59">
        <v>2019</v>
      </c>
      <c r="M49" s="59">
        <v>8</v>
      </c>
      <c r="N49" s="60" t="s">
        <v>714</v>
      </c>
      <c r="O49" s="61">
        <v>2.91</v>
      </c>
      <c r="P49" s="61">
        <v>6.34</v>
      </c>
      <c r="Q49" s="60">
        <v>8</v>
      </c>
      <c r="R49" s="60" t="str">
        <f t="shared" si="4"/>
        <v>July</v>
      </c>
      <c r="S49">
        <f t="shared" si="5"/>
        <v>3.03</v>
      </c>
      <c r="T49">
        <f t="shared" si="6"/>
        <v>2.76</v>
      </c>
      <c r="U49">
        <f t="shared" si="7"/>
        <v>3.08</v>
      </c>
      <c r="W49" s="60" t="str">
        <f t="shared" si="8"/>
        <v>July</v>
      </c>
      <c r="X49">
        <f t="shared" si="9"/>
        <v>6.42</v>
      </c>
      <c r="Y49">
        <f t="shared" si="10"/>
        <v>5.63</v>
      </c>
      <c r="Z49">
        <f t="shared" si="11"/>
        <v>6.28</v>
      </c>
    </row>
    <row r="50" spans="1:26" x14ac:dyDescent="0.25">
      <c r="A50" s="16" t="s">
        <v>585</v>
      </c>
      <c r="B50" s="16" t="s">
        <v>716</v>
      </c>
      <c r="C50" s="16" t="s">
        <v>557</v>
      </c>
      <c r="E50" s="16" t="s">
        <v>717</v>
      </c>
      <c r="F50" s="60">
        <v>9</v>
      </c>
      <c r="G50">
        <f t="shared" si="0"/>
        <v>1997</v>
      </c>
      <c r="H50" s="149">
        <f t="shared" si="1"/>
        <v>35674</v>
      </c>
      <c r="I50">
        <f t="shared" si="2"/>
        <v>2546</v>
      </c>
      <c r="J50" s="148">
        <f t="shared" si="3"/>
        <v>35674</v>
      </c>
      <c r="L50" s="59">
        <v>2019</v>
      </c>
      <c r="M50" s="59">
        <v>9</v>
      </c>
      <c r="N50" s="60" t="s">
        <v>557</v>
      </c>
      <c r="O50" s="61">
        <v>2.76</v>
      </c>
      <c r="P50" s="61">
        <v>6.22</v>
      </c>
      <c r="Q50" s="60">
        <v>9</v>
      </c>
      <c r="R50" s="60" t="str">
        <f t="shared" si="4"/>
        <v>August</v>
      </c>
      <c r="S50">
        <f t="shared" si="5"/>
        <v>2.91</v>
      </c>
      <c r="T50">
        <f t="shared" si="6"/>
        <v>2.63</v>
      </c>
      <c r="U50">
        <f t="shared" si="7"/>
        <v>2.82</v>
      </c>
      <c r="W50" s="60" t="str">
        <f t="shared" si="8"/>
        <v>August</v>
      </c>
      <c r="X50">
        <f t="shared" si="9"/>
        <v>6.34</v>
      </c>
      <c r="Y50">
        <f t="shared" si="10"/>
        <v>5.52</v>
      </c>
      <c r="Z50">
        <f t="shared" si="11"/>
        <v>6.01</v>
      </c>
    </row>
    <row r="51" spans="1:26" x14ac:dyDescent="0.25">
      <c r="A51" s="16" t="s">
        <v>585</v>
      </c>
      <c r="B51" s="16" t="s">
        <v>718</v>
      </c>
      <c r="C51" s="16" t="s">
        <v>719</v>
      </c>
      <c r="E51" s="16" t="s">
        <v>720</v>
      </c>
      <c r="F51" s="60">
        <v>10</v>
      </c>
      <c r="G51">
        <f t="shared" si="0"/>
        <v>1997</v>
      </c>
      <c r="H51" s="149">
        <f t="shared" si="1"/>
        <v>35704</v>
      </c>
      <c r="I51">
        <f t="shared" si="2"/>
        <v>2551</v>
      </c>
      <c r="J51" s="148">
        <f t="shared" si="3"/>
        <v>35704</v>
      </c>
      <c r="L51" s="59">
        <v>2019</v>
      </c>
      <c r="M51" s="59">
        <v>10</v>
      </c>
      <c r="N51" s="60" t="s">
        <v>719</v>
      </c>
      <c r="O51" s="61">
        <v>2.77</v>
      </c>
      <c r="P51" s="61">
        <v>6.36</v>
      </c>
      <c r="Q51" s="60">
        <v>10</v>
      </c>
      <c r="R51" s="60" t="str">
        <f t="shared" si="4"/>
        <v>September</v>
      </c>
      <c r="S51">
        <f t="shared" si="5"/>
        <v>2.76</v>
      </c>
      <c r="T51">
        <f t="shared" si="6"/>
        <v>2.62</v>
      </c>
      <c r="U51">
        <f t="shared" si="7"/>
        <v>2.8</v>
      </c>
      <c r="W51" s="60" t="str">
        <f t="shared" si="8"/>
        <v>September</v>
      </c>
      <c r="X51">
        <f t="shared" si="9"/>
        <v>6.22</v>
      </c>
      <c r="Y51">
        <f t="shared" si="10"/>
        <v>5.62</v>
      </c>
      <c r="Z51">
        <f t="shared" si="11"/>
        <v>6.09</v>
      </c>
    </row>
    <row r="52" spans="1:26" x14ac:dyDescent="0.25">
      <c r="A52" s="16" t="s">
        <v>585</v>
      </c>
      <c r="B52" s="16" t="s">
        <v>721</v>
      </c>
      <c r="C52" s="16" t="s">
        <v>722</v>
      </c>
      <c r="E52" s="16" t="s">
        <v>723</v>
      </c>
      <c r="F52" s="60">
        <v>11</v>
      </c>
      <c r="G52">
        <f t="shared" si="0"/>
        <v>1997</v>
      </c>
      <c r="H52" s="149">
        <f t="shared" si="1"/>
        <v>35735</v>
      </c>
      <c r="I52">
        <f t="shared" si="2"/>
        <v>2553</v>
      </c>
      <c r="J52" s="148">
        <f t="shared" si="3"/>
        <v>35735</v>
      </c>
      <c r="L52" s="59">
        <v>2019</v>
      </c>
      <c r="M52" s="59">
        <v>11</v>
      </c>
      <c r="N52" s="60" t="s">
        <v>722</v>
      </c>
      <c r="O52" s="61">
        <v>2.6</v>
      </c>
      <c r="P52" s="61">
        <v>6.13</v>
      </c>
      <c r="Q52" s="60">
        <v>11</v>
      </c>
      <c r="R52" s="60" t="str">
        <f t="shared" si="4"/>
        <v>October</v>
      </c>
      <c r="S52">
        <f t="shared" si="5"/>
        <v>2.77</v>
      </c>
      <c r="T52">
        <f t="shared" si="6"/>
        <v>2.63</v>
      </c>
      <c r="U52" t="e">
        <f t="shared" si="7"/>
        <v>#N/A</v>
      </c>
      <c r="W52" s="60" t="str">
        <f t="shared" si="8"/>
        <v>October</v>
      </c>
      <c r="X52">
        <f t="shared" si="9"/>
        <v>6.36</v>
      </c>
      <c r="Y52">
        <f t="shared" si="10"/>
        <v>5.73</v>
      </c>
      <c r="Z52" t="e">
        <f t="shared" si="11"/>
        <v>#N/A</v>
      </c>
    </row>
    <row r="53" spans="1:26" x14ac:dyDescent="0.25">
      <c r="A53" s="16" t="s">
        <v>585</v>
      </c>
      <c r="B53" s="16" t="s">
        <v>724</v>
      </c>
      <c r="C53" s="16" t="s">
        <v>725</v>
      </c>
      <c r="E53" s="16" t="s">
        <v>726</v>
      </c>
      <c r="F53" s="60">
        <v>12</v>
      </c>
      <c r="G53">
        <f t="shared" si="0"/>
        <v>1997</v>
      </c>
      <c r="H53" s="149">
        <f t="shared" si="1"/>
        <v>35765</v>
      </c>
      <c r="I53">
        <f t="shared" si="2"/>
        <v>2559</v>
      </c>
      <c r="J53" s="148">
        <f t="shared" si="3"/>
        <v>35765</v>
      </c>
      <c r="L53" s="59">
        <v>2019</v>
      </c>
      <c r="M53" s="59">
        <v>12</v>
      </c>
      <c r="N53" s="60" t="s">
        <v>725</v>
      </c>
      <c r="O53" s="61">
        <v>2.5499999999999998</v>
      </c>
      <c r="P53" s="61">
        <v>6.23</v>
      </c>
      <c r="Q53" s="60">
        <v>12</v>
      </c>
      <c r="R53" s="60" t="str">
        <f t="shared" si="4"/>
        <v>November</v>
      </c>
      <c r="S53">
        <f t="shared" si="5"/>
        <v>2.6</v>
      </c>
      <c r="T53">
        <f t="shared" si="6"/>
        <v>2.39</v>
      </c>
      <c r="U53" t="e">
        <f t="shared" si="7"/>
        <v>#N/A</v>
      </c>
      <c r="W53" s="60" t="str">
        <f t="shared" si="8"/>
        <v>November</v>
      </c>
      <c r="X53">
        <f t="shared" si="9"/>
        <v>6.13</v>
      </c>
      <c r="Y53">
        <f t="shared" si="10"/>
        <v>5.4</v>
      </c>
      <c r="Z53" t="e">
        <f t="shared" si="11"/>
        <v>#N/A</v>
      </c>
    </row>
    <row r="54" spans="1:26" x14ac:dyDescent="0.25">
      <c r="A54" s="16" t="s">
        <v>589</v>
      </c>
      <c r="B54" s="16" t="s">
        <v>693</v>
      </c>
      <c r="C54" s="16" t="s">
        <v>694</v>
      </c>
      <c r="E54" s="16" t="s">
        <v>727</v>
      </c>
      <c r="F54" s="60">
        <v>13</v>
      </c>
      <c r="G54">
        <f t="shared" si="0"/>
        <v>1998</v>
      </c>
      <c r="H54" s="149">
        <f t="shared" si="1"/>
        <v>35796</v>
      </c>
      <c r="I54">
        <f t="shared" si="2"/>
        <v>2566</v>
      </c>
      <c r="J54" s="148">
        <f t="shared" si="3"/>
        <v>35796</v>
      </c>
      <c r="L54" s="59">
        <v>2020</v>
      </c>
      <c r="M54" s="59">
        <v>1</v>
      </c>
      <c r="N54" s="60" t="s">
        <v>694</v>
      </c>
      <c r="O54" s="61">
        <v>2.34</v>
      </c>
      <c r="P54" s="61">
        <v>5.78</v>
      </c>
      <c r="Q54" s="60">
        <v>13</v>
      </c>
      <c r="R54" s="60" t="str">
        <f t="shared" si="4"/>
        <v>December</v>
      </c>
      <c r="S54">
        <f t="shared" si="5"/>
        <v>2.5499999999999998</v>
      </c>
      <c r="T54">
        <f t="shared" si="6"/>
        <v>2.33</v>
      </c>
      <c r="U54" t="e">
        <f t="shared" si="7"/>
        <v>#N/A</v>
      </c>
      <c r="W54" s="60" t="str">
        <f t="shared" si="8"/>
        <v>December</v>
      </c>
      <c r="X54">
        <f t="shared" si="9"/>
        <v>6.23</v>
      </c>
      <c r="Y54">
        <f t="shared" si="10"/>
        <v>5.55</v>
      </c>
      <c r="Z54" t="e">
        <f t="shared" si="11"/>
        <v>#N/A</v>
      </c>
    </row>
    <row r="55" spans="1:26" x14ac:dyDescent="0.25">
      <c r="A55" s="16" t="s">
        <v>589</v>
      </c>
      <c r="B55" s="16" t="s">
        <v>696</v>
      </c>
      <c r="C55" s="16" t="s">
        <v>697</v>
      </c>
      <c r="E55" s="16" t="s">
        <v>728</v>
      </c>
      <c r="F55" s="60">
        <v>14</v>
      </c>
      <c r="G55">
        <f t="shared" si="0"/>
        <v>1998</v>
      </c>
      <c r="H55" s="149">
        <f t="shared" si="1"/>
        <v>35827</v>
      </c>
      <c r="I55">
        <f t="shared" si="2"/>
        <v>2569</v>
      </c>
      <c r="J55" s="148">
        <f t="shared" si="3"/>
        <v>35827</v>
      </c>
      <c r="L55" s="59">
        <v>2020</v>
      </c>
      <c r="M55" s="59">
        <v>2</v>
      </c>
      <c r="N55" s="60" t="s">
        <v>697</v>
      </c>
      <c r="O55" s="61">
        <v>2.33</v>
      </c>
      <c r="P55" s="61">
        <v>5.74</v>
      </c>
      <c r="Q55" s="60">
        <v>14</v>
      </c>
    </row>
    <row r="56" spans="1:26" x14ac:dyDescent="0.25">
      <c r="A56" s="16" t="s">
        <v>589</v>
      </c>
      <c r="B56" s="16" t="s">
        <v>699</v>
      </c>
      <c r="C56" s="16" t="s">
        <v>700</v>
      </c>
      <c r="E56" s="16" t="s">
        <v>729</v>
      </c>
      <c r="F56" s="60">
        <v>15</v>
      </c>
      <c r="G56">
        <f t="shared" si="0"/>
        <v>1998</v>
      </c>
      <c r="H56" s="149">
        <f t="shared" si="1"/>
        <v>35855</v>
      </c>
      <c r="I56">
        <f t="shared" si="2"/>
        <v>2571</v>
      </c>
      <c r="J56" s="148">
        <f t="shared" si="3"/>
        <v>35855</v>
      </c>
      <c r="L56" s="59">
        <v>2020</v>
      </c>
      <c r="M56" s="59">
        <v>3</v>
      </c>
      <c r="N56" s="60" t="s">
        <v>700</v>
      </c>
      <c r="O56" s="61">
        <v>2.14</v>
      </c>
      <c r="P56" s="61">
        <v>4.99</v>
      </c>
      <c r="Q56" s="60">
        <v>15</v>
      </c>
    </row>
    <row r="57" spans="1:26" x14ac:dyDescent="0.25">
      <c r="A57" s="16" t="s">
        <v>589</v>
      </c>
      <c r="B57" s="16" t="s">
        <v>702</v>
      </c>
      <c r="C57" s="16" t="s">
        <v>703</v>
      </c>
      <c r="E57" s="16" t="s">
        <v>730</v>
      </c>
      <c r="F57" s="60">
        <v>16</v>
      </c>
      <c r="G57">
        <f t="shared" si="0"/>
        <v>1998</v>
      </c>
      <c r="H57" s="149">
        <f t="shared" si="1"/>
        <v>35886</v>
      </c>
      <c r="I57">
        <f t="shared" si="2"/>
        <v>2578</v>
      </c>
      <c r="J57" s="148">
        <f t="shared" si="3"/>
        <v>35886</v>
      </c>
      <c r="L57" s="59">
        <v>2020</v>
      </c>
      <c r="M57" s="59">
        <v>4</v>
      </c>
      <c r="N57" s="60" t="s">
        <v>703</v>
      </c>
      <c r="O57" s="61">
        <v>1.71</v>
      </c>
      <c r="P57" s="61">
        <v>3.82</v>
      </c>
      <c r="Q57" s="60">
        <v>16</v>
      </c>
    </row>
    <row r="58" spans="1:26" x14ac:dyDescent="0.25">
      <c r="A58" s="16" t="s">
        <v>589</v>
      </c>
      <c r="B58" s="16" t="s">
        <v>705</v>
      </c>
      <c r="C58" s="16" t="s">
        <v>508</v>
      </c>
      <c r="E58" s="16" t="s">
        <v>731</v>
      </c>
      <c r="F58" s="60">
        <v>17</v>
      </c>
      <c r="G58">
        <f t="shared" si="0"/>
        <v>1998</v>
      </c>
      <c r="H58" s="149">
        <f t="shared" si="1"/>
        <v>35916</v>
      </c>
      <c r="I58">
        <f t="shared" si="2"/>
        <v>2580</v>
      </c>
      <c r="J58" s="148">
        <f t="shared" si="3"/>
        <v>35916</v>
      </c>
      <c r="L58" s="59">
        <v>2020</v>
      </c>
      <c r="M58" s="59">
        <v>5</v>
      </c>
      <c r="N58" s="60" t="s">
        <v>508</v>
      </c>
      <c r="O58" s="61">
        <v>2.1800000000000002</v>
      </c>
      <c r="P58" s="61">
        <v>4.67</v>
      </c>
      <c r="Q58" s="60">
        <v>17</v>
      </c>
    </row>
    <row r="59" spans="1:26" x14ac:dyDescent="0.25">
      <c r="A59" s="16" t="s">
        <v>589</v>
      </c>
      <c r="B59" s="16" t="s">
        <v>707</v>
      </c>
      <c r="C59" s="16" t="s">
        <v>708</v>
      </c>
      <c r="E59" s="16" t="s">
        <v>732</v>
      </c>
      <c r="F59" s="60">
        <v>18</v>
      </c>
      <c r="G59">
        <f t="shared" si="0"/>
        <v>1998</v>
      </c>
      <c r="H59" s="149">
        <f t="shared" si="1"/>
        <v>35947</v>
      </c>
      <c r="I59">
        <f t="shared" si="2"/>
        <v>2587</v>
      </c>
      <c r="J59" s="148">
        <f t="shared" si="3"/>
        <v>35947</v>
      </c>
      <c r="L59" s="59">
        <v>2020</v>
      </c>
      <c r="M59" s="59">
        <v>6</v>
      </c>
      <c r="N59" s="60" t="s">
        <v>708</v>
      </c>
      <c r="O59" s="61">
        <v>2.61</v>
      </c>
      <c r="P59" s="61">
        <v>5.61</v>
      </c>
      <c r="Q59" s="60">
        <v>18</v>
      </c>
    </row>
    <row r="60" spans="1:26" x14ac:dyDescent="0.25">
      <c r="A60" s="16" t="s">
        <v>589</v>
      </c>
      <c r="B60" s="16" t="s">
        <v>710</v>
      </c>
      <c r="C60" s="16" t="s">
        <v>711</v>
      </c>
      <c r="E60" s="16" t="s">
        <v>733</v>
      </c>
      <c r="F60" s="60">
        <v>19</v>
      </c>
      <c r="G60">
        <f t="shared" si="0"/>
        <v>1998</v>
      </c>
      <c r="H60" s="149">
        <f t="shared" si="1"/>
        <v>35977</v>
      </c>
      <c r="I60">
        <f t="shared" si="2"/>
        <v>2590</v>
      </c>
      <c r="J60" s="148">
        <f t="shared" si="3"/>
        <v>35977</v>
      </c>
      <c r="L60" s="59">
        <v>2020</v>
      </c>
      <c r="M60" s="59">
        <v>7</v>
      </c>
      <c r="N60" s="60" t="s">
        <v>711</v>
      </c>
      <c r="O60" s="61">
        <v>2.76</v>
      </c>
      <c r="P60" s="61">
        <v>5.63</v>
      </c>
      <c r="Q60" s="60">
        <v>19</v>
      </c>
    </row>
    <row r="61" spans="1:26" x14ac:dyDescent="0.25">
      <c r="A61" s="16" t="s">
        <v>589</v>
      </c>
      <c r="B61" s="16" t="s">
        <v>713</v>
      </c>
      <c r="C61" s="16" t="s">
        <v>714</v>
      </c>
      <c r="E61" s="16" t="s">
        <v>734</v>
      </c>
      <c r="F61" s="60">
        <v>20</v>
      </c>
      <c r="G61">
        <f t="shared" si="0"/>
        <v>1998</v>
      </c>
      <c r="H61" s="149">
        <f t="shared" si="1"/>
        <v>36008</v>
      </c>
      <c r="I61">
        <f t="shared" si="2"/>
        <v>2594</v>
      </c>
      <c r="J61" s="148">
        <f t="shared" si="3"/>
        <v>36008</v>
      </c>
      <c r="L61" s="59">
        <v>2020</v>
      </c>
      <c r="M61" s="59">
        <v>8</v>
      </c>
      <c r="N61" s="60" t="s">
        <v>714</v>
      </c>
      <c r="O61" s="61">
        <v>2.63</v>
      </c>
      <c r="P61" s="61">
        <v>5.52</v>
      </c>
      <c r="Q61" s="60">
        <v>20</v>
      </c>
    </row>
    <row r="62" spans="1:26" x14ac:dyDescent="0.25">
      <c r="A62" s="16" t="s">
        <v>589</v>
      </c>
      <c r="B62" s="16" t="s">
        <v>716</v>
      </c>
      <c r="C62" s="16" t="s">
        <v>557</v>
      </c>
      <c r="E62" s="16" t="s">
        <v>735</v>
      </c>
      <c r="F62" s="60">
        <v>21</v>
      </c>
      <c r="G62">
        <f t="shared" si="0"/>
        <v>1998</v>
      </c>
      <c r="H62" s="149">
        <f t="shared" si="1"/>
        <v>36039</v>
      </c>
      <c r="I62">
        <f t="shared" si="2"/>
        <v>2599</v>
      </c>
      <c r="J62" s="148">
        <f t="shared" si="3"/>
        <v>36039</v>
      </c>
      <c r="L62" s="59">
        <v>2020</v>
      </c>
      <c r="M62" s="59">
        <v>9</v>
      </c>
      <c r="N62" s="60" t="s">
        <v>557</v>
      </c>
      <c r="O62" s="61">
        <v>2.62</v>
      </c>
      <c r="P62" s="61">
        <v>5.62</v>
      </c>
      <c r="Q62" s="60">
        <v>21</v>
      </c>
    </row>
    <row r="63" spans="1:26" x14ac:dyDescent="0.25">
      <c r="A63" s="16" t="s">
        <v>589</v>
      </c>
      <c r="B63" s="16" t="s">
        <v>718</v>
      </c>
      <c r="C63" s="16" t="s">
        <v>719</v>
      </c>
      <c r="E63" s="16" t="s">
        <v>736</v>
      </c>
      <c r="F63" s="60">
        <v>22</v>
      </c>
      <c r="G63">
        <f t="shared" si="0"/>
        <v>1998</v>
      </c>
      <c r="H63" s="149">
        <f t="shared" si="1"/>
        <v>36069</v>
      </c>
      <c r="I63">
        <f t="shared" si="2"/>
        <v>2607</v>
      </c>
      <c r="J63" s="148">
        <f t="shared" si="3"/>
        <v>36069</v>
      </c>
      <c r="L63" s="59">
        <v>2020</v>
      </c>
      <c r="M63" s="59">
        <v>10</v>
      </c>
      <c r="N63" s="60" t="s">
        <v>719</v>
      </c>
      <c r="O63" s="61">
        <v>2.63</v>
      </c>
      <c r="P63" s="61">
        <v>5.73</v>
      </c>
      <c r="Q63" s="60">
        <v>22</v>
      </c>
    </row>
    <row r="64" spans="1:26" x14ac:dyDescent="0.25">
      <c r="A64" s="16" t="s">
        <v>589</v>
      </c>
      <c r="B64" s="16" t="s">
        <v>721</v>
      </c>
      <c r="C64" s="16" t="s">
        <v>722</v>
      </c>
      <c r="E64" s="16" t="s">
        <v>737</v>
      </c>
      <c r="F64" s="60">
        <v>23</v>
      </c>
      <c r="G64">
        <f t="shared" si="0"/>
        <v>1998</v>
      </c>
      <c r="H64" s="149">
        <f t="shared" si="1"/>
        <v>36100</v>
      </c>
      <c r="I64">
        <f t="shared" si="2"/>
        <v>2616</v>
      </c>
      <c r="J64" s="148">
        <f t="shared" si="3"/>
        <v>36100</v>
      </c>
      <c r="L64" s="59">
        <v>2020</v>
      </c>
      <c r="M64" s="59">
        <v>11</v>
      </c>
      <c r="N64" s="60" t="s">
        <v>722</v>
      </c>
      <c r="O64" s="61">
        <v>2.39</v>
      </c>
      <c r="P64" s="61">
        <v>5.4</v>
      </c>
      <c r="Q64" s="60">
        <v>23</v>
      </c>
    </row>
    <row r="65" spans="1:17" x14ac:dyDescent="0.25">
      <c r="A65" s="16" t="s">
        <v>589</v>
      </c>
      <c r="B65" s="16" t="s">
        <v>724</v>
      </c>
      <c r="C65" s="16" t="s">
        <v>725</v>
      </c>
      <c r="E65" s="16" t="s">
        <v>738</v>
      </c>
      <c r="F65" s="60">
        <v>24</v>
      </c>
      <c r="G65">
        <f t="shared" si="0"/>
        <v>1998</v>
      </c>
      <c r="H65" s="149">
        <f t="shared" si="1"/>
        <v>36130</v>
      </c>
      <c r="I65">
        <f t="shared" si="2"/>
        <v>2625</v>
      </c>
      <c r="J65" s="148">
        <f t="shared" si="3"/>
        <v>36130</v>
      </c>
      <c r="L65" s="59">
        <v>2020</v>
      </c>
      <c r="M65" s="59">
        <v>12</v>
      </c>
      <c r="N65" s="60" t="s">
        <v>725</v>
      </c>
      <c r="O65" s="61">
        <v>2.33</v>
      </c>
      <c r="P65" s="61">
        <v>5.55</v>
      </c>
      <c r="Q65" s="60">
        <v>24</v>
      </c>
    </row>
    <row r="66" spans="1:17" x14ac:dyDescent="0.25">
      <c r="A66" s="16" t="s">
        <v>593</v>
      </c>
      <c r="B66" s="16" t="s">
        <v>693</v>
      </c>
      <c r="C66" s="16" t="s">
        <v>694</v>
      </c>
      <c r="E66" s="16" t="s">
        <v>739</v>
      </c>
      <c r="F66" s="60">
        <v>25</v>
      </c>
      <c r="G66">
        <f t="shared" si="0"/>
        <v>1999</v>
      </c>
      <c r="H66" s="149">
        <f t="shared" si="1"/>
        <v>36161</v>
      </c>
      <c r="I66">
        <f t="shared" si="2"/>
        <v>2622</v>
      </c>
      <c r="J66" s="148">
        <f t="shared" si="3"/>
        <v>36161</v>
      </c>
      <c r="L66" s="59">
        <v>2021</v>
      </c>
      <c r="M66" s="59">
        <v>1</v>
      </c>
      <c r="N66" s="60" t="s">
        <v>694</v>
      </c>
      <c r="O66" s="61">
        <v>2.17</v>
      </c>
      <c r="P66" s="61">
        <v>5.03</v>
      </c>
      <c r="Q66" s="60">
        <v>25</v>
      </c>
    </row>
    <row r="67" spans="1:17" x14ac:dyDescent="0.25">
      <c r="A67" s="16" t="s">
        <v>593</v>
      </c>
      <c r="B67" s="16" t="s">
        <v>696</v>
      </c>
      <c r="C67" s="16" t="s">
        <v>697</v>
      </c>
      <c r="E67" s="16" t="s">
        <v>740</v>
      </c>
      <c r="F67" s="60">
        <v>26</v>
      </c>
      <c r="G67">
        <f t="shared" si="0"/>
        <v>1999</v>
      </c>
      <c r="H67" s="149">
        <f t="shared" si="1"/>
        <v>36192</v>
      </c>
      <c r="I67">
        <f t="shared" si="2"/>
        <v>2626</v>
      </c>
      <c r="J67" s="148">
        <f t="shared" si="3"/>
        <v>36192</v>
      </c>
      <c r="L67" s="59">
        <v>2021</v>
      </c>
      <c r="M67" s="59">
        <v>2</v>
      </c>
      <c r="N67" s="60" t="s">
        <v>697</v>
      </c>
      <c r="O67" s="61">
        <v>2.17</v>
      </c>
      <c r="P67" s="61">
        <v>5.17</v>
      </c>
      <c r="Q67" s="60">
        <v>26</v>
      </c>
    </row>
    <row r="68" spans="1:17" x14ac:dyDescent="0.25">
      <c r="A68" s="16" t="s">
        <v>593</v>
      </c>
      <c r="B68" s="16" t="s">
        <v>699</v>
      </c>
      <c r="C68" s="16" t="s">
        <v>700</v>
      </c>
      <c r="E68" s="16" t="s">
        <v>741</v>
      </c>
      <c r="F68" s="60">
        <v>27</v>
      </c>
      <c r="G68">
        <f t="shared" si="0"/>
        <v>1999</v>
      </c>
      <c r="H68" s="149">
        <f t="shared" si="1"/>
        <v>36220</v>
      </c>
      <c r="I68">
        <f t="shared" si="2"/>
        <v>2633</v>
      </c>
      <c r="J68" s="148">
        <f t="shared" si="3"/>
        <v>36220</v>
      </c>
      <c r="L68" s="59">
        <v>2021</v>
      </c>
      <c r="M68" s="59">
        <v>3</v>
      </c>
      <c r="N68" s="60" t="s">
        <v>700</v>
      </c>
      <c r="O68" s="61">
        <v>2.57</v>
      </c>
      <c r="P68" s="61">
        <v>5.9</v>
      </c>
      <c r="Q68" s="60">
        <v>27</v>
      </c>
    </row>
    <row r="69" spans="1:17" x14ac:dyDescent="0.25">
      <c r="A69" s="16" t="s">
        <v>593</v>
      </c>
      <c r="B69" s="16" t="s">
        <v>702</v>
      </c>
      <c r="C69" s="16" t="s">
        <v>703</v>
      </c>
      <c r="E69" s="16" t="s">
        <v>742</v>
      </c>
      <c r="F69" s="60">
        <v>28</v>
      </c>
      <c r="G69">
        <f t="shared" si="0"/>
        <v>1999</v>
      </c>
      <c r="H69" s="149">
        <f t="shared" si="1"/>
        <v>36251</v>
      </c>
      <c r="I69">
        <f t="shared" si="2"/>
        <v>2636</v>
      </c>
      <c r="J69" s="148">
        <f t="shared" si="3"/>
        <v>36251</v>
      </c>
      <c r="L69" s="59">
        <v>2021</v>
      </c>
      <c r="M69" s="59">
        <v>4</v>
      </c>
      <c r="N69" s="60" t="s">
        <v>703</v>
      </c>
      <c r="O69" s="61">
        <v>2.65</v>
      </c>
      <c r="P69" s="61">
        <v>5.92</v>
      </c>
      <c r="Q69" s="60">
        <v>28</v>
      </c>
    </row>
    <row r="70" spans="1:17" x14ac:dyDescent="0.25">
      <c r="A70" s="16" t="s">
        <v>593</v>
      </c>
      <c r="B70" s="16" t="s">
        <v>705</v>
      </c>
      <c r="C70" s="16" t="s">
        <v>508</v>
      </c>
      <c r="E70" s="16" t="s">
        <v>743</v>
      </c>
      <c r="F70" s="60">
        <v>29</v>
      </c>
      <c r="G70">
        <f t="shared" si="0"/>
        <v>1999</v>
      </c>
      <c r="H70" s="149">
        <f t="shared" si="1"/>
        <v>36281</v>
      </c>
      <c r="I70">
        <f t="shared" si="2"/>
        <v>2639</v>
      </c>
      <c r="J70" s="148">
        <f t="shared" si="3"/>
        <v>36281</v>
      </c>
      <c r="L70" s="59">
        <v>2021</v>
      </c>
      <c r="M70" s="59">
        <v>5</v>
      </c>
      <c r="N70" s="60" t="s">
        <v>508</v>
      </c>
      <c r="O70" s="61">
        <v>2.78</v>
      </c>
      <c r="P70" s="61">
        <v>6.05</v>
      </c>
      <c r="Q70" s="60">
        <v>29</v>
      </c>
    </row>
    <row r="71" spans="1:17" x14ac:dyDescent="0.25">
      <c r="A71" s="16" t="s">
        <v>593</v>
      </c>
      <c r="B71" s="16" t="s">
        <v>707</v>
      </c>
      <c r="C71" s="16" t="s">
        <v>708</v>
      </c>
      <c r="E71" s="16" t="s">
        <v>744</v>
      </c>
      <c r="F71" s="60">
        <v>30</v>
      </c>
      <c r="G71">
        <f t="shared" si="0"/>
        <v>1999</v>
      </c>
      <c r="H71" s="149">
        <f t="shared" si="1"/>
        <v>36312</v>
      </c>
      <c r="I71">
        <f t="shared" si="2"/>
        <v>2646</v>
      </c>
      <c r="J71" s="148">
        <f t="shared" si="3"/>
        <v>36312</v>
      </c>
      <c r="L71" s="59">
        <v>2021</v>
      </c>
      <c r="M71" s="59">
        <v>6</v>
      </c>
      <c r="N71" s="60" t="s">
        <v>708</v>
      </c>
      <c r="O71" s="61">
        <v>2.97</v>
      </c>
      <c r="P71" s="61">
        <v>6.45</v>
      </c>
      <c r="Q71" s="60">
        <v>30</v>
      </c>
    </row>
    <row r="72" spans="1:17" x14ac:dyDescent="0.25">
      <c r="A72" s="16" t="s">
        <v>593</v>
      </c>
      <c r="B72" s="16" t="s">
        <v>710</v>
      </c>
      <c r="C72" s="16" t="s">
        <v>711</v>
      </c>
      <c r="E72" s="16" t="s">
        <v>745</v>
      </c>
      <c r="F72" s="60">
        <v>31</v>
      </c>
      <c r="G72">
        <f t="shared" si="0"/>
        <v>1999</v>
      </c>
      <c r="H72" s="149">
        <f t="shared" si="1"/>
        <v>36342</v>
      </c>
      <c r="I72">
        <f t="shared" si="2"/>
        <v>2649</v>
      </c>
      <c r="J72" s="148">
        <f t="shared" si="3"/>
        <v>36342</v>
      </c>
      <c r="L72" s="59">
        <v>2021</v>
      </c>
      <c r="M72" s="59">
        <v>7</v>
      </c>
      <c r="N72" s="60" t="s">
        <v>711</v>
      </c>
      <c r="O72" s="61">
        <v>3.08</v>
      </c>
      <c r="P72" s="61">
        <v>6.28</v>
      </c>
      <c r="Q72" s="60">
        <v>31</v>
      </c>
    </row>
    <row r="73" spans="1:17" x14ac:dyDescent="0.25">
      <c r="A73" s="16" t="s">
        <v>593</v>
      </c>
      <c r="B73" s="16" t="s">
        <v>713</v>
      </c>
      <c r="C73" s="16" t="s">
        <v>714</v>
      </c>
      <c r="E73" s="16" t="s">
        <v>746</v>
      </c>
      <c r="F73" s="60">
        <v>32</v>
      </c>
      <c r="G73">
        <f t="shared" si="0"/>
        <v>1999</v>
      </c>
      <c r="H73" s="149">
        <f t="shared" si="1"/>
        <v>36373</v>
      </c>
      <c r="I73">
        <f t="shared" si="2"/>
        <v>2654</v>
      </c>
      <c r="J73" s="148">
        <f t="shared" si="3"/>
        <v>36373</v>
      </c>
      <c r="L73" s="59">
        <v>2021</v>
      </c>
      <c r="M73" s="59">
        <v>8</v>
      </c>
      <c r="N73" s="60" t="s">
        <v>714</v>
      </c>
      <c r="O73" s="61">
        <v>2.82</v>
      </c>
      <c r="P73" s="61">
        <v>6.01</v>
      </c>
      <c r="Q73" s="60">
        <v>32</v>
      </c>
    </row>
    <row r="74" spans="1:17" x14ac:dyDescent="0.25">
      <c r="A74" s="16" t="s">
        <v>593</v>
      </c>
      <c r="B74" s="16" t="s">
        <v>716</v>
      </c>
      <c r="C74" s="16" t="s">
        <v>557</v>
      </c>
      <c r="E74" s="16" t="s">
        <v>747</v>
      </c>
      <c r="F74" s="60">
        <v>33</v>
      </c>
      <c r="G74">
        <f t="shared" si="0"/>
        <v>1999</v>
      </c>
      <c r="H74" s="149">
        <f t="shared" si="1"/>
        <v>36404</v>
      </c>
      <c r="I74">
        <f t="shared" si="2"/>
        <v>2659</v>
      </c>
      <c r="J74" s="148">
        <f t="shared" si="3"/>
        <v>36404</v>
      </c>
      <c r="L74" s="59">
        <v>2021</v>
      </c>
      <c r="M74" s="59">
        <v>9</v>
      </c>
      <c r="N74" s="60" t="s">
        <v>557</v>
      </c>
      <c r="O74" s="61">
        <v>2.8</v>
      </c>
      <c r="P74" s="61">
        <v>6.09</v>
      </c>
      <c r="Q74" s="60">
        <v>33</v>
      </c>
    </row>
    <row r="75" spans="1:17" x14ac:dyDescent="0.25">
      <c r="A75" s="16" t="s">
        <v>593</v>
      </c>
      <c r="B75" s="16" t="s">
        <v>718</v>
      </c>
      <c r="C75" s="16" t="s">
        <v>719</v>
      </c>
      <c r="E75" s="16" t="s">
        <v>748</v>
      </c>
      <c r="F75" s="60">
        <v>34</v>
      </c>
      <c r="G75">
        <f t="shared" si="0"/>
        <v>1999</v>
      </c>
      <c r="H75" s="149">
        <f t="shared" si="1"/>
        <v>36434</v>
      </c>
      <c r="I75">
        <f t="shared" si="2"/>
        <v>2664</v>
      </c>
      <c r="J75" s="148">
        <f t="shared" si="3"/>
        <v>36434</v>
      </c>
      <c r="L75" s="59"/>
      <c r="M75" s="59"/>
      <c r="N75" s="60"/>
      <c r="O75" s="61"/>
      <c r="P75" s="61"/>
      <c r="Q75" s="60">
        <v>34</v>
      </c>
    </row>
    <row r="76" spans="1:17" x14ac:dyDescent="0.25">
      <c r="A76" s="16" t="s">
        <v>593</v>
      </c>
      <c r="B76" s="16" t="s">
        <v>721</v>
      </c>
      <c r="C76" s="16" t="s">
        <v>722</v>
      </c>
      <c r="E76" s="16" t="s">
        <v>749</v>
      </c>
      <c r="F76" s="60">
        <v>35</v>
      </c>
      <c r="G76">
        <f t="shared" si="0"/>
        <v>1999</v>
      </c>
      <c r="H76" s="149">
        <f t="shared" si="1"/>
        <v>36465</v>
      </c>
      <c r="I76">
        <f t="shared" si="2"/>
        <v>2675</v>
      </c>
      <c r="J76" s="148">
        <f t="shared" si="3"/>
        <v>36465</v>
      </c>
      <c r="L76" s="59"/>
      <c r="M76" s="59"/>
      <c r="N76" s="60"/>
      <c r="O76" s="61"/>
      <c r="P76" s="61"/>
      <c r="Q76" s="60">
        <v>35</v>
      </c>
    </row>
    <row r="77" spans="1:17" x14ac:dyDescent="0.25">
      <c r="A77" s="16" t="s">
        <v>593</v>
      </c>
      <c r="B77" s="16" t="s">
        <v>724</v>
      </c>
      <c r="C77" s="16" t="s">
        <v>725</v>
      </c>
      <c r="E77" s="16" t="s">
        <v>750</v>
      </c>
      <c r="F77" s="60">
        <v>36</v>
      </c>
      <c r="G77">
        <f t="shared" si="0"/>
        <v>1999</v>
      </c>
      <c r="H77" s="149">
        <f t="shared" si="1"/>
        <v>36495</v>
      </c>
      <c r="I77">
        <f t="shared" si="2"/>
        <v>2680</v>
      </c>
      <c r="J77" s="148">
        <f t="shared" si="3"/>
        <v>36495</v>
      </c>
      <c r="L77" s="59"/>
      <c r="M77" s="59"/>
      <c r="N77" s="60"/>
      <c r="O77" s="61"/>
      <c r="P77" s="61"/>
      <c r="Q77" s="60">
        <v>36</v>
      </c>
    </row>
    <row r="78" spans="1:17" x14ac:dyDescent="0.25">
      <c r="A78" s="16" t="s">
        <v>597</v>
      </c>
      <c r="B78" s="16" t="s">
        <v>693</v>
      </c>
      <c r="C78" s="16" t="s">
        <v>694</v>
      </c>
      <c r="E78" s="16" t="s">
        <v>751</v>
      </c>
      <c r="F78" s="60">
        <v>37</v>
      </c>
      <c r="G78">
        <f t="shared" si="0"/>
        <v>2000</v>
      </c>
      <c r="H78" s="149">
        <f t="shared" si="1"/>
        <v>36526</v>
      </c>
      <c r="I78">
        <f t="shared" si="2"/>
        <v>2689</v>
      </c>
      <c r="J78" s="148">
        <f t="shared" si="3"/>
        <v>36526</v>
      </c>
    </row>
    <row r="79" spans="1:17" x14ac:dyDescent="0.25">
      <c r="A79" s="16" t="s">
        <v>597</v>
      </c>
      <c r="B79" s="16" t="s">
        <v>696</v>
      </c>
      <c r="C79" s="16" t="s">
        <v>697</v>
      </c>
      <c r="E79" s="16" t="s">
        <v>752</v>
      </c>
      <c r="F79" s="60">
        <v>38</v>
      </c>
      <c r="G79">
        <f t="shared" si="0"/>
        <v>2000</v>
      </c>
      <c r="H79" s="149">
        <f t="shared" si="1"/>
        <v>36557</v>
      </c>
      <c r="I79">
        <f t="shared" si="2"/>
        <v>2697</v>
      </c>
      <c r="J79" s="148">
        <f t="shared" si="3"/>
        <v>36557</v>
      </c>
    </row>
    <row r="80" spans="1:17" x14ac:dyDescent="0.25">
      <c r="A80" s="16" t="s">
        <v>597</v>
      </c>
      <c r="B80" s="16" t="s">
        <v>699</v>
      </c>
      <c r="C80" s="16" t="s">
        <v>700</v>
      </c>
      <c r="E80" s="16" t="s">
        <v>753</v>
      </c>
      <c r="F80" s="60">
        <v>39</v>
      </c>
      <c r="G80">
        <f t="shared" si="0"/>
        <v>2000</v>
      </c>
      <c r="H80" s="149">
        <f t="shared" si="1"/>
        <v>36586</v>
      </c>
      <c r="I80">
        <f t="shared" si="2"/>
        <v>2708</v>
      </c>
      <c r="J80" s="148">
        <f t="shared" si="3"/>
        <v>36586</v>
      </c>
    </row>
    <row r="81" spans="1:10" x14ac:dyDescent="0.25">
      <c r="A81" s="16" t="s">
        <v>597</v>
      </c>
      <c r="B81" s="16" t="s">
        <v>702</v>
      </c>
      <c r="C81" s="16" t="s">
        <v>703</v>
      </c>
      <c r="E81" s="16" t="s">
        <v>754</v>
      </c>
      <c r="F81" s="60">
        <v>40</v>
      </c>
      <c r="G81">
        <f t="shared" si="0"/>
        <v>2000</v>
      </c>
      <c r="H81" s="149">
        <f t="shared" si="1"/>
        <v>36617</v>
      </c>
      <c r="I81">
        <f t="shared" si="2"/>
        <v>2715</v>
      </c>
      <c r="J81" s="148">
        <f t="shared" si="3"/>
        <v>36617</v>
      </c>
    </row>
    <row r="82" spans="1:10" x14ac:dyDescent="0.25">
      <c r="A82" s="16" t="s">
        <v>597</v>
      </c>
      <c r="B82" s="16" t="s">
        <v>705</v>
      </c>
      <c r="C82" s="16" t="s">
        <v>508</v>
      </c>
      <c r="E82" s="16" t="s">
        <v>755</v>
      </c>
      <c r="F82" s="60">
        <v>41</v>
      </c>
      <c r="G82">
        <f t="shared" si="0"/>
        <v>2000</v>
      </c>
      <c r="H82" s="149">
        <f t="shared" si="1"/>
        <v>36647</v>
      </c>
      <c r="I82">
        <f t="shared" si="2"/>
        <v>2727</v>
      </c>
      <c r="J82" s="148">
        <f t="shared" si="3"/>
        <v>36647</v>
      </c>
    </row>
    <row r="83" spans="1:10" x14ac:dyDescent="0.25">
      <c r="A83" s="16" t="s">
        <v>597</v>
      </c>
      <c r="B83" s="16" t="s">
        <v>707</v>
      </c>
      <c r="C83" s="16" t="s">
        <v>708</v>
      </c>
      <c r="E83" s="16" t="s">
        <v>756</v>
      </c>
      <c r="F83" s="60">
        <v>42</v>
      </c>
      <c r="G83">
        <f t="shared" si="0"/>
        <v>2000</v>
      </c>
      <c r="H83" s="149">
        <f t="shared" si="1"/>
        <v>36678</v>
      </c>
      <c r="I83">
        <f t="shared" si="2"/>
        <v>2734</v>
      </c>
      <c r="J83" s="148">
        <f t="shared" si="3"/>
        <v>36678</v>
      </c>
    </row>
    <row r="84" spans="1:10" x14ac:dyDescent="0.25">
      <c r="A84" s="16" t="s">
        <v>597</v>
      </c>
      <c r="B84" s="16" t="s">
        <v>710</v>
      </c>
      <c r="C84" s="16" t="s">
        <v>711</v>
      </c>
      <c r="E84" s="16" t="s">
        <v>757</v>
      </c>
      <c r="F84" s="60">
        <v>43</v>
      </c>
      <c r="G84">
        <f t="shared" si="0"/>
        <v>2000</v>
      </c>
      <c r="H84" s="149">
        <f t="shared" si="1"/>
        <v>36708</v>
      </c>
      <c r="I84">
        <f t="shared" si="2"/>
        <v>2736</v>
      </c>
      <c r="J84" s="148">
        <f t="shared" si="3"/>
        <v>36708</v>
      </c>
    </row>
    <row r="85" spans="1:10" x14ac:dyDescent="0.25">
      <c r="A85" s="16" t="s">
        <v>597</v>
      </c>
      <c r="B85" s="16" t="s">
        <v>713</v>
      </c>
      <c r="C85" s="16" t="s">
        <v>714</v>
      </c>
      <c r="E85" s="16" t="s">
        <v>758</v>
      </c>
      <c r="F85" s="60">
        <v>44</v>
      </c>
      <c r="G85">
        <f t="shared" si="0"/>
        <v>2000</v>
      </c>
      <c r="H85" s="149">
        <f t="shared" si="1"/>
        <v>36739</v>
      </c>
      <c r="I85">
        <f t="shared" si="2"/>
        <v>2742</v>
      </c>
      <c r="J85" s="148">
        <f t="shared" si="3"/>
        <v>36739</v>
      </c>
    </row>
    <row r="86" spans="1:10" x14ac:dyDescent="0.25">
      <c r="A86" s="16" t="s">
        <v>597</v>
      </c>
      <c r="B86" s="16" t="s">
        <v>716</v>
      </c>
      <c r="C86" s="16" t="s">
        <v>557</v>
      </c>
      <c r="E86" s="16" t="s">
        <v>759</v>
      </c>
      <c r="F86" s="60">
        <v>45</v>
      </c>
      <c r="G86">
        <f t="shared" si="0"/>
        <v>2000</v>
      </c>
      <c r="H86" s="149">
        <f t="shared" si="1"/>
        <v>36770</v>
      </c>
      <c r="I86">
        <f t="shared" si="2"/>
        <v>2746</v>
      </c>
      <c r="J86" s="148">
        <f t="shared" si="3"/>
        <v>36770</v>
      </c>
    </row>
    <row r="87" spans="1:10" x14ac:dyDescent="0.25">
      <c r="A87" s="16" t="s">
        <v>597</v>
      </c>
      <c r="B87" s="16" t="s">
        <v>718</v>
      </c>
      <c r="C87" s="16" t="s">
        <v>719</v>
      </c>
      <c r="E87" s="16" t="s">
        <v>760</v>
      </c>
      <c r="F87" s="60">
        <v>46</v>
      </c>
      <c r="G87">
        <f t="shared" si="0"/>
        <v>2000</v>
      </c>
      <c r="H87" s="149">
        <f t="shared" si="1"/>
        <v>36800</v>
      </c>
      <c r="I87">
        <f t="shared" si="2"/>
        <v>2748</v>
      </c>
      <c r="J87" s="148">
        <f t="shared" si="3"/>
        <v>36800</v>
      </c>
    </row>
    <row r="88" spans="1:10" x14ac:dyDescent="0.25">
      <c r="A88" s="16" t="s">
        <v>597</v>
      </c>
      <c r="B88" s="16" t="s">
        <v>721</v>
      </c>
      <c r="C88" s="16" t="s">
        <v>722</v>
      </c>
      <c r="E88" s="16" t="s">
        <v>761</v>
      </c>
      <c r="F88" s="60">
        <v>47</v>
      </c>
      <c r="G88">
        <f t="shared" si="0"/>
        <v>2000</v>
      </c>
      <c r="H88" s="149">
        <f t="shared" si="1"/>
        <v>36831</v>
      </c>
      <c r="I88">
        <f t="shared" si="2"/>
        <v>2749</v>
      </c>
      <c r="J88" s="148">
        <f t="shared" si="3"/>
        <v>36831</v>
      </c>
    </row>
    <row r="89" spans="1:10" x14ac:dyDescent="0.25">
      <c r="A89" s="16" t="s">
        <v>597</v>
      </c>
      <c r="B89" s="16" t="s">
        <v>724</v>
      </c>
      <c r="C89" s="16" t="s">
        <v>725</v>
      </c>
      <c r="E89" s="16" t="s">
        <v>759</v>
      </c>
      <c r="F89" s="60">
        <v>48</v>
      </c>
      <c r="G89">
        <f t="shared" si="0"/>
        <v>2000</v>
      </c>
      <c r="H89" s="149">
        <f t="shared" si="1"/>
        <v>36861</v>
      </c>
      <c r="I89">
        <f t="shared" si="2"/>
        <v>2746</v>
      </c>
      <c r="J89" s="148">
        <f t="shared" si="3"/>
        <v>36861</v>
      </c>
    </row>
    <row r="90" spans="1:10" x14ac:dyDescent="0.25">
      <c r="A90" s="16" t="s">
        <v>601</v>
      </c>
      <c r="B90" s="16" t="s">
        <v>693</v>
      </c>
      <c r="C90" s="16" t="s">
        <v>694</v>
      </c>
      <c r="E90" s="16" t="s">
        <v>762</v>
      </c>
      <c r="F90" s="60">
        <v>49</v>
      </c>
      <c r="G90">
        <f t="shared" si="0"/>
        <v>2001</v>
      </c>
      <c r="H90" s="149">
        <f t="shared" si="1"/>
        <v>36892</v>
      </c>
      <c r="I90">
        <f t="shared" si="2"/>
        <v>2753</v>
      </c>
      <c r="J90" s="148">
        <f t="shared" si="3"/>
        <v>36892</v>
      </c>
    </row>
    <row r="91" spans="1:10" x14ac:dyDescent="0.25">
      <c r="A91" s="16" t="s">
        <v>601</v>
      </c>
      <c r="B91" s="16" t="s">
        <v>696</v>
      </c>
      <c r="C91" s="16" t="s">
        <v>697</v>
      </c>
      <c r="E91" s="16" t="s">
        <v>763</v>
      </c>
      <c r="F91" s="60">
        <v>50</v>
      </c>
      <c r="G91">
        <f t="shared" si="0"/>
        <v>2001</v>
      </c>
      <c r="H91" s="149">
        <f t="shared" si="1"/>
        <v>36923</v>
      </c>
      <c r="I91">
        <f t="shared" si="2"/>
        <v>2755</v>
      </c>
      <c r="J91" s="148">
        <f t="shared" si="3"/>
        <v>36923</v>
      </c>
    </row>
    <row r="92" spans="1:10" x14ac:dyDescent="0.25">
      <c r="A92" s="16" t="s">
        <v>601</v>
      </c>
      <c r="B92" s="16" t="s">
        <v>699</v>
      </c>
      <c r="C92" s="16" t="s">
        <v>700</v>
      </c>
      <c r="E92" s="16" t="s">
        <v>764</v>
      </c>
      <c r="F92" s="60">
        <v>51</v>
      </c>
      <c r="G92">
        <f t="shared" si="0"/>
        <v>2001</v>
      </c>
      <c r="H92" s="149">
        <f t="shared" si="1"/>
        <v>36951</v>
      </c>
      <c r="I92">
        <f t="shared" si="2"/>
        <v>2756</v>
      </c>
      <c r="J92" s="148">
        <f t="shared" si="3"/>
        <v>36951</v>
      </c>
    </row>
    <row r="93" spans="1:10" x14ac:dyDescent="0.25">
      <c r="A93" s="16" t="s">
        <v>601</v>
      </c>
      <c r="B93" s="16" t="s">
        <v>702</v>
      </c>
      <c r="C93" s="16" t="s">
        <v>703</v>
      </c>
      <c r="E93" s="16" t="s">
        <v>765</v>
      </c>
      <c r="F93" s="60">
        <v>52</v>
      </c>
      <c r="G93">
        <f t="shared" si="0"/>
        <v>2001</v>
      </c>
      <c r="H93" s="149">
        <f t="shared" si="1"/>
        <v>36982</v>
      </c>
      <c r="I93">
        <f t="shared" si="2"/>
        <v>2761</v>
      </c>
      <c r="J93" s="148">
        <f t="shared" si="3"/>
        <v>36982</v>
      </c>
    </row>
    <row r="94" spans="1:10" x14ac:dyDescent="0.25">
      <c r="A94" s="16" t="s">
        <v>601</v>
      </c>
      <c r="B94" s="16" t="s">
        <v>705</v>
      </c>
      <c r="C94" s="16" t="s">
        <v>508</v>
      </c>
      <c r="E94" s="16" t="s">
        <v>766</v>
      </c>
      <c r="F94" s="60">
        <v>53</v>
      </c>
      <c r="G94">
        <f t="shared" si="0"/>
        <v>2001</v>
      </c>
      <c r="H94" s="149">
        <f t="shared" si="1"/>
        <v>37012</v>
      </c>
      <c r="I94">
        <f t="shared" si="2"/>
        <v>2763</v>
      </c>
      <c r="J94" s="148">
        <f t="shared" si="3"/>
        <v>37012</v>
      </c>
    </row>
    <row r="95" spans="1:10" x14ac:dyDescent="0.25">
      <c r="A95" s="16" t="s">
        <v>601</v>
      </c>
      <c r="B95" s="16" t="s">
        <v>707</v>
      </c>
      <c r="C95" s="16" t="s">
        <v>708</v>
      </c>
      <c r="E95" s="16" t="s">
        <v>766</v>
      </c>
      <c r="F95" s="60">
        <v>54</v>
      </c>
      <c r="G95">
        <f t="shared" si="0"/>
        <v>2001</v>
      </c>
      <c r="H95" s="149">
        <f t="shared" si="1"/>
        <v>37043</v>
      </c>
      <c r="I95">
        <f t="shared" si="2"/>
        <v>2763</v>
      </c>
      <c r="J95" s="148">
        <f t="shared" si="3"/>
        <v>37043</v>
      </c>
    </row>
    <row r="96" spans="1:10" x14ac:dyDescent="0.25">
      <c r="A96" s="16" t="s">
        <v>601</v>
      </c>
      <c r="B96" s="16" t="s">
        <v>710</v>
      </c>
      <c r="C96" s="16" t="s">
        <v>711</v>
      </c>
      <c r="E96" s="16" t="s">
        <v>767</v>
      </c>
      <c r="F96" s="60">
        <v>55</v>
      </c>
      <c r="G96">
        <f t="shared" si="0"/>
        <v>2001</v>
      </c>
      <c r="H96" s="149">
        <f t="shared" si="1"/>
        <v>37073</v>
      </c>
      <c r="I96">
        <f t="shared" si="2"/>
        <v>2768</v>
      </c>
      <c r="J96" s="148">
        <f t="shared" si="3"/>
        <v>37073</v>
      </c>
    </row>
    <row r="97" spans="1:10" x14ac:dyDescent="0.25">
      <c r="A97" s="16" t="s">
        <v>601</v>
      </c>
      <c r="B97" s="16" t="s">
        <v>713</v>
      </c>
      <c r="C97" s="16" t="s">
        <v>714</v>
      </c>
      <c r="E97" s="16" t="s">
        <v>768</v>
      </c>
      <c r="F97" s="60">
        <v>56</v>
      </c>
      <c r="G97">
        <f t="shared" si="0"/>
        <v>2001</v>
      </c>
      <c r="H97" s="149">
        <f t="shared" si="1"/>
        <v>37104</v>
      </c>
      <c r="I97">
        <f t="shared" si="2"/>
        <v>2773</v>
      </c>
      <c r="J97" s="148">
        <f t="shared" si="3"/>
        <v>37104</v>
      </c>
    </row>
    <row r="98" spans="1:10" x14ac:dyDescent="0.25">
      <c r="A98" s="16" t="s">
        <v>601</v>
      </c>
      <c r="B98" s="16" t="s">
        <v>716</v>
      </c>
      <c r="C98" s="16" t="s">
        <v>557</v>
      </c>
      <c r="E98" s="16" t="s">
        <v>769</v>
      </c>
      <c r="F98" s="60">
        <v>57</v>
      </c>
      <c r="G98">
        <f t="shared" si="0"/>
        <v>2001</v>
      </c>
      <c r="H98" s="149">
        <f t="shared" si="1"/>
        <v>37135</v>
      </c>
      <c r="I98">
        <f t="shared" si="2"/>
        <v>2771</v>
      </c>
      <c r="J98" s="148">
        <f t="shared" si="3"/>
        <v>37135</v>
      </c>
    </row>
    <row r="99" spans="1:10" x14ac:dyDescent="0.25">
      <c r="A99" s="16" t="s">
        <v>601</v>
      </c>
      <c r="B99" s="16" t="s">
        <v>718</v>
      </c>
      <c r="C99" s="16" t="s">
        <v>719</v>
      </c>
      <c r="E99" s="16" t="s">
        <v>770</v>
      </c>
      <c r="F99" s="60">
        <v>58</v>
      </c>
      <c r="G99">
        <f t="shared" si="0"/>
        <v>2001</v>
      </c>
      <c r="H99" s="149">
        <f t="shared" si="1"/>
        <v>37165</v>
      </c>
      <c r="I99">
        <f t="shared" si="2"/>
        <v>2776</v>
      </c>
      <c r="J99" s="148">
        <f t="shared" si="3"/>
        <v>37165</v>
      </c>
    </row>
    <row r="100" spans="1:10" x14ac:dyDescent="0.25">
      <c r="A100" s="16" t="s">
        <v>601</v>
      </c>
      <c r="B100" s="16" t="s">
        <v>721</v>
      </c>
      <c r="C100" s="16" t="s">
        <v>722</v>
      </c>
      <c r="E100" s="16" t="s">
        <v>771</v>
      </c>
      <c r="F100" s="60">
        <v>59</v>
      </c>
      <c r="G100">
        <f t="shared" si="0"/>
        <v>2001</v>
      </c>
      <c r="H100" s="149">
        <f t="shared" si="1"/>
        <v>37196</v>
      </c>
      <c r="I100">
        <f t="shared" si="2"/>
        <v>2784</v>
      </c>
      <c r="J100" s="148">
        <f t="shared" si="3"/>
        <v>37196</v>
      </c>
    </row>
    <row r="101" spans="1:10" x14ac:dyDescent="0.25">
      <c r="A101" s="16" t="s">
        <v>601</v>
      </c>
      <c r="B101" s="16" t="s">
        <v>724</v>
      </c>
      <c r="C101" s="16" t="s">
        <v>725</v>
      </c>
      <c r="E101" s="16" t="s">
        <v>772</v>
      </c>
      <c r="F101" s="60">
        <v>60</v>
      </c>
      <c r="G101">
        <f t="shared" si="0"/>
        <v>2001</v>
      </c>
      <c r="H101" s="149">
        <f t="shared" si="1"/>
        <v>37226</v>
      </c>
      <c r="I101">
        <f t="shared" si="2"/>
        <v>2796</v>
      </c>
      <c r="J101" s="148">
        <f t="shared" si="3"/>
        <v>37226</v>
      </c>
    </row>
    <row r="102" spans="1:10" x14ac:dyDescent="0.25">
      <c r="A102" s="16" t="s">
        <v>605</v>
      </c>
      <c r="B102" s="16" t="s">
        <v>693</v>
      </c>
      <c r="C102" s="16" t="s">
        <v>694</v>
      </c>
      <c r="E102" s="16" t="s">
        <v>773</v>
      </c>
      <c r="F102" s="60">
        <v>61</v>
      </c>
      <c r="G102">
        <f t="shared" si="0"/>
        <v>2002</v>
      </c>
      <c r="H102" s="149">
        <f t="shared" si="1"/>
        <v>37257</v>
      </c>
      <c r="I102">
        <f t="shared" si="2"/>
        <v>2801</v>
      </c>
      <c r="J102" s="148">
        <f t="shared" si="3"/>
        <v>37257</v>
      </c>
    </row>
    <row r="103" spans="1:10" x14ac:dyDescent="0.25">
      <c r="A103" s="16" t="s">
        <v>605</v>
      </c>
      <c r="B103" s="16" t="s">
        <v>696</v>
      </c>
      <c r="C103" s="16" t="s">
        <v>697</v>
      </c>
      <c r="E103" s="16" t="s">
        <v>774</v>
      </c>
      <c r="F103" s="60">
        <v>62</v>
      </c>
      <c r="G103">
        <f t="shared" si="0"/>
        <v>2002</v>
      </c>
      <c r="H103" s="149">
        <f t="shared" si="1"/>
        <v>37288</v>
      </c>
      <c r="I103">
        <f t="shared" si="2"/>
        <v>2808</v>
      </c>
      <c r="J103" s="148">
        <f t="shared" si="3"/>
        <v>37288</v>
      </c>
    </row>
    <row r="104" spans="1:10" x14ac:dyDescent="0.25">
      <c r="A104" s="16" t="s">
        <v>605</v>
      </c>
      <c r="B104" s="16" t="s">
        <v>699</v>
      </c>
      <c r="C104" s="16" t="s">
        <v>700</v>
      </c>
      <c r="E104" s="16" t="s">
        <v>775</v>
      </c>
      <c r="F104" s="60">
        <v>63</v>
      </c>
      <c r="G104">
        <f t="shared" si="0"/>
        <v>2002</v>
      </c>
      <c r="H104" s="149">
        <f t="shared" si="1"/>
        <v>37316</v>
      </c>
      <c r="I104">
        <f t="shared" si="2"/>
        <v>2811</v>
      </c>
      <c r="J104" s="148">
        <f t="shared" si="3"/>
        <v>37316</v>
      </c>
    </row>
    <row r="105" spans="1:10" x14ac:dyDescent="0.25">
      <c r="A105" s="16" t="s">
        <v>605</v>
      </c>
      <c r="B105" s="16" t="s">
        <v>702</v>
      </c>
      <c r="C105" s="16" t="s">
        <v>703</v>
      </c>
      <c r="E105" s="16" t="s">
        <v>776</v>
      </c>
      <c r="F105" s="60">
        <v>64</v>
      </c>
      <c r="G105">
        <f t="shared" si="0"/>
        <v>2002</v>
      </c>
      <c r="H105" s="149">
        <f t="shared" si="1"/>
        <v>37347</v>
      </c>
      <c r="I105">
        <f t="shared" si="2"/>
        <v>2815</v>
      </c>
      <c r="J105" s="148">
        <f t="shared" si="3"/>
        <v>37347</v>
      </c>
    </row>
    <row r="106" spans="1:10" x14ac:dyDescent="0.25">
      <c r="A106" s="16" t="s">
        <v>605</v>
      </c>
      <c r="B106" s="16" t="s">
        <v>705</v>
      </c>
      <c r="C106" s="16" t="s">
        <v>508</v>
      </c>
      <c r="E106" s="16" t="s">
        <v>777</v>
      </c>
      <c r="F106" s="60">
        <v>65</v>
      </c>
      <c r="G106">
        <f t="shared" si="0"/>
        <v>2002</v>
      </c>
      <c r="H106" s="149">
        <f t="shared" si="1"/>
        <v>37377</v>
      </c>
      <c r="I106">
        <f t="shared" si="2"/>
        <v>2822</v>
      </c>
      <c r="J106" s="148">
        <f t="shared" si="3"/>
        <v>37377</v>
      </c>
    </row>
    <row r="107" spans="1:10" x14ac:dyDescent="0.25">
      <c r="A107" s="16" t="s">
        <v>605</v>
      </c>
      <c r="B107" s="16" t="s">
        <v>707</v>
      </c>
      <c r="C107" s="16" t="s">
        <v>708</v>
      </c>
      <c r="E107" s="16" t="s">
        <v>778</v>
      </c>
      <c r="F107" s="60">
        <v>66</v>
      </c>
      <c r="G107">
        <f t="shared" ref="G107:G170" si="12">VALUE(A107)</f>
        <v>2002</v>
      </c>
      <c r="H107" s="149">
        <f t="shared" ref="H107:H170" si="13">IF(ISBLANK(A107), "", J107)</f>
        <v>37408</v>
      </c>
      <c r="I107">
        <f t="shared" ref="I107:I170" si="14">IF(ISBLANK(E107),NA(),VALUE(E107))</f>
        <v>2827</v>
      </c>
      <c r="J107" s="148">
        <f t="shared" ref="J107:J170" si="15">DATE(G107,B107,1)</f>
        <v>37408</v>
      </c>
    </row>
    <row r="108" spans="1:10" x14ac:dyDescent="0.25">
      <c r="A108" s="16" t="s">
        <v>605</v>
      </c>
      <c r="B108" s="16" t="s">
        <v>710</v>
      </c>
      <c r="C108" s="16" t="s">
        <v>711</v>
      </c>
      <c r="E108" s="16" t="s">
        <v>779</v>
      </c>
      <c r="F108" s="60">
        <v>67</v>
      </c>
      <c r="G108">
        <f t="shared" si="12"/>
        <v>2002</v>
      </c>
      <c r="H108" s="149">
        <f t="shared" si="13"/>
        <v>37438</v>
      </c>
      <c r="I108">
        <f t="shared" si="14"/>
        <v>2833</v>
      </c>
      <c r="J108" s="148">
        <f t="shared" si="15"/>
        <v>37438</v>
      </c>
    </row>
    <row r="109" spans="1:10" x14ac:dyDescent="0.25">
      <c r="A109" s="16" t="s">
        <v>605</v>
      </c>
      <c r="B109" s="16" t="s">
        <v>713</v>
      </c>
      <c r="C109" s="16" t="s">
        <v>714</v>
      </c>
      <c r="E109" s="16" t="s">
        <v>780</v>
      </c>
      <c r="F109" s="60">
        <v>68</v>
      </c>
      <c r="G109">
        <f t="shared" si="12"/>
        <v>2002</v>
      </c>
      <c r="H109" s="149">
        <f t="shared" si="13"/>
        <v>37469</v>
      </c>
      <c r="I109">
        <f t="shared" si="14"/>
        <v>2839</v>
      </c>
      <c r="J109" s="148">
        <f t="shared" si="15"/>
        <v>37469</v>
      </c>
    </row>
    <row r="110" spans="1:10" x14ac:dyDescent="0.25">
      <c r="A110" s="16" t="s">
        <v>605</v>
      </c>
      <c r="B110" s="16" t="s">
        <v>716</v>
      </c>
      <c r="C110" s="16" t="s">
        <v>557</v>
      </c>
      <c r="E110" s="16" t="s">
        <v>781</v>
      </c>
      <c r="F110" s="60">
        <v>69</v>
      </c>
      <c r="G110">
        <f t="shared" si="12"/>
        <v>2002</v>
      </c>
      <c r="H110" s="149">
        <f t="shared" si="13"/>
        <v>37500</v>
      </c>
      <c r="I110">
        <f t="shared" si="14"/>
        <v>2847</v>
      </c>
      <c r="J110" s="148">
        <f t="shared" si="15"/>
        <v>37500</v>
      </c>
    </row>
    <row r="111" spans="1:10" x14ac:dyDescent="0.25">
      <c r="A111" s="16" t="s">
        <v>605</v>
      </c>
      <c r="B111" s="16" t="s">
        <v>718</v>
      </c>
      <c r="C111" s="16" t="s">
        <v>719</v>
      </c>
      <c r="E111" s="16" t="s">
        <v>782</v>
      </c>
      <c r="F111" s="60">
        <v>70</v>
      </c>
      <c r="G111">
        <f t="shared" si="12"/>
        <v>2002</v>
      </c>
      <c r="H111" s="149">
        <f t="shared" si="13"/>
        <v>37530</v>
      </c>
      <c r="I111">
        <f t="shared" si="14"/>
        <v>2852</v>
      </c>
      <c r="J111" s="148">
        <f t="shared" si="15"/>
        <v>37530</v>
      </c>
    </row>
    <row r="112" spans="1:10" x14ac:dyDescent="0.25">
      <c r="A112" s="16" t="s">
        <v>605</v>
      </c>
      <c r="B112" s="16" t="s">
        <v>721</v>
      </c>
      <c r="C112" s="16" t="s">
        <v>722</v>
      </c>
      <c r="E112" s="16" t="s">
        <v>782</v>
      </c>
      <c r="F112" s="60">
        <v>71</v>
      </c>
      <c r="G112">
        <f t="shared" si="12"/>
        <v>2002</v>
      </c>
      <c r="H112" s="149">
        <f t="shared" si="13"/>
        <v>37561</v>
      </c>
      <c r="I112">
        <f t="shared" si="14"/>
        <v>2852</v>
      </c>
      <c r="J112" s="148">
        <f t="shared" si="15"/>
        <v>37561</v>
      </c>
    </row>
    <row r="113" spans="1:10" x14ac:dyDescent="0.25">
      <c r="A113" s="16" t="s">
        <v>605</v>
      </c>
      <c r="B113" s="16" t="s">
        <v>724</v>
      </c>
      <c r="C113" s="16" t="s">
        <v>725</v>
      </c>
      <c r="E113" s="16" t="s">
        <v>783</v>
      </c>
      <c r="F113" s="60">
        <v>72</v>
      </c>
      <c r="G113">
        <f t="shared" si="12"/>
        <v>2002</v>
      </c>
      <c r="H113" s="149">
        <f t="shared" si="13"/>
        <v>37591</v>
      </c>
      <c r="I113">
        <f t="shared" si="14"/>
        <v>2856</v>
      </c>
      <c r="J113" s="148">
        <f t="shared" si="15"/>
        <v>37591</v>
      </c>
    </row>
    <row r="114" spans="1:10" x14ac:dyDescent="0.25">
      <c r="A114" s="16" t="s">
        <v>609</v>
      </c>
      <c r="B114" s="16" t="s">
        <v>693</v>
      </c>
      <c r="C114" s="16" t="s">
        <v>694</v>
      </c>
      <c r="E114" s="16" t="s">
        <v>784</v>
      </c>
      <c r="F114" s="60">
        <v>73</v>
      </c>
      <c r="G114">
        <f t="shared" si="12"/>
        <v>2003</v>
      </c>
      <c r="H114" s="149">
        <f t="shared" si="13"/>
        <v>37622</v>
      </c>
      <c r="I114">
        <f t="shared" si="14"/>
        <v>2860</v>
      </c>
      <c r="J114" s="148">
        <f t="shared" si="15"/>
        <v>37622</v>
      </c>
    </row>
    <row r="115" spans="1:10" x14ac:dyDescent="0.25">
      <c r="A115" s="16" t="s">
        <v>609</v>
      </c>
      <c r="B115" s="16" t="s">
        <v>696</v>
      </c>
      <c r="C115" s="16" t="s">
        <v>697</v>
      </c>
      <c r="E115" s="16" t="s">
        <v>783</v>
      </c>
      <c r="F115" s="60">
        <v>74</v>
      </c>
      <c r="G115">
        <f t="shared" si="12"/>
        <v>2003</v>
      </c>
      <c r="H115" s="149">
        <f t="shared" si="13"/>
        <v>37653</v>
      </c>
      <c r="I115">
        <f t="shared" si="14"/>
        <v>2856</v>
      </c>
      <c r="J115" s="148">
        <f t="shared" si="15"/>
        <v>37653</v>
      </c>
    </row>
    <row r="116" spans="1:10" x14ac:dyDescent="0.25">
      <c r="A116" s="16" t="s">
        <v>609</v>
      </c>
      <c r="B116" s="16" t="s">
        <v>699</v>
      </c>
      <c r="C116" s="16" t="s">
        <v>700</v>
      </c>
      <c r="E116" s="16" t="s">
        <v>785</v>
      </c>
      <c r="F116" s="60">
        <v>75</v>
      </c>
      <c r="G116">
        <f t="shared" si="12"/>
        <v>2003</v>
      </c>
      <c r="H116" s="149">
        <f t="shared" si="13"/>
        <v>37681</v>
      </c>
      <c r="I116">
        <f t="shared" si="14"/>
        <v>2857</v>
      </c>
      <c r="J116" s="148">
        <f t="shared" si="15"/>
        <v>37681</v>
      </c>
    </row>
    <row r="117" spans="1:10" x14ac:dyDescent="0.25">
      <c r="A117" s="16" t="s">
        <v>609</v>
      </c>
      <c r="B117" s="16" t="s">
        <v>702</v>
      </c>
      <c r="C117" s="16" t="s">
        <v>703</v>
      </c>
      <c r="E117" s="16" t="s">
        <v>786</v>
      </c>
      <c r="F117" s="60">
        <v>76</v>
      </c>
      <c r="G117">
        <f t="shared" si="12"/>
        <v>2003</v>
      </c>
      <c r="H117" s="149">
        <f t="shared" si="13"/>
        <v>37712</v>
      </c>
      <c r="I117">
        <f t="shared" si="14"/>
        <v>2859</v>
      </c>
      <c r="J117" s="148">
        <f t="shared" si="15"/>
        <v>37712</v>
      </c>
    </row>
    <row r="118" spans="1:10" x14ac:dyDescent="0.25">
      <c r="A118" s="16" t="s">
        <v>609</v>
      </c>
      <c r="B118" s="16" t="s">
        <v>705</v>
      </c>
      <c r="C118" s="16" t="s">
        <v>508</v>
      </c>
      <c r="E118" s="16" t="s">
        <v>784</v>
      </c>
      <c r="F118" s="60">
        <v>77</v>
      </c>
      <c r="G118">
        <f t="shared" si="12"/>
        <v>2003</v>
      </c>
      <c r="H118" s="149">
        <f t="shared" si="13"/>
        <v>37742</v>
      </c>
      <c r="I118">
        <f t="shared" si="14"/>
        <v>2860</v>
      </c>
      <c r="J118" s="148">
        <f t="shared" si="15"/>
        <v>37742</v>
      </c>
    </row>
    <row r="119" spans="1:10" x14ac:dyDescent="0.25">
      <c r="A119" s="16" t="s">
        <v>609</v>
      </c>
      <c r="B119" s="16" t="s">
        <v>707</v>
      </c>
      <c r="C119" s="16" t="s">
        <v>708</v>
      </c>
      <c r="E119" s="16" t="s">
        <v>787</v>
      </c>
      <c r="F119" s="60">
        <v>78</v>
      </c>
      <c r="G119">
        <f t="shared" si="12"/>
        <v>2003</v>
      </c>
      <c r="H119" s="149">
        <f t="shared" si="13"/>
        <v>37773</v>
      </c>
      <c r="I119">
        <f t="shared" si="14"/>
        <v>2864</v>
      </c>
      <c r="J119" s="148">
        <f t="shared" si="15"/>
        <v>37773</v>
      </c>
    </row>
    <row r="120" spans="1:10" x14ac:dyDescent="0.25">
      <c r="A120" s="16" t="s">
        <v>609</v>
      </c>
      <c r="B120" s="16" t="s">
        <v>710</v>
      </c>
      <c r="C120" s="16" t="s">
        <v>711</v>
      </c>
      <c r="E120" s="16" t="s">
        <v>788</v>
      </c>
      <c r="F120" s="60">
        <v>79</v>
      </c>
      <c r="G120">
        <f t="shared" si="12"/>
        <v>2003</v>
      </c>
      <c r="H120" s="149">
        <f t="shared" si="13"/>
        <v>37803</v>
      </c>
      <c r="I120">
        <f t="shared" si="14"/>
        <v>2870</v>
      </c>
      <c r="J120" s="148">
        <f t="shared" si="15"/>
        <v>37803</v>
      </c>
    </row>
    <row r="121" spans="1:10" x14ac:dyDescent="0.25">
      <c r="A121" s="16" t="s">
        <v>609</v>
      </c>
      <c r="B121" s="16" t="s">
        <v>713</v>
      </c>
      <c r="C121" s="16" t="s">
        <v>714</v>
      </c>
      <c r="E121" s="16" t="s">
        <v>789</v>
      </c>
      <c r="F121" s="60">
        <v>80</v>
      </c>
      <c r="G121">
        <f t="shared" si="12"/>
        <v>2003</v>
      </c>
      <c r="H121" s="149">
        <f t="shared" si="13"/>
        <v>37834</v>
      </c>
      <c r="I121">
        <f t="shared" si="14"/>
        <v>2872</v>
      </c>
      <c r="J121" s="148">
        <f t="shared" si="15"/>
        <v>37834</v>
      </c>
    </row>
    <row r="122" spans="1:10" x14ac:dyDescent="0.25">
      <c r="A122" s="16" t="s">
        <v>609</v>
      </c>
      <c r="B122" s="16" t="s">
        <v>716</v>
      </c>
      <c r="C122" s="16" t="s">
        <v>557</v>
      </c>
      <c r="E122" s="16" t="s">
        <v>790</v>
      </c>
      <c r="F122" s="60">
        <v>81</v>
      </c>
      <c r="G122">
        <f t="shared" si="12"/>
        <v>2003</v>
      </c>
      <c r="H122" s="149">
        <f t="shared" si="13"/>
        <v>37865</v>
      </c>
      <c r="I122">
        <f t="shared" si="14"/>
        <v>2875</v>
      </c>
      <c r="J122" s="148">
        <f t="shared" si="15"/>
        <v>37865</v>
      </c>
    </row>
    <row r="123" spans="1:10" x14ac:dyDescent="0.25">
      <c r="A123" s="16" t="s">
        <v>609</v>
      </c>
      <c r="B123" s="16" t="s">
        <v>718</v>
      </c>
      <c r="C123" s="16" t="s">
        <v>719</v>
      </c>
      <c r="E123" s="16" t="s">
        <v>791</v>
      </c>
      <c r="F123" s="60">
        <v>82</v>
      </c>
      <c r="G123">
        <f t="shared" si="12"/>
        <v>2003</v>
      </c>
      <c r="H123" s="149">
        <f t="shared" si="13"/>
        <v>37895</v>
      </c>
      <c r="I123">
        <f t="shared" si="14"/>
        <v>2883</v>
      </c>
      <c r="J123" s="148">
        <f t="shared" si="15"/>
        <v>37895</v>
      </c>
    </row>
    <row r="124" spans="1:10" x14ac:dyDescent="0.25">
      <c r="A124" s="16" t="s">
        <v>609</v>
      </c>
      <c r="B124" s="16" t="s">
        <v>721</v>
      </c>
      <c r="C124" s="16" t="s">
        <v>722</v>
      </c>
      <c r="E124" s="16" t="s">
        <v>792</v>
      </c>
      <c r="F124" s="60">
        <v>83</v>
      </c>
      <c r="G124">
        <f t="shared" si="12"/>
        <v>2003</v>
      </c>
      <c r="H124" s="149">
        <f t="shared" si="13"/>
        <v>37926</v>
      </c>
      <c r="I124">
        <f t="shared" si="14"/>
        <v>2886</v>
      </c>
      <c r="J124" s="148">
        <f t="shared" si="15"/>
        <v>37926</v>
      </c>
    </row>
    <row r="125" spans="1:10" x14ac:dyDescent="0.25">
      <c r="A125" s="16" t="s">
        <v>609</v>
      </c>
      <c r="B125" s="16" t="s">
        <v>724</v>
      </c>
      <c r="C125" s="16" t="s">
        <v>725</v>
      </c>
      <c r="E125" s="16" t="s">
        <v>793</v>
      </c>
      <c r="F125" s="60">
        <v>84</v>
      </c>
      <c r="G125">
        <f t="shared" si="12"/>
        <v>2003</v>
      </c>
      <c r="H125" s="149">
        <f t="shared" si="13"/>
        <v>37956</v>
      </c>
      <c r="I125">
        <f t="shared" si="14"/>
        <v>2891</v>
      </c>
      <c r="J125" s="148">
        <f t="shared" si="15"/>
        <v>37956</v>
      </c>
    </row>
    <row r="126" spans="1:10" x14ac:dyDescent="0.25">
      <c r="A126" s="16" t="s">
        <v>613</v>
      </c>
      <c r="B126" s="16" t="s">
        <v>693</v>
      </c>
      <c r="C126" s="16" t="s">
        <v>694</v>
      </c>
      <c r="E126" s="16" t="s">
        <v>794</v>
      </c>
      <c r="F126" s="60">
        <v>85</v>
      </c>
      <c r="G126">
        <f t="shared" si="12"/>
        <v>2004</v>
      </c>
      <c r="H126" s="149">
        <f t="shared" si="13"/>
        <v>37987</v>
      </c>
      <c r="I126">
        <f t="shared" si="14"/>
        <v>2894</v>
      </c>
      <c r="J126" s="148">
        <f t="shared" si="15"/>
        <v>37987</v>
      </c>
    </row>
    <row r="127" spans="1:10" x14ac:dyDescent="0.25">
      <c r="A127" s="16" t="s">
        <v>613</v>
      </c>
      <c r="B127" s="16" t="s">
        <v>696</v>
      </c>
      <c r="C127" s="16" t="s">
        <v>697</v>
      </c>
      <c r="E127" s="16" t="s">
        <v>795</v>
      </c>
      <c r="F127" s="60">
        <v>86</v>
      </c>
      <c r="G127">
        <f t="shared" si="12"/>
        <v>2004</v>
      </c>
      <c r="H127" s="149">
        <f t="shared" si="13"/>
        <v>38018</v>
      </c>
      <c r="I127">
        <f t="shared" si="14"/>
        <v>2904</v>
      </c>
      <c r="J127" s="148">
        <f t="shared" si="15"/>
        <v>38018</v>
      </c>
    </row>
    <row r="128" spans="1:10" x14ac:dyDescent="0.25">
      <c r="A128" s="16" t="s">
        <v>613</v>
      </c>
      <c r="B128" s="16" t="s">
        <v>699</v>
      </c>
      <c r="C128" s="16" t="s">
        <v>700</v>
      </c>
      <c r="E128" s="16" t="s">
        <v>796</v>
      </c>
      <c r="F128" s="60">
        <v>87</v>
      </c>
      <c r="G128">
        <f t="shared" si="12"/>
        <v>2004</v>
      </c>
      <c r="H128" s="149">
        <f t="shared" si="13"/>
        <v>38047</v>
      </c>
      <c r="I128">
        <f t="shared" si="14"/>
        <v>2918</v>
      </c>
      <c r="J128" s="148">
        <f t="shared" si="15"/>
        <v>38047</v>
      </c>
    </row>
    <row r="129" spans="1:10" x14ac:dyDescent="0.25">
      <c r="A129" s="16" t="s">
        <v>613</v>
      </c>
      <c r="B129" s="16" t="s">
        <v>702</v>
      </c>
      <c r="C129" s="16" t="s">
        <v>703</v>
      </c>
      <c r="E129" s="16" t="s">
        <v>797</v>
      </c>
      <c r="F129" s="60">
        <v>88</v>
      </c>
      <c r="G129">
        <f t="shared" si="12"/>
        <v>2004</v>
      </c>
      <c r="H129" s="149">
        <f t="shared" si="13"/>
        <v>38078</v>
      </c>
      <c r="I129">
        <f t="shared" si="14"/>
        <v>2930</v>
      </c>
      <c r="J129" s="148">
        <f t="shared" si="15"/>
        <v>38078</v>
      </c>
    </row>
    <row r="130" spans="1:10" x14ac:dyDescent="0.25">
      <c r="A130" s="16" t="s">
        <v>613</v>
      </c>
      <c r="B130" s="16" t="s">
        <v>705</v>
      </c>
      <c r="C130" s="16" t="s">
        <v>508</v>
      </c>
      <c r="E130" s="16" t="s">
        <v>798</v>
      </c>
      <c r="F130" s="60">
        <v>89</v>
      </c>
      <c r="G130">
        <f t="shared" si="12"/>
        <v>2004</v>
      </c>
      <c r="H130" s="149">
        <f t="shared" si="13"/>
        <v>38108</v>
      </c>
      <c r="I130">
        <f t="shared" si="14"/>
        <v>2934</v>
      </c>
      <c r="J130" s="148">
        <f t="shared" si="15"/>
        <v>38108</v>
      </c>
    </row>
    <row r="131" spans="1:10" x14ac:dyDescent="0.25">
      <c r="A131" s="16" t="s">
        <v>613</v>
      </c>
      <c r="B131" s="16" t="s">
        <v>707</v>
      </c>
      <c r="C131" s="16" t="s">
        <v>708</v>
      </c>
      <c r="E131" s="16" t="s">
        <v>799</v>
      </c>
      <c r="F131" s="60">
        <v>90</v>
      </c>
      <c r="G131">
        <f t="shared" si="12"/>
        <v>2004</v>
      </c>
      <c r="H131" s="149">
        <f t="shared" si="13"/>
        <v>38139</v>
      </c>
      <c r="I131">
        <f t="shared" si="14"/>
        <v>2939</v>
      </c>
      <c r="J131" s="148">
        <f t="shared" si="15"/>
        <v>38139</v>
      </c>
    </row>
    <row r="132" spans="1:10" x14ac:dyDescent="0.25">
      <c r="A132" s="16" t="s">
        <v>613</v>
      </c>
      <c r="B132" s="16" t="s">
        <v>710</v>
      </c>
      <c r="C132" s="16" t="s">
        <v>711</v>
      </c>
      <c r="E132" s="16" t="s">
        <v>800</v>
      </c>
      <c r="F132" s="60">
        <v>91</v>
      </c>
      <c r="G132">
        <f t="shared" si="12"/>
        <v>2004</v>
      </c>
      <c r="H132" s="149">
        <f t="shared" si="13"/>
        <v>38169</v>
      </c>
      <c r="I132">
        <f t="shared" si="14"/>
        <v>2943</v>
      </c>
      <c r="J132" s="148">
        <f t="shared" si="15"/>
        <v>38169</v>
      </c>
    </row>
    <row r="133" spans="1:10" x14ac:dyDescent="0.25">
      <c r="A133" s="16" t="s">
        <v>613</v>
      </c>
      <c r="B133" s="16" t="s">
        <v>713</v>
      </c>
      <c r="C133" s="16" t="s">
        <v>714</v>
      </c>
      <c r="E133" s="16" t="s">
        <v>801</v>
      </c>
      <c r="F133" s="60">
        <v>92</v>
      </c>
      <c r="G133">
        <f t="shared" si="12"/>
        <v>2004</v>
      </c>
      <c r="H133" s="149">
        <f t="shared" si="13"/>
        <v>38200</v>
      </c>
      <c r="I133">
        <f t="shared" si="14"/>
        <v>2945</v>
      </c>
      <c r="J133" s="148">
        <f t="shared" si="15"/>
        <v>38200</v>
      </c>
    </row>
    <row r="134" spans="1:10" x14ac:dyDescent="0.25">
      <c r="A134" s="16" t="s">
        <v>613</v>
      </c>
      <c r="B134" s="16" t="s">
        <v>716</v>
      </c>
      <c r="C134" s="16" t="s">
        <v>557</v>
      </c>
      <c r="E134" s="16" t="s">
        <v>802</v>
      </c>
      <c r="F134" s="60">
        <v>93</v>
      </c>
      <c r="G134">
        <f t="shared" si="12"/>
        <v>2004</v>
      </c>
      <c r="H134" s="149">
        <f t="shared" si="13"/>
        <v>38231</v>
      </c>
      <c r="I134">
        <f t="shared" si="14"/>
        <v>2952</v>
      </c>
      <c r="J134" s="148">
        <f t="shared" si="15"/>
        <v>38231</v>
      </c>
    </row>
    <row r="135" spans="1:10" x14ac:dyDescent="0.25">
      <c r="A135" s="16" t="s">
        <v>613</v>
      </c>
      <c r="B135" s="16" t="s">
        <v>718</v>
      </c>
      <c r="C135" s="16" t="s">
        <v>719</v>
      </c>
      <c r="E135" s="16" t="s">
        <v>802</v>
      </c>
      <c r="F135" s="60">
        <v>94</v>
      </c>
      <c r="G135">
        <f t="shared" si="12"/>
        <v>2004</v>
      </c>
      <c r="H135" s="149">
        <f t="shared" si="13"/>
        <v>38261</v>
      </c>
      <c r="I135">
        <f t="shared" si="14"/>
        <v>2952</v>
      </c>
      <c r="J135" s="148">
        <f t="shared" si="15"/>
        <v>38261</v>
      </c>
    </row>
    <row r="136" spans="1:10" x14ac:dyDescent="0.25">
      <c r="A136" s="16" t="s">
        <v>613</v>
      </c>
      <c r="B136" s="16" t="s">
        <v>721</v>
      </c>
      <c r="C136" s="16" t="s">
        <v>722</v>
      </c>
      <c r="E136" s="16" t="s">
        <v>803</v>
      </c>
      <c r="F136" s="60">
        <v>95</v>
      </c>
      <c r="G136">
        <f t="shared" si="12"/>
        <v>2004</v>
      </c>
      <c r="H136" s="149">
        <f t="shared" si="13"/>
        <v>38292</v>
      </c>
      <c r="I136">
        <f t="shared" si="14"/>
        <v>2958</v>
      </c>
      <c r="J136" s="148">
        <f t="shared" si="15"/>
        <v>38292</v>
      </c>
    </row>
    <row r="137" spans="1:10" x14ac:dyDescent="0.25">
      <c r="A137" s="16" t="s">
        <v>613</v>
      </c>
      <c r="B137" s="16" t="s">
        <v>724</v>
      </c>
      <c r="C137" s="16" t="s">
        <v>725</v>
      </c>
      <c r="E137" s="16" t="s">
        <v>804</v>
      </c>
      <c r="F137" s="60">
        <v>96</v>
      </c>
      <c r="G137">
        <f t="shared" si="12"/>
        <v>2004</v>
      </c>
      <c r="H137" s="149">
        <f t="shared" si="13"/>
        <v>38322</v>
      </c>
      <c r="I137">
        <f t="shared" si="14"/>
        <v>2964</v>
      </c>
      <c r="J137" s="148">
        <f t="shared" si="15"/>
        <v>38322</v>
      </c>
    </row>
    <row r="138" spans="1:10" x14ac:dyDescent="0.25">
      <c r="A138" s="16" t="s">
        <v>617</v>
      </c>
      <c r="B138" s="16" t="s">
        <v>693</v>
      </c>
      <c r="C138" s="16" t="s">
        <v>694</v>
      </c>
      <c r="E138" s="16" t="s">
        <v>805</v>
      </c>
      <c r="F138" s="60">
        <v>97</v>
      </c>
      <c r="G138">
        <f t="shared" si="12"/>
        <v>2005</v>
      </c>
      <c r="H138" s="149">
        <f t="shared" si="13"/>
        <v>38353</v>
      </c>
      <c r="I138">
        <f t="shared" si="14"/>
        <v>2966</v>
      </c>
      <c r="J138" s="148">
        <f t="shared" si="15"/>
        <v>38353</v>
      </c>
    </row>
    <row r="139" spans="1:10" x14ac:dyDescent="0.25">
      <c r="A139" s="16" t="s">
        <v>617</v>
      </c>
      <c r="B139" s="16" t="s">
        <v>696</v>
      </c>
      <c r="C139" s="16" t="s">
        <v>697</v>
      </c>
      <c r="E139" s="16" t="s">
        <v>806</v>
      </c>
      <c r="F139" s="60">
        <v>98</v>
      </c>
      <c r="G139">
        <f t="shared" si="12"/>
        <v>2005</v>
      </c>
      <c r="H139" s="149">
        <f t="shared" si="13"/>
        <v>38384</v>
      </c>
      <c r="I139">
        <f t="shared" si="14"/>
        <v>2972</v>
      </c>
      <c r="J139" s="148">
        <f t="shared" si="15"/>
        <v>38384</v>
      </c>
    </row>
    <row r="140" spans="1:10" x14ac:dyDescent="0.25">
      <c r="A140" s="16" t="s">
        <v>617</v>
      </c>
      <c r="B140" s="16" t="s">
        <v>699</v>
      </c>
      <c r="C140" s="16" t="s">
        <v>700</v>
      </c>
      <c r="E140" s="16" t="s">
        <v>807</v>
      </c>
      <c r="F140" s="60">
        <v>99</v>
      </c>
      <c r="G140">
        <f t="shared" si="12"/>
        <v>2005</v>
      </c>
      <c r="H140" s="149">
        <f t="shared" si="13"/>
        <v>38412</v>
      </c>
      <c r="I140">
        <f t="shared" si="14"/>
        <v>2974</v>
      </c>
      <c r="J140" s="148">
        <f t="shared" si="15"/>
        <v>38412</v>
      </c>
    </row>
    <row r="141" spans="1:10" x14ac:dyDescent="0.25">
      <c r="A141" s="16" t="s">
        <v>617</v>
      </c>
      <c r="B141" s="16" t="s">
        <v>702</v>
      </c>
      <c r="C141" s="16" t="s">
        <v>703</v>
      </c>
      <c r="E141" s="16" t="s">
        <v>807</v>
      </c>
      <c r="F141" s="60">
        <v>100</v>
      </c>
      <c r="G141">
        <f t="shared" si="12"/>
        <v>2005</v>
      </c>
      <c r="H141" s="149">
        <f t="shared" si="13"/>
        <v>38443</v>
      </c>
      <c r="I141">
        <f t="shared" si="14"/>
        <v>2974</v>
      </c>
      <c r="J141" s="148">
        <f t="shared" si="15"/>
        <v>38443</v>
      </c>
    </row>
    <row r="142" spans="1:10" x14ac:dyDescent="0.25">
      <c r="A142" s="16" t="s">
        <v>617</v>
      </c>
      <c r="B142" s="16" t="s">
        <v>705</v>
      </c>
      <c r="C142" s="16" t="s">
        <v>508</v>
      </c>
      <c r="E142" s="16" t="s">
        <v>808</v>
      </c>
      <c r="F142" s="60">
        <v>101</v>
      </c>
      <c r="G142">
        <f t="shared" si="12"/>
        <v>2005</v>
      </c>
      <c r="H142" s="149">
        <f t="shared" si="13"/>
        <v>38473</v>
      </c>
      <c r="I142">
        <f t="shared" si="14"/>
        <v>2980</v>
      </c>
      <c r="J142" s="148">
        <f t="shared" si="15"/>
        <v>38473</v>
      </c>
    </row>
    <row r="143" spans="1:10" x14ac:dyDescent="0.25">
      <c r="A143" s="16" t="s">
        <v>617</v>
      </c>
      <c r="B143" s="16" t="s">
        <v>707</v>
      </c>
      <c r="C143" s="16" t="s">
        <v>708</v>
      </c>
      <c r="E143" s="16" t="s">
        <v>809</v>
      </c>
      <c r="F143" s="60">
        <v>102</v>
      </c>
      <c r="G143">
        <f t="shared" si="12"/>
        <v>2005</v>
      </c>
      <c r="H143" s="149">
        <f t="shared" si="13"/>
        <v>38504</v>
      </c>
      <c r="I143">
        <f t="shared" si="14"/>
        <v>2987</v>
      </c>
      <c r="J143" s="148">
        <f t="shared" si="15"/>
        <v>38504</v>
      </c>
    </row>
    <row r="144" spans="1:10" x14ac:dyDescent="0.25">
      <c r="A144" s="16" t="s">
        <v>617</v>
      </c>
      <c r="B144" s="16" t="s">
        <v>710</v>
      </c>
      <c r="C144" s="16" t="s">
        <v>711</v>
      </c>
      <c r="E144" s="16" t="s">
        <v>810</v>
      </c>
      <c r="F144" s="60">
        <v>103</v>
      </c>
      <c r="G144">
        <f t="shared" si="12"/>
        <v>2005</v>
      </c>
      <c r="H144" s="149">
        <f t="shared" si="13"/>
        <v>38534</v>
      </c>
      <c r="I144">
        <f t="shared" si="14"/>
        <v>2988</v>
      </c>
      <c r="J144" s="148">
        <f t="shared" si="15"/>
        <v>38534</v>
      </c>
    </row>
    <row r="145" spans="1:10" x14ac:dyDescent="0.25">
      <c r="A145" s="16" t="s">
        <v>617</v>
      </c>
      <c r="B145" s="16" t="s">
        <v>713</v>
      </c>
      <c r="C145" s="16" t="s">
        <v>714</v>
      </c>
      <c r="E145" s="16" t="s">
        <v>811</v>
      </c>
      <c r="F145" s="60">
        <v>104</v>
      </c>
      <c r="G145">
        <f t="shared" si="12"/>
        <v>2005</v>
      </c>
      <c r="H145" s="149">
        <f t="shared" si="13"/>
        <v>38565</v>
      </c>
      <c r="I145">
        <f t="shared" si="14"/>
        <v>2990</v>
      </c>
      <c r="J145" s="148">
        <f t="shared" si="15"/>
        <v>38565</v>
      </c>
    </row>
    <row r="146" spans="1:10" x14ac:dyDescent="0.25">
      <c r="A146" s="16" t="s">
        <v>617</v>
      </c>
      <c r="B146" s="16" t="s">
        <v>716</v>
      </c>
      <c r="C146" s="16" t="s">
        <v>557</v>
      </c>
      <c r="E146" s="16" t="s">
        <v>810</v>
      </c>
      <c r="F146" s="60">
        <v>105</v>
      </c>
      <c r="G146">
        <f t="shared" si="12"/>
        <v>2005</v>
      </c>
      <c r="H146" s="149">
        <f t="shared" si="13"/>
        <v>38596</v>
      </c>
      <c r="I146">
        <f t="shared" si="14"/>
        <v>2988</v>
      </c>
      <c r="J146" s="148">
        <f t="shared" si="15"/>
        <v>38596</v>
      </c>
    </row>
    <row r="147" spans="1:10" x14ac:dyDescent="0.25">
      <c r="A147" s="16" t="s">
        <v>617</v>
      </c>
      <c r="B147" s="16" t="s">
        <v>718</v>
      </c>
      <c r="C147" s="16" t="s">
        <v>719</v>
      </c>
      <c r="E147" s="16" t="s">
        <v>812</v>
      </c>
      <c r="F147" s="60">
        <v>106</v>
      </c>
      <c r="G147">
        <f t="shared" si="12"/>
        <v>2005</v>
      </c>
      <c r="H147" s="149">
        <f t="shared" si="13"/>
        <v>38626</v>
      </c>
      <c r="I147">
        <f t="shared" si="14"/>
        <v>2985</v>
      </c>
      <c r="J147" s="148">
        <f t="shared" si="15"/>
        <v>38626</v>
      </c>
    </row>
    <row r="148" spans="1:10" x14ac:dyDescent="0.25">
      <c r="A148" s="16" t="s">
        <v>617</v>
      </c>
      <c r="B148" s="16" t="s">
        <v>721</v>
      </c>
      <c r="C148" s="16" t="s">
        <v>722</v>
      </c>
      <c r="E148" s="16" t="s">
        <v>810</v>
      </c>
      <c r="F148" s="60">
        <v>107</v>
      </c>
      <c r="G148">
        <f t="shared" si="12"/>
        <v>2005</v>
      </c>
      <c r="H148" s="149">
        <f t="shared" si="13"/>
        <v>38657</v>
      </c>
      <c r="I148">
        <f t="shared" si="14"/>
        <v>2988</v>
      </c>
      <c r="J148" s="148">
        <f t="shared" si="15"/>
        <v>38657</v>
      </c>
    </row>
    <row r="149" spans="1:10" x14ac:dyDescent="0.25">
      <c r="A149" s="16" t="s">
        <v>617</v>
      </c>
      <c r="B149" s="16" t="s">
        <v>724</v>
      </c>
      <c r="C149" s="16" t="s">
        <v>725</v>
      </c>
      <c r="E149" s="16" t="s">
        <v>813</v>
      </c>
      <c r="F149" s="60">
        <v>108</v>
      </c>
      <c r="G149">
        <f t="shared" si="12"/>
        <v>2005</v>
      </c>
      <c r="H149" s="149">
        <f t="shared" si="13"/>
        <v>38687</v>
      </c>
      <c r="I149">
        <f t="shared" si="14"/>
        <v>2989</v>
      </c>
      <c r="J149" s="148">
        <f t="shared" si="15"/>
        <v>38687</v>
      </c>
    </row>
    <row r="150" spans="1:10" x14ac:dyDescent="0.25">
      <c r="A150" s="16" t="s">
        <v>621</v>
      </c>
      <c r="B150" s="16" t="s">
        <v>693</v>
      </c>
      <c r="C150" s="16" t="s">
        <v>694</v>
      </c>
      <c r="E150" s="16" t="s">
        <v>814</v>
      </c>
      <c r="F150" s="60">
        <v>109</v>
      </c>
      <c r="G150">
        <f t="shared" si="12"/>
        <v>2006</v>
      </c>
      <c r="H150" s="149">
        <f t="shared" si="13"/>
        <v>38718</v>
      </c>
      <c r="I150">
        <f t="shared" si="14"/>
        <v>2998</v>
      </c>
      <c r="J150" s="148">
        <f t="shared" si="15"/>
        <v>38718</v>
      </c>
    </row>
    <row r="151" spans="1:10" x14ac:dyDescent="0.25">
      <c r="A151" s="16" t="s">
        <v>621</v>
      </c>
      <c r="B151" s="16" t="s">
        <v>696</v>
      </c>
      <c r="C151" s="16" t="s">
        <v>697</v>
      </c>
      <c r="E151" s="16" t="s">
        <v>815</v>
      </c>
      <c r="F151" s="60">
        <v>110</v>
      </c>
      <c r="G151">
        <f t="shared" si="12"/>
        <v>2006</v>
      </c>
      <c r="H151" s="149">
        <f t="shared" si="13"/>
        <v>38749</v>
      </c>
      <c r="I151">
        <f t="shared" si="14"/>
        <v>2999</v>
      </c>
      <c r="J151" s="148">
        <f t="shared" si="15"/>
        <v>38749</v>
      </c>
    </row>
    <row r="152" spans="1:10" x14ac:dyDescent="0.25">
      <c r="A152" s="16" t="s">
        <v>621</v>
      </c>
      <c r="B152" s="16" t="s">
        <v>699</v>
      </c>
      <c r="C152" s="16" t="s">
        <v>700</v>
      </c>
      <c r="E152" s="16" t="s">
        <v>816</v>
      </c>
      <c r="F152" s="60">
        <v>111</v>
      </c>
      <c r="G152">
        <f t="shared" si="12"/>
        <v>2006</v>
      </c>
      <c r="H152" s="149">
        <f t="shared" si="13"/>
        <v>38777</v>
      </c>
      <c r="I152">
        <f t="shared" si="14"/>
        <v>3003</v>
      </c>
      <c r="J152" s="148">
        <f t="shared" si="15"/>
        <v>38777</v>
      </c>
    </row>
    <row r="153" spans="1:10" x14ac:dyDescent="0.25">
      <c r="A153" s="16" t="s">
        <v>621</v>
      </c>
      <c r="B153" s="16" t="s">
        <v>702</v>
      </c>
      <c r="C153" s="16" t="s">
        <v>703</v>
      </c>
      <c r="E153" s="16" t="s">
        <v>816</v>
      </c>
      <c r="F153" s="60">
        <v>112</v>
      </c>
      <c r="G153">
        <f t="shared" si="12"/>
        <v>2006</v>
      </c>
      <c r="H153" s="149">
        <f t="shared" si="13"/>
        <v>38808</v>
      </c>
      <c r="I153">
        <f t="shared" si="14"/>
        <v>3003</v>
      </c>
      <c r="J153" s="148">
        <f t="shared" si="15"/>
        <v>38808</v>
      </c>
    </row>
    <row r="154" spans="1:10" x14ac:dyDescent="0.25">
      <c r="A154" s="16" t="s">
        <v>621</v>
      </c>
      <c r="B154" s="16" t="s">
        <v>705</v>
      </c>
      <c r="C154" s="16" t="s">
        <v>508</v>
      </c>
      <c r="E154" s="16" t="s">
        <v>816</v>
      </c>
      <c r="F154" s="60">
        <v>113</v>
      </c>
      <c r="G154">
        <f t="shared" si="12"/>
        <v>2006</v>
      </c>
      <c r="H154" s="149">
        <f t="shared" si="13"/>
        <v>38838</v>
      </c>
      <c r="I154">
        <f t="shared" si="14"/>
        <v>3003</v>
      </c>
      <c r="J154" s="148">
        <f t="shared" si="15"/>
        <v>38838</v>
      </c>
    </row>
    <row r="155" spans="1:10" x14ac:dyDescent="0.25">
      <c r="A155" s="16" t="s">
        <v>621</v>
      </c>
      <c r="B155" s="16" t="s">
        <v>707</v>
      </c>
      <c r="C155" s="16" t="s">
        <v>708</v>
      </c>
      <c r="E155" s="16" t="s">
        <v>816</v>
      </c>
      <c r="F155" s="60">
        <v>114</v>
      </c>
      <c r="G155">
        <f t="shared" si="12"/>
        <v>2006</v>
      </c>
      <c r="H155" s="149">
        <f t="shared" si="13"/>
        <v>38869</v>
      </c>
      <c r="I155">
        <f t="shared" si="14"/>
        <v>3003</v>
      </c>
      <c r="J155" s="148">
        <f t="shared" si="15"/>
        <v>38869</v>
      </c>
    </row>
    <row r="156" spans="1:10" x14ac:dyDescent="0.25">
      <c r="A156" s="16" t="s">
        <v>621</v>
      </c>
      <c r="B156" s="16" t="s">
        <v>710</v>
      </c>
      <c r="C156" s="16" t="s">
        <v>711</v>
      </c>
      <c r="E156" s="16" t="s">
        <v>815</v>
      </c>
      <c r="F156" s="60">
        <v>115</v>
      </c>
      <c r="G156">
        <f t="shared" si="12"/>
        <v>2006</v>
      </c>
      <c r="H156" s="149">
        <f t="shared" si="13"/>
        <v>38899</v>
      </c>
      <c r="I156">
        <f t="shared" si="14"/>
        <v>2999</v>
      </c>
      <c r="J156" s="148">
        <f t="shared" si="15"/>
        <v>38899</v>
      </c>
    </row>
    <row r="157" spans="1:10" x14ac:dyDescent="0.25">
      <c r="A157" s="16" t="s">
        <v>621</v>
      </c>
      <c r="B157" s="16" t="s">
        <v>713</v>
      </c>
      <c r="C157" s="16" t="s">
        <v>714</v>
      </c>
      <c r="E157" s="16" t="s">
        <v>815</v>
      </c>
      <c r="F157" s="60">
        <v>116</v>
      </c>
      <c r="G157">
        <f t="shared" si="12"/>
        <v>2006</v>
      </c>
      <c r="H157" s="149">
        <f t="shared" si="13"/>
        <v>38930</v>
      </c>
      <c r="I157">
        <f t="shared" si="14"/>
        <v>2999</v>
      </c>
      <c r="J157" s="148">
        <f t="shared" si="15"/>
        <v>38930</v>
      </c>
    </row>
    <row r="158" spans="1:10" x14ac:dyDescent="0.25">
      <c r="A158" s="16" t="s">
        <v>621</v>
      </c>
      <c r="B158" s="16" t="s">
        <v>716</v>
      </c>
      <c r="C158" s="16" t="s">
        <v>557</v>
      </c>
      <c r="E158" s="16" t="s">
        <v>816</v>
      </c>
      <c r="F158" s="60">
        <v>117</v>
      </c>
      <c r="G158">
        <f t="shared" si="12"/>
        <v>2006</v>
      </c>
      <c r="H158" s="149">
        <f t="shared" si="13"/>
        <v>38961</v>
      </c>
      <c r="I158">
        <f t="shared" si="14"/>
        <v>3003</v>
      </c>
      <c r="J158" s="148">
        <f t="shared" si="15"/>
        <v>38961</v>
      </c>
    </row>
    <row r="159" spans="1:10" x14ac:dyDescent="0.25">
      <c r="A159" s="16" t="s">
        <v>621</v>
      </c>
      <c r="B159" s="16" t="s">
        <v>718</v>
      </c>
      <c r="C159" s="16" t="s">
        <v>719</v>
      </c>
      <c r="E159" s="16" t="s">
        <v>817</v>
      </c>
      <c r="F159" s="60">
        <v>118</v>
      </c>
      <c r="G159">
        <f t="shared" si="12"/>
        <v>2006</v>
      </c>
      <c r="H159" s="149">
        <f t="shared" si="13"/>
        <v>38991</v>
      </c>
      <c r="I159">
        <f t="shared" si="14"/>
        <v>3010</v>
      </c>
      <c r="J159" s="148">
        <f t="shared" si="15"/>
        <v>38991</v>
      </c>
    </row>
    <row r="160" spans="1:10" x14ac:dyDescent="0.25">
      <c r="A160" s="16" t="s">
        <v>621</v>
      </c>
      <c r="B160" s="16" t="s">
        <v>721</v>
      </c>
      <c r="C160" s="16" t="s">
        <v>722</v>
      </c>
      <c r="E160" s="16" t="s">
        <v>818</v>
      </c>
      <c r="F160" s="60">
        <v>119</v>
      </c>
      <c r="G160">
        <f t="shared" si="12"/>
        <v>2006</v>
      </c>
      <c r="H160" s="149">
        <f t="shared" si="13"/>
        <v>39022</v>
      </c>
      <c r="I160">
        <f t="shared" si="14"/>
        <v>3012</v>
      </c>
      <c r="J160" s="148">
        <f t="shared" si="15"/>
        <v>39022</v>
      </c>
    </row>
    <row r="161" spans="1:10" x14ac:dyDescent="0.25">
      <c r="A161" s="16" t="s">
        <v>621</v>
      </c>
      <c r="B161" s="16" t="s">
        <v>724</v>
      </c>
      <c r="C161" s="16" t="s">
        <v>725</v>
      </c>
      <c r="E161" s="16" t="s">
        <v>819</v>
      </c>
      <c r="F161" s="60">
        <v>120</v>
      </c>
      <c r="G161">
        <f t="shared" si="12"/>
        <v>2006</v>
      </c>
      <c r="H161" s="149">
        <f t="shared" si="13"/>
        <v>39052</v>
      </c>
      <c r="I161">
        <f t="shared" si="14"/>
        <v>3014</v>
      </c>
      <c r="J161" s="148">
        <f t="shared" si="15"/>
        <v>39052</v>
      </c>
    </row>
    <row r="162" spans="1:10" x14ac:dyDescent="0.25">
      <c r="A162" s="16" t="s">
        <v>625</v>
      </c>
      <c r="B162" s="16" t="s">
        <v>693</v>
      </c>
      <c r="C162" s="16" t="s">
        <v>694</v>
      </c>
      <c r="E162" s="16" t="s">
        <v>820</v>
      </c>
      <c r="F162" s="60">
        <v>121</v>
      </c>
      <c r="G162">
        <f t="shared" si="12"/>
        <v>2007</v>
      </c>
      <c r="H162" s="149">
        <f t="shared" si="13"/>
        <v>39083</v>
      </c>
      <c r="I162">
        <f t="shared" si="14"/>
        <v>3015</v>
      </c>
      <c r="J162" s="148">
        <f t="shared" si="15"/>
        <v>39083</v>
      </c>
    </row>
    <row r="163" spans="1:10" x14ac:dyDescent="0.25">
      <c r="A163" s="16" t="s">
        <v>625</v>
      </c>
      <c r="B163" s="16" t="s">
        <v>696</v>
      </c>
      <c r="C163" s="16" t="s">
        <v>697</v>
      </c>
      <c r="E163" s="16" t="s">
        <v>821</v>
      </c>
      <c r="F163" s="60">
        <v>122</v>
      </c>
      <c r="G163">
        <f t="shared" si="12"/>
        <v>2007</v>
      </c>
      <c r="H163" s="149">
        <f t="shared" si="13"/>
        <v>39114</v>
      </c>
      <c r="I163">
        <f t="shared" si="14"/>
        <v>3013</v>
      </c>
      <c r="J163" s="148">
        <f t="shared" si="15"/>
        <v>39114</v>
      </c>
    </row>
    <row r="164" spans="1:10" x14ac:dyDescent="0.25">
      <c r="A164" s="16" t="s">
        <v>625</v>
      </c>
      <c r="B164" s="16" t="s">
        <v>699</v>
      </c>
      <c r="C164" s="16" t="s">
        <v>700</v>
      </c>
      <c r="E164" s="16" t="s">
        <v>822</v>
      </c>
      <c r="F164" s="60">
        <v>123</v>
      </c>
      <c r="G164">
        <f t="shared" si="12"/>
        <v>2007</v>
      </c>
      <c r="H164" s="149">
        <f t="shared" si="13"/>
        <v>39142</v>
      </c>
      <c r="I164">
        <f t="shared" si="14"/>
        <v>3016</v>
      </c>
      <c r="J164" s="148">
        <f t="shared" si="15"/>
        <v>39142</v>
      </c>
    </row>
    <row r="165" spans="1:10" x14ac:dyDescent="0.25">
      <c r="A165" s="16" t="s">
        <v>625</v>
      </c>
      <c r="B165" s="16" t="s">
        <v>702</v>
      </c>
      <c r="C165" s="16" t="s">
        <v>703</v>
      </c>
      <c r="E165" s="16" t="s">
        <v>823</v>
      </c>
      <c r="F165" s="60">
        <v>124</v>
      </c>
      <c r="G165">
        <f t="shared" si="12"/>
        <v>2007</v>
      </c>
      <c r="H165" s="149">
        <f t="shared" si="13"/>
        <v>39173</v>
      </c>
      <c r="I165">
        <f t="shared" si="14"/>
        <v>3018</v>
      </c>
      <c r="J165" s="148">
        <f t="shared" si="15"/>
        <v>39173</v>
      </c>
    </row>
    <row r="166" spans="1:10" x14ac:dyDescent="0.25">
      <c r="A166" s="16" t="s">
        <v>625</v>
      </c>
      <c r="B166" s="16" t="s">
        <v>705</v>
      </c>
      <c r="C166" s="16" t="s">
        <v>508</v>
      </c>
      <c r="E166" s="16" t="s">
        <v>824</v>
      </c>
      <c r="F166" s="60">
        <v>125</v>
      </c>
      <c r="G166">
        <f t="shared" si="12"/>
        <v>2007</v>
      </c>
      <c r="H166" s="149">
        <f t="shared" si="13"/>
        <v>39203</v>
      </c>
      <c r="I166">
        <f t="shared" si="14"/>
        <v>3023</v>
      </c>
      <c r="J166" s="148">
        <f t="shared" si="15"/>
        <v>39203</v>
      </c>
    </row>
    <row r="167" spans="1:10" x14ac:dyDescent="0.25">
      <c r="A167" s="16" t="s">
        <v>625</v>
      </c>
      <c r="B167" s="16" t="s">
        <v>707</v>
      </c>
      <c r="C167" s="16" t="s">
        <v>708</v>
      </c>
      <c r="E167" s="16" t="s">
        <v>825</v>
      </c>
      <c r="F167" s="60">
        <v>126</v>
      </c>
      <c r="G167">
        <f t="shared" si="12"/>
        <v>2007</v>
      </c>
      <c r="H167" s="149">
        <f t="shared" si="13"/>
        <v>39234</v>
      </c>
      <c r="I167">
        <f t="shared" si="14"/>
        <v>3024</v>
      </c>
      <c r="J167" s="148">
        <f t="shared" si="15"/>
        <v>39234</v>
      </c>
    </row>
    <row r="168" spans="1:10" x14ac:dyDescent="0.25">
      <c r="A168" s="16" t="s">
        <v>625</v>
      </c>
      <c r="B168" s="16" t="s">
        <v>710</v>
      </c>
      <c r="C168" s="16" t="s">
        <v>711</v>
      </c>
      <c r="E168" s="16" t="s">
        <v>826</v>
      </c>
      <c r="F168" s="60">
        <v>127</v>
      </c>
      <c r="G168">
        <f t="shared" si="12"/>
        <v>2007</v>
      </c>
      <c r="H168" s="149">
        <f t="shared" si="13"/>
        <v>39264</v>
      </c>
      <c r="I168">
        <f t="shared" si="14"/>
        <v>3028</v>
      </c>
      <c r="J168" s="148">
        <f t="shared" si="15"/>
        <v>39264</v>
      </c>
    </row>
    <row r="169" spans="1:10" x14ac:dyDescent="0.25">
      <c r="A169" s="16" t="s">
        <v>625</v>
      </c>
      <c r="B169" s="16" t="s">
        <v>713</v>
      </c>
      <c r="C169" s="16" t="s">
        <v>714</v>
      </c>
      <c r="E169" s="16" t="s">
        <v>827</v>
      </c>
      <c r="F169" s="60">
        <v>128</v>
      </c>
      <c r="G169">
        <f t="shared" si="12"/>
        <v>2007</v>
      </c>
      <c r="H169" s="149">
        <f t="shared" si="13"/>
        <v>39295</v>
      </c>
      <c r="I169">
        <f t="shared" si="14"/>
        <v>3034</v>
      </c>
      <c r="J169" s="148">
        <f t="shared" si="15"/>
        <v>39295</v>
      </c>
    </row>
    <row r="170" spans="1:10" x14ac:dyDescent="0.25">
      <c r="A170" s="16" t="s">
        <v>625</v>
      </c>
      <c r="B170" s="16" t="s">
        <v>716</v>
      </c>
      <c r="C170" s="16" t="s">
        <v>557</v>
      </c>
      <c r="E170" s="16" t="s">
        <v>827</v>
      </c>
      <c r="F170" s="60">
        <v>129</v>
      </c>
      <c r="G170">
        <f t="shared" si="12"/>
        <v>2007</v>
      </c>
      <c r="H170" s="149">
        <f t="shared" si="13"/>
        <v>39326</v>
      </c>
      <c r="I170">
        <f t="shared" si="14"/>
        <v>3034</v>
      </c>
      <c r="J170" s="148">
        <f t="shared" si="15"/>
        <v>39326</v>
      </c>
    </row>
    <row r="171" spans="1:10" x14ac:dyDescent="0.25">
      <c r="A171" s="16" t="s">
        <v>625</v>
      </c>
      <c r="B171" s="16" t="s">
        <v>718</v>
      </c>
      <c r="C171" s="16" t="s">
        <v>719</v>
      </c>
      <c r="E171" s="16" t="s">
        <v>828</v>
      </c>
      <c r="F171" s="60">
        <v>130</v>
      </c>
      <c r="G171">
        <f t="shared" ref="G171:G234" si="16">VALUE(A171)</f>
        <v>2007</v>
      </c>
      <c r="H171" s="149">
        <f t="shared" ref="H171:H234" si="17">IF(ISBLANK(A171), "", J171)</f>
        <v>39356</v>
      </c>
      <c r="I171">
        <f t="shared" ref="I171:I234" si="18">IF(ISBLANK(E171),NA(),VALUE(E171))</f>
        <v>3037</v>
      </c>
      <c r="J171" s="148">
        <f t="shared" ref="J171:J234" si="19">DATE(G171,B171,1)</f>
        <v>39356</v>
      </c>
    </row>
    <row r="172" spans="1:10" x14ac:dyDescent="0.25">
      <c r="A172" s="16" t="s">
        <v>625</v>
      </c>
      <c r="B172" s="16" t="s">
        <v>721</v>
      </c>
      <c r="C172" s="16" t="s">
        <v>722</v>
      </c>
      <c r="E172" s="16" t="s">
        <v>829</v>
      </c>
      <c r="F172" s="60">
        <v>131</v>
      </c>
      <c r="G172">
        <f t="shared" si="16"/>
        <v>2007</v>
      </c>
      <c r="H172" s="149">
        <f t="shared" si="17"/>
        <v>39387</v>
      </c>
      <c r="I172">
        <f t="shared" si="18"/>
        <v>3038</v>
      </c>
      <c r="J172" s="148">
        <f t="shared" si="19"/>
        <v>39387</v>
      </c>
    </row>
    <row r="173" spans="1:10" x14ac:dyDescent="0.25">
      <c r="A173" s="16" t="s">
        <v>625</v>
      </c>
      <c r="B173" s="16" t="s">
        <v>724</v>
      </c>
      <c r="C173" s="16" t="s">
        <v>725</v>
      </c>
      <c r="E173" s="16" t="s">
        <v>830</v>
      </c>
      <c r="F173" s="60">
        <v>132</v>
      </c>
      <c r="G173">
        <f t="shared" si="16"/>
        <v>2007</v>
      </c>
      <c r="H173" s="149">
        <f t="shared" si="17"/>
        <v>39417</v>
      </c>
      <c r="I173">
        <f t="shared" si="18"/>
        <v>3030</v>
      </c>
      <c r="J173" s="148">
        <f t="shared" si="19"/>
        <v>39417</v>
      </c>
    </row>
    <row r="174" spans="1:10" x14ac:dyDescent="0.25">
      <c r="A174" s="16" t="s">
        <v>629</v>
      </c>
      <c r="B174" s="16" t="s">
        <v>693</v>
      </c>
      <c r="C174" s="16" t="s">
        <v>694</v>
      </c>
      <c r="E174" s="16" t="s">
        <v>831</v>
      </c>
      <c r="F174" s="60">
        <v>133</v>
      </c>
      <c r="G174">
        <f t="shared" si="16"/>
        <v>2008</v>
      </c>
      <c r="H174" s="149">
        <f t="shared" si="17"/>
        <v>39448</v>
      </c>
      <c r="I174">
        <f t="shared" si="18"/>
        <v>3029</v>
      </c>
      <c r="J174" s="148">
        <f t="shared" si="19"/>
        <v>39448</v>
      </c>
    </row>
    <row r="175" spans="1:10" x14ac:dyDescent="0.25">
      <c r="A175" s="16" t="s">
        <v>629</v>
      </c>
      <c r="B175" s="16" t="s">
        <v>696</v>
      </c>
      <c r="C175" s="16" t="s">
        <v>697</v>
      </c>
      <c r="E175" s="16" t="s">
        <v>832</v>
      </c>
      <c r="F175" s="60">
        <v>134</v>
      </c>
      <c r="G175">
        <f t="shared" si="16"/>
        <v>2008</v>
      </c>
      <c r="H175" s="149">
        <f t="shared" si="17"/>
        <v>39479</v>
      </c>
      <c r="I175">
        <f t="shared" si="18"/>
        <v>3031</v>
      </c>
      <c r="J175" s="148">
        <f t="shared" si="19"/>
        <v>39479</v>
      </c>
    </row>
    <row r="176" spans="1:10" x14ac:dyDescent="0.25">
      <c r="A176" s="16" t="s">
        <v>629</v>
      </c>
      <c r="B176" s="16" t="s">
        <v>699</v>
      </c>
      <c r="C176" s="16" t="s">
        <v>700</v>
      </c>
      <c r="E176" s="16" t="s">
        <v>824</v>
      </c>
      <c r="F176" s="60">
        <v>135</v>
      </c>
      <c r="G176">
        <f t="shared" si="16"/>
        <v>2008</v>
      </c>
      <c r="H176" s="149">
        <f t="shared" si="17"/>
        <v>39508</v>
      </c>
      <c r="I176">
        <f t="shared" si="18"/>
        <v>3023</v>
      </c>
      <c r="J176" s="148">
        <f t="shared" si="19"/>
        <v>39508</v>
      </c>
    </row>
    <row r="177" spans="1:10" x14ac:dyDescent="0.25">
      <c r="A177" s="16" t="s">
        <v>629</v>
      </c>
      <c r="B177" s="16" t="s">
        <v>702</v>
      </c>
      <c r="C177" s="16" t="s">
        <v>703</v>
      </c>
      <c r="E177" s="16" t="s">
        <v>833</v>
      </c>
      <c r="F177" s="60">
        <v>136</v>
      </c>
      <c r="G177">
        <f t="shared" si="16"/>
        <v>2008</v>
      </c>
      <c r="H177" s="149">
        <f t="shared" si="17"/>
        <v>39539</v>
      </c>
      <c r="I177">
        <f t="shared" si="18"/>
        <v>3022</v>
      </c>
      <c r="J177" s="148">
        <f t="shared" si="19"/>
        <v>39539</v>
      </c>
    </row>
    <row r="178" spans="1:10" x14ac:dyDescent="0.25">
      <c r="A178" s="16" t="s">
        <v>629</v>
      </c>
      <c r="B178" s="16" t="s">
        <v>705</v>
      </c>
      <c r="C178" s="16" t="s">
        <v>508</v>
      </c>
      <c r="E178" s="16" t="s">
        <v>820</v>
      </c>
      <c r="F178" s="60">
        <v>137</v>
      </c>
      <c r="G178">
        <f t="shared" si="16"/>
        <v>2008</v>
      </c>
      <c r="H178" s="149">
        <f t="shared" si="17"/>
        <v>39569</v>
      </c>
      <c r="I178">
        <f t="shared" si="18"/>
        <v>3015</v>
      </c>
      <c r="J178" s="148">
        <f t="shared" si="19"/>
        <v>39569</v>
      </c>
    </row>
    <row r="179" spans="1:10" x14ac:dyDescent="0.25">
      <c r="A179" s="16" t="s">
        <v>629</v>
      </c>
      <c r="B179" s="16" t="s">
        <v>707</v>
      </c>
      <c r="C179" s="16" t="s">
        <v>708</v>
      </c>
      <c r="E179" s="16" t="s">
        <v>834</v>
      </c>
      <c r="F179" s="60">
        <v>138</v>
      </c>
      <c r="G179">
        <f t="shared" si="16"/>
        <v>2008</v>
      </c>
      <c r="H179" s="149">
        <f t="shared" si="17"/>
        <v>39600</v>
      </c>
      <c r="I179">
        <f t="shared" si="18"/>
        <v>3007</v>
      </c>
      <c r="J179" s="148">
        <f t="shared" si="19"/>
        <v>39600</v>
      </c>
    </row>
    <row r="180" spans="1:10" x14ac:dyDescent="0.25">
      <c r="A180" s="16" t="s">
        <v>629</v>
      </c>
      <c r="B180" s="16" t="s">
        <v>710</v>
      </c>
      <c r="C180" s="16" t="s">
        <v>711</v>
      </c>
      <c r="E180" s="16" t="s">
        <v>835</v>
      </c>
      <c r="F180" s="60">
        <v>139</v>
      </c>
      <c r="G180">
        <f t="shared" si="16"/>
        <v>2008</v>
      </c>
      <c r="H180" s="149">
        <f t="shared" si="17"/>
        <v>39630</v>
      </c>
      <c r="I180">
        <f t="shared" si="18"/>
        <v>3002</v>
      </c>
      <c r="J180" s="148">
        <f t="shared" si="19"/>
        <v>39630</v>
      </c>
    </row>
    <row r="181" spans="1:10" x14ac:dyDescent="0.25">
      <c r="A181" s="16" t="s">
        <v>629</v>
      </c>
      <c r="B181" s="16" t="s">
        <v>713</v>
      </c>
      <c r="C181" s="16" t="s">
        <v>714</v>
      </c>
      <c r="E181" s="16" t="s">
        <v>836</v>
      </c>
      <c r="F181" s="60">
        <v>140</v>
      </c>
      <c r="G181">
        <f t="shared" si="16"/>
        <v>2008</v>
      </c>
      <c r="H181" s="149">
        <f t="shared" si="17"/>
        <v>39661</v>
      </c>
      <c r="I181">
        <f t="shared" si="18"/>
        <v>2992</v>
      </c>
      <c r="J181" s="148">
        <f t="shared" si="19"/>
        <v>39661</v>
      </c>
    </row>
    <row r="182" spans="1:10" x14ac:dyDescent="0.25">
      <c r="A182" s="16" t="s">
        <v>629</v>
      </c>
      <c r="B182" s="16" t="s">
        <v>716</v>
      </c>
      <c r="C182" s="16" t="s">
        <v>557</v>
      </c>
      <c r="E182" s="16" t="s">
        <v>837</v>
      </c>
      <c r="F182" s="60">
        <v>141</v>
      </c>
      <c r="G182">
        <f t="shared" si="16"/>
        <v>2008</v>
      </c>
      <c r="H182" s="149">
        <f t="shared" si="17"/>
        <v>39692</v>
      </c>
      <c r="I182">
        <f t="shared" si="18"/>
        <v>2986</v>
      </c>
      <c r="J182" s="148">
        <f t="shared" si="19"/>
        <v>39692</v>
      </c>
    </row>
    <row r="183" spans="1:10" x14ac:dyDescent="0.25">
      <c r="A183" s="16" t="s">
        <v>629</v>
      </c>
      <c r="B183" s="16" t="s">
        <v>718</v>
      </c>
      <c r="C183" s="16" t="s">
        <v>719</v>
      </c>
      <c r="E183" s="16" t="s">
        <v>838</v>
      </c>
      <c r="F183" s="60">
        <v>142</v>
      </c>
      <c r="G183">
        <f t="shared" si="16"/>
        <v>2008</v>
      </c>
      <c r="H183" s="149">
        <f t="shared" si="17"/>
        <v>39722</v>
      </c>
      <c r="I183">
        <f t="shared" si="18"/>
        <v>2981</v>
      </c>
      <c r="J183" s="148">
        <f t="shared" si="19"/>
        <v>39722</v>
      </c>
    </row>
    <row r="184" spans="1:10" x14ac:dyDescent="0.25">
      <c r="A184" s="16" t="s">
        <v>629</v>
      </c>
      <c r="B184" s="16" t="s">
        <v>721</v>
      </c>
      <c r="C184" s="16" t="s">
        <v>722</v>
      </c>
      <c r="E184" s="16" t="s">
        <v>839</v>
      </c>
      <c r="F184" s="60">
        <v>143</v>
      </c>
      <c r="G184">
        <f t="shared" si="16"/>
        <v>2008</v>
      </c>
      <c r="H184" s="149">
        <f t="shared" si="17"/>
        <v>39753</v>
      </c>
      <c r="I184">
        <f t="shared" si="18"/>
        <v>2971</v>
      </c>
      <c r="J184" s="148">
        <f t="shared" si="19"/>
        <v>39753</v>
      </c>
    </row>
    <row r="185" spans="1:10" x14ac:dyDescent="0.25">
      <c r="A185" s="16" t="s">
        <v>629</v>
      </c>
      <c r="B185" s="16" t="s">
        <v>724</v>
      </c>
      <c r="C185" s="16" t="s">
        <v>725</v>
      </c>
      <c r="E185" s="16" t="s">
        <v>840</v>
      </c>
      <c r="F185" s="60">
        <v>144</v>
      </c>
      <c r="G185">
        <f t="shared" si="16"/>
        <v>2008</v>
      </c>
      <c r="H185" s="149">
        <f t="shared" si="17"/>
        <v>39783</v>
      </c>
      <c r="I185">
        <f t="shared" si="18"/>
        <v>2973</v>
      </c>
      <c r="J185" s="148">
        <f t="shared" si="19"/>
        <v>39783</v>
      </c>
    </row>
    <row r="186" spans="1:10" x14ac:dyDescent="0.25">
      <c r="A186" s="16" t="s">
        <v>633</v>
      </c>
      <c r="B186" s="16" t="s">
        <v>693</v>
      </c>
      <c r="C186" s="16" t="s">
        <v>694</v>
      </c>
      <c r="E186" s="16" t="s">
        <v>805</v>
      </c>
      <c r="F186" s="60">
        <v>145</v>
      </c>
      <c r="G186">
        <f t="shared" si="16"/>
        <v>2009</v>
      </c>
      <c r="H186" s="149">
        <f t="shared" si="17"/>
        <v>39814</v>
      </c>
      <c r="I186">
        <f t="shared" si="18"/>
        <v>2966</v>
      </c>
      <c r="J186" s="148">
        <f t="shared" si="19"/>
        <v>39814</v>
      </c>
    </row>
    <row r="187" spans="1:10" x14ac:dyDescent="0.25">
      <c r="A187" s="16" t="s">
        <v>633</v>
      </c>
      <c r="B187" s="16" t="s">
        <v>696</v>
      </c>
      <c r="C187" s="16" t="s">
        <v>697</v>
      </c>
      <c r="E187" s="16" t="s">
        <v>841</v>
      </c>
      <c r="F187" s="60">
        <v>146</v>
      </c>
      <c r="G187">
        <f t="shared" si="16"/>
        <v>2009</v>
      </c>
      <c r="H187" s="149">
        <f t="shared" si="17"/>
        <v>39845</v>
      </c>
      <c r="I187">
        <f t="shared" si="18"/>
        <v>2963</v>
      </c>
      <c r="J187" s="148">
        <f t="shared" si="19"/>
        <v>39845</v>
      </c>
    </row>
    <row r="188" spans="1:10" x14ac:dyDescent="0.25">
      <c r="A188" s="16" t="s">
        <v>633</v>
      </c>
      <c r="B188" s="16" t="s">
        <v>699</v>
      </c>
      <c r="C188" s="16" t="s">
        <v>700</v>
      </c>
      <c r="E188" s="16" t="s">
        <v>842</v>
      </c>
      <c r="F188" s="60">
        <v>147</v>
      </c>
      <c r="G188">
        <f t="shared" si="16"/>
        <v>2009</v>
      </c>
      <c r="H188" s="149">
        <f t="shared" si="17"/>
        <v>39873</v>
      </c>
      <c r="I188">
        <f t="shared" si="18"/>
        <v>2961</v>
      </c>
      <c r="J188" s="148">
        <f t="shared" si="19"/>
        <v>39873</v>
      </c>
    </row>
    <row r="189" spans="1:10" x14ac:dyDescent="0.25">
      <c r="A189" s="16" t="s">
        <v>633</v>
      </c>
      <c r="B189" s="16" t="s">
        <v>702</v>
      </c>
      <c r="C189" s="16" t="s">
        <v>703</v>
      </c>
      <c r="E189" s="16" t="s">
        <v>843</v>
      </c>
      <c r="F189" s="60">
        <v>148</v>
      </c>
      <c r="G189">
        <f t="shared" si="16"/>
        <v>2009</v>
      </c>
      <c r="H189" s="149">
        <f t="shared" si="17"/>
        <v>39904</v>
      </c>
      <c r="I189">
        <f t="shared" si="18"/>
        <v>2960</v>
      </c>
      <c r="J189" s="148">
        <f t="shared" si="19"/>
        <v>39904</v>
      </c>
    </row>
    <row r="190" spans="1:10" x14ac:dyDescent="0.25">
      <c r="A190" s="16" t="s">
        <v>633</v>
      </c>
      <c r="B190" s="16" t="s">
        <v>705</v>
      </c>
      <c r="C190" s="16" t="s">
        <v>508</v>
      </c>
      <c r="E190" s="16" t="s">
        <v>844</v>
      </c>
      <c r="F190" s="60">
        <v>149</v>
      </c>
      <c r="G190">
        <f t="shared" si="16"/>
        <v>2009</v>
      </c>
      <c r="H190" s="149">
        <f t="shared" si="17"/>
        <v>39934</v>
      </c>
      <c r="I190">
        <f t="shared" si="18"/>
        <v>2957</v>
      </c>
      <c r="J190" s="148">
        <f t="shared" si="19"/>
        <v>39934</v>
      </c>
    </row>
    <row r="191" spans="1:10" x14ac:dyDescent="0.25">
      <c r="A191" s="16" t="s">
        <v>633</v>
      </c>
      <c r="B191" s="16" t="s">
        <v>707</v>
      </c>
      <c r="C191" s="16" t="s">
        <v>708</v>
      </c>
      <c r="E191" s="16" t="s">
        <v>803</v>
      </c>
      <c r="F191" s="60">
        <v>150</v>
      </c>
      <c r="G191">
        <f t="shared" si="16"/>
        <v>2009</v>
      </c>
      <c r="H191" s="149">
        <f t="shared" si="17"/>
        <v>39965</v>
      </c>
      <c r="I191">
        <f t="shared" si="18"/>
        <v>2958</v>
      </c>
      <c r="J191" s="148">
        <f t="shared" si="19"/>
        <v>39965</v>
      </c>
    </row>
    <row r="192" spans="1:10" x14ac:dyDescent="0.25">
      <c r="A192" s="16" t="s">
        <v>633</v>
      </c>
      <c r="B192" s="16" t="s">
        <v>710</v>
      </c>
      <c r="C192" s="16" t="s">
        <v>711</v>
      </c>
      <c r="E192" s="16" t="s">
        <v>843</v>
      </c>
      <c r="F192" s="60">
        <v>151</v>
      </c>
      <c r="G192">
        <f t="shared" si="16"/>
        <v>2009</v>
      </c>
      <c r="H192" s="149">
        <f t="shared" si="17"/>
        <v>39995</v>
      </c>
      <c r="I192">
        <f t="shared" si="18"/>
        <v>2960</v>
      </c>
      <c r="J192" s="148">
        <f t="shared" si="19"/>
        <v>39995</v>
      </c>
    </row>
    <row r="193" spans="1:10" x14ac:dyDescent="0.25">
      <c r="A193" s="16" t="s">
        <v>633</v>
      </c>
      <c r="B193" s="16" t="s">
        <v>713</v>
      </c>
      <c r="C193" s="16" t="s">
        <v>714</v>
      </c>
      <c r="E193" s="16" t="s">
        <v>845</v>
      </c>
      <c r="F193" s="60">
        <v>152</v>
      </c>
      <c r="G193">
        <f t="shared" si="16"/>
        <v>2009</v>
      </c>
      <c r="H193" s="149">
        <f t="shared" si="17"/>
        <v>40026</v>
      </c>
      <c r="I193">
        <f t="shared" si="18"/>
        <v>2959</v>
      </c>
      <c r="J193" s="148">
        <f t="shared" si="19"/>
        <v>40026</v>
      </c>
    </row>
    <row r="194" spans="1:10" x14ac:dyDescent="0.25">
      <c r="A194" s="16" t="s">
        <v>633</v>
      </c>
      <c r="B194" s="16" t="s">
        <v>716</v>
      </c>
      <c r="C194" s="16" t="s">
        <v>557</v>
      </c>
      <c r="E194" s="16" t="s">
        <v>842</v>
      </c>
      <c r="F194" s="60">
        <v>153</v>
      </c>
      <c r="G194">
        <f t="shared" si="16"/>
        <v>2009</v>
      </c>
      <c r="H194" s="149">
        <f t="shared" si="17"/>
        <v>40057</v>
      </c>
      <c r="I194">
        <f t="shared" si="18"/>
        <v>2961</v>
      </c>
      <c r="J194" s="148">
        <f t="shared" si="19"/>
        <v>40057</v>
      </c>
    </row>
    <row r="195" spans="1:10" x14ac:dyDescent="0.25">
      <c r="A195" s="16" t="s">
        <v>633</v>
      </c>
      <c r="B195" s="16" t="s">
        <v>718</v>
      </c>
      <c r="C195" s="16" t="s">
        <v>719</v>
      </c>
      <c r="E195" s="16" t="s">
        <v>844</v>
      </c>
      <c r="F195" s="60">
        <v>154</v>
      </c>
      <c r="G195">
        <f t="shared" si="16"/>
        <v>2009</v>
      </c>
      <c r="H195" s="149">
        <f t="shared" si="17"/>
        <v>40087</v>
      </c>
      <c r="I195">
        <f t="shared" si="18"/>
        <v>2957</v>
      </c>
      <c r="J195" s="148">
        <f t="shared" si="19"/>
        <v>40087</v>
      </c>
    </row>
    <row r="196" spans="1:10" x14ac:dyDescent="0.25">
      <c r="A196" s="16" t="s">
        <v>633</v>
      </c>
      <c r="B196" s="16" t="s">
        <v>721</v>
      </c>
      <c r="C196" s="16" t="s">
        <v>722</v>
      </c>
      <c r="E196" s="16" t="s">
        <v>803</v>
      </c>
      <c r="F196" s="60">
        <v>155</v>
      </c>
      <c r="G196">
        <f t="shared" si="16"/>
        <v>2009</v>
      </c>
      <c r="H196" s="149">
        <f t="shared" si="17"/>
        <v>40118</v>
      </c>
      <c r="I196">
        <f t="shared" si="18"/>
        <v>2958</v>
      </c>
      <c r="J196" s="148">
        <f t="shared" si="19"/>
        <v>40118</v>
      </c>
    </row>
    <row r="197" spans="1:10" x14ac:dyDescent="0.25">
      <c r="A197" s="16" t="s">
        <v>633</v>
      </c>
      <c r="B197" s="16" t="s">
        <v>724</v>
      </c>
      <c r="C197" s="16" t="s">
        <v>725</v>
      </c>
      <c r="E197" s="16" t="s">
        <v>846</v>
      </c>
      <c r="F197" s="60">
        <v>156</v>
      </c>
      <c r="G197">
        <f t="shared" si="16"/>
        <v>2009</v>
      </c>
      <c r="H197" s="149">
        <f t="shared" si="17"/>
        <v>40148</v>
      </c>
      <c r="I197">
        <f t="shared" si="18"/>
        <v>2956</v>
      </c>
      <c r="J197" s="148">
        <f t="shared" si="19"/>
        <v>40148</v>
      </c>
    </row>
    <row r="198" spans="1:10" x14ac:dyDescent="0.25">
      <c r="A198" s="16" t="s">
        <v>637</v>
      </c>
      <c r="B198" s="16" t="s">
        <v>693</v>
      </c>
      <c r="C198" s="16" t="s">
        <v>694</v>
      </c>
      <c r="E198" s="16" t="s">
        <v>847</v>
      </c>
      <c r="F198" s="60">
        <v>157</v>
      </c>
      <c r="G198">
        <f t="shared" si="16"/>
        <v>2010</v>
      </c>
      <c r="H198" s="149">
        <f t="shared" si="17"/>
        <v>40179</v>
      </c>
      <c r="I198">
        <f t="shared" si="18"/>
        <v>2951</v>
      </c>
      <c r="J198" s="148">
        <f t="shared" si="19"/>
        <v>40179</v>
      </c>
    </row>
    <row r="199" spans="1:10" x14ac:dyDescent="0.25">
      <c r="A199" s="16" t="s">
        <v>637</v>
      </c>
      <c r="B199" s="16" t="s">
        <v>696</v>
      </c>
      <c r="C199" s="16" t="s">
        <v>697</v>
      </c>
      <c r="E199" s="16" t="s">
        <v>848</v>
      </c>
      <c r="F199" s="60">
        <v>158</v>
      </c>
      <c r="G199">
        <f t="shared" si="16"/>
        <v>2010</v>
      </c>
      <c r="H199" s="149">
        <f t="shared" si="17"/>
        <v>40210</v>
      </c>
      <c r="I199">
        <f t="shared" si="18"/>
        <v>2944</v>
      </c>
      <c r="J199" s="148">
        <f t="shared" si="19"/>
        <v>40210</v>
      </c>
    </row>
    <row r="200" spans="1:10" x14ac:dyDescent="0.25">
      <c r="A200" s="16" t="s">
        <v>637</v>
      </c>
      <c r="B200" s="16" t="s">
        <v>699</v>
      </c>
      <c r="C200" s="16" t="s">
        <v>700</v>
      </c>
      <c r="E200" s="16" t="s">
        <v>849</v>
      </c>
      <c r="F200" s="60">
        <v>159</v>
      </c>
      <c r="G200">
        <f t="shared" si="16"/>
        <v>2010</v>
      </c>
      <c r="H200" s="149">
        <f t="shared" si="17"/>
        <v>40238</v>
      </c>
      <c r="I200">
        <f t="shared" si="18"/>
        <v>2948</v>
      </c>
      <c r="J200" s="148">
        <f t="shared" si="19"/>
        <v>40238</v>
      </c>
    </row>
    <row r="201" spans="1:10" x14ac:dyDescent="0.25">
      <c r="A201" s="16" t="s">
        <v>637</v>
      </c>
      <c r="B201" s="16" t="s">
        <v>702</v>
      </c>
      <c r="C201" s="16" t="s">
        <v>703</v>
      </c>
      <c r="E201" s="16" t="s">
        <v>847</v>
      </c>
      <c r="F201" s="60">
        <v>160</v>
      </c>
      <c r="G201">
        <f t="shared" si="16"/>
        <v>2010</v>
      </c>
      <c r="H201" s="149">
        <f t="shared" si="17"/>
        <v>40269</v>
      </c>
      <c r="I201">
        <f t="shared" si="18"/>
        <v>2951</v>
      </c>
      <c r="J201" s="148">
        <f t="shared" si="19"/>
        <v>40269</v>
      </c>
    </row>
    <row r="202" spans="1:10" x14ac:dyDescent="0.25">
      <c r="A202" s="16" t="s">
        <v>637</v>
      </c>
      <c r="B202" s="16" t="s">
        <v>705</v>
      </c>
      <c r="C202" s="16" t="s">
        <v>508</v>
      </c>
      <c r="E202" s="16" t="s">
        <v>850</v>
      </c>
      <c r="F202" s="60">
        <v>161</v>
      </c>
      <c r="G202">
        <f t="shared" si="16"/>
        <v>2010</v>
      </c>
      <c r="H202" s="149">
        <f t="shared" si="17"/>
        <v>40299</v>
      </c>
      <c r="I202">
        <f t="shared" si="18"/>
        <v>2950</v>
      </c>
      <c r="J202" s="148">
        <f t="shared" si="19"/>
        <v>40299</v>
      </c>
    </row>
    <row r="203" spans="1:10" x14ac:dyDescent="0.25">
      <c r="A203" s="16" t="s">
        <v>637</v>
      </c>
      <c r="B203" s="16" t="s">
        <v>707</v>
      </c>
      <c r="C203" s="16" t="s">
        <v>708</v>
      </c>
      <c r="E203" s="16" t="s">
        <v>802</v>
      </c>
      <c r="F203" s="60">
        <v>162</v>
      </c>
      <c r="G203">
        <f t="shared" si="16"/>
        <v>2010</v>
      </c>
      <c r="H203" s="149">
        <f t="shared" si="17"/>
        <v>40330</v>
      </c>
      <c r="I203">
        <f t="shared" si="18"/>
        <v>2952</v>
      </c>
      <c r="J203" s="148">
        <f t="shared" si="19"/>
        <v>40330</v>
      </c>
    </row>
    <row r="204" spans="1:10" x14ac:dyDescent="0.25">
      <c r="A204" s="16" t="s">
        <v>637</v>
      </c>
      <c r="B204" s="16" t="s">
        <v>710</v>
      </c>
      <c r="C204" s="16" t="s">
        <v>711</v>
      </c>
      <c r="E204" s="16" t="s">
        <v>851</v>
      </c>
      <c r="F204" s="60">
        <v>163</v>
      </c>
      <c r="G204">
        <f t="shared" si="16"/>
        <v>2010</v>
      </c>
      <c r="H204" s="149">
        <f t="shared" si="17"/>
        <v>40360</v>
      </c>
      <c r="I204">
        <f t="shared" si="18"/>
        <v>2953</v>
      </c>
      <c r="J204" s="148">
        <f t="shared" si="19"/>
        <v>40360</v>
      </c>
    </row>
    <row r="205" spans="1:10" x14ac:dyDescent="0.25">
      <c r="A205" s="16" t="s">
        <v>637</v>
      </c>
      <c r="B205" s="16" t="s">
        <v>713</v>
      </c>
      <c r="C205" s="16" t="s">
        <v>714</v>
      </c>
      <c r="E205" s="16" t="s">
        <v>844</v>
      </c>
      <c r="F205" s="60">
        <v>164</v>
      </c>
      <c r="G205">
        <f t="shared" si="16"/>
        <v>2010</v>
      </c>
      <c r="H205" s="149">
        <f t="shared" si="17"/>
        <v>40391</v>
      </c>
      <c r="I205">
        <f t="shared" si="18"/>
        <v>2957</v>
      </c>
      <c r="J205" s="148">
        <f t="shared" si="19"/>
        <v>40391</v>
      </c>
    </row>
    <row r="206" spans="1:10" x14ac:dyDescent="0.25">
      <c r="A206" s="16" t="s">
        <v>637</v>
      </c>
      <c r="B206" s="16" t="s">
        <v>716</v>
      </c>
      <c r="C206" s="16" t="s">
        <v>557</v>
      </c>
      <c r="E206" s="16" t="s">
        <v>843</v>
      </c>
      <c r="F206" s="60">
        <v>165</v>
      </c>
      <c r="G206">
        <f t="shared" si="16"/>
        <v>2010</v>
      </c>
      <c r="H206" s="149">
        <f t="shared" si="17"/>
        <v>40422</v>
      </c>
      <c r="I206">
        <f t="shared" si="18"/>
        <v>2960</v>
      </c>
      <c r="J206" s="148">
        <f t="shared" si="19"/>
        <v>40422</v>
      </c>
    </row>
    <row r="207" spans="1:10" x14ac:dyDescent="0.25">
      <c r="A207" s="16" t="s">
        <v>637</v>
      </c>
      <c r="B207" s="16" t="s">
        <v>718</v>
      </c>
      <c r="C207" s="16" t="s">
        <v>719</v>
      </c>
      <c r="E207" s="16" t="s">
        <v>804</v>
      </c>
      <c r="F207" s="60">
        <v>166</v>
      </c>
      <c r="G207">
        <f t="shared" si="16"/>
        <v>2010</v>
      </c>
      <c r="H207" s="149">
        <f t="shared" si="17"/>
        <v>40452</v>
      </c>
      <c r="I207">
        <f t="shared" si="18"/>
        <v>2964</v>
      </c>
      <c r="J207" s="148">
        <f t="shared" si="19"/>
        <v>40452</v>
      </c>
    </row>
    <row r="208" spans="1:10" x14ac:dyDescent="0.25">
      <c r="A208" s="16" t="s">
        <v>637</v>
      </c>
      <c r="B208" s="16" t="s">
        <v>721</v>
      </c>
      <c r="C208" s="16" t="s">
        <v>722</v>
      </c>
      <c r="E208" s="16" t="s">
        <v>852</v>
      </c>
      <c r="F208" s="60">
        <v>167</v>
      </c>
      <c r="G208">
        <f t="shared" si="16"/>
        <v>2010</v>
      </c>
      <c r="H208" s="149">
        <f t="shared" si="17"/>
        <v>40483</v>
      </c>
      <c r="I208">
        <f t="shared" si="18"/>
        <v>2967</v>
      </c>
      <c r="J208" s="148">
        <f t="shared" si="19"/>
        <v>40483</v>
      </c>
    </row>
    <row r="209" spans="1:10" x14ac:dyDescent="0.25">
      <c r="A209" s="16" t="s">
        <v>637</v>
      </c>
      <c r="B209" s="16" t="s">
        <v>724</v>
      </c>
      <c r="C209" s="16" t="s">
        <v>725</v>
      </c>
      <c r="E209" s="16" t="s">
        <v>853</v>
      </c>
      <c r="F209" s="60">
        <v>168</v>
      </c>
      <c r="G209">
        <f t="shared" si="16"/>
        <v>2010</v>
      </c>
      <c r="H209" s="149">
        <f t="shared" si="17"/>
        <v>40513</v>
      </c>
      <c r="I209">
        <f t="shared" si="18"/>
        <v>2968</v>
      </c>
      <c r="J209" s="148">
        <f t="shared" si="19"/>
        <v>40513</v>
      </c>
    </row>
    <row r="210" spans="1:10" x14ac:dyDescent="0.25">
      <c r="A210" s="16" t="s">
        <v>641</v>
      </c>
      <c r="B210" s="16" t="s">
        <v>693</v>
      </c>
      <c r="C210" s="16" t="s">
        <v>694</v>
      </c>
      <c r="E210" s="16" t="s">
        <v>839</v>
      </c>
      <c r="F210" s="60">
        <v>169</v>
      </c>
      <c r="G210">
        <f t="shared" si="16"/>
        <v>2011</v>
      </c>
      <c r="H210" s="149">
        <f t="shared" si="17"/>
        <v>40544</v>
      </c>
      <c r="I210">
        <f t="shared" si="18"/>
        <v>2971</v>
      </c>
      <c r="J210" s="148">
        <f t="shared" si="19"/>
        <v>40544</v>
      </c>
    </row>
    <row r="211" spans="1:10" x14ac:dyDescent="0.25">
      <c r="A211" s="16" t="s">
        <v>641</v>
      </c>
      <c r="B211" s="16" t="s">
        <v>696</v>
      </c>
      <c r="C211" s="16" t="s">
        <v>697</v>
      </c>
      <c r="E211" s="16" t="s">
        <v>840</v>
      </c>
      <c r="F211" s="60">
        <v>170</v>
      </c>
      <c r="G211">
        <f t="shared" si="16"/>
        <v>2011</v>
      </c>
      <c r="H211" s="149">
        <f t="shared" si="17"/>
        <v>40575</v>
      </c>
      <c r="I211">
        <f t="shared" si="18"/>
        <v>2973</v>
      </c>
      <c r="J211" s="148">
        <f t="shared" si="19"/>
        <v>40575</v>
      </c>
    </row>
    <row r="212" spans="1:10" x14ac:dyDescent="0.25">
      <c r="A212" s="16" t="s">
        <v>641</v>
      </c>
      <c r="B212" s="16" t="s">
        <v>699</v>
      </c>
      <c r="C212" s="16" t="s">
        <v>700</v>
      </c>
      <c r="E212" s="16" t="s">
        <v>806</v>
      </c>
      <c r="F212" s="60">
        <v>171</v>
      </c>
      <c r="G212">
        <f t="shared" si="16"/>
        <v>2011</v>
      </c>
      <c r="H212" s="149">
        <f t="shared" si="17"/>
        <v>40603</v>
      </c>
      <c r="I212">
        <f t="shared" si="18"/>
        <v>2972</v>
      </c>
      <c r="J212" s="148">
        <f t="shared" si="19"/>
        <v>40603</v>
      </c>
    </row>
    <row r="213" spans="1:10" x14ac:dyDescent="0.25">
      <c r="A213" s="16" t="s">
        <v>641</v>
      </c>
      <c r="B213" s="16" t="s">
        <v>702</v>
      </c>
      <c r="C213" s="16" t="s">
        <v>703</v>
      </c>
      <c r="E213" s="16" t="s">
        <v>853</v>
      </c>
      <c r="F213" s="60">
        <v>172</v>
      </c>
      <c r="G213">
        <f t="shared" si="16"/>
        <v>2011</v>
      </c>
      <c r="H213" s="149">
        <f t="shared" si="17"/>
        <v>40634</v>
      </c>
      <c r="I213">
        <f t="shared" si="18"/>
        <v>2968</v>
      </c>
      <c r="J213" s="148">
        <f t="shared" si="19"/>
        <v>40634</v>
      </c>
    </row>
    <row r="214" spans="1:10" x14ac:dyDescent="0.25">
      <c r="A214" s="16" t="s">
        <v>641</v>
      </c>
      <c r="B214" s="16" t="s">
        <v>705</v>
      </c>
      <c r="C214" s="16" t="s">
        <v>508</v>
      </c>
      <c r="E214" s="16" t="s">
        <v>854</v>
      </c>
      <c r="F214" s="60">
        <v>173</v>
      </c>
      <c r="G214">
        <f t="shared" si="16"/>
        <v>2011</v>
      </c>
      <c r="H214" s="149">
        <f t="shared" si="17"/>
        <v>40664</v>
      </c>
      <c r="I214">
        <f t="shared" si="18"/>
        <v>2965</v>
      </c>
      <c r="J214" s="148">
        <f t="shared" si="19"/>
        <v>40664</v>
      </c>
    </row>
    <row r="215" spans="1:10" x14ac:dyDescent="0.25">
      <c r="A215" s="16" t="s">
        <v>641</v>
      </c>
      <c r="B215" s="16" t="s">
        <v>707</v>
      </c>
      <c r="C215" s="16" t="s">
        <v>708</v>
      </c>
      <c r="E215" s="16" t="s">
        <v>841</v>
      </c>
      <c r="F215" s="60">
        <v>174</v>
      </c>
      <c r="G215">
        <f t="shared" si="16"/>
        <v>2011</v>
      </c>
      <c r="H215" s="149">
        <f t="shared" si="17"/>
        <v>40695</v>
      </c>
      <c r="I215">
        <f t="shared" si="18"/>
        <v>2963</v>
      </c>
      <c r="J215" s="148">
        <f t="shared" si="19"/>
        <v>40695</v>
      </c>
    </row>
    <row r="216" spans="1:10" x14ac:dyDescent="0.25">
      <c r="A216" s="16" t="s">
        <v>641</v>
      </c>
      <c r="B216" s="16" t="s">
        <v>710</v>
      </c>
      <c r="C216" s="16" t="s">
        <v>711</v>
      </c>
      <c r="E216" s="16" t="s">
        <v>803</v>
      </c>
      <c r="F216" s="60">
        <v>175</v>
      </c>
      <c r="G216">
        <f t="shared" si="16"/>
        <v>2011</v>
      </c>
      <c r="H216" s="149">
        <f t="shared" si="17"/>
        <v>40725</v>
      </c>
      <c r="I216">
        <f t="shared" si="18"/>
        <v>2958</v>
      </c>
      <c r="J216" s="148">
        <f t="shared" si="19"/>
        <v>40725</v>
      </c>
    </row>
    <row r="217" spans="1:10" x14ac:dyDescent="0.25">
      <c r="A217" s="16" t="s">
        <v>641</v>
      </c>
      <c r="B217" s="16" t="s">
        <v>713</v>
      </c>
      <c r="C217" s="16" t="s">
        <v>714</v>
      </c>
      <c r="E217" s="16" t="s">
        <v>855</v>
      </c>
      <c r="F217" s="60">
        <v>176</v>
      </c>
      <c r="G217">
        <f t="shared" si="16"/>
        <v>2011</v>
      </c>
      <c r="H217" s="149">
        <f t="shared" si="17"/>
        <v>40756</v>
      </c>
      <c r="I217">
        <f t="shared" si="18"/>
        <v>2955</v>
      </c>
      <c r="J217" s="148">
        <f t="shared" si="19"/>
        <v>40756</v>
      </c>
    </row>
    <row r="218" spans="1:10" x14ac:dyDescent="0.25">
      <c r="A218" s="16" t="s">
        <v>641</v>
      </c>
      <c r="B218" s="16" t="s">
        <v>716</v>
      </c>
      <c r="C218" s="16" t="s">
        <v>557</v>
      </c>
      <c r="E218" s="16" t="s">
        <v>802</v>
      </c>
      <c r="F218" s="60">
        <v>177</v>
      </c>
      <c r="G218">
        <f t="shared" si="16"/>
        <v>2011</v>
      </c>
      <c r="H218" s="149">
        <f t="shared" si="17"/>
        <v>40787</v>
      </c>
      <c r="I218">
        <f t="shared" si="18"/>
        <v>2952</v>
      </c>
      <c r="J218" s="148">
        <f t="shared" si="19"/>
        <v>40787</v>
      </c>
    </row>
    <row r="219" spans="1:10" x14ac:dyDescent="0.25">
      <c r="A219" s="16" t="s">
        <v>641</v>
      </c>
      <c r="B219" s="16" t="s">
        <v>718</v>
      </c>
      <c r="C219" s="16" t="s">
        <v>719</v>
      </c>
      <c r="E219" s="16" t="s">
        <v>849</v>
      </c>
      <c r="F219" s="60">
        <v>178</v>
      </c>
      <c r="G219">
        <f t="shared" si="16"/>
        <v>2011</v>
      </c>
      <c r="H219" s="149">
        <f t="shared" si="17"/>
        <v>40817</v>
      </c>
      <c r="I219">
        <f t="shared" si="18"/>
        <v>2948</v>
      </c>
      <c r="J219" s="148">
        <f t="shared" si="19"/>
        <v>40817</v>
      </c>
    </row>
    <row r="220" spans="1:10" x14ac:dyDescent="0.25">
      <c r="A220" s="16" t="s">
        <v>641</v>
      </c>
      <c r="B220" s="16" t="s">
        <v>721</v>
      </c>
      <c r="C220" s="16" t="s">
        <v>722</v>
      </c>
      <c r="E220" s="16" t="s">
        <v>856</v>
      </c>
      <c r="F220" s="60">
        <v>179</v>
      </c>
      <c r="G220">
        <f t="shared" si="16"/>
        <v>2011</v>
      </c>
      <c r="H220" s="149">
        <f t="shared" si="17"/>
        <v>40848</v>
      </c>
      <c r="I220">
        <f t="shared" si="18"/>
        <v>2947</v>
      </c>
      <c r="J220" s="148">
        <f t="shared" si="19"/>
        <v>40848</v>
      </c>
    </row>
    <row r="221" spans="1:10" x14ac:dyDescent="0.25">
      <c r="A221" s="16" t="s">
        <v>641</v>
      </c>
      <c r="B221" s="16" t="s">
        <v>724</v>
      </c>
      <c r="C221" s="16" t="s">
        <v>725</v>
      </c>
      <c r="E221" s="16" t="s">
        <v>847</v>
      </c>
      <c r="F221" s="60">
        <v>180</v>
      </c>
      <c r="G221">
        <f t="shared" si="16"/>
        <v>2011</v>
      </c>
      <c r="H221" s="149">
        <f t="shared" si="17"/>
        <v>40878</v>
      </c>
      <c r="I221">
        <f t="shared" si="18"/>
        <v>2951</v>
      </c>
      <c r="J221" s="148">
        <f t="shared" si="19"/>
        <v>40878</v>
      </c>
    </row>
    <row r="222" spans="1:10" x14ac:dyDescent="0.25">
      <c r="A222" s="16" t="s">
        <v>645</v>
      </c>
      <c r="B222" s="16" t="s">
        <v>693</v>
      </c>
      <c r="C222" s="16" t="s">
        <v>694</v>
      </c>
      <c r="E222" s="16" t="s">
        <v>855</v>
      </c>
      <c r="F222" s="60">
        <v>181</v>
      </c>
      <c r="G222">
        <f t="shared" si="16"/>
        <v>2012</v>
      </c>
      <c r="H222" s="149">
        <f t="shared" si="17"/>
        <v>40909</v>
      </c>
      <c r="I222">
        <f t="shared" si="18"/>
        <v>2955</v>
      </c>
      <c r="J222" s="148">
        <f t="shared" si="19"/>
        <v>40909</v>
      </c>
    </row>
    <row r="223" spans="1:10" x14ac:dyDescent="0.25">
      <c r="A223" s="16" t="s">
        <v>645</v>
      </c>
      <c r="B223" s="16" t="s">
        <v>696</v>
      </c>
      <c r="C223" s="16" t="s">
        <v>697</v>
      </c>
      <c r="E223" s="16" t="s">
        <v>843</v>
      </c>
      <c r="F223" s="60">
        <v>182</v>
      </c>
      <c r="G223">
        <f t="shared" si="16"/>
        <v>2012</v>
      </c>
      <c r="H223" s="149">
        <f t="shared" si="17"/>
        <v>40940</v>
      </c>
      <c r="I223">
        <f t="shared" si="18"/>
        <v>2960</v>
      </c>
      <c r="J223" s="148">
        <f t="shared" si="19"/>
        <v>40940</v>
      </c>
    </row>
    <row r="224" spans="1:10" x14ac:dyDescent="0.25">
      <c r="A224" s="16" t="s">
        <v>645</v>
      </c>
      <c r="B224" s="16" t="s">
        <v>699</v>
      </c>
      <c r="C224" s="16" t="s">
        <v>700</v>
      </c>
      <c r="E224" s="16" t="s">
        <v>841</v>
      </c>
      <c r="F224" s="60">
        <v>183</v>
      </c>
      <c r="G224">
        <f t="shared" si="16"/>
        <v>2012</v>
      </c>
      <c r="H224" s="149">
        <f t="shared" si="17"/>
        <v>40969</v>
      </c>
      <c r="I224">
        <f t="shared" si="18"/>
        <v>2963</v>
      </c>
      <c r="J224" s="148">
        <f t="shared" si="19"/>
        <v>40969</v>
      </c>
    </row>
    <row r="225" spans="1:10" x14ac:dyDescent="0.25">
      <c r="A225" s="16" t="s">
        <v>645</v>
      </c>
      <c r="B225" s="16" t="s">
        <v>702</v>
      </c>
      <c r="C225" s="16" t="s">
        <v>703</v>
      </c>
      <c r="E225" s="16" t="s">
        <v>857</v>
      </c>
      <c r="F225" s="60">
        <v>184</v>
      </c>
      <c r="G225">
        <f t="shared" si="16"/>
        <v>2012</v>
      </c>
      <c r="H225" s="149">
        <f t="shared" si="17"/>
        <v>41000</v>
      </c>
      <c r="I225">
        <f t="shared" si="18"/>
        <v>2962</v>
      </c>
      <c r="J225" s="148">
        <f t="shared" si="19"/>
        <v>41000</v>
      </c>
    </row>
    <row r="226" spans="1:10" x14ac:dyDescent="0.25">
      <c r="A226" s="16" t="s">
        <v>645</v>
      </c>
      <c r="B226" s="16" t="s">
        <v>705</v>
      </c>
      <c r="C226" s="16" t="s">
        <v>508</v>
      </c>
      <c r="E226" s="16" t="s">
        <v>858</v>
      </c>
      <c r="F226" s="60">
        <v>185</v>
      </c>
      <c r="G226">
        <f t="shared" si="16"/>
        <v>2012</v>
      </c>
      <c r="H226" s="149">
        <f t="shared" si="17"/>
        <v>41030</v>
      </c>
      <c r="I226">
        <f t="shared" si="18"/>
        <v>2969</v>
      </c>
      <c r="J226" s="148">
        <f t="shared" si="19"/>
        <v>41030</v>
      </c>
    </row>
    <row r="227" spans="1:10" x14ac:dyDescent="0.25">
      <c r="A227" s="16" t="s">
        <v>645</v>
      </c>
      <c r="B227" s="16" t="s">
        <v>707</v>
      </c>
      <c r="C227" s="16" t="s">
        <v>708</v>
      </c>
      <c r="E227" s="16" t="s">
        <v>839</v>
      </c>
      <c r="F227" s="60">
        <v>186</v>
      </c>
      <c r="G227">
        <f t="shared" si="16"/>
        <v>2012</v>
      </c>
      <c r="H227" s="149">
        <f t="shared" si="17"/>
        <v>41061</v>
      </c>
      <c r="I227">
        <f t="shared" si="18"/>
        <v>2971</v>
      </c>
      <c r="J227" s="148">
        <f t="shared" si="19"/>
        <v>41061</v>
      </c>
    </row>
    <row r="228" spans="1:10" x14ac:dyDescent="0.25">
      <c r="A228" s="16" t="s">
        <v>645</v>
      </c>
      <c r="B228" s="16" t="s">
        <v>710</v>
      </c>
      <c r="C228" s="16" t="s">
        <v>711</v>
      </c>
      <c r="E228" s="16" t="s">
        <v>839</v>
      </c>
      <c r="F228" s="60">
        <v>187</v>
      </c>
      <c r="G228">
        <f t="shared" si="16"/>
        <v>2012</v>
      </c>
      <c r="H228" s="149">
        <f t="shared" si="17"/>
        <v>41091</v>
      </c>
      <c r="I228">
        <f t="shared" si="18"/>
        <v>2971</v>
      </c>
      <c r="J228" s="148">
        <f t="shared" si="19"/>
        <v>41091</v>
      </c>
    </row>
    <row r="229" spans="1:10" x14ac:dyDescent="0.25">
      <c r="A229" s="16" t="s">
        <v>645</v>
      </c>
      <c r="B229" s="16" t="s">
        <v>713</v>
      </c>
      <c r="C229" s="16" t="s">
        <v>714</v>
      </c>
      <c r="E229" s="16" t="s">
        <v>807</v>
      </c>
      <c r="F229" s="60">
        <v>188</v>
      </c>
      <c r="G229">
        <f t="shared" si="16"/>
        <v>2012</v>
      </c>
      <c r="H229" s="149">
        <f t="shared" si="17"/>
        <v>41122</v>
      </c>
      <c r="I229">
        <f t="shared" si="18"/>
        <v>2974</v>
      </c>
      <c r="J229" s="148">
        <f t="shared" si="19"/>
        <v>41122</v>
      </c>
    </row>
    <row r="230" spans="1:10" x14ac:dyDescent="0.25">
      <c r="A230" s="16" t="s">
        <v>645</v>
      </c>
      <c r="B230" s="16" t="s">
        <v>716</v>
      </c>
      <c r="C230" s="16" t="s">
        <v>557</v>
      </c>
      <c r="E230" s="16" t="s">
        <v>839</v>
      </c>
      <c r="F230" s="60">
        <v>189</v>
      </c>
      <c r="G230">
        <f t="shared" si="16"/>
        <v>2012</v>
      </c>
      <c r="H230" s="149">
        <f t="shared" si="17"/>
        <v>41153</v>
      </c>
      <c r="I230">
        <f t="shared" si="18"/>
        <v>2971</v>
      </c>
      <c r="J230" s="148">
        <f t="shared" si="19"/>
        <v>41153</v>
      </c>
    </row>
    <row r="231" spans="1:10" x14ac:dyDescent="0.25">
      <c r="A231" s="16" t="s">
        <v>645</v>
      </c>
      <c r="B231" s="16" t="s">
        <v>718</v>
      </c>
      <c r="C231" s="16" t="s">
        <v>719</v>
      </c>
      <c r="E231" s="16" t="s">
        <v>840</v>
      </c>
      <c r="F231" s="60">
        <v>190</v>
      </c>
      <c r="G231">
        <f t="shared" si="16"/>
        <v>2012</v>
      </c>
      <c r="H231" s="149">
        <f t="shared" si="17"/>
        <v>41183</v>
      </c>
      <c r="I231">
        <f t="shared" si="18"/>
        <v>2973</v>
      </c>
      <c r="J231" s="148">
        <f t="shared" si="19"/>
        <v>41183</v>
      </c>
    </row>
    <row r="232" spans="1:10" x14ac:dyDescent="0.25">
      <c r="A232" s="16" t="s">
        <v>645</v>
      </c>
      <c r="B232" s="16" t="s">
        <v>721</v>
      </c>
      <c r="C232" s="16" t="s">
        <v>722</v>
      </c>
      <c r="E232" s="16" t="s">
        <v>807</v>
      </c>
      <c r="F232" s="60">
        <v>191</v>
      </c>
      <c r="G232">
        <f t="shared" si="16"/>
        <v>2012</v>
      </c>
      <c r="H232" s="149">
        <f t="shared" si="17"/>
        <v>41214</v>
      </c>
      <c r="I232">
        <f t="shared" si="18"/>
        <v>2974</v>
      </c>
      <c r="J232" s="148">
        <f t="shared" si="19"/>
        <v>41214</v>
      </c>
    </row>
    <row r="233" spans="1:10" x14ac:dyDescent="0.25">
      <c r="A233" s="16" t="s">
        <v>645</v>
      </c>
      <c r="B233" s="16" t="s">
        <v>724</v>
      </c>
      <c r="C233" s="16" t="s">
        <v>725</v>
      </c>
      <c r="E233" s="16" t="s">
        <v>853</v>
      </c>
      <c r="F233" s="60">
        <v>192</v>
      </c>
      <c r="G233">
        <f t="shared" si="16"/>
        <v>2012</v>
      </c>
      <c r="H233" s="149">
        <f t="shared" si="17"/>
        <v>41244</v>
      </c>
      <c r="I233">
        <f t="shared" si="18"/>
        <v>2968</v>
      </c>
      <c r="J233" s="148">
        <f t="shared" si="19"/>
        <v>41244</v>
      </c>
    </row>
    <row r="234" spans="1:10" x14ac:dyDescent="0.25">
      <c r="A234" s="16" t="s">
        <v>649</v>
      </c>
      <c r="B234" s="16" t="s">
        <v>693</v>
      </c>
      <c r="C234" s="16" t="s">
        <v>694</v>
      </c>
      <c r="E234" s="16" t="s">
        <v>858</v>
      </c>
      <c r="F234" s="60">
        <v>193</v>
      </c>
      <c r="G234">
        <f t="shared" si="16"/>
        <v>2013</v>
      </c>
      <c r="H234" s="149">
        <f t="shared" si="17"/>
        <v>41275</v>
      </c>
      <c r="I234">
        <f t="shared" si="18"/>
        <v>2969</v>
      </c>
      <c r="J234" s="148">
        <f t="shared" si="19"/>
        <v>41275</v>
      </c>
    </row>
    <row r="235" spans="1:10" x14ac:dyDescent="0.25">
      <c r="A235" s="16" t="s">
        <v>649</v>
      </c>
      <c r="B235" s="16" t="s">
        <v>696</v>
      </c>
      <c r="C235" s="16" t="s">
        <v>697</v>
      </c>
      <c r="E235" s="16" t="s">
        <v>852</v>
      </c>
      <c r="F235" s="60">
        <v>194</v>
      </c>
      <c r="G235">
        <f t="shared" ref="G235:G298" si="20">VALUE(A235)</f>
        <v>2013</v>
      </c>
      <c r="H235" s="149">
        <f t="shared" ref="H235:H298" si="21">IF(ISBLANK(A235), "", J235)</f>
        <v>41306</v>
      </c>
      <c r="I235">
        <f t="shared" ref="I235:I298" si="22">IF(ISBLANK(E235),NA(),VALUE(E235))</f>
        <v>2967</v>
      </c>
      <c r="J235" s="148">
        <f t="shared" ref="J235:J298" si="23">DATE(G235,B235,1)</f>
        <v>41306</v>
      </c>
    </row>
    <row r="236" spans="1:10" x14ac:dyDescent="0.25">
      <c r="A236" s="16" t="s">
        <v>649</v>
      </c>
      <c r="B236" s="16" t="s">
        <v>699</v>
      </c>
      <c r="C236" s="16" t="s">
        <v>700</v>
      </c>
      <c r="E236" s="16" t="s">
        <v>804</v>
      </c>
      <c r="F236" s="60">
        <v>195</v>
      </c>
      <c r="G236">
        <f t="shared" si="20"/>
        <v>2013</v>
      </c>
      <c r="H236" s="149">
        <f t="shared" si="21"/>
        <v>41334</v>
      </c>
      <c r="I236">
        <f t="shared" si="22"/>
        <v>2964</v>
      </c>
      <c r="J236" s="148">
        <f t="shared" si="23"/>
        <v>41334</v>
      </c>
    </row>
    <row r="237" spans="1:10" x14ac:dyDescent="0.25">
      <c r="A237" s="16" t="s">
        <v>649</v>
      </c>
      <c r="B237" s="16" t="s">
        <v>702</v>
      </c>
      <c r="C237" s="16" t="s">
        <v>703</v>
      </c>
      <c r="E237" s="16" t="s">
        <v>852</v>
      </c>
      <c r="F237" s="60">
        <v>196</v>
      </c>
      <c r="G237">
        <f t="shared" si="20"/>
        <v>2013</v>
      </c>
      <c r="H237" s="149">
        <f t="shared" si="21"/>
        <v>41365</v>
      </c>
      <c r="I237">
        <f t="shared" si="22"/>
        <v>2967</v>
      </c>
      <c r="J237" s="148">
        <f t="shared" si="23"/>
        <v>41365</v>
      </c>
    </row>
    <row r="238" spans="1:10" x14ac:dyDescent="0.25">
      <c r="A238" s="16" t="s">
        <v>649</v>
      </c>
      <c r="B238" s="16" t="s">
        <v>705</v>
      </c>
      <c r="C238" s="16" t="s">
        <v>508</v>
      </c>
      <c r="E238" s="16" t="s">
        <v>858</v>
      </c>
      <c r="F238" s="60">
        <v>197</v>
      </c>
      <c r="G238">
        <f t="shared" si="20"/>
        <v>2013</v>
      </c>
      <c r="H238" s="149">
        <f t="shared" si="21"/>
        <v>41395</v>
      </c>
      <c r="I238">
        <f t="shared" si="22"/>
        <v>2969</v>
      </c>
      <c r="J238" s="148">
        <f t="shared" si="23"/>
        <v>41395</v>
      </c>
    </row>
    <row r="239" spans="1:10" x14ac:dyDescent="0.25">
      <c r="A239" s="16" t="s">
        <v>649</v>
      </c>
      <c r="B239" s="16" t="s">
        <v>707</v>
      </c>
      <c r="C239" s="16" t="s">
        <v>708</v>
      </c>
      <c r="E239" s="16" t="s">
        <v>858</v>
      </c>
      <c r="F239" s="60">
        <v>198</v>
      </c>
      <c r="G239">
        <f t="shared" si="20"/>
        <v>2013</v>
      </c>
      <c r="H239" s="149">
        <f t="shared" si="21"/>
        <v>41426</v>
      </c>
      <c r="I239">
        <f t="shared" si="22"/>
        <v>2969</v>
      </c>
      <c r="J239" s="148">
        <f t="shared" si="23"/>
        <v>41426</v>
      </c>
    </row>
    <row r="240" spans="1:10" x14ac:dyDescent="0.25">
      <c r="A240" s="16" t="s">
        <v>649</v>
      </c>
      <c r="B240" s="16" t="s">
        <v>710</v>
      </c>
      <c r="C240" s="16" t="s">
        <v>711</v>
      </c>
      <c r="E240" s="16" t="s">
        <v>840</v>
      </c>
      <c r="F240" s="60">
        <v>199</v>
      </c>
      <c r="G240">
        <f t="shared" si="20"/>
        <v>2013</v>
      </c>
      <c r="H240" s="149">
        <f t="shared" si="21"/>
        <v>41456</v>
      </c>
      <c r="I240">
        <f t="shared" si="22"/>
        <v>2973</v>
      </c>
      <c r="J240" s="148">
        <f t="shared" si="23"/>
        <v>41456</v>
      </c>
    </row>
    <row r="241" spans="1:10" x14ac:dyDescent="0.25">
      <c r="A241" s="16" t="s">
        <v>649</v>
      </c>
      <c r="B241" s="16" t="s">
        <v>713</v>
      </c>
      <c r="C241" s="16" t="s">
        <v>714</v>
      </c>
      <c r="E241" s="16" t="s">
        <v>859</v>
      </c>
      <c r="F241" s="60">
        <v>200</v>
      </c>
      <c r="G241">
        <f t="shared" si="20"/>
        <v>2013</v>
      </c>
      <c r="H241" s="149">
        <f t="shared" si="21"/>
        <v>41487</v>
      </c>
      <c r="I241">
        <f t="shared" si="22"/>
        <v>2977</v>
      </c>
      <c r="J241" s="148">
        <f t="shared" si="23"/>
        <v>41487</v>
      </c>
    </row>
    <row r="242" spans="1:10" x14ac:dyDescent="0.25">
      <c r="A242" s="16" t="s">
        <v>649</v>
      </c>
      <c r="B242" s="16" t="s">
        <v>716</v>
      </c>
      <c r="C242" s="16" t="s">
        <v>557</v>
      </c>
      <c r="E242" s="16" t="s">
        <v>838</v>
      </c>
      <c r="F242" s="60">
        <v>201</v>
      </c>
      <c r="G242">
        <f t="shared" si="20"/>
        <v>2013</v>
      </c>
      <c r="H242" s="149">
        <f t="shared" si="21"/>
        <v>41518</v>
      </c>
      <c r="I242">
        <f t="shared" si="22"/>
        <v>2981</v>
      </c>
      <c r="J242" s="148">
        <f t="shared" si="23"/>
        <v>41518</v>
      </c>
    </row>
    <row r="243" spans="1:10" x14ac:dyDescent="0.25">
      <c r="A243" s="16" t="s">
        <v>649</v>
      </c>
      <c r="B243" s="16" t="s">
        <v>718</v>
      </c>
      <c r="C243" s="16" t="s">
        <v>719</v>
      </c>
      <c r="E243" s="16" t="s">
        <v>837</v>
      </c>
      <c r="F243" s="60">
        <v>202</v>
      </c>
      <c r="G243">
        <f t="shared" si="20"/>
        <v>2013</v>
      </c>
      <c r="H243" s="149">
        <f t="shared" si="21"/>
        <v>41548</v>
      </c>
      <c r="I243">
        <f t="shared" si="22"/>
        <v>2986</v>
      </c>
      <c r="J243" s="148">
        <f t="shared" si="23"/>
        <v>41548</v>
      </c>
    </row>
    <row r="244" spans="1:10" x14ac:dyDescent="0.25">
      <c r="A244" s="16" t="s">
        <v>649</v>
      </c>
      <c r="B244" s="16" t="s">
        <v>721</v>
      </c>
      <c r="C244" s="16" t="s">
        <v>722</v>
      </c>
      <c r="E244" s="16" t="s">
        <v>837</v>
      </c>
      <c r="F244" s="60">
        <v>203</v>
      </c>
      <c r="G244">
        <f t="shared" si="20"/>
        <v>2013</v>
      </c>
      <c r="H244" s="149">
        <f t="shared" si="21"/>
        <v>41579</v>
      </c>
      <c r="I244">
        <f t="shared" si="22"/>
        <v>2986</v>
      </c>
      <c r="J244" s="148">
        <f t="shared" si="23"/>
        <v>41579</v>
      </c>
    </row>
    <row r="245" spans="1:10" x14ac:dyDescent="0.25">
      <c r="A245" s="16" t="s">
        <v>649</v>
      </c>
      <c r="B245" s="16" t="s">
        <v>724</v>
      </c>
      <c r="C245" s="16" t="s">
        <v>725</v>
      </c>
      <c r="E245" s="16" t="s">
        <v>810</v>
      </c>
      <c r="F245" s="60">
        <v>204</v>
      </c>
      <c r="G245">
        <f t="shared" si="20"/>
        <v>2013</v>
      </c>
      <c r="H245" s="149">
        <f t="shared" si="21"/>
        <v>41609</v>
      </c>
      <c r="I245">
        <f t="shared" si="22"/>
        <v>2988</v>
      </c>
      <c r="J245" s="148">
        <f t="shared" si="23"/>
        <v>41609</v>
      </c>
    </row>
    <row r="246" spans="1:10" x14ac:dyDescent="0.25">
      <c r="A246" s="16" t="s">
        <v>653</v>
      </c>
      <c r="B246" s="16" t="s">
        <v>693</v>
      </c>
      <c r="C246" s="16" t="s">
        <v>694</v>
      </c>
      <c r="E246" s="16" t="s">
        <v>812</v>
      </c>
      <c r="F246" s="60">
        <v>205</v>
      </c>
      <c r="G246">
        <f t="shared" si="20"/>
        <v>2014</v>
      </c>
      <c r="H246" s="149">
        <f t="shared" si="21"/>
        <v>41640</v>
      </c>
      <c r="I246">
        <f t="shared" si="22"/>
        <v>2985</v>
      </c>
      <c r="J246" s="148">
        <f t="shared" si="23"/>
        <v>41640</v>
      </c>
    </row>
    <row r="247" spans="1:10" x14ac:dyDescent="0.25">
      <c r="A247" s="16" t="s">
        <v>653</v>
      </c>
      <c r="B247" s="16" t="s">
        <v>696</v>
      </c>
      <c r="C247" s="16" t="s">
        <v>697</v>
      </c>
      <c r="E247" s="16" t="s">
        <v>860</v>
      </c>
      <c r="F247" s="60">
        <v>206</v>
      </c>
      <c r="G247">
        <f t="shared" si="20"/>
        <v>2014</v>
      </c>
      <c r="H247" s="149">
        <f t="shared" si="21"/>
        <v>41671</v>
      </c>
      <c r="I247">
        <f t="shared" si="22"/>
        <v>2983</v>
      </c>
      <c r="J247" s="148">
        <f t="shared" si="23"/>
        <v>41671</v>
      </c>
    </row>
    <row r="248" spans="1:10" x14ac:dyDescent="0.25">
      <c r="A248" s="16" t="s">
        <v>653</v>
      </c>
      <c r="B248" s="16" t="s">
        <v>699</v>
      </c>
      <c r="C248" s="16" t="s">
        <v>700</v>
      </c>
      <c r="E248" s="16" t="s">
        <v>860</v>
      </c>
      <c r="F248" s="60">
        <v>207</v>
      </c>
      <c r="G248">
        <f t="shared" si="20"/>
        <v>2014</v>
      </c>
      <c r="H248" s="149">
        <f t="shared" si="21"/>
        <v>41699</v>
      </c>
      <c r="I248">
        <f t="shared" si="22"/>
        <v>2983</v>
      </c>
      <c r="J248" s="148">
        <f t="shared" si="23"/>
        <v>41699</v>
      </c>
    </row>
    <row r="249" spans="1:10" x14ac:dyDescent="0.25">
      <c r="A249" s="16" t="s">
        <v>653</v>
      </c>
      <c r="B249" s="16" t="s">
        <v>702</v>
      </c>
      <c r="C249" s="16" t="s">
        <v>703</v>
      </c>
      <c r="E249" s="16" t="s">
        <v>810</v>
      </c>
      <c r="F249" s="60">
        <v>208</v>
      </c>
      <c r="G249">
        <f t="shared" si="20"/>
        <v>2014</v>
      </c>
      <c r="H249" s="149">
        <f t="shared" si="21"/>
        <v>41730</v>
      </c>
      <c r="I249">
        <f t="shared" si="22"/>
        <v>2988</v>
      </c>
      <c r="J249" s="148">
        <f t="shared" si="23"/>
        <v>41730</v>
      </c>
    </row>
    <row r="250" spans="1:10" x14ac:dyDescent="0.25">
      <c r="A250" s="16" t="s">
        <v>653</v>
      </c>
      <c r="B250" s="16" t="s">
        <v>705</v>
      </c>
      <c r="C250" s="16" t="s">
        <v>508</v>
      </c>
      <c r="E250" s="16" t="s">
        <v>861</v>
      </c>
      <c r="F250" s="60">
        <v>209</v>
      </c>
      <c r="G250">
        <f t="shared" si="20"/>
        <v>2014</v>
      </c>
      <c r="H250" s="149">
        <f t="shared" si="21"/>
        <v>41760</v>
      </c>
      <c r="I250">
        <f t="shared" si="22"/>
        <v>2991</v>
      </c>
      <c r="J250" s="148">
        <f t="shared" si="23"/>
        <v>41760</v>
      </c>
    </row>
    <row r="251" spans="1:10" x14ac:dyDescent="0.25">
      <c r="A251" s="16" t="s">
        <v>653</v>
      </c>
      <c r="B251" s="16" t="s">
        <v>707</v>
      </c>
      <c r="C251" s="16" t="s">
        <v>708</v>
      </c>
      <c r="E251" s="16" t="s">
        <v>862</v>
      </c>
      <c r="F251" s="60">
        <v>210</v>
      </c>
      <c r="G251">
        <f t="shared" si="20"/>
        <v>2014</v>
      </c>
      <c r="H251" s="149">
        <f t="shared" si="21"/>
        <v>41791</v>
      </c>
      <c r="I251">
        <f t="shared" si="22"/>
        <v>2994</v>
      </c>
      <c r="J251" s="148">
        <f t="shared" si="23"/>
        <v>41791</v>
      </c>
    </row>
    <row r="252" spans="1:10" x14ac:dyDescent="0.25">
      <c r="A252" s="16" t="s">
        <v>653</v>
      </c>
      <c r="B252" s="16" t="s">
        <v>710</v>
      </c>
      <c r="C252" s="16" t="s">
        <v>711</v>
      </c>
      <c r="E252" s="16" t="s">
        <v>863</v>
      </c>
      <c r="F252" s="60">
        <v>211</v>
      </c>
      <c r="G252">
        <f t="shared" si="20"/>
        <v>2014</v>
      </c>
      <c r="H252" s="149">
        <f t="shared" si="21"/>
        <v>41821</v>
      </c>
      <c r="I252">
        <f t="shared" si="22"/>
        <v>3000</v>
      </c>
      <c r="J252" s="148">
        <f t="shared" si="23"/>
        <v>41821</v>
      </c>
    </row>
    <row r="253" spans="1:10" x14ac:dyDescent="0.25">
      <c r="A253" s="16" t="s">
        <v>653</v>
      </c>
      <c r="B253" s="16" t="s">
        <v>713</v>
      </c>
      <c r="C253" s="16" t="s">
        <v>714</v>
      </c>
      <c r="E253" s="16" t="s">
        <v>864</v>
      </c>
      <c r="F253" s="60">
        <v>212</v>
      </c>
      <c r="G253">
        <f t="shared" si="20"/>
        <v>2014</v>
      </c>
      <c r="H253" s="149">
        <f t="shared" si="21"/>
        <v>41852</v>
      </c>
      <c r="I253">
        <f t="shared" si="22"/>
        <v>3001</v>
      </c>
      <c r="J253" s="148">
        <f t="shared" si="23"/>
        <v>41852</v>
      </c>
    </row>
    <row r="254" spans="1:10" x14ac:dyDescent="0.25">
      <c r="A254" s="16" t="s">
        <v>653</v>
      </c>
      <c r="B254" s="16" t="s">
        <v>716</v>
      </c>
      <c r="C254" s="16" t="s">
        <v>557</v>
      </c>
      <c r="E254" s="16" t="s">
        <v>865</v>
      </c>
      <c r="F254" s="60">
        <v>213</v>
      </c>
      <c r="G254">
        <f t="shared" si="20"/>
        <v>2014</v>
      </c>
      <c r="H254" s="149">
        <f t="shared" si="21"/>
        <v>41883</v>
      </c>
      <c r="I254">
        <f t="shared" si="22"/>
        <v>3006</v>
      </c>
      <c r="J254" s="148">
        <f t="shared" si="23"/>
        <v>41883</v>
      </c>
    </row>
    <row r="255" spans="1:10" x14ac:dyDescent="0.25">
      <c r="A255" s="16" t="s">
        <v>653</v>
      </c>
      <c r="B255" s="16" t="s">
        <v>718</v>
      </c>
      <c r="C255" s="16" t="s">
        <v>719</v>
      </c>
      <c r="E255" s="16" t="s">
        <v>818</v>
      </c>
      <c r="F255" s="60">
        <v>214</v>
      </c>
      <c r="G255">
        <f t="shared" si="20"/>
        <v>2014</v>
      </c>
      <c r="H255" s="149">
        <f t="shared" si="21"/>
        <v>41913</v>
      </c>
      <c r="I255">
        <f t="shared" si="22"/>
        <v>3012</v>
      </c>
      <c r="J255" s="148">
        <f t="shared" si="23"/>
        <v>41913</v>
      </c>
    </row>
    <row r="256" spans="1:10" x14ac:dyDescent="0.25">
      <c r="A256" s="16" t="s">
        <v>653</v>
      </c>
      <c r="B256" s="16" t="s">
        <v>721</v>
      </c>
      <c r="C256" s="16" t="s">
        <v>722</v>
      </c>
      <c r="E256" s="16" t="s">
        <v>821</v>
      </c>
      <c r="F256" s="60">
        <v>215</v>
      </c>
      <c r="G256">
        <f t="shared" si="20"/>
        <v>2014</v>
      </c>
      <c r="H256" s="149">
        <f t="shared" si="21"/>
        <v>41944</v>
      </c>
      <c r="I256">
        <f t="shared" si="22"/>
        <v>3013</v>
      </c>
      <c r="J256" s="148">
        <f t="shared" si="23"/>
        <v>41944</v>
      </c>
    </row>
    <row r="257" spans="1:10" x14ac:dyDescent="0.25">
      <c r="A257" s="16" t="s">
        <v>653</v>
      </c>
      <c r="B257" s="16" t="s">
        <v>724</v>
      </c>
      <c r="C257" s="16" t="s">
        <v>725</v>
      </c>
      <c r="E257" s="16" t="s">
        <v>825</v>
      </c>
      <c r="F257" s="60">
        <v>216</v>
      </c>
      <c r="G257">
        <f t="shared" si="20"/>
        <v>2014</v>
      </c>
      <c r="H257" s="149">
        <f t="shared" si="21"/>
        <v>41974</v>
      </c>
      <c r="I257">
        <f t="shared" si="22"/>
        <v>3024</v>
      </c>
      <c r="J257" s="148">
        <f t="shared" si="23"/>
        <v>41974</v>
      </c>
    </row>
    <row r="258" spans="1:10" x14ac:dyDescent="0.25">
      <c r="A258" s="16" t="s">
        <v>657</v>
      </c>
      <c r="B258" s="16" t="s">
        <v>693</v>
      </c>
      <c r="C258" s="16" t="s">
        <v>694</v>
      </c>
      <c r="E258" s="16" t="s">
        <v>832</v>
      </c>
      <c r="F258" s="60">
        <v>217</v>
      </c>
      <c r="G258">
        <f t="shared" si="20"/>
        <v>2015</v>
      </c>
      <c r="H258" s="149">
        <f t="shared" si="21"/>
        <v>42005</v>
      </c>
      <c r="I258">
        <f t="shared" si="22"/>
        <v>3031</v>
      </c>
      <c r="J258" s="148">
        <f t="shared" si="23"/>
        <v>42005</v>
      </c>
    </row>
    <row r="259" spans="1:10" x14ac:dyDescent="0.25">
      <c r="A259" s="16" t="s">
        <v>657</v>
      </c>
      <c r="B259" s="16" t="s">
        <v>696</v>
      </c>
      <c r="C259" s="16" t="s">
        <v>697</v>
      </c>
      <c r="E259" s="16" t="s">
        <v>827</v>
      </c>
      <c r="F259" s="60">
        <v>218</v>
      </c>
      <c r="G259">
        <f t="shared" si="20"/>
        <v>2015</v>
      </c>
      <c r="H259" s="149">
        <f t="shared" si="21"/>
        <v>42036</v>
      </c>
      <c r="I259">
        <f t="shared" si="22"/>
        <v>3034</v>
      </c>
      <c r="J259" s="148">
        <f t="shared" si="23"/>
        <v>42036</v>
      </c>
    </row>
    <row r="260" spans="1:10" x14ac:dyDescent="0.25">
      <c r="A260" s="16" t="s">
        <v>657</v>
      </c>
      <c r="B260" s="16" t="s">
        <v>699</v>
      </c>
      <c r="C260" s="16" t="s">
        <v>700</v>
      </c>
      <c r="E260" s="16" t="s">
        <v>866</v>
      </c>
      <c r="F260" s="60">
        <v>219</v>
      </c>
      <c r="G260">
        <f t="shared" si="20"/>
        <v>2015</v>
      </c>
      <c r="H260" s="149">
        <f t="shared" si="21"/>
        <v>42064</v>
      </c>
      <c r="I260">
        <f t="shared" si="22"/>
        <v>3039</v>
      </c>
      <c r="J260" s="148">
        <f t="shared" si="23"/>
        <v>42064</v>
      </c>
    </row>
    <row r="261" spans="1:10" x14ac:dyDescent="0.25">
      <c r="A261" s="16" t="s">
        <v>657</v>
      </c>
      <c r="B261" s="16" t="s">
        <v>702</v>
      </c>
      <c r="C261" s="16" t="s">
        <v>703</v>
      </c>
      <c r="E261" s="16" t="s">
        <v>867</v>
      </c>
      <c r="F261" s="60">
        <v>220</v>
      </c>
      <c r="G261">
        <f t="shared" si="20"/>
        <v>2015</v>
      </c>
      <c r="H261" s="149">
        <f t="shared" si="21"/>
        <v>42095</v>
      </c>
      <c r="I261">
        <f t="shared" si="22"/>
        <v>3045</v>
      </c>
      <c r="J261" s="148">
        <f t="shared" si="23"/>
        <v>42095</v>
      </c>
    </row>
    <row r="262" spans="1:10" x14ac:dyDescent="0.25">
      <c r="A262" s="16" t="s">
        <v>657</v>
      </c>
      <c r="B262" s="16" t="s">
        <v>705</v>
      </c>
      <c r="C262" s="16" t="s">
        <v>508</v>
      </c>
      <c r="E262" s="16" t="s">
        <v>868</v>
      </c>
      <c r="F262" s="60">
        <v>221</v>
      </c>
      <c r="G262">
        <f t="shared" si="20"/>
        <v>2015</v>
      </c>
      <c r="H262" s="149">
        <f t="shared" si="21"/>
        <v>42125</v>
      </c>
      <c r="I262">
        <f t="shared" si="22"/>
        <v>3050</v>
      </c>
      <c r="J262" s="148">
        <f t="shared" si="23"/>
        <v>42125</v>
      </c>
    </row>
    <row r="263" spans="1:10" x14ac:dyDescent="0.25">
      <c r="A263" s="16" t="s">
        <v>657</v>
      </c>
      <c r="B263" s="16" t="s">
        <v>707</v>
      </c>
      <c r="C263" s="16" t="s">
        <v>708</v>
      </c>
      <c r="E263" s="16" t="s">
        <v>869</v>
      </c>
      <c r="F263" s="60">
        <v>222</v>
      </c>
      <c r="G263">
        <f t="shared" si="20"/>
        <v>2015</v>
      </c>
      <c r="H263" s="149">
        <f t="shared" si="21"/>
        <v>42156</v>
      </c>
      <c r="I263">
        <f t="shared" si="22"/>
        <v>3058</v>
      </c>
      <c r="J263" s="148">
        <f t="shared" si="23"/>
        <v>42156</v>
      </c>
    </row>
    <row r="264" spans="1:10" x14ac:dyDescent="0.25">
      <c r="A264" s="16" t="s">
        <v>657</v>
      </c>
      <c r="B264" s="16" t="s">
        <v>710</v>
      </c>
      <c r="C264" s="16" t="s">
        <v>711</v>
      </c>
      <c r="E264" s="16" t="s">
        <v>870</v>
      </c>
      <c r="F264" s="60">
        <v>223</v>
      </c>
      <c r="G264">
        <f t="shared" si="20"/>
        <v>2015</v>
      </c>
      <c r="H264" s="149">
        <f t="shared" si="21"/>
        <v>42186</v>
      </c>
      <c r="I264">
        <f t="shared" si="22"/>
        <v>3066</v>
      </c>
      <c r="J264" s="148">
        <f t="shared" si="23"/>
        <v>42186</v>
      </c>
    </row>
    <row r="265" spans="1:10" x14ac:dyDescent="0.25">
      <c r="A265" s="16" t="s">
        <v>657</v>
      </c>
      <c r="B265" s="16" t="s">
        <v>713</v>
      </c>
      <c r="C265" s="16" t="s">
        <v>714</v>
      </c>
      <c r="E265" s="16" t="s">
        <v>871</v>
      </c>
      <c r="F265" s="60">
        <v>224</v>
      </c>
      <c r="G265">
        <f t="shared" si="20"/>
        <v>2015</v>
      </c>
      <c r="H265" s="149">
        <f t="shared" si="21"/>
        <v>42217</v>
      </c>
      <c r="I265">
        <f t="shared" si="22"/>
        <v>3069</v>
      </c>
      <c r="J265" s="148">
        <f t="shared" si="23"/>
        <v>42217</v>
      </c>
    </row>
    <row r="266" spans="1:10" x14ac:dyDescent="0.25">
      <c r="A266" s="16" t="s">
        <v>657</v>
      </c>
      <c r="B266" s="16" t="s">
        <v>716</v>
      </c>
      <c r="C266" s="16" t="s">
        <v>557</v>
      </c>
      <c r="E266" s="16" t="s">
        <v>872</v>
      </c>
      <c r="F266" s="60">
        <v>225</v>
      </c>
      <c r="G266">
        <f t="shared" si="20"/>
        <v>2015</v>
      </c>
      <c r="H266" s="149">
        <f t="shared" si="21"/>
        <v>42248</v>
      </c>
      <c r="I266">
        <f t="shared" si="22"/>
        <v>3076</v>
      </c>
      <c r="J266" s="148">
        <f t="shared" si="23"/>
        <v>42248</v>
      </c>
    </row>
    <row r="267" spans="1:10" x14ac:dyDescent="0.25">
      <c r="A267" s="16" t="s">
        <v>657</v>
      </c>
      <c r="B267" s="16" t="s">
        <v>718</v>
      </c>
      <c r="C267" s="16" t="s">
        <v>719</v>
      </c>
      <c r="E267" s="16" t="s">
        <v>873</v>
      </c>
      <c r="F267" s="60">
        <v>226</v>
      </c>
      <c r="G267">
        <f t="shared" si="20"/>
        <v>2015</v>
      </c>
      <c r="H267" s="149">
        <f t="shared" si="21"/>
        <v>42278</v>
      </c>
      <c r="I267">
        <f t="shared" si="22"/>
        <v>3079</v>
      </c>
      <c r="J267" s="148">
        <f t="shared" si="23"/>
        <v>42278</v>
      </c>
    </row>
    <row r="268" spans="1:10" x14ac:dyDescent="0.25">
      <c r="A268" s="16" t="s">
        <v>657</v>
      </c>
      <c r="B268" s="16" t="s">
        <v>721</v>
      </c>
      <c r="C268" s="16" t="s">
        <v>722</v>
      </c>
      <c r="E268" s="16" t="s">
        <v>874</v>
      </c>
      <c r="F268" s="60">
        <v>227</v>
      </c>
      <c r="G268">
        <f t="shared" si="20"/>
        <v>2015</v>
      </c>
      <c r="H268" s="149">
        <f t="shared" si="21"/>
        <v>42309</v>
      </c>
      <c r="I268">
        <f t="shared" si="22"/>
        <v>3087</v>
      </c>
      <c r="J268" s="148">
        <f t="shared" si="23"/>
        <v>42309</v>
      </c>
    </row>
    <row r="269" spans="1:10" x14ac:dyDescent="0.25">
      <c r="A269" s="16" t="s">
        <v>657</v>
      </c>
      <c r="B269" s="16" t="s">
        <v>724</v>
      </c>
      <c r="C269" s="16" t="s">
        <v>725</v>
      </c>
      <c r="E269" s="16" t="s">
        <v>875</v>
      </c>
      <c r="F269" s="60">
        <v>228</v>
      </c>
      <c r="G269">
        <f t="shared" si="20"/>
        <v>2015</v>
      </c>
      <c r="H269" s="149">
        <f t="shared" si="21"/>
        <v>42339</v>
      </c>
      <c r="I269">
        <f t="shared" si="22"/>
        <v>3094</v>
      </c>
      <c r="J269" s="148">
        <f t="shared" si="23"/>
        <v>42339</v>
      </c>
    </row>
    <row r="270" spans="1:10" x14ac:dyDescent="0.25">
      <c r="A270" s="16" t="s">
        <v>661</v>
      </c>
      <c r="B270" s="16" t="s">
        <v>693</v>
      </c>
      <c r="C270" s="16" t="s">
        <v>694</v>
      </c>
      <c r="E270" s="16" t="s">
        <v>876</v>
      </c>
      <c r="F270" s="60">
        <v>229</v>
      </c>
      <c r="G270">
        <f t="shared" si="20"/>
        <v>2016</v>
      </c>
      <c r="H270" s="149">
        <f t="shared" si="21"/>
        <v>42370</v>
      </c>
      <c r="I270">
        <f t="shared" si="22"/>
        <v>3101</v>
      </c>
      <c r="J270" s="148">
        <f t="shared" si="23"/>
        <v>42370</v>
      </c>
    </row>
    <row r="271" spans="1:10" x14ac:dyDescent="0.25">
      <c r="A271" s="16" t="s">
        <v>661</v>
      </c>
      <c r="B271" s="16" t="s">
        <v>696</v>
      </c>
      <c r="C271" s="16" t="s">
        <v>697</v>
      </c>
      <c r="E271" s="16" t="s">
        <v>877</v>
      </c>
      <c r="F271" s="60">
        <v>230</v>
      </c>
      <c r="G271">
        <f t="shared" si="20"/>
        <v>2016</v>
      </c>
      <c r="H271" s="149">
        <f t="shared" si="21"/>
        <v>42401</v>
      </c>
      <c r="I271">
        <f t="shared" si="22"/>
        <v>3107</v>
      </c>
      <c r="J271" s="148">
        <f t="shared" si="23"/>
        <v>42401</v>
      </c>
    </row>
    <row r="272" spans="1:10" x14ac:dyDescent="0.25">
      <c r="A272" s="16" t="s">
        <v>661</v>
      </c>
      <c r="B272" s="16" t="s">
        <v>699</v>
      </c>
      <c r="C272" s="16" t="s">
        <v>700</v>
      </c>
      <c r="E272" s="16" t="s">
        <v>878</v>
      </c>
      <c r="F272" s="60">
        <v>231</v>
      </c>
      <c r="G272">
        <f t="shared" si="20"/>
        <v>2016</v>
      </c>
      <c r="H272" s="149">
        <f t="shared" si="21"/>
        <v>42430</v>
      </c>
      <c r="I272">
        <f t="shared" si="22"/>
        <v>3114</v>
      </c>
      <c r="J272" s="148">
        <f t="shared" si="23"/>
        <v>42430</v>
      </c>
    </row>
    <row r="273" spans="1:10" x14ac:dyDescent="0.25">
      <c r="A273" s="16" t="s">
        <v>661</v>
      </c>
      <c r="B273" s="16" t="s">
        <v>702</v>
      </c>
      <c r="C273" s="16" t="s">
        <v>703</v>
      </c>
      <c r="E273" s="16" t="s">
        <v>879</v>
      </c>
      <c r="F273" s="60">
        <v>232</v>
      </c>
      <c r="G273">
        <f t="shared" si="20"/>
        <v>2016</v>
      </c>
      <c r="H273" s="149">
        <f t="shared" si="21"/>
        <v>42461</v>
      </c>
      <c r="I273">
        <f t="shared" si="22"/>
        <v>3121</v>
      </c>
      <c r="J273" s="148">
        <f t="shared" si="23"/>
        <v>42461</v>
      </c>
    </row>
    <row r="274" spans="1:10" x14ac:dyDescent="0.25">
      <c r="A274" s="16" t="s">
        <v>661</v>
      </c>
      <c r="B274" s="16" t="s">
        <v>705</v>
      </c>
      <c r="C274" s="16" t="s">
        <v>508</v>
      </c>
      <c r="E274" s="16" t="s">
        <v>880</v>
      </c>
      <c r="F274" s="60">
        <v>233</v>
      </c>
      <c r="G274">
        <f t="shared" si="20"/>
        <v>2016</v>
      </c>
      <c r="H274" s="149">
        <f t="shared" si="21"/>
        <v>42491</v>
      </c>
      <c r="I274">
        <f t="shared" si="22"/>
        <v>3128</v>
      </c>
      <c r="J274" s="148">
        <f t="shared" si="23"/>
        <v>42491</v>
      </c>
    </row>
    <row r="275" spans="1:10" x14ac:dyDescent="0.25">
      <c r="A275" s="16" t="s">
        <v>661</v>
      </c>
      <c r="B275" s="16" t="s">
        <v>707</v>
      </c>
      <c r="C275" s="16" t="s">
        <v>708</v>
      </c>
      <c r="E275" s="16" t="s">
        <v>881</v>
      </c>
      <c r="F275" s="60">
        <v>234</v>
      </c>
      <c r="G275">
        <f t="shared" si="20"/>
        <v>2016</v>
      </c>
      <c r="H275" s="149">
        <f t="shared" si="21"/>
        <v>42522</v>
      </c>
      <c r="I275">
        <f t="shared" si="22"/>
        <v>3134</v>
      </c>
      <c r="J275" s="148">
        <f t="shared" si="23"/>
        <v>42522</v>
      </c>
    </row>
    <row r="276" spans="1:10" x14ac:dyDescent="0.25">
      <c r="A276" s="16" t="s">
        <v>661</v>
      </c>
      <c r="B276" s="16" t="s">
        <v>710</v>
      </c>
      <c r="C276" s="16" t="s">
        <v>711</v>
      </c>
      <c r="E276" s="16" t="s">
        <v>882</v>
      </c>
      <c r="F276" s="60">
        <v>235</v>
      </c>
      <c r="G276">
        <f t="shared" si="20"/>
        <v>2016</v>
      </c>
      <c r="H276" s="149">
        <f t="shared" si="21"/>
        <v>42552</v>
      </c>
      <c r="I276">
        <f t="shared" si="22"/>
        <v>3141</v>
      </c>
      <c r="J276" s="148">
        <f t="shared" si="23"/>
        <v>42552</v>
      </c>
    </row>
    <row r="277" spans="1:10" x14ac:dyDescent="0.25">
      <c r="A277" s="16" t="s">
        <v>661</v>
      </c>
      <c r="B277" s="16" t="s">
        <v>713</v>
      </c>
      <c r="C277" s="16" t="s">
        <v>714</v>
      </c>
      <c r="E277" s="16" t="s">
        <v>883</v>
      </c>
      <c r="F277" s="60">
        <v>236</v>
      </c>
      <c r="G277">
        <f t="shared" si="20"/>
        <v>2016</v>
      </c>
      <c r="H277" s="149">
        <f t="shared" si="21"/>
        <v>42583</v>
      </c>
      <c r="I277">
        <f t="shared" si="22"/>
        <v>3148</v>
      </c>
      <c r="J277" s="148">
        <f t="shared" si="23"/>
        <v>42583</v>
      </c>
    </row>
    <row r="278" spans="1:10" x14ac:dyDescent="0.25">
      <c r="A278" s="16" t="s">
        <v>661</v>
      </c>
      <c r="B278" s="16" t="s">
        <v>716</v>
      </c>
      <c r="C278" s="16" t="s">
        <v>557</v>
      </c>
      <c r="E278" s="16" t="s">
        <v>884</v>
      </c>
      <c r="F278" s="60">
        <v>237</v>
      </c>
      <c r="G278">
        <f t="shared" si="20"/>
        <v>2016</v>
      </c>
      <c r="H278" s="149">
        <f t="shared" si="21"/>
        <v>42614</v>
      </c>
      <c r="I278">
        <f t="shared" si="22"/>
        <v>3155</v>
      </c>
      <c r="J278" s="148">
        <f t="shared" si="23"/>
        <v>42614</v>
      </c>
    </row>
    <row r="279" spans="1:10" x14ac:dyDescent="0.25">
      <c r="A279" s="16" t="s">
        <v>661</v>
      </c>
      <c r="B279" s="16" t="s">
        <v>718</v>
      </c>
      <c r="C279" s="16" t="s">
        <v>719</v>
      </c>
      <c r="E279" s="16" t="s">
        <v>885</v>
      </c>
      <c r="F279" s="60">
        <v>238</v>
      </c>
      <c r="G279">
        <f t="shared" si="20"/>
        <v>2016</v>
      </c>
      <c r="H279" s="149">
        <f t="shared" si="21"/>
        <v>42644</v>
      </c>
      <c r="I279">
        <f t="shared" si="22"/>
        <v>3163</v>
      </c>
      <c r="J279" s="148">
        <f t="shared" si="23"/>
        <v>42644</v>
      </c>
    </row>
    <row r="280" spans="1:10" x14ac:dyDescent="0.25">
      <c r="A280" s="16" t="s">
        <v>661</v>
      </c>
      <c r="B280" s="16" t="s">
        <v>721</v>
      </c>
      <c r="C280" s="16" t="s">
        <v>722</v>
      </c>
      <c r="E280" s="16" t="s">
        <v>886</v>
      </c>
      <c r="F280" s="60">
        <v>239</v>
      </c>
      <c r="G280">
        <f t="shared" si="20"/>
        <v>2016</v>
      </c>
      <c r="H280" s="149">
        <f t="shared" si="21"/>
        <v>42675</v>
      </c>
      <c r="I280">
        <f t="shared" si="22"/>
        <v>3169</v>
      </c>
      <c r="J280" s="148">
        <f t="shared" si="23"/>
        <v>42675</v>
      </c>
    </row>
    <row r="281" spans="1:10" x14ac:dyDescent="0.25">
      <c r="A281" s="16" t="s">
        <v>661</v>
      </c>
      <c r="B281" s="16" t="s">
        <v>724</v>
      </c>
      <c r="C281" s="16" t="s">
        <v>725</v>
      </c>
      <c r="E281" s="16" t="s">
        <v>887</v>
      </c>
      <c r="F281" s="60">
        <v>240</v>
      </c>
      <c r="G281">
        <f t="shared" si="20"/>
        <v>2016</v>
      </c>
      <c r="H281" s="149">
        <f t="shared" si="21"/>
        <v>42705</v>
      </c>
      <c r="I281">
        <f t="shared" si="22"/>
        <v>3175</v>
      </c>
      <c r="J281" s="148">
        <f t="shared" si="23"/>
        <v>42705</v>
      </c>
    </row>
    <row r="282" spans="1:10" x14ac:dyDescent="0.25">
      <c r="A282" s="16" t="s">
        <v>665</v>
      </c>
      <c r="B282" s="16" t="s">
        <v>693</v>
      </c>
      <c r="C282" s="16" t="s">
        <v>694</v>
      </c>
      <c r="E282" s="16" t="s">
        <v>888</v>
      </c>
      <c r="F282" s="60">
        <v>241</v>
      </c>
      <c r="G282">
        <f t="shared" si="20"/>
        <v>2017</v>
      </c>
      <c r="H282" s="149">
        <f t="shared" si="21"/>
        <v>42736</v>
      </c>
      <c r="I282">
        <f t="shared" si="22"/>
        <v>3178</v>
      </c>
      <c r="J282" s="148">
        <f t="shared" si="23"/>
        <v>42736</v>
      </c>
    </row>
    <row r="283" spans="1:10" x14ac:dyDescent="0.25">
      <c r="A283" s="16" t="s">
        <v>665</v>
      </c>
      <c r="B283" s="16" t="s">
        <v>696</v>
      </c>
      <c r="C283" s="16" t="s">
        <v>697</v>
      </c>
      <c r="E283" s="16" t="s">
        <v>889</v>
      </c>
      <c r="F283" s="60">
        <v>242</v>
      </c>
      <c r="G283">
        <f t="shared" si="20"/>
        <v>2017</v>
      </c>
      <c r="H283" s="149">
        <f t="shared" si="21"/>
        <v>42767</v>
      </c>
      <c r="I283">
        <f t="shared" si="22"/>
        <v>3181</v>
      </c>
      <c r="J283" s="148">
        <f t="shared" si="23"/>
        <v>42767</v>
      </c>
    </row>
    <row r="284" spans="1:10" x14ac:dyDescent="0.25">
      <c r="A284" s="16" t="s">
        <v>665</v>
      </c>
      <c r="B284" s="16" t="s">
        <v>699</v>
      </c>
      <c r="C284" s="16" t="s">
        <v>700</v>
      </c>
      <c r="E284" s="16" t="s">
        <v>890</v>
      </c>
      <c r="F284" s="60">
        <v>243</v>
      </c>
      <c r="G284">
        <f t="shared" si="20"/>
        <v>2017</v>
      </c>
      <c r="H284" s="149">
        <f t="shared" si="21"/>
        <v>42795</v>
      </c>
      <c r="I284">
        <f t="shared" si="22"/>
        <v>3184</v>
      </c>
      <c r="J284" s="148">
        <f t="shared" si="23"/>
        <v>42795</v>
      </c>
    </row>
    <row r="285" spans="1:10" x14ac:dyDescent="0.25">
      <c r="A285" s="16" t="s">
        <v>665</v>
      </c>
      <c r="B285" s="16" t="s">
        <v>702</v>
      </c>
      <c r="C285" s="16" t="s">
        <v>703</v>
      </c>
      <c r="E285" s="16" t="s">
        <v>891</v>
      </c>
      <c r="F285" s="60">
        <v>244</v>
      </c>
      <c r="G285">
        <f t="shared" si="20"/>
        <v>2017</v>
      </c>
      <c r="H285" s="149">
        <f t="shared" si="21"/>
        <v>42826</v>
      </c>
      <c r="I285">
        <f t="shared" si="22"/>
        <v>3187</v>
      </c>
      <c r="J285" s="148">
        <f t="shared" si="23"/>
        <v>42826</v>
      </c>
    </row>
    <row r="286" spans="1:10" x14ac:dyDescent="0.25">
      <c r="A286" s="16" t="s">
        <v>665</v>
      </c>
      <c r="B286" s="16" t="s">
        <v>705</v>
      </c>
      <c r="C286" s="16" t="s">
        <v>508</v>
      </c>
      <c r="E286" s="16" t="s">
        <v>892</v>
      </c>
      <c r="F286" s="60">
        <v>245</v>
      </c>
      <c r="G286">
        <f t="shared" si="20"/>
        <v>2017</v>
      </c>
      <c r="H286" s="149">
        <f t="shared" si="21"/>
        <v>42856</v>
      </c>
      <c r="I286">
        <f t="shared" si="22"/>
        <v>3190</v>
      </c>
      <c r="J286" s="148">
        <f t="shared" si="23"/>
        <v>42856</v>
      </c>
    </row>
    <row r="287" spans="1:10" x14ac:dyDescent="0.25">
      <c r="A287" s="16" t="s">
        <v>665</v>
      </c>
      <c r="B287" s="16" t="s">
        <v>707</v>
      </c>
      <c r="C287" s="16" t="s">
        <v>708</v>
      </c>
      <c r="E287" s="16" t="s">
        <v>893</v>
      </c>
      <c r="F287" s="60">
        <v>246</v>
      </c>
      <c r="G287">
        <f t="shared" si="20"/>
        <v>2017</v>
      </c>
      <c r="H287" s="149">
        <f t="shared" si="21"/>
        <v>42887</v>
      </c>
      <c r="I287">
        <f t="shared" si="22"/>
        <v>3193</v>
      </c>
      <c r="J287" s="148">
        <f t="shared" si="23"/>
        <v>42887</v>
      </c>
    </row>
    <row r="288" spans="1:10" x14ac:dyDescent="0.25">
      <c r="A288" s="16" t="s">
        <v>665</v>
      </c>
      <c r="B288" s="16" t="s">
        <v>710</v>
      </c>
      <c r="C288" s="16" t="s">
        <v>711</v>
      </c>
      <c r="E288" s="16" t="s">
        <v>894</v>
      </c>
      <c r="F288" s="60">
        <v>247</v>
      </c>
      <c r="G288">
        <f t="shared" si="20"/>
        <v>2017</v>
      </c>
      <c r="H288" s="149">
        <f t="shared" si="21"/>
        <v>42917</v>
      </c>
      <c r="I288">
        <f t="shared" si="22"/>
        <v>3197</v>
      </c>
      <c r="J288" s="148">
        <f t="shared" si="23"/>
        <v>42917</v>
      </c>
    </row>
    <row r="289" spans="1:10" x14ac:dyDescent="0.25">
      <c r="A289" s="16" t="s">
        <v>665</v>
      </c>
      <c r="B289" s="16" t="s">
        <v>713</v>
      </c>
      <c r="C289" s="16" t="s">
        <v>714</v>
      </c>
      <c r="E289" s="16" t="s">
        <v>895</v>
      </c>
      <c r="F289" s="60">
        <v>248</v>
      </c>
      <c r="G289">
        <f t="shared" si="20"/>
        <v>2017</v>
      </c>
      <c r="H289" s="149">
        <f t="shared" si="21"/>
        <v>42948</v>
      </c>
      <c r="I289">
        <f t="shared" si="22"/>
        <v>3201</v>
      </c>
      <c r="J289" s="148">
        <f t="shared" si="23"/>
        <v>42948</v>
      </c>
    </row>
    <row r="290" spans="1:10" x14ac:dyDescent="0.25">
      <c r="A290" s="16" t="s">
        <v>665</v>
      </c>
      <c r="B290" s="16" t="s">
        <v>716</v>
      </c>
      <c r="C290" s="16" t="s">
        <v>557</v>
      </c>
      <c r="E290" s="16" t="s">
        <v>896</v>
      </c>
      <c r="F290" s="60">
        <v>249</v>
      </c>
      <c r="G290">
        <f t="shared" si="20"/>
        <v>2017</v>
      </c>
      <c r="H290" s="149">
        <f t="shared" si="21"/>
        <v>42979</v>
      </c>
      <c r="I290">
        <f t="shared" si="22"/>
        <v>3204</v>
      </c>
      <c r="J290" s="148">
        <f t="shared" si="23"/>
        <v>42979</v>
      </c>
    </row>
    <row r="291" spans="1:10" x14ac:dyDescent="0.25">
      <c r="A291" s="16" t="s">
        <v>665</v>
      </c>
      <c r="B291" s="16" t="s">
        <v>718</v>
      </c>
      <c r="C291" s="16" t="s">
        <v>719</v>
      </c>
      <c r="E291" s="16" t="s">
        <v>897</v>
      </c>
      <c r="F291" s="60">
        <v>250</v>
      </c>
      <c r="G291">
        <f t="shared" si="20"/>
        <v>2017</v>
      </c>
      <c r="H291" s="149">
        <f t="shared" si="21"/>
        <v>43009</v>
      </c>
      <c r="I291">
        <f t="shared" si="22"/>
        <v>3207</v>
      </c>
      <c r="J291" s="148">
        <f t="shared" si="23"/>
        <v>43009</v>
      </c>
    </row>
    <row r="292" spans="1:10" x14ac:dyDescent="0.25">
      <c r="A292" s="16" t="s">
        <v>665</v>
      </c>
      <c r="B292" s="16" t="s">
        <v>721</v>
      </c>
      <c r="C292" s="16" t="s">
        <v>722</v>
      </c>
      <c r="E292" s="16" t="s">
        <v>898</v>
      </c>
      <c r="F292" s="60">
        <v>251</v>
      </c>
      <c r="G292">
        <f t="shared" si="20"/>
        <v>2017</v>
      </c>
      <c r="H292" s="149">
        <f t="shared" si="21"/>
        <v>43040</v>
      </c>
      <c r="I292">
        <f t="shared" si="22"/>
        <v>3210</v>
      </c>
      <c r="J292" s="148">
        <f t="shared" si="23"/>
        <v>43040</v>
      </c>
    </row>
    <row r="293" spans="1:10" x14ac:dyDescent="0.25">
      <c r="A293" s="16" t="s">
        <v>665</v>
      </c>
      <c r="B293" s="16" t="s">
        <v>724</v>
      </c>
      <c r="C293" s="16" t="s">
        <v>725</v>
      </c>
      <c r="E293" s="16" t="s">
        <v>899</v>
      </c>
      <c r="F293" s="60">
        <v>252</v>
      </c>
      <c r="G293">
        <f t="shared" si="20"/>
        <v>2017</v>
      </c>
      <c r="H293" s="149">
        <f t="shared" si="21"/>
        <v>43070</v>
      </c>
      <c r="I293">
        <f t="shared" si="22"/>
        <v>3213</v>
      </c>
      <c r="J293" s="148">
        <f t="shared" si="23"/>
        <v>43070</v>
      </c>
    </row>
    <row r="294" spans="1:10" x14ac:dyDescent="0.25">
      <c r="A294" s="16" t="s">
        <v>669</v>
      </c>
      <c r="B294" s="16" t="s">
        <v>693</v>
      </c>
      <c r="C294" s="16" t="s">
        <v>694</v>
      </c>
      <c r="E294" s="16" t="s">
        <v>900</v>
      </c>
      <c r="F294" s="60">
        <v>253</v>
      </c>
      <c r="G294">
        <f t="shared" si="20"/>
        <v>2018</v>
      </c>
      <c r="H294" s="149">
        <f t="shared" si="21"/>
        <v>43101</v>
      </c>
      <c r="I294">
        <f t="shared" si="22"/>
        <v>3215</v>
      </c>
      <c r="J294" s="148">
        <f t="shared" si="23"/>
        <v>43101</v>
      </c>
    </row>
    <row r="295" spans="1:10" x14ac:dyDescent="0.25">
      <c r="A295" s="16" t="s">
        <v>669</v>
      </c>
      <c r="B295" s="16" t="s">
        <v>696</v>
      </c>
      <c r="C295" s="16" t="s">
        <v>697</v>
      </c>
      <c r="E295" s="16" t="s">
        <v>901</v>
      </c>
      <c r="F295" s="60">
        <v>254</v>
      </c>
      <c r="G295">
        <f t="shared" si="20"/>
        <v>2018</v>
      </c>
      <c r="H295" s="149">
        <f t="shared" si="21"/>
        <v>43132</v>
      </c>
      <c r="I295">
        <f t="shared" si="22"/>
        <v>3217</v>
      </c>
      <c r="J295" s="148">
        <f t="shared" si="23"/>
        <v>43132</v>
      </c>
    </row>
    <row r="296" spans="1:10" x14ac:dyDescent="0.25">
      <c r="A296" s="16" t="s">
        <v>669</v>
      </c>
      <c r="B296" s="16" t="s">
        <v>699</v>
      </c>
      <c r="C296" s="16" t="s">
        <v>700</v>
      </c>
      <c r="E296" s="16" t="s">
        <v>902</v>
      </c>
      <c r="F296" s="60">
        <v>255</v>
      </c>
      <c r="G296">
        <f t="shared" si="20"/>
        <v>2018</v>
      </c>
      <c r="H296" s="149">
        <f t="shared" si="21"/>
        <v>43160</v>
      </c>
      <c r="I296">
        <f t="shared" si="22"/>
        <v>3220</v>
      </c>
      <c r="J296" s="148">
        <f t="shared" si="23"/>
        <v>43160</v>
      </c>
    </row>
    <row r="297" spans="1:10" x14ac:dyDescent="0.25">
      <c r="A297" s="16" t="s">
        <v>669</v>
      </c>
      <c r="B297" s="16" t="s">
        <v>702</v>
      </c>
      <c r="C297" s="16" t="s">
        <v>703</v>
      </c>
      <c r="E297" s="16" t="s">
        <v>903</v>
      </c>
      <c r="F297" s="60">
        <v>256</v>
      </c>
      <c r="G297">
        <f t="shared" si="20"/>
        <v>2018</v>
      </c>
      <c r="H297" s="149">
        <f t="shared" si="21"/>
        <v>43191</v>
      </c>
      <c r="I297">
        <f t="shared" si="22"/>
        <v>3222</v>
      </c>
      <c r="J297" s="148">
        <f t="shared" si="23"/>
        <v>43191</v>
      </c>
    </row>
    <row r="298" spans="1:10" x14ac:dyDescent="0.25">
      <c r="A298" s="16" t="s">
        <v>669</v>
      </c>
      <c r="B298" s="16" t="s">
        <v>705</v>
      </c>
      <c r="C298" s="16" t="s">
        <v>508</v>
      </c>
      <c r="E298" s="16" t="s">
        <v>904</v>
      </c>
      <c r="F298" s="60">
        <v>257</v>
      </c>
      <c r="G298">
        <f t="shared" si="20"/>
        <v>2018</v>
      </c>
      <c r="H298" s="149">
        <f t="shared" si="21"/>
        <v>43221</v>
      </c>
      <c r="I298">
        <f t="shared" si="22"/>
        <v>3225</v>
      </c>
      <c r="J298" s="148">
        <f t="shared" si="23"/>
        <v>43221</v>
      </c>
    </row>
    <row r="299" spans="1:10" x14ac:dyDescent="0.25">
      <c r="A299" s="16" t="s">
        <v>669</v>
      </c>
      <c r="B299" s="16" t="s">
        <v>707</v>
      </c>
      <c r="C299" s="16" t="s">
        <v>708</v>
      </c>
      <c r="E299" s="16" t="s">
        <v>905</v>
      </c>
      <c r="F299" s="60">
        <v>258</v>
      </c>
      <c r="G299">
        <f t="shared" ref="G299:G353" si="24">VALUE(A299)</f>
        <v>2018</v>
      </c>
      <c r="H299" s="149">
        <f t="shared" ref="H299:H359" si="25">IF(ISBLANK(A299), "", J299)</f>
        <v>43252</v>
      </c>
      <c r="I299">
        <f t="shared" ref="I299:I359" si="26">IF(ISBLANK(E299),NA(),VALUE(E299))</f>
        <v>3228</v>
      </c>
      <c r="J299" s="148">
        <f t="shared" ref="J299:J359" si="27">DATE(G299,B299,1)</f>
        <v>43252</v>
      </c>
    </row>
    <row r="300" spans="1:10" x14ac:dyDescent="0.25">
      <c r="A300" s="16" t="s">
        <v>669</v>
      </c>
      <c r="B300" s="16" t="s">
        <v>710</v>
      </c>
      <c r="C300" s="16" t="s">
        <v>711</v>
      </c>
      <c r="E300" s="16" t="s">
        <v>906</v>
      </c>
      <c r="F300" s="60">
        <v>259</v>
      </c>
      <c r="G300">
        <f t="shared" si="24"/>
        <v>2018</v>
      </c>
      <c r="H300" s="149">
        <f t="shared" si="25"/>
        <v>43282</v>
      </c>
      <c r="I300">
        <f t="shared" si="26"/>
        <v>3230</v>
      </c>
      <c r="J300" s="148">
        <f t="shared" si="27"/>
        <v>43282</v>
      </c>
    </row>
    <row r="301" spans="1:10" x14ac:dyDescent="0.25">
      <c r="A301" s="16" t="s">
        <v>669</v>
      </c>
      <c r="B301" s="16" t="s">
        <v>713</v>
      </c>
      <c r="C301" s="16" t="s">
        <v>714</v>
      </c>
      <c r="E301" s="16" t="s">
        <v>907</v>
      </c>
      <c r="F301" s="60">
        <v>260</v>
      </c>
      <c r="G301">
        <f t="shared" si="24"/>
        <v>2018</v>
      </c>
      <c r="H301" s="149">
        <f t="shared" si="25"/>
        <v>43313</v>
      </c>
      <c r="I301">
        <f t="shared" si="26"/>
        <v>3232</v>
      </c>
      <c r="J301" s="148">
        <f t="shared" si="27"/>
        <v>43313</v>
      </c>
    </row>
    <row r="302" spans="1:10" x14ac:dyDescent="0.25">
      <c r="A302" s="16" t="s">
        <v>669</v>
      </c>
      <c r="B302" s="16" t="s">
        <v>716</v>
      </c>
      <c r="C302" s="16" t="s">
        <v>557</v>
      </c>
      <c r="E302" s="16" t="s">
        <v>908</v>
      </c>
      <c r="F302" s="60">
        <v>261</v>
      </c>
      <c r="G302">
        <f t="shared" si="24"/>
        <v>2018</v>
      </c>
      <c r="H302" s="149">
        <f t="shared" si="25"/>
        <v>43344</v>
      </c>
      <c r="I302">
        <f t="shared" si="26"/>
        <v>3234</v>
      </c>
      <c r="J302" s="148">
        <f t="shared" si="27"/>
        <v>43344</v>
      </c>
    </row>
    <row r="303" spans="1:10" x14ac:dyDescent="0.25">
      <c r="A303" s="16" t="s">
        <v>669</v>
      </c>
      <c r="B303" s="16" t="s">
        <v>718</v>
      </c>
      <c r="C303" s="16" t="s">
        <v>719</v>
      </c>
      <c r="E303" s="16" t="s">
        <v>909</v>
      </c>
      <c r="F303" s="60">
        <v>262</v>
      </c>
      <c r="G303">
        <f t="shared" si="24"/>
        <v>2018</v>
      </c>
      <c r="H303" s="149">
        <f t="shared" si="25"/>
        <v>43374</v>
      </c>
      <c r="I303">
        <f t="shared" si="26"/>
        <v>3236</v>
      </c>
      <c r="J303" s="148">
        <f t="shared" si="27"/>
        <v>43374</v>
      </c>
    </row>
    <row r="304" spans="1:10" x14ac:dyDescent="0.25">
      <c r="A304" s="16" t="s">
        <v>669</v>
      </c>
      <c r="B304" s="16" t="s">
        <v>721</v>
      </c>
      <c r="C304" s="16" t="s">
        <v>722</v>
      </c>
      <c r="E304" s="16" t="s">
        <v>910</v>
      </c>
      <c r="F304" s="60">
        <v>263</v>
      </c>
      <c r="G304">
        <f t="shared" si="24"/>
        <v>2018</v>
      </c>
      <c r="H304" s="149">
        <f t="shared" si="25"/>
        <v>43405</v>
      </c>
      <c r="I304">
        <f t="shared" si="26"/>
        <v>3238</v>
      </c>
      <c r="J304" s="148">
        <f t="shared" si="27"/>
        <v>43405</v>
      </c>
    </row>
    <row r="305" spans="1:10" x14ac:dyDescent="0.25">
      <c r="A305" s="16" t="s">
        <v>669</v>
      </c>
      <c r="B305" s="16" t="s">
        <v>724</v>
      </c>
      <c r="C305" s="16" t="s">
        <v>725</v>
      </c>
      <c r="E305" s="16" t="s">
        <v>911</v>
      </c>
      <c r="F305" s="60">
        <v>264</v>
      </c>
      <c r="G305">
        <f t="shared" si="24"/>
        <v>2018</v>
      </c>
      <c r="H305" s="149">
        <f t="shared" si="25"/>
        <v>43435</v>
      </c>
      <c r="I305">
        <f t="shared" si="26"/>
        <v>3240</v>
      </c>
      <c r="J305" s="148">
        <f t="shared" si="27"/>
        <v>43435</v>
      </c>
    </row>
    <row r="306" spans="1:10" x14ac:dyDescent="0.25">
      <c r="A306" s="16" t="s">
        <v>570</v>
      </c>
      <c r="B306" s="16" t="s">
        <v>693</v>
      </c>
      <c r="C306" s="16" t="s">
        <v>694</v>
      </c>
      <c r="E306" s="16" t="s">
        <v>912</v>
      </c>
      <c r="F306" s="60">
        <v>265</v>
      </c>
      <c r="G306">
        <f t="shared" si="24"/>
        <v>2019</v>
      </c>
      <c r="H306" s="149">
        <f t="shared" si="25"/>
        <v>43466</v>
      </c>
      <c r="I306">
        <f t="shared" si="26"/>
        <v>3242</v>
      </c>
      <c r="J306" s="148">
        <f t="shared" si="27"/>
        <v>43466</v>
      </c>
    </row>
    <row r="307" spans="1:10" x14ac:dyDescent="0.25">
      <c r="A307" s="16" t="s">
        <v>570</v>
      </c>
      <c r="B307" s="16" t="s">
        <v>696</v>
      </c>
      <c r="C307" s="16" t="s">
        <v>697</v>
      </c>
      <c r="E307" s="16" t="s">
        <v>913</v>
      </c>
      <c r="F307" s="60">
        <v>266</v>
      </c>
      <c r="G307">
        <f t="shared" si="24"/>
        <v>2019</v>
      </c>
      <c r="H307" s="149">
        <f t="shared" si="25"/>
        <v>43497</v>
      </c>
      <c r="I307">
        <f t="shared" si="26"/>
        <v>3243</v>
      </c>
      <c r="J307" s="148">
        <f t="shared" si="27"/>
        <v>43497</v>
      </c>
    </row>
    <row r="308" spans="1:10" x14ac:dyDescent="0.25">
      <c r="A308" s="16" t="s">
        <v>570</v>
      </c>
      <c r="B308" s="16" t="s">
        <v>699</v>
      </c>
      <c r="C308" s="16" t="s">
        <v>700</v>
      </c>
      <c r="E308" s="16" t="s">
        <v>914</v>
      </c>
      <c r="F308" s="60">
        <v>267</v>
      </c>
      <c r="G308">
        <f t="shared" si="24"/>
        <v>2019</v>
      </c>
      <c r="H308" s="149">
        <f t="shared" si="25"/>
        <v>43525</v>
      </c>
      <c r="I308">
        <f t="shared" si="26"/>
        <v>3245</v>
      </c>
      <c r="J308" s="148">
        <f t="shared" si="27"/>
        <v>43525</v>
      </c>
    </row>
    <row r="309" spans="1:10" x14ac:dyDescent="0.25">
      <c r="A309" s="16" t="s">
        <v>570</v>
      </c>
      <c r="B309" s="16" t="s">
        <v>702</v>
      </c>
      <c r="C309" s="16" t="s">
        <v>703</v>
      </c>
      <c r="E309" s="16" t="s">
        <v>915</v>
      </c>
      <c r="F309" s="60">
        <v>268</v>
      </c>
      <c r="G309">
        <f t="shared" si="24"/>
        <v>2019</v>
      </c>
      <c r="H309" s="149">
        <f t="shared" si="25"/>
        <v>43556</v>
      </c>
      <c r="I309">
        <f t="shared" si="26"/>
        <v>3247</v>
      </c>
      <c r="J309" s="148">
        <f t="shared" si="27"/>
        <v>43556</v>
      </c>
    </row>
    <row r="310" spans="1:10" x14ac:dyDescent="0.25">
      <c r="A310" s="16" t="s">
        <v>570</v>
      </c>
      <c r="B310" s="16" t="s">
        <v>705</v>
      </c>
      <c r="C310" s="16" t="s">
        <v>508</v>
      </c>
      <c r="E310" s="16" t="s">
        <v>916</v>
      </c>
      <c r="F310" s="60">
        <v>269</v>
      </c>
      <c r="G310">
        <f t="shared" si="24"/>
        <v>2019</v>
      </c>
      <c r="H310" s="149">
        <f t="shared" si="25"/>
        <v>43586</v>
      </c>
      <c r="I310">
        <f t="shared" si="26"/>
        <v>3249</v>
      </c>
      <c r="J310" s="148">
        <f t="shared" si="27"/>
        <v>43586</v>
      </c>
    </row>
    <row r="311" spans="1:10" x14ac:dyDescent="0.25">
      <c r="A311" s="16" t="s">
        <v>570</v>
      </c>
      <c r="B311" s="16" t="s">
        <v>707</v>
      </c>
      <c r="C311" s="16" t="s">
        <v>708</v>
      </c>
      <c r="E311" s="16" t="s">
        <v>917</v>
      </c>
      <c r="F311" s="60">
        <v>270</v>
      </c>
      <c r="G311">
        <f t="shared" si="24"/>
        <v>2019</v>
      </c>
      <c r="H311" s="149">
        <f t="shared" si="25"/>
        <v>43617</v>
      </c>
      <c r="I311">
        <f t="shared" si="26"/>
        <v>3250</v>
      </c>
      <c r="J311" s="148">
        <f t="shared" si="27"/>
        <v>43617</v>
      </c>
    </row>
    <row r="312" spans="1:10" x14ac:dyDescent="0.25">
      <c r="A312" s="16" t="s">
        <v>570</v>
      </c>
      <c r="B312" s="16" t="s">
        <v>710</v>
      </c>
      <c r="C312" s="16" t="s">
        <v>711</v>
      </c>
      <c r="E312" s="16" t="s">
        <v>918</v>
      </c>
      <c r="F312" s="60">
        <v>271</v>
      </c>
      <c r="G312">
        <f t="shared" si="24"/>
        <v>2019</v>
      </c>
      <c r="H312" s="149">
        <f t="shared" si="25"/>
        <v>43647</v>
      </c>
      <c r="I312">
        <f t="shared" si="26"/>
        <v>3252</v>
      </c>
      <c r="J312" s="148">
        <f t="shared" si="27"/>
        <v>43647</v>
      </c>
    </row>
    <row r="313" spans="1:10" x14ac:dyDescent="0.25">
      <c r="A313" s="16" t="s">
        <v>570</v>
      </c>
      <c r="B313" s="16" t="s">
        <v>713</v>
      </c>
      <c r="C313" s="16" t="s">
        <v>714</v>
      </c>
      <c r="E313" s="16" t="s">
        <v>919</v>
      </c>
      <c r="F313" s="60">
        <v>272</v>
      </c>
      <c r="G313">
        <f t="shared" si="24"/>
        <v>2019</v>
      </c>
      <c r="H313" s="149">
        <f t="shared" si="25"/>
        <v>43678</v>
      </c>
      <c r="I313">
        <f t="shared" si="26"/>
        <v>3254</v>
      </c>
      <c r="J313" s="148">
        <f t="shared" si="27"/>
        <v>43678</v>
      </c>
    </row>
    <row r="314" spans="1:10" x14ac:dyDescent="0.25">
      <c r="A314" s="16" t="s">
        <v>570</v>
      </c>
      <c r="B314" s="16" t="s">
        <v>716</v>
      </c>
      <c r="C314" s="16" t="s">
        <v>557</v>
      </c>
      <c r="E314" s="16" t="s">
        <v>920</v>
      </c>
      <c r="F314" s="60">
        <v>273</v>
      </c>
      <c r="G314">
        <f t="shared" si="24"/>
        <v>2019</v>
      </c>
      <c r="H314" s="149">
        <f t="shared" si="25"/>
        <v>43709</v>
      </c>
      <c r="I314">
        <f t="shared" si="26"/>
        <v>3256</v>
      </c>
      <c r="J314" s="148">
        <f t="shared" si="27"/>
        <v>43709</v>
      </c>
    </row>
    <row r="315" spans="1:10" x14ac:dyDescent="0.25">
      <c r="A315" s="16" t="s">
        <v>570</v>
      </c>
      <c r="B315" s="16" t="s">
        <v>718</v>
      </c>
      <c r="C315" s="16" t="s">
        <v>719</v>
      </c>
      <c r="E315" s="16" t="s">
        <v>921</v>
      </c>
      <c r="F315" s="60">
        <v>274</v>
      </c>
      <c r="G315">
        <f t="shared" si="24"/>
        <v>2019</v>
      </c>
      <c r="H315" s="149">
        <f t="shared" si="25"/>
        <v>43739</v>
      </c>
      <c r="I315">
        <f t="shared" si="26"/>
        <v>3258</v>
      </c>
      <c r="J315" s="148">
        <f t="shared" si="27"/>
        <v>43739</v>
      </c>
    </row>
    <row r="316" spans="1:10" x14ac:dyDescent="0.25">
      <c r="A316" s="16" t="s">
        <v>570</v>
      </c>
      <c r="B316" s="16" t="s">
        <v>721</v>
      </c>
      <c r="C316" s="16" t="s">
        <v>722</v>
      </c>
      <c r="E316" s="16" t="s">
        <v>922</v>
      </c>
      <c r="F316" s="60">
        <v>275</v>
      </c>
      <c r="G316">
        <f t="shared" si="24"/>
        <v>2019</v>
      </c>
      <c r="H316" s="149">
        <f t="shared" si="25"/>
        <v>43770</v>
      </c>
      <c r="I316">
        <f t="shared" si="26"/>
        <v>3260</v>
      </c>
      <c r="J316" s="148">
        <f t="shared" si="27"/>
        <v>43770</v>
      </c>
    </row>
    <row r="317" spans="1:10" x14ac:dyDescent="0.25">
      <c r="A317" s="16" t="s">
        <v>570</v>
      </c>
      <c r="B317" s="16" t="s">
        <v>724</v>
      </c>
      <c r="C317" s="16" t="s">
        <v>725</v>
      </c>
      <c r="E317" s="16" t="s">
        <v>923</v>
      </c>
      <c r="F317" s="60">
        <v>276</v>
      </c>
      <c r="G317">
        <f t="shared" si="24"/>
        <v>2019</v>
      </c>
      <c r="H317" s="149">
        <f t="shared" si="25"/>
        <v>43800</v>
      </c>
      <c r="I317">
        <f t="shared" si="26"/>
        <v>3262</v>
      </c>
      <c r="J317" s="148">
        <f t="shared" si="27"/>
        <v>43800</v>
      </c>
    </row>
    <row r="318" spans="1:10" x14ac:dyDescent="0.25">
      <c r="A318" s="16" t="s">
        <v>676</v>
      </c>
      <c r="B318" s="16" t="s">
        <v>693</v>
      </c>
      <c r="C318" s="16" t="s">
        <v>694</v>
      </c>
      <c r="E318" s="16" t="s">
        <v>924</v>
      </c>
      <c r="F318" s="60">
        <v>277</v>
      </c>
      <c r="G318">
        <f t="shared" si="24"/>
        <v>2020</v>
      </c>
      <c r="H318" s="149">
        <f t="shared" si="25"/>
        <v>43831</v>
      </c>
      <c r="I318">
        <f t="shared" si="26"/>
        <v>3267</v>
      </c>
      <c r="J318" s="148">
        <f t="shared" si="27"/>
        <v>43831</v>
      </c>
    </row>
    <row r="319" spans="1:10" x14ac:dyDescent="0.25">
      <c r="A319" s="16" t="s">
        <v>676</v>
      </c>
      <c r="B319" s="16" t="s">
        <v>696</v>
      </c>
      <c r="C319" s="16" t="s">
        <v>697</v>
      </c>
      <c r="E319" s="16" t="s">
        <v>925</v>
      </c>
      <c r="F319" s="60">
        <v>278</v>
      </c>
      <c r="G319">
        <f t="shared" si="24"/>
        <v>2020</v>
      </c>
      <c r="H319" s="149">
        <f t="shared" si="25"/>
        <v>43862</v>
      </c>
      <c r="I319">
        <f t="shared" si="26"/>
        <v>3272</v>
      </c>
      <c r="J319" s="148">
        <f t="shared" si="27"/>
        <v>43862</v>
      </c>
    </row>
    <row r="320" spans="1:10" x14ac:dyDescent="0.25">
      <c r="A320" s="16" t="s">
        <v>676</v>
      </c>
      <c r="B320" s="16" t="s">
        <v>699</v>
      </c>
      <c r="C320" s="16" t="s">
        <v>700</v>
      </c>
      <c r="E320" s="16" t="s">
        <v>902</v>
      </c>
      <c r="F320" s="60">
        <v>279</v>
      </c>
      <c r="G320">
        <f t="shared" si="24"/>
        <v>2020</v>
      </c>
      <c r="H320" s="149">
        <f t="shared" si="25"/>
        <v>43891</v>
      </c>
      <c r="I320">
        <f t="shared" si="26"/>
        <v>3220</v>
      </c>
      <c r="J320" s="148">
        <f t="shared" si="27"/>
        <v>43891</v>
      </c>
    </row>
    <row r="321" spans="1:10" x14ac:dyDescent="0.25">
      <c r="A321" s="16" t="s">
        <v>676</v>
      </c>
      <c r="B321" s="16" t="s">
        <v>702</v>
      </c>
      <c r="C321" s="16" t="s">
        <v>703</v>
      </c>
      <c r="E321" s="16" t="s">
        <v>926</v>
      </c>
      <c r="F321" s="60">
        <v>280</v>
      </c>
      <c r="G321">
        <f t="shared" si="24"/>
        <v>2020</v>
      </c>
      <c r="H321" s="149">
        <f t="shared" si="25"/>
        <v>43922</v>
      </c>
      <c r="I321">
        <f t="shared" si="26"/>
        <v>3109</v>
      </c>
      <c r="J321" s="148">
        <f t="shared" si="27"/>
        <v>43922</v>
      </c>
    </row>
    <row r="322" spans="1:10" x14ac:dyDescent="0.25">
      <c r="A322" s="16" t="s">
        <v>676</v>
      </c>
      <c r="B322" s="16" t="s">
        <v>705</v>
      </c>
      <c r="C322" s="16" t="s">
        <v>508</v>
      </c>
      <c r="E322" s="16" t="s">
        <v>927</v>
      </c>
      <c r="F322" s="60">
        <v>281</v>
      </c>
      <c r="G322">
        <f t="shared" si="24"/>
        <v>2020</v>
      </c>
      <c r="H322" s="149">
        <f t="shared" si="25"/>
        <v>43952</v>
      </c>
      <c r="I322">
        <f t="shared" si="26"/>
        <v>3035</v>
      </c>
      <c r="J322" s="148">
        <f t="shared" si="27"/>
        <v>43952</v>
      </c>
    </row>
    <row r="323" spans="1:10" x14ac:dyDescent="0.25">
      <c r="A323" s="16" t="s">
        <v>676</v>
      </c>
      <c r="B323" s="16" t="s">
        <v>707</v>
      </c>
      <c r="C323" s="16" t="s">
        <v>708</v>
      </c>
      <c r="E323" s="16" t="s">
        <v>814</v>
      </c>
      <c r="F323" s="60">
        <v>282</v>
      </c>
      <c r="G323">
        <f t="shared" si="24"/>
        <v>2020</v>
      </c>
      <c r="H323" s="149">
        <f t="shared" si="25"/>
        <v>43983</v>
      </c>
      <c r="I323">
        <f t="shared" si="26"/>
        <v>2998</v>
      </c>
      <c r="J323" s="148">
        <f t="shared" si="27"/>
        <v>43983</v>
      </c>
    </row>
    <row r="324" spans="1:10" x14ac:dyDescent="0.25">
      <c r="A324" s="16" t="s">
        <v>676</v>
      </c>
      <c r="B324" s="16" t="s">
        <v>710</v>
      </c>
      <c r="C324" s="16" t="s">
        <v>711</v>
      </c>
      <c r="E324" s="16" t="s">
        <v>854</v>
      </c>
      <c r="F324" s="60">
        <v>283</v>
      </c>
      <c r="G324">
        <f t="shared" si="24"/>
        <v>2020</v>
      </c>
      <c r="H324" s="149">
        <f t="shared" si="25"/>
        <v>44013</v>
      </c>
      <c r="I324">
        <f t="shared" si="26"/>
        <v>2965</v>
      </c>
      <c r="J324" s="148">
        <f t="shared" si="27"/>
        <v>44013</v>
      </c>
    </row>
    <row r="325" spans="1:10" x14ac:dyDescent="0.25">
      <c r="A325" s="16" t="s">
        <v>676</v>
      </c>
      <c r="B325" s="16" t="s">
        <v>713</v>
      </c>
      <c r="C325" s="16" t="s">
        <v>714</v>
      </c>
      <c r="E325" s="16" t="s">
        <v>928</v>
      </c>
      <c r="F325" s="60">
        <v>284</v>
      </c>
      <c r="G325">
        <f t="shared" si="24"/>
        <v>2020</v>
      </c>
      <c r="H325" s="149">
        <f t="shared" si="25"/>
        <v>44044</v>
      </c>
      <c r="I325">
        <f t="shared" si="26"/>
        <v>2931</v>
      </c>
      <c r="J325" s="148">
        <f t="shared" si="27"/>
        <v>44044</v>
      </c>
    </row>
    <row r="326" spans="1:10" x14ac:dyDescent="0.25">
      <c r="A326" s="16" t="s">
        <v>676</v>
      </c>
      <c r="B326" s="16" t="s">
        <v>716</v>
      </c>
      <c r="C326" s="16" t="s">
        <v>557</v>
      </c>
      <c r="E326" s="16" t="s">
        <v>929</v>
      </c>
      <c r="F326" s="60">
        <v>285</v>
      </c>
      <c r="G326">
        <f t="shared" si="24"/>
        <v>2020</v>
      </c>
      <c r="H326" s="149">
        <f t="shared" si="25"/>
        <v>44075</v>
      </c>
      <c r="I326">
        <f t="shared" si="26"/>
        <v>2909</v>
      </c>
      <c r="J326" s="148">
        <f t="shared" si="27"/>
        <v>44075</v>
      </c>
    </row>
    <row r="327" spans="1:10" x14ac:dyDescent="0.25">
      <c r="A327" s="16" t="s">
        <v>676</v>
      </c>
      <c r="B327" s="16" t="s">
        <v>718</v>
      </c>
      <c r="C327" s="16" t="s">
        <v>719</v>
      </c>
      <c r="E327" s="16" t="s">
        <v>930</v>
      </c>
      <c r="F327" s="60">
        <v>286</v>
      </c>
      <c r="G327">
        <f t="shared" si="24"/>
        <v>2020</v>
      </c>
      <c r="H327" s="149">
        <f t="shared" si="25"/>
        <v>44105</v>
      </c>
      <c r="I327">
        <f t="shared" si="26"/>
        <v>2885</v>
      </c>
      <c r="J327" s="148">
        <f t="shared" si="27"/>
        <v>44105</v>
      </c>
    </row>
    <row r="328" spans="1:10" x14ac:dyDescent="0.25">
      <c r="A328" s="16" t="s">
        <v>676</v>
      </c>
      <c r="B328" s="16" t="s">
        <v>721</v>
      </c>
      <c r="C328" s="16" t="s">
        <v>722</v>
      </c>
      <c r="E328" s="16" t="s">
        <v>785</v>
      </c>
      <c r="F328" s="60">
        <v>287</v>
      </c>
      <c r="G328">
        <f t="shared" si="24"/>
        <v>2020</v>
      </c>
      <c r="H328" s="149">
        <f t="shared" si="25"/>
        <v>44136</v>
      </c>
      <c r="I328">
        <f t="shared" si="26"/>
        <v>2857</v>
      </c>
      <c r="J328" s="148">
        <f t="shared" si="27"/>
        <v>44136</v>
      </c>
    </row>
    <row r="329" spans="1:10" x14ac:dyDescent="0.25">
      <c r="A329" s="16" t="s">
        <v>676</v>
      </c>
      <c r="B329" s="16" t="s">
        <v>724</v>
      </c>
      <c r="C329" s="16" t="s">
        <v>725</v>
      </c>
      <c r="E329" s="16" t="s">
        <v>931</v>
      </c>
      <c r="F329" s="60">
        <v>288</v>
      </c>
      <c r="G329">
        <f t="shared" si="24"/>
        <v>2020</v>
      </c>
      <c r="H329" s="149">
        <f t="shared" si="25"/>
        <v>44166</v>
      </c>
      <c r="I329">
        <f t="shared" si="26"/>
        <v>2829</v>
      </c>
      <c r="J329" s="148">
        <f t="shared" si="27"/>
        <v>44166</v>
      </c>
    </row>
    <row r="330" spans="1:10" x14ac:dyDescent="0.25">
      <c r="A330" s="16" t="s">
        <v>556</v>
      </c>
      <c r="B330" s="16" t="s">
        <v>693</v>
      </c>
      <c r="C330" s="16" t="s">
        <v>694</v>
      </c>
      <c r="E330" s="16" t="s">
        <v>932</v>
      </c>
      <c r="F330" s="60">
        <v>289</v>
      </c>
      <c r="G330">
        <f t="shared" si="24"/>
        <v>2021</v>
      </c>
      <c r="H330" s="149">
        <f t="shared" si="25"/>
        <v>44197</v>
      </c>
      <c r="I330">
        <f t="shared" si="26"/>
        <v>2800</v>
      </c>
      <c r="J330" s="148">
        <f t="shared" si="27"/>
        <v>44197</v>
      </c>
    </row>
    <row r="331" spans="1:10" x14ac:dyDescent="0.25">
      <c r="A331" s="16" t="s">
        <v>556</v>
      </c>
      <c r="B331" s="16" t="s">
        <v>696</v>
      </c>
      <c r="C331" s="16" t="s">
        <v>697</v>
      </c>
      <c r="E331" s="16" t="s">
        <v>933</v>
      </c>
      <c r="F331" s="60">
        <v>290</v>
      </c>
      <c r="G331">
        <f t="shared" si="24"/>
        <v>2021</v>
      </c>
      <c r="H331" s="149">
        <f t="shared" si="25"/>
        <v>44228</v>
      </c>
      <c r="I331">
        <f t="shared" si="26"/>
        <v>2772</v>
      </c>
      <c r="J331" s="148">
        <f t="shared" si="27"/>
        <v>44228</v>
      </c>
    </row>
    <row r="332" spans="1:10" x14ac:dyDescent="0.25">
      <c r="A332" s="16" t="s">
        <v>556</v>
      </c>
      <c r="B332" s="16" t="s">
        <v>699</v>
      </c>
      <c r="C332" s="16" t="s">
        <v>700</v>
      </c>
      <c r="E332" s="16" t="s">
        <v>934</v>
      </c>
      <c r="F332" s="60">
        <v>291</v>
      </c>
      <c r="G332">
        <f t="shared" si="24"/>
        <v>2021</v>
      </c>
      <c r="H332" s="149">
        <f t="shared" si="25"/>
        <v>44256</v>
      </c>
      <c r="I332">
        <f t="shared" si="26"/>
        <v>2814</v>
      </c>
      <c r="J332" s="148">
        <f t="shared" si="27"/>
        <v>44256</v>
      </c>
    </row>
    <row r="333" spans="1:10" x14ac:dyDescent="0.25">
      <c r="A333" s="16" t="s">
        <v>556</v>
      </c>
      <c r="B333" s="16" t="s">
        <v>702</v>
      </c>
      <c r="C333" s="16" t="s">
        <v>703</v>
      </c>
      <c r="E333" s="16" t="s">
        <v>935</v>
      </c>
      <c r="F333" s="60">
        <v>292</v>
      </c>
      <c r="G333">
        <f t="shared" si="24"/>
        <v>2021</v>
      </c>
      <c r="H333" s="149">
        <f t="shared" si="25"/>
        <v>44287</v>
      </c>
      <c r="I333">
        <f t="shared" si="26"/>
        <v>2905</v>
      </c>
      <c r="J333" s="148">
        <f t="shared" si="27"/>
        <v>44287</v>
      </c>
    </row>
    <row r="334" spans="1:10" x14ac:dyDescent="0.25">
      <c r="A334" s="16" t="s">
        <v>556</v>
      </c>
      <c r="B334" s="16" t="s">
        <v>705</v>
      </c>
      <c r="C334" s="16" t="s">
        <v>508</v>
      </c>
      <c r="E334" s="16" t="s">
        <v>852</v>
      </c>
      <c r="F334" s="60">
        <v>293</v>
      </c>
      <c r="G334">
        <f t="shared" si="24"/>
        <v>2021</v>
      </c>
      <c r="H334" s="149">
        <f t="shared" si="25"/>
        <v>44317</v>
      </c>
      <c r="I334">
        <f t="shared" si="26"/>
        <v>2967</v>
      </c>
      <c r="J334" s="148">
        <f t="shared" si="27"/>
        <v>44317</v>
      </c>
    </row>
    <row r="335" spans="1:10" x14ac:dyDescent="0.25">
      <c r="A335" s="16" t="s">
        <v>556</v>
      </c>
      <c r="B335" s="16" t="s">
        <v>707</v>
      </c>
      <c r="C335" s="16" t="s">
        <v>708</v>
      </c>
      <c r="E335" s="16" t="s">
        <v>835</v>
      </c>
      <c r="F335" s="60">
        <v>294</v>
      </c>
      <c r="G335">
        <f t="shared" si="24"/>
        <v>2021</v>
      </c>
      <c r="H335" s="149">
        <f t="shared" si="25"/>
        <v>44348</v>
      </c>
      <c r="I335">
        <f t="shared" si="26"/>
        <v>3002</v>
      </c>
      <c r="J335" s="148">
        <f t="shared" si="27"/>
        <v>44348</v>
      </c>
    </row>
    <row r="336" spans="1:10" x14ac:dyDescent="0.25">
      <c r="A336" s="16" t="s">
        <v>556</v>
      </c>
      <c r="B336" s="16" t="s">
        <v>710</v>
      </c>
      <c r="C336" s="16" t="s">
        <v>711</v>
      </c>
      <c r="E336" s="16" t="s">
        <v>936</v>
      </c>
      <c r="F336" s="60">
        <v>295</v>
      </c>
      <c r="G336">
        <f t="shared" si="24"/>
        <v>2021</v>
      </c>
      <c r="H336" s="149">
        <f t="shared" si="25"/>
        <v>44378</v>
      </c>
      <c r="I336">
        <f t="shared" si="26"/>
        <v>3032</v>
      </c>
      <c r="J336" s="148">
        <f t="shared" si="27"/>
        <v>44378</v>
      </c>
    </row>
    <row r="337" spans="1:10" x14ac:dyDescent="0.25">
      <c r="A337" s="16" t="s">
        <v>556</v>
      </c>
      <c r="B337" s="16" t="s">
        <v>713</v>
      </c>
      <c r="C337" s="16" t="s">
        <v>714</v>
      </c>
      <c r="E337" s="16" t="s">
        <v>937</v>
      </c>
      <c r="F337" s="60">
        <v>296</v>
      </c>
      <c r="G337">
        <f t="shared" si="24"/>
        <v>2021</v>
      </c>
      <c r="H337" s="149">
        <f t="shared" si="25"/>
        <v>44409</v>
      </c>
      <c r="I337">
        <f t="shared" si="26"/>
        <v>3053</v>
      </c>
      <c r="J337" s="148">
        <f t="shared" si="27"/>
        <v>44409</v>
      </c>
    </row>
    <row r="338" spans="1:10" x14ac:dyDescent="0.25">
      <c r="A338" s="16" t="s">
        <v>556</v>
      </c>
      <c r="B338" s="16" t="s">
        <v>716</v>
      </c>
      <c r="C338" s="16" t="s">
        <v>557</v>
      </c>
      <c r="E338" s="16" t="s">
        <v>938</v>
      </c>
      <c r="F338" s="60">
        <v>297</v>
      </c>
      <c r="G338">
        <f t="shared" si="24"/>
        <v>2021</v>
      </c>
      <c r="H338" s="149">
        <f t="shared" si="25"/>
        <v>44440</v>
      </c>
      <c r="I338">
        <f t="shared" si="26"/>
        <v>3073</v>
      </c>
      <c r="J338" s="148">
        <f t="shared" si="27"/>
        <v>44440</v>
      </c>
    </row>
    <row r="339" spans="1:10" x14ac:dyDescent="0.25">
      <c r="F339" s="60">
        <v>298</v>
      </c>
      <c r="G339">
        <f t="shared" si="24"/>
        <v>0</v>
      </c>
      <c r="H339" s="149" t="str">
        <f t="shared" si="25"/>
        <v/>
      </c>
      <c r="I339" t="e">
        <f t="shared" si="26"/>
        <v>#N/A</v>
      </c>
      <c r="J339" s="148" t="e">
        <f t="shared" si="27"/>
        <v>#NUM!</v>
      </c>
    </row>
    <row r="340" spans="1:10" x14ac:dyDescent="0.25">
      <c r="F340" s="60">
        <v>299</v>
      </c>
      <c r="G340">
        <f t="shared" si="24"/>
        <v>0</v>
      </c>
      <c r="H340" s="149" t="str">
        <f t="shared" si="25"/>
        <v/>
      </c>
      <c r="I340" t="e">
        <f t="shared" si="26"/>
        <v>#N/A</v>
      </c>
      <c r="J340" s="148" t="e">
        <f t="shared" si="27"/>
        <v>#NUM!</v>
      </c>
    </row>
    <row r="341" spans="1:10" x14ac:dyDescent="0.25">
      <c r="F341" s="60">
        <v>300</v>
      </c>
      <c r="G341">
        <f t="shared" si="24"/>
        <v>0</v>
      </c>
      <c r="H341" s="149" t="str">
        <f t="shared" si="25"/>
        <v/>
      </c>
      <c r="I341" t="e">
        <f t="shared" si="26"/>
        <v>#N/A</v>
      </c>
      <c r="J341" s="148" t="e">
        <f t="shared" si="27"/>
        <v>#NUM!</v>
      </c>
    </row>
    <row r="342" spans="1:10" x14ac:dyDescent="0.25">
      <c r="F342" s="60">
        <v>301</v>
      </c>
      <c r="G342">
        <f t="shared" si="24"/>
        <v>0</v>
      </c>
      <c r="H342" s="149" t="str">
        <f t="shared" si="25"/>
        <v/>
      </c>
      <c r="I342" t="e">
        <f t="shared" si="26"/>
        <v>#N/A</v>
      </c>
      <c r="J342" s="148" t="e">
        <f t="shared" si="27"/>
        <v>#NUM!</v>
      </c>
    </row>
    <row r="343" spans="1:10" x14ac:dyDescent="0.25">
      <c r="F343" s="60">
        <v>302</v>
      </c>
      <c r="G343">
        <f t="shared" si="24"/>
        <v>0</v>
      </c>
      <c r="H343" s="149" t="str">
        <f t="shared" si="25"/>
        <v/>
      </c>
      <c r="I343" t="e">
        <f t="shared" si="26"/>
        <v>#N/A</v>
      </c>
      <c r="J343" s="148" t="e">
        <f t="shared" si="27"/>
        <v>#NUM!</v>
      </c>
    </row>
    <row r="344" spans="1:10" x14ac:dyDescent="0.25">
      <c r="F344" s="60">
        <v>303</v>
      </c>
      <c r="G344">
        <f t="shared" si="24"/>
        <v>0</v>
      </c>
      <c r="H344" s="149" t="str">
        <f t="shared" si="25"/>
        <v/>
      </c>
      <c r="I344" t="e">
        <f t="shared" si="26"/>
        <v>#N/A</v>
      </c>
      <c r="J344" s="148" t="e">
        <f t="shared" si="27"/>
        <v>#NUM!</v>
      </c>
    </row>
    <row r="345" spans="1:10" x14ac:dyDescent="0.25">
      <c r="F345" s="60">
        <v>304</v>
      </c>
      <c r="G345">
        <f t="shared" si="24"/>
        <v>0</v>
      </c>
      <c r="H345" s="149" t="str">
        <f t="shared" si="25"/>
        <v/>
      </c>
      <c r="I345" t="e">
        <f t="shared" si="26"/>
        <v>#N/A</v>
      </c>
      <c r="J345" s="148" t="e">
        <f t="shared" si="27"/>
        <v>#NUM!</v>
      </c>
    </row>
    <row r="346" spans="1:10" x14ac:dyDescent="0.25">
      <c r="F346" s="60">
        <v>305</v>
      </c>
      <c r="G346">
        <f t="shared" si="24"/>
        <v>0</v>
      </c>
      <c r="H346" s="149" t="str">
        <f t="shared" si="25"/>
        <v/>
      </c>
      <c r="I346" t="e">
        <f t="shared" si="26"/>
        <v>#N/A</v>
      </c>
      <c r="J346" s="148" t="e">
        <f t="shared" si="27"/>
        <v>#NUM!</v>
      </c>
    </row>
    <row r="347" spans="1:10" x14ac:dyDescent="0.25">
      <c r="F347" s="60">
        <v>306</v>
      </c>
      <c r="G347">
        <f t="shared" si="24"/>
        <v>0</v>
      </c>
      <c r="H347" s="149" t="str">
        <f t="shared" si="25"/>
        <v/>
      </c>
      <c r="I347" t="e">
        <f t="shared" si="26"/>
        <v>#N/A</v>
      </c>
      <c r="J347" s="148" t="e">
        <f t="shared" si="27"/>
        <v>#NUM!</v>
      </c>
    </row>
    <row r="348" spans="1:10" x14ac:dyDescent="0.25">
      <c r="F348" s="60">
        <v>307</v>
      </c>
      <c r="G348">
        <f t="shared" si="24"/>
        <v>0</v>
      </c>
      <c r="H348" s="149" t="str">
        <f t="shared" si="25"/>
        <v/>
      </c>
      <c r="I348" t="e">
        <f t="shared" si="26"/>
        <v>#N/A</v>
      </c>
      <c r="J348" s="148" t="e">
        <f t="shared" si="27"/>
        <v>#NUM!</v>
      </c>
    </row>
    <row r="349" spans="1:10" x14ac:dyDescent="0.25">
      <c r="F349" s="60">
        <v>308</v>
      </c>
      <c r="G349">
        <f t="shared" si="24"/>
        <v>0</v>
      </c>
      <c r="H349" s="149" t="str">
        <f t="shared" si="25"/>
        <v/>
      </c>
      <c r="I349" t="e">
        <f t="shared" si="26"/>
        <v>#N/A</v>
      </c>
      <c r="J349" s="148" t="e">
        <f t="shared" si="27"/>
        <v>#NUM!</v>
      </c>
    </row>
    <row r="350" spans="1:10" x14ac:dyDescent="0.25">
      <c r="F350" s="60">
        <v>309</v>
      </c>
      <c r="G350">
        <f t="shared" si="24"/>
        <v>0</v>
      </c>
      <c r="H350" s="149" t="str">
        <f t="shared" si="25"/>
        <v/>
      </c>
      <c r="I350" t="e">
        <f t="shared" si="26"/>
        <v>#N/A</v>
      </c>
      <c r="J350" s="148" t="e">
        <f t="shared" si="27"/>
        <v>#NUM!</v>
      </c>
    </row>
    <row r="351" spans="1:10" x14ac:dyDescent="0.25">
      <c r="F351" s="60">
        <v>310</v>
      </c>
      <c r="G351">
        <f t="shared" si="24"/>
        <v>0</v>
      </c>
      <c r="H351" s="149" t="str">
        <f t="shared" si="25"/>
        <v/>
      </c>
      <c r="I351" t="e">
        <f t="shared" si="26"/>
        <v>#N/A</v>
      </c>
      <c r="J351" s="148" t="e">
        <f t="shared" si="27"/>
        <v>#NUM!</v>
      </c>
    </row>
    <row r="352" spans="1:10" x14ac:dyDescent="0.25">
      <c r="F352" s="60">
        <v>311</v>
      </c>
      <c r="G352">
        <f t="shared" si="24"/>
        <v>0</v>
      </c>
      <c r="H352" s="149" t="str">
        <f t="shared" si="25"/>
        <v/>
      </c>
      <c r="I352" t="e">
        <f t="shared" si="26"/>
        <v>#N/A</v>
      </c>
      <c r="J352" s="148" t="e">
        <f t="shared" si="27"/>
        <v>#NUM!</v>
      </c>
    </row>
    <row r="353" spans="6:10" x14ac:dyDescent="0.25">
      <c r="F353" s="60">
        <v>312</v>
      </c>
      <c r="G353">
        <f t="shared" si="24"/>
        <v>0</v>
      </c>
      <c r="H353" s="149" t="str">
        <f t="shared" si="25"/>
        <v/>
      </c>
      <c r="I353" t="e">
        <f t="shared" si="26"/>
        <v>#N/A</v>
      </c>
      <c r="J353" s="148" t="e">
        <f t="shared" si="27"/>
        <v>#NUM!</v>
      </c>
    </row>
    <row r="354" spans="6:10" x14ac:dyDescent="0.25">
      <c r="F354" s="141" t="s">
        <v>939</v>
      </c>
      <c r="G354">
        <f t="shared" ref="G354:G359" si="28">VALUE(A354)</f>
        <v>0</v>
      </c>
      <c r="H354" s="149" t="str">
        <f t="shared" si="25"/>
        <v/>
      </c>
      <c r="I354" t="e">
        <f t="shared" si="26"/>
        <v>#N/A</v>
      </c>
      <c r="J354" s="148" t="e">
        <f t="shared" si="27"/>
        <v>#NUM!</v>
      </c>
    </row>
    <row r="355" spans="6:10" x14ac:dyDescent="0.25">
      <c r="F355" s="141" t="s">
        <v>940</v>
      </c>
      <c r="G355">
        <f t="shared" si="28"/>
        <v>0</v>
      </c>
      <c r="H355" s="149" t="str">
        <f t="shared" si="25"/>
        <v/>
      </c>
      <c r="I355" t="e">
        <f t="shared" si="26"/>
        <v>#N/A</v>
      </c>
      <c r="J355" s="148" t="e">
        <f t="shared" si="27"/>
        <v>#NUM!</v>
      </c>
    </row>
    <row r="356" spans="6:10" x14ac:dyDescent="0.25">
      <c r="F356" s="141" t="s">
        <v>941</v>
      </c>
      <c r="G356">
        <f t="shared" si="28"/>
        <v>0</v>
      </c>
      <c r="H356" s="149" t="str">
        <f t="shared" si="25"/>
        <v/>
      </c>
      <c r="I356" t="e">
        <f t="shared" si="26"/>
        <v>#N/A</v>
      </c>
      <c r="J356" s="148" t="e">
        <f t="shared" si="27"/>
        <v>#NUM!</v>
      </c>
    </row>
    <row r="357" spans="6:10" x14ac:dyDescent="0.25">
      <c r="F357" s="141" t="s">
        <v>942</v>
      </c>
      <c r="G357">
        <f t="shared" si="28"/>
        <v>0</v>
      </c>
      <c r="H357" s="149" t="str">
        <f t="shared" si="25"/>
        <v/>
      </c>
      <c r="I357" t="e">
        <f t="shared" si="26"/>
        <v>#N/A</v>
      </c>
      <c r="J357" s="148" t="e">
        <f t="shared" si="27"/>
        <v>#NUM!</v>
      </c>
    </row>
    <row r="358" spans="6:10" x14ac:dyDescent="0.25">
      <c r="F358" s="141" t="s">
        <v>943</v>
      </c>
      <c r="G358">
        <f t="shared" si="28"/>
        <v>0</v>
      </c>
      <c r="H358" s="149" t="str">
        <f t="shared" si="25"/>
        <v/>
      </c>
      <c r="I358" t="e">
        <f t="shared" si="26"/>
        <v>#N/A</v>
      </c>
      <c r="J358" s="148" t="e">
        <f t="shared" si="27"/>
        <v>#NUM!</v>
      </c>
    </row>
    <row r="359" spans="6:10" x14ac:dyDescent="0.25">
      <c r="F359" s="141" t="s">
        <v>944</v>
      </c>
      <c r="G359">
        <f t="shared" si="28"/>
        <v>0</v>
      </c>
      <c r="H359" s="149" t="str">
        <f t="shared" si="25"/>
        <v/>
      </c>
      <c r="I359" t="e">
        <f t="shared" si="26"/>
        <v>#N/A</v>
      </c>
      <c r="J359" s="148" t="e">
        <f t="shared" si="27"/>
        <v>#NUM!</v>
      </c>
    </row>
  </sheetData>
  <phoneticPr fontId="21" type="noConversion"/>
  <pageMargins left="0.75" right="0.75" top="1" bottom="1" header="0.5" footer="0.5"/>
  <pageSetup orientation="portrait" verticalDpi="598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62"/>
  <sheetViews>
    <sheetView tabSelected="1" topLeftCell="A244" workbookViewId="0">
      <selection activeCell="G9" sqref="G9"/>
    </sheetView>
  </sheetViews>
  <sheetFormatPr defaultColWidth="9.109375" defaultRowHeight="13.2" x14ac:dyDescent="0.25"/>
  <cols>
    <col min="3" max="3" width="9.109375" style="75"/>
    <col min="4" max="4" width="15.88671875" style="75" customWidth="1"/>
  </cols>
  <sheetData>
    <row r="1" spans="1:4" ht="39.6" x14ac:dyDescent="0.25">
      <c r="A1" t="s">
        <v>43</v>
      </c>
      <c r="B1" s="165" t="s">
        <v>524</v>
      </c>
      <c r="C1" s="166" t="s">
        <v>953</v>
      </c>
      <c r="D1" s="166" t="s">
        <v>954</v>
      </c>
    </row>
    <row r="2" spans="1:4" x14ac:dyDescent="0.25">
      <c r="A2" t="s">
        <v>503</v>
      </c>
      <c r="B2" s="167">
        <v>36526</v>
      </c>
      <c r="C2">
        <v>203442</v>
      </c>
      <c r="D2">
        <v>227342</v>
      </c>
    </row>
    <row r="3" spans="1:4" x14ac:dyDescent="0.25">
      <c r="A3" t="s">
        <v>504</v>
      </c>
      <c r="B3" s="167">
        <v>36557</v>
      </c>
      <c r="C3">
        <v>199261</v>
      </c>
      <c r="D3">
        <v>228760</v>
      </c>
    </row>
    <row r="4" spans="1:4" x14ac:dyDescent="0.25">
      <c r="A4" t="s">
        <v>505</v>
      </c>
      <c r="B4" s="167">
        <v>36586</v>
      </c>
      <c r="C4">
        <v>232490</v>
      </c>
      <c r="D4">
        <v>230287</v>
      </c>
    </row>
    <row r="5" spans="1:4" x14ac:dyDescent="0.25">
      <c r="A5" t="s">
        <v>507</v>
      </c>
      <c r="B5" s="167">
        <v>36617</v>
      </c>
      <c r="C5">
        <v>227698</v>
      </c>
      <c r="D5">
        <v>228933</v>
      </c>
    </row>
    <row r="6" spans="1:4" x14ac:dyDescent="0.25">
      <c r="A6" t="s">
        <v>508</v>
      </c>
      <c r="B6" s="167">
        <v>36647</v>
      </c>
      <c r="C6">
        <v>242501</v>
      </c>
      <c r="D6">
        <v>229629</v>
      </c>
    </row>
    <row r="7" spans="1:4" x14ac:dyDescent="0.25">
      <c r="A7" t="s">
        <v>509</v>
      </c>
      <c r="B7" s="167">
        <v>36678</v>
      </c>
      <c r="C7">
        <v>242963</v>
      </c>
      <c r="D7">
        <v>230149</v>
      </c>
    </row>
    <row r="8" spans="1:4" x14ac:dyDescent="0.25">
      <c r="A8" t="s">
        <v>512</v>
      </c>
      <c r="B8" s="167">
        <v>36708</v>
      </c>
      <c r="C8">
        <v>245140</v>
      </c>
      <c r="D8">
        <v>228815</v>
      </c>
    </row>
    <row r="9" spans="1:4" x14ac:dyDescent="0.25">
      <c r="A9" t="s">
        <v>513</v>
      </c>
      <c r="B9" s="167">
        <v>36739</v>
      </c>
      <c r="C9">
        <v>247832</v>
      </c>
      <c r="D9">
        <v>229210</v>
      </c>
    </row>
    <row r="10" spans="1:4" x14ac:dyDescent="0.25">
      <c r="A10" t="s">
        <v>514</v>
      </c>
      <c r="B10" s="167">
        <v>36770</v>
      </c>
      <c r="C10">
        <v>227899</v>
      </c>
      <c r="D10">
        <v>231082</v>
      </c>
    </row>
    <row r="11" spans="1:4" x14ac:dyDescent="0.25">
      <c r="A11" t="s">
        <v>516</v>
      </c>
      <c r="B11" s="167">
        <v>36800</v>
      </c>
      <c r="C11">
        <v>236491</v>
      </c>
      <c r="D11">
        <v>230667</v>
      </c>
    </row>
    <row r="12" spans="1:4" x14ac:dyDescent="0.25">
      <c r="A12" t="s">
        <v>517</v>
      </c>
      <c r="B12" s="167">
        <v>36831</v>
      </c>
      <c r="C12">
        <v>222819</v>
      </c>
      <c r="D12">
        <v>229509</v>
      </c>
    </row>
    <row r="13" spans="1:4" x14ac:dyDescent="0.25">
      <c r="A13" t="s">
        <v>518</v>
      </c>
      <c r="B13" s="167">
        <v>36861</v>
      </c>
      <c r="C13">
        <v>218390</v>
      </c>
      <c r="D13">
        <v>224203</v>
      </c>
    </row>
    <row r="14" spans="1:4" x14ac:dyDescent="0.25">
      <c r="A14" t="s">
        <v>503</v>
      </c>
      <c r="B14" s="167">
        <v>36892</v>
      </c>
      <c r="C14">
        <v>209685</v>
      </c>
      <c r="D14">
        <v>231428</v>
      </c>
    </row>
    <row r="15" spans="1:4" x14ac:dyDescent="0.25">
      <c r="A15" t="s">
        <v>504</v>
      </c>
      <c r="B15" s="167">
        <v>36923</v>
      </c>
      <c r="C15">
        <v>200876</v>
      </c>
      <c r="D15">
        <v>230641</v>
      </c>
    </row>
    <row r="16" spans="1:4" x14ac:dyDescent="0.25">
      <c r="A16" t="s">
        <v>505</v>
      </c>
      <c r="B16" s="167">
        <v>36951</v>
      </c>
      <c r="C16">
        <v>232587</v>
      </c>
      <c r="D16">
        <v>231244</v>
      </c>
    </row>
    <row r="17" spans="1:4" x14ac:dyDescent="0.25">
      <c r="A17" t="s">
        <v>507</v>
      </c>
      <c r="B17" s="167">
        <v>36982</v>
      </c>
      <c r="C17">
        <v>232513</v>
      </c>
      <c r="D17">
        <v>233188</v>
      </c>
    </row>
    <row r="18" spans="1:4" x14ac:dyDescent="0.25">
      <c r="A18" t="s">
        <v>508</v>
      </c>
      <c r="B18" s="167">
        <v>37012</v>
      </c>
      <c r="C18">
        <v>245357</v>
      </c>
      <c r="D18">
        <v>232128</v>
      </c>
    </row>
    <row r="19" spans="1:4" x14ac:dyDescent="0.25">
      <c r="A19" t="s">
        <v>509</v>
      </c>
      <c r="B19" s="167">
        <v>37043</v>
      </c>
      <c r="C19">
        <v>243498</v>
      </c>
      <c r="D19">
        <v>231465</v>
      </c>
    </row>
    <row r="20" spans="1:4" x14ac:dyDescent="0.25">
      <c r="A20" t="s">
        <v>512</v>
      </c>
      <c r="B20" s="167">
        <v>37073</v>
      </c>
      <c r="C20">
        <v>250363</v>
      </c>
      <c r="D20">
        <v>233226</v>
      </c>
    </row>
    <row r="21" spans="1:4" x14ac:dyDescent="0.25">
      <c r="A21" t="s">
        <v>513</v>
      </c>
      <c r="B21" s="167">
        <v>37104</v>
      </c>
      <c r="C21">
        <v>253274</v>
      </c>
      <c r="D21">
        <v>233380</v>
      </c>
    </row>
    <row r="22" spans="1:4" x14ac:dyDescent="0.25">
      <c r="A22" t="s">
        <v>514</v>
      </c>
      <c r="B22" s="167">
        <v>37135</v>
      </c>
      <c r="C22">
        <v>226312</v>
      </c>
      <c r="D22">
        <v>232184</v>
      </c>
    </row>
    <row r="23" spans="1:4" x14ac:dyDescent="0.25">
      <c r="A23" t="s">
        <v>516</v>
      </c>
      <c r="B23" s="167">
        <v>37165</v>
      </c>
      <c r="C23">
        <v>241050</v>
      </c>
      <c r="D23">
        <v>233655</v>
      </c>
    </row>
    <row r="24" spans="1:4" x14ac:dyDescent="0.25">
      <c r="A24" t="s">
        <v>517</v>
      </c>
      <c r="B24" s="167">
        <v>37196</v>
      </c>
      <c r="C24">
        <v>230511</v>
      </c>
      <c r="D24">
        <v>236705</v>
      </c>
    </row>
    <row r="25" spans="1:4" x14ac:dyDescent="0.25">
      <c r="A25" t="s">
        <v>518</v>
      </c>
      <c r="B25" s="167">
        <v>37226</v>
      </c>
      <c r="C25">
        <v>229584</v>
      </c>
      <c r="D25">
        <v>236710</v>
      </c>
    </row>
    <row r="26" spans="1:4" x14ac:dyDescent="0.25">
      <c r="A26" t="s">
        <v>503</v>
      </c>
      <c r="B26" s="167">
        <v>37257</v>
      </c>
      <c r="C26">
        <v>215215</v>
      </c>
      <c r="D26">
        <v>236643</v>
      </c>
    </row>
    <row r="27" spans="1:4" x14ac:dyDescent="0.25">
      <c r="A27" t="s">
        <v>504</v>
      </c>
      <c r="B27" s="167">
        <v>37288</v>
      </c>
      <c r="C27">
        <v>208237</v>
      </c>
      <c r="D27">
        <v>238093</v>
      </c>
    </row>
    <row r="28" spans="1:4" x14ac:dyDescent="0.25">
      <c r="A28" t="s">
        <v>505</v>
      </c>
      <c r="B28" s="167">
        <v>37316</v>
      </c>
      <c r="C28">
        <v>236070</v>
      </c>
      <c r="D28">
        <v>235706</v>
      </c>
    </row>
    <row r="29" spans="1:4" x14ac:dyDescent="0.25">
      <c r="A29" t="s">
        <v>507</v>
      </c>
      <c r="B29" s="167">
        <v>37347</v>
      </c>
      <c r="C29">
        <v>237226</v>
      </c>
      <c r="D29">
        <v>236518</v>
      </c>
    </row>
    <row r="30" spans="1:4" x14ac:dyDescent="0.25">
      <c r="A30" t="s">
        <v>508</v>
      </c>
      <c r="B30" s="167">
        <v>37377</v>
      </c>
      <c r="C30">
        <v>251746</v>
      </c>
      <c r="D30">
        <v>237505</v>
      </c>
    </row>
    <row r="31" spans="1:4" x14ac:dyDescent="0.25">
      <c r="A31" t="s">
        <v>509</v>
      </c>
      <c r="B31" s="167">
        <v>37408</v>
      </c>
      <c r="C31">
        <v>247868</v>
      </c>
      <c r="D31">
        <v>237848</v>
      </c>
    </row>
    <row r="32" spans="1:4" x14ac:dyDescent="0.25">
      <c r="A32" t="s">
        <v>512</v>
      </c>
      <c r="B32" s="167">
        <v>37438</v>
      </c>
      <c r="C32">
        <v>256392</v>
      </c>
      <c r="D32">
        <v>237672</v>
      </c>
    </row>
    <row r="33" spans="1:4" x14ac:dyDescent="0.25">
      <c r="A33" t="s">
        <v>513</v>
      </c>
      <c r="B33" s="167">
        <v>37469</v>
      </c>
      <c r="C33">
        <v>258666</v>
      </c>
      <c r="D33">
        <v>239603</v>
      </c>
    </row>
    <row r="34" spans="1:4" x14ac:dyDescent="0.25">
      <c r="A34" t="s">
        <v>514</v>
      </c>
      <c r="B34" s="167">
        <v>37500</v>
      </c>
      <c r="C34">
        <v>233625</v>
      </c>
      <c r="D34">
        <v>239879</v>
      </c>
    </row>
    <row r="35" spans="1:4" x14ac:dyDescent="0.25">
      <c r="A35" t="s">
        <v>516</v>
      </c>
      <c r="B35" s="167">
        <v>37530</v>
      </c>
      <c r="C35">
        <v>245556</v>
      </c>
      <c r="D35">
        <v>237785</v>
      </c>
    </row>
    <row r="36" spans="1:4" x14ac:dyDescent="0.25">
      <c r="A36" t="s">
        <v>517</v>
      </c>
      <c r="B36" s="167">
        <v>37561</v>
      </c>
      <c r="C36">
        <v>230648</v>
      </c>
      <c r="D36">
        <v>238678</v>
      </c>
    </row>
    <row r="37" spans="1:4" x14ac:dyDescent="0.25">
      <c r="A37" t="s">
        <v>518</v>
      </c>
      <c r="B37" s="167">
        <v>37591</v>
      </c>
      <c r="C37">
        <v>234260</v>
      </c>
      <c r="D37">
        <v>239804</v>
      </c>
    </row>
    <row r="38" spans="1:4" x14ac:dyDescent="0.25">
      <c r="A38" t="s">
        <v>503</v>
      </c>
      <c r="B38" s="167">
        <v>37622</v>
      </c>
      <c r="C38">
        <v>218534</v>
      </c>
      <c r="D38">
        <v>239105</v>
      </c>
    </row>
    <row r="39" spans="1:4" x14ac:dyDescent="0.25">
      <c r="A39" t="s">
        <v>504</v>
      </c>
      <c r="B39" s="167">
        <v>37653</v>
      </c>
      <c r="C39">
        <v>203677</v>
      </c>
      <c r="D39">
        <v>233541</v>
      </c>
    </row>
    <row r="40" spans="1:4" x14ac:dyDescent="0.25">
      <c r="A40" t="s">
        <v>505</v>
      </c>
      <c r="B40" s="167">
        <v>37681</v>
      </c>
      <c r="C40">
        <v>236679</v>
      </c>
      <c r="D40">
        <v>236951</v>
      </c>
    </row>
    <row r="41" spans="1:4" x14ac:dyDescent="0.25">
      <c r="A41" t="s">
        <v>507</v>
      </c>
      <c r="B41" s="167">
        <v>37712</v>
      </c>
      <c r="C41">
        <v>239415</v>
      </c>
      <c r="D41">
        <v>237847</v>
      </c>
    </row>
    <row r="42" spans="1:4" x14ac:dyDescent="0.25">
      <c r="A42" t="s">
        <v>508</v>
      </c>
      <c r="B42" s="167">
        <v>37742</v>
      </c>
      <c r="C42">
        <v>253244</v>
      </c>
      <c r="D42">
        <v>239913</v>
      </c>
    </row>
    <row r="43" spans="1:4" x14ac:dyDescent="0.25">
      <c r="A43" t="s">
        <v>509</v>
      </c>
      <c r="B43" s="167">
        <v>37773</v>
      </c>
      <c r="C43">
        <v>252145</v>
      </c>
      <c r="D43">
        <v>241523</v>
      </c>
    </row>
    <row r="44" spans="1:4" x14ac:dyDescent="0.25">
      <c r="A44" t="s">
        <v>512</v>
      </c>
      <c r="B44" s="167">
        <v>37803</v>
      </c>
      <c r="C44">
        <v>262105</v>
      </c>
      <c r="D44">
        <v>243246</v>
      </c>
    </row>
    <row r="45" spans="1:4" x14ac:dyDescent="0.25">
      <c r="A45" t="s">
        <v>513</v>
      </c>
      <c r="B45" s="167">
        <v>37834</v>
      </c>
      <c r="C45">
        <v>260687</v>
      </c>
      <c r="D45">
        <v>242916</v>
      </c>
    </row>
    <row r="46" spans="1:4" x14ac:dyDescent="0.25">
      <c r="A46" t="s">
        <v>514</v>
      </c>
      <c r="B46" s="167">
        <v>37865</v>
      </c>
      <c r="C46">
        <v>237451</v>
      </c>
      <c r="D46">
        <v>243339</v>
      </c>
    </row>
    <row r="47" spans="1:4" x14ac:dyDescent="0.25">
      <c r="A47" t="s">
        <v>516</v>
      </c>
      <c r="B47" s="167">
        <v>37895</v>
      </c>
      <c r="C47">
        <v>254048</v>
      </c>
      <c r="D47">
        <v>245366</v>
      </c>
    </row>
    <row r="48" spans="1:4" x14ac:dyDescent="0.25">
      <c r="A48" t="s">
        <v>517</v>
      </c>
      <c r="B48" s="167">
        <v>37926</v>
      </c>
      <c r="C48">
        <v>233698</v>
      </c>
      <c r="D48">
        <v>243569</v>
      </c>
    </row>
    <row r="49" spans="1:4" x14ac:dyDescent="0.25">
      <c r="A49" t="s">
        <v>518</v>
      </c>
      <c r="B49" s="167">
        <v>37956</v>
      </c>
      <c r="C49">
        <v>238538</v>
      </c>
      <c r="D49">
        <v>242982</v>
      </c>
    </row>
    <row r="50" spans="1:4" x14ac:dyDescent="0.25">
      <c r="A50" t="s">
        <v>503</v>
      </c>
      <c r="B50" s="167">
        <v>37987</v>
      </c>
      <c r="C50">
        <v>222450</v>
      </c>
      <c r="D50">
        <v>243883</v>
      </c>
    </row>
    <row r="51" spans="1:4" x14ac:dyDescent="0.25">
      <c r="A51" t="s">
        <v>504</v>
      </c>
      <c r="B51" s="167">
        <v>38018</v>
      </c>
      <c r="C51">
        <v>213709</v>
      </c>
      <c r="D51">
        <v>244676</v>
      </c>
    </row>
    <row r="52" spans="1:4" x14ac:dyDescent="0.25">
      <c r="A52" t="s">
        <v>505</v>
      </c>
      <c r="B52" s="167">
        <v>38047</v>
      </c>
      <c r="C52">
        <v>251403</v>
      </c>
      <c r="D52">
        <v>248674</v>
      </c>
    </row>
    <row r="53" spans="1:4" x14ac:dyDescent="0.25">
      <c r="A53" t="s">
        <v>507</v>
      </c>
      <c r="B53" s="167">
        <v>38078</v>
      </c>
      <c r="C53">
        <v>250968</v>
      </c>
      <c r="D53">
        <v>248583</v>
      </c>
    </row>
    <row r="54" spans="1:4" x14ac:dyDescent="0.25">
      <c r="A54" t="s">
        <v>508</v>
      </c>
      <c r="B54" s="167">
        <v>38108</v>
      </c>
      <c r="C54">
        <v>257235</v>
      </c>
      <c r="D54">
        <v>246177</v>
      </c>
    </row>
    <row r="55" spans="1:4" x14ac:dyDescent="0.25">
      <c r="A55" t="s">
        <v>509</v>
      </c>
      <c r="B55" s="167">
        <v>38139</v>
      </c>
      <c r="C55">
        <v>257383</v>
      </c>
      <c r="D55">
        <v>244781</v>
      </c>
    </row>
    <row r="56" spans="1:4" x14ac:dyDescent="0.25">
      <c r="A56" t="s">
        <v>512</v>
      </c>
      <c r="B56" s="167">
        <v>38169</v>
      </c>
      <c r="C56">
        <v>265969</v>
      </c>
      <c r="D56">
        <v>247659</v>
      </c>
    </row>
    <row r="57" spans="1:4" x14ac:dyDescent="0.25">
      <c r="A57" t="s">
        <v>513</v>
      </c>
      <c r="B57" s="167">
        <v>38200</v>
      </c>
      <c r="C57">
        <v>262836</v>
      </c>
      <c r="D57">
        <v>247611</v>
      </c>
    </row>
    <row r="58" spans="1:4" x14ac:dyDescent="0.25">
      <c r="A58" t="s">
        <v>514</v>
      </c>
      <c r="B58" s="167">
        <v>38231</v>
      </c>
      <c r="C58">
        <v>243515</v>
      </c>
      <c r="D58">
        <v>247775</v>
      </c>
    </row>
    <row r="59" spans="1:4" x14ac:dyDescent="0.25">
      <c r="A59" t="s">
        <v>516</v>
      </c>
      <c r="B59" s="167">
        <v>38261</v>
      </c>
      <c r="C59">
        <v>254496</v>
      </c>
      <c r="D59">
        <v>247970</v>
      </c>
    </row>
    <row r="60" spans="1:4" x14ac:dyDescent="0.25">
      <c r="A60" t="s">
        <v>517</v>
      </c>
      <c r="B60" s="167">
        <v>38292</v>
      </c>
      <c r="C60">
        <v>239796</v>
      </c>
      <c r="D60">
        <v>247731</v>
      </c>
    </row>
    <row r="61" spans="1:4" x14ac:dyDescent="0.25">
      <c r="A61" t="s">
        <v>518</v>
      </c>
      <c r="B61" s="167">
        <v>38322</v>
      </c>
      <c r="C61">
        <v>245029</v>
      </c>
      <c r="D61">
        <v>248660</v>
      </c>
    </row>
    <row r="62" spans="1:4" x14ac:dyDescent="0.25">
      <c r="A62" t="s">
        <v>503</v>
      </c>
      <c r="B62" s="167">
        <v>38353</v>
      </c>
      <c r="C62">
        <v>224072</v>
      </c>
      <c r="D62">
        <v>247722</v>
      </c>
    </row>
    <row r="63" spans="1:4" x14ac:dyDescent="0.25">
      <c r="A63" t="s">
        <v>504</v>
      </c>
      <c r="B63" s="167">
        <v>38384</v>
      </c>
      <c r="C63">
        <v>219970</v>
      </c>
      <c r="D63">
        <v>249934</v>
      </c>
    </row>
    <row r="64" spans="1:4" x14ac:dyDescent="0.25">
      <c r="A64" t="s">
        <v>505</v>
      </c>
      <c r="B64" s="167">
        <v>38412</v>
      </c>
      <c r="C64">
        <v>253182</v>
      </c>
      <c r="D64">
        <v>249085</v>
      </c>
    </row>
    <row r="65" spans="1:4" x14ac:dyDescent="0.25">
      <c r="A65" t="s">
        <v>507</v>
      </c>
      <c r="B65" s="167">
        <v>38443</v>
      </c>
      <c r="C65">
        <v>250860</v>
      </c>
      <c r="D65">
        <v>248998</v>
      </c>
    </row>
    <row r="66" spans="1:4" x14ac:dyDescent="0.25">
      <c r="A66" t="s">
        <v>508</v>
      </c>
      <c r="B66" s="167">
        <v>38473</v>
      </c>
      <c r="C66">
        <v>262678</v>
      </c>
      <c r="D66">
        <v>250758</v>
      </c>
    </row>
    <row r="67" spans="1:4" x14ac:dyDescent="0.25">
      <c r="A67" t="s">
        <v>509</v>
      </c>
      <c r="B67" s="167">
        <v>38504</v>
      </c>
      <c r="C67">
        <v>263816</v>
      </c>
      <c r="D67">
        <v>251091</v>
      </c>
    </row>
    <row r="68" spans="1:4" x14ac:dyDescent="0.25">
      <c r="A68" t="s">
        <v>512</v>
      </c>
      <c r="B68" s="167">
        <v>38534</v>
      </c>
      <c r="C68">
        <v>267025</v>
      </c>
      <c r="D68">
        <v>250754</v>
      </c>
    </row>
    <row r="69" spans="1:4" x14ac:dyDescent="0.25">
      <c r="A69" t="s">
        <v>513</v>
      </c>
      <c r="B69" s="167">
        <v>38565</v>
      </c>
      <c r="C69">
        <v>265323</v>
      </c>
      <c r="D69">
        <v>249329</v>
      </c>
    </row>
    <row r="70" spans="1:4" x14ac:dyDescent="0.25">
      <c r="A70" t="s">
        <v>514</v>
      </c>
      <c r="B70" s="167">
        <v>38596</v>
      </c>
      <c r="C70">
        <v>242240</v>
      </c>
      <c r="D70">
        <v>246114</v>
      </c>
    </row>
    <row r="71" spans="1:4" x14ac:dyDescent="0.25">
      <c r="A71" t="s">
        <v>516</v>
      </c>
      <c r="B71" s="167">
        <v>38626</v>
      </c>
      <c r="C71">
        <v>251419</v>
      </c>
      <c r="D71">
        <v>245930</v>
      </c>
    </row>
    <row r="72" spans="1:4" x14ac:dyDescent="0.25">
      <c r="A72" t="s">
        <v>517</v>
      </c>
      <c r="B72" s="167">
        <v>38657</v>
      </c>
      <c r="C72">
        <v>243056</v>
      </c>
      <c r="D72">
        <v>250474</v>
      </c>
    </row>
    <row r="73" spans="1:4" x14ac:dyDescent="0.25">
      <c r="A73" t="s">
        <v>518</v>
      </c>
      <c r="B73" s="167">
        <v>38687</v>
      </c>
      <c r="C73">
        <v>245787</v>
      </c>
      <c r="D73">
        <v>250409</v>
      </c>
    </row>
    <row r="74" spans="1:4" x14ac:dyDescent="0.25">
      <c r="A74" t="s">
        <v>503</v>
      </c>
      <c r="B74" s="167">
        <v>38718</v>
      </c>
      <c r="C74">
        <v>233282</v>
      </c>
      <c r="D74">
        <v>255860</v>
      </c>
    </row>
    <row r="75" spans="1:4" x14ac:dyDescent="0.25">
      <c r="A75" t="s">
        <v>504</v>
      </c>
      <c r="B75" s="167">
        <v>38749</v>
      </c>
      <c r="C75">
        <v>220711</v>
      </c>
      <c r="D75">
        <v>250669</v>
      </c>
    </row>
    <row r="76" spans="1:4" x14ac:dyDescent="0.25">
      <c r="A76" t="s">
        <v>505</v>
      </c>
      <c r="B76" s="167">
        <v>38777</v>
      </c>
      <c r="C76">
        <v>256623</v>
      </c>
      <c r="D76">
        <v>250874</v>
      </c>
    </row>
    <row r="77" spans="1:4" x14ac:dyDescent="0.25">
      <c r="A77" t="s">
        <v>507</v>
      </c>
      <c r="B77" s="167">
        <v>38808</v>
      </c>
      <c r="C77">
        <v>250644</v>
      </c>
      <c r="D77">
        <v>250601</v>
      </c>
    </row>
    <row r="78" spans="1:4" x14ac:dyDescent="0.25">
      <c r="A78" t="s">
        <v>508</v>
      </c>
      <c r="B78" s="167">
        <v>38838</v>
      </c>
      <c r="C78">
        <v>263370</v>
      </c>
      <c r="D78">
        <v>249925</v>
      </c>
    </row>
    <row r="79" spans="1:4" x14ac:dyDescent="0.25">
      <c r="A79" t="s">
        <v>509</v>
      </c>
      <c r="B79" s="167">
        <v>38869</v>
      </c>
      <c r="C79">
        <v>263782</v>
      </c>
      <c r="D79">
        <v>250483</v>
      </c>
    </row>
    <row r="80" spans="1:4" x14ac:dyDescent="0.25">
      <c r="A80" t="s">
        <v>512</v>
      </c>
      <c r="B80" s="167">
        <v>38899</v>
      </c>
      <c r="C80">
        <v>263421</v>
      </c>
      <c r="D80">
        <v>249070</v>
      </c>
    </row>
    <row r="81" spans="1:4" x14ac:dyDescent="0.25">
      <c r="A81" t="s">
        <v>513</v>
      </c>
      <c r="B81" s="167">
        <v>38930</v>
      </c>
      <c r="C81">
        <v>265206</v>
      </c>
      <c r="D81">
        <v>249331</v>
      </c>
    </row>
    <row r="82" spans="1:4" x14ac:dyDescent="0.25">
      <c r="A82" t="s">
        <v>514</v>
      </c>
      <c r="B82" s="167">
        <v>38961</v>
      </c>
      <c r="C82">
        <v>245605</v>
      </c>
      <c r="D82">
        <v>250439</v>
      </c>
    </row>
    <row r="83" spans="1:4" x14ac:dyDescent="0.25">
      <c r="A83" t="s">
        <v>516</v>
      </c>
      <c r="B83" s="167">
        <v>38991</v>
      </c>
      <c r="C83">
        <v>257939</v>
      </c>
      <c r="D83">
        <v>251662</v>
      </c>
    </row>
    <row r="84" spans="1:4" x14ac:dyDescent="0.25">
      <c r="A84" t="s">
        <v>517</v>
      </c>
      <c r="B84" s="167">
        <v>39022</v>
      </c>
      <c r="C84">
        <v>245346</v>
      </c>
      <c r="D84">
        <v>252561</v>
      </c>
    </row>
    <row r="85" spans="1:4" x14ac:dyDescent="0.25">
      <c r="A85" t="s">
        <v>518</v>
      </c>
      <c r="B85" s="167">
        <v>39052</v>
      </c>
      <c r="C85">
        <v>248187</v>
      </c>
      <c r="D85">
        <v>254124</v>
      </c>
    </row>
    <row r="86" spans="1:4" x14ac:dyDescent="0.25">
      <c r="A86" t="s">
        <v>503</v>
      </c>
      <c r="B86" s="167">
        <v>39083</v>
      </c>
      <c r="C86">
        <v>233621</v>
      </c>
      <c r="D86">
        <v>254448</v>
      </c>
    </row>
    <row r="87" spans="1:4" x14ac:dyDescent="0.25">
      <c r="A87" t="s">
        <v>504</v>
      </c>
      <c r="B87" s="167">
        <v>39114</v>
      </c>
      <c r="C87">
        <v>219232</v>
      </c>
      <c r="D87">
        <v>249232</v>
      </c>
    </row>
    <row r="88" spans="1:4" x14ac:dyDescent="0.25">
      <c r="A88" t="s">
        <v>505</v>
      </c>
      <c r="B88" s="167">
        <v>39142</v>
      </c>
      <c r="C88">
        <v>259638</v>
      </c>
      <c r="D88">
        <v>254340</v>
      </c>
    </row>
    <row r="89" spans="1:4" x14ac:dyDescent="0.25">
      <c r="A89" t="s">
        <v>507</v>
      </c>
      <c r="B89" s="167">
        <v>39173</v>
      </c>
      <c r="C89">
        <v>252595</v>
      </c>
      <c r="D89">
        <v>251731</v>
      </c>
    </row>
    <row r="90" spans="1:4" x14ac:dyDescent="0.25">
      <c r="A90" t="s">
        <v>508</v>
      </c>
      <c r="B90" s="167">
        <v>39203</v>
      </c>
      <c r="C90">
        <v>267574</v>
      </c>
      <c r="D90">
        <v>253962</v>
      </c>
    </row>
    <row r="91" spans="1:4" x14ac:dyDescent="0.25">
      <c r="A91" t="s">
        <v>509</v>
      </c>
      <c r="B91" s="167">
        <v>39234</v>
      </c>
      <c r="C91">
        <v>265374</v>
      </c>
      <c r="D91">
        <v>253018</v>
      </c>
    </row>
    <row r="92" spans="1:4" x14ac:dyDescent="0.25">
      <c r="A92" t="s">
        <v>512</v>
      </c>
      <c r="B92" s="167">
        <v>39264</v>
      </c>
      <c r="C92">
        <v>267106</v>
      </c>
      <c r="D92">
        <v>252593</v>
      </c>
    </row>
    <row r="93" spans="1:4" x14ac:dyDescent="0.25">
      <c r="A93" t="s">
        <v>513</v>
      </c>
      <c r="B93" s="167">
        <v>39295</v>
      </c>
      <c r="C93">
        <v>271225</v>
      </c>
      <c r="D93">
        <v>254154</v>
      </c>
    </row>
    <row r="94" spans="1:4" x14ac:dyDescent="0.25">
      <c r="A94" t="s">
        <v>514</v>
      </c>
      <c r="B94" s="167">
        <v>39326</v>
      </c>
      <c r="C94">
        <v>245965</v>
      </c>
      <c r="D94">
        <v>253302</v>
      </c>
    </row>
    <row r="95" spans="1:4" x14ac:dyDescent="0.25">
      <c r="A95" t="s">
        <v>516</v>
      </c>
      <c r="B95" s="167">
        <v>39356</v>
      </c>
      <c r="C95">
        <v>261423</v>
      </c>
      <c r="D95">
        <v>253611</v>
      </c>
    </row>
    <row r="96" spans="1:4" x14ac:dyDescent="0.25">
      <c r="A96" t="s">
        <v>517</v>
      </c>
      <c r="B96" s="167">
        <v>39387</v>
      </c>
      <c r="C96">
        <v>245787</v>
      </c>
      <c r="D96">
        <v>252236</v>
      </c>
    </row>
    <row r="97" spans="1:4" x14ac:dyDescent="0.25">
      <c r="A97" t="s">
        <v>518</v>
      </c>
      <c r="B97" s="167">
        <v>39417</v>
      </c>
      <c r="C97">
        <v>240281</v>
      </c>
      <c r="D97">
        <v>247565</v>
      </c>
    </row>
    <row r="98" spans="1:4" x14ac:dyDescent="0.25">
      <c r="A98" t="s">
        <v>503</v>
      </c>
      <c r="B98" s="167">
        <v>39448</v>
      </c>
      <c r="C98">
        <v>232920</v>
      </c>
      <c r="D98">
        <v>253180</v>
      </c>
    </row>
    <row r="99" spans="1:4" x14ac:dyDescent="0.25">
      <c r="A99" t="s">
        <v>504</v>
      </c>
      <c r="B99" s="167">
        <v>39479</v>
      </c>
      <c r="C99">
        <v>221336</v>
      </c>
      <c r="D99">
        <v>250530</v>
      </c>
    </row>
    <row r="100" spans="1:4" x14ac:dyDescent="0.25">
      <c r="A100" t="s">
        <v>505</v>
      </c>
      <c r="B100" s="167">
        <v>39508</v>
      </c>
      <c r="C100">
        <v>252343</v>
      </c>
      <c r="D100">
        <v>249094</v>
      </c>
    </row>
    <row r="101" spans="1:4" x14ac:dyDescent="0.25">
      <c r="A101" t="s">
        <v>507</v>
      </c>
      <c r="B101" s="167">
        <v>39539</v>
      </c>
      <c r="C101">
        <v>252088</v>
      </c>
      <c r="D101">
        <v>249119</v>
      </c>
    </row>
    <row r="102" spans="1:4" x14ac:dyDescent="0.25">
      <c r="A102" t="s">
        <v>508</v>
      </c>
      <c r="B102" s="167">
        <v>39569</v>
      </c>
      <c r="C102">
        <v>261466</v>
      </c>
      <c r="D102">
        <v>248359</v>
      </c>
    </row>
    <row r="103" spans="1:4" x14ac:dyDescent="0.25">
      <c r="A103" t="s">
        <v>509</v>
      </c>
      <c r="B103" s="167">
        <v>39600</v>
      </c>
      <c r="C103">
        <v>257484</v>
      </c>
      <c r="D103">
        <v>246874</v>
      </c>
    </row>
    <row r="104" spans="1:4" x14ac:dyDescent="0.25">
      <c r="A104" t="s">
        <v>512</v>
      </c>
      <c r="B104" s="167">
        <v>39630</v>
      </c>
      <c r="C104">
        <v>261600</v>
      </c>
      <c r="D104">
        <v>245434</v>
      </c>
    </row>
    <row r="105" spans="1:4" x14ac:dyDescent="0.25">
      <c r="A105" t="s">
        <v>513</v>
      </c>
      <c r="B105" s="167">
        <v>39661</v>
      </c>
      <c r="C105">
        <v>260609</v>
      </c>
      <c r="D105">
        <v>244785</v>
      </c>
    </row>
    <row r="106" spans="1:4" x14ac:dyDescent="0.25">
      <c r="A106" t="s">
        <v>514</v>
      </c>
      <c r="B106" s="167">
        <v>39692</v>
      </c>
      <c r="C106">
        <v>239607</v>
      </c>
      <c r="D106">
        <v>246111</v>
      </c>
    </row>
    <row r="107" spans="1:4" x14ac:dyDescent="0.25">
      <c r="A107" t="s">
        <v>516</v>
      </c>
      <c r="B107" s="167">
        <v>39722</v>
      </c>
      <c r="C107">
        <v>255848</v>
      </c>
      <c r="D107">
        <v>246699</v>
      </c>
    </row>
    <row r="108" spans="1:4" x14ac:dyDescent="0.25">
      <c r="A108" t="s">
        <v>517</v>
      </c>
      <c r="B108" s="167">
        <v>39753</v>
      </c>
      <c r="C108">
        <v>236465</v>
      </c>
      <c r="D108">
        <v>246307</v>
      </c>
    </row>
    <row r="109" spans="1:4" x14ac:dyDescent="0.25">
      <c r="A109" t="s">
        <v>518</v>
      </c>
      <c r="B109" s="167">
        <v>39783</v>
      </c>
      <c r="C109">
        <v>241742</v>
      </c>
      <c r="D109">
        <v>246578</v>
      </c>
    </row>
    <row r="110" spans="1:4" x14ac:dyDescent="0.25">
      <c r="A110" t="s">
        <v>503</v>
      </c>
      <c r="B110" s="167">
        <v>39814</v>
      </c>
      <c r="C110">
        <v>225529</v>
      </c>
      <c r="D110">
        <v>245830</v>
      </c>
    </row>
    <row r="111" spans="1:4" x14ac:dyDescent="0.25">
      <c r="A111" t="s">
        <v>504</v>
      </c>
      <c r="B111" s="167">
        <v>39845</v>
      </c>
      <c r="C111">
        <v>217643</v>
      </c>
      <c r="D111">
        <v>248297</v>
      </c>
    </row>
    <row r="112" spans="1:4" x14ac:dyDescent="0.25">
      <c r="A112" t="s">
        <v>505</v>
      </c>
      <c r="B112" s="167">
        <v>39873</v>
      </c>
      <c r="C112">
        <v>249741</v>
      </c>
      <c r="D112">
        <v>245303</v>
      </c>
    </row>
    <row r="113" spans="1:4" x14ac:dyDescent="0.25">
      <c r="A113" t="s">
        <v>507</v>
      </c>
      <c r="B113" s="167">
        <v>39904</v>
      </c>
      <c r="C113">
        <v>251374</v>
      </c>
      <c r="D113">
        <v>247963</v>
      </c>
    </row>
    <row r="114" spans="1:4" x14ac:dyDescent="0.25">
      <c r="A114" t="s">
        <v>508</v>
      </c>
      <c r="B114" s="167">
        <v>39934</v>
      </c>
      <c r="C114">
        <v>258276</v>
      </c>
      <c r="D114">
        <v>246855</v>
      </c>
    </row>
    <row r="115" spans="1:4" x14ac:dyDescent="0.25">
      <c r="A115" t="s">
        <v>509</v>
      </c>
      <c r="B115" s="167">
        <v>39965</v>
      </c>
      <c r="C115">
        <v>258395</v>
      </c>
      <c r="D115">
        <v>246602</v>
      </c>
    </row>
    <row r="116" spans="1:4" x14ac:dyDescent="0.25">
      <c r="A116" t="s">
        <v>512</v>
      </c>
      <c r="B116" s="167">
        <v>39995</v>
      </c>
      <c r="C116">
        <v>264472</v>
      </c>
      <c r="D116">
        <v>247427</v>
      </c>
    </row>
    <row r="117" spans="1:4" x14ac:dyDescent="0.25">
      <c r="A117" t="s">
        <v>513</v>
      </c>
      <c r="B117" s="167">
        <v>40026</v>
      </c>
      <c r="C117">
        <v>260297</v>
      </c>
      <c r="D117">
        <v>246930</v>
      </c>
    </row>
    <row r="118" spans="1:4" x14ac:dyDescent="0.25">
      <c r="A118" t="s">
        <v>514</v>
      </c>
      <c r="B118" s="167">
        <v>40057</v>
      </c>
      <c r="C118">
        <v>241970</v>
      </c>
      <c r="D118">
        <v>246306</v>
      </c>
    </row>
    <row r="119" spans="1:4" x14ac:dyDescent="0.25">
      <c r="A119" t="s">
        <v>516</v>
      </c>
      <c r="B119" s="167">
        <v>40087</v>
      </c>
      <c r="C119">
        <v>252209</v>
      </c>
      <c r="D119">
        <v>244027</v>
      </c>
    </row>
    <row r="120" spans="1:4" x14ac:dyDescent="0.25">
      <c r="A120" t="s">
        <v>517</v>
      </c>
      <c r="B120" s="167">
        <v>40118</v>
      </c>
      <c r="C120">
        <v>237264</v>
      </c>
      <c r="D120">
        <v>246333</v>
      </c>
    </row>
    <row r="121" spans="1:4" x14ac:dyDescent="0.25">
      <c r="A121" t="s">
        <v>518</v>
      </c>
      <c r="B121" s="167">
        <v>40148</v>
      </c>
      <c r="C121">
        <v>239593</v>
      </c>
      <c r="D121">
        <v>244718</v>
      </c>
    </row>
    <row r="122" spans="1:4" x14ac:dyDescent="0.25">
      <c r="A122" t="s">
        <v>503</v>
      </c>
      <c r="B122" s="167">
        <v>40179</v>
      </c>
      <c r="C122">
        <v>220839</v>
      </c>
      <c r="D122">
        <v>242410</v>
      </c>
    </row>
    <row r="123" spans="1:4" x14ac:dyDescent="0.25">
      <c r="A123" t="s">
        <v>504</v>
      </c>
      <c r="B123" s="167">
        <v>40210</v>
      </c>
      <c r="C123">
        <v>210635</v>
      </c>
      <c r="D123">
        <v>241714</v>
      </c>
    </row>
    <row r="124" spans="1:4" x14ac:dyDescent="0.25">
      <c r="A124" t="s">
        <v>505</v>
      </c>
      <c r="B124" s="167">
        <v>40238</v>
      </c>
      <c r="C124">
        <v>254238</v>
      </c>
      <c r="D124">
        <v>248077</v>
      </c>
    </row>
    <row r="125" spans="1:4" x14ac:dyDescent="0.25">
      <c r="A125" t="s">
        <v>507</v>
      </c>
      <c r="B125" s="167">
        <v>40269</v>
      </c>
      <c r="C125">
        <v>253936</v>
      </c>
      <c r="D125">
        <v>249638</v>
      </c>
    </row>
    <row r="126" spans="1:4" x14ac:dyDescent="0.25">
      <c r="A126" t="s">
        <v>508</v>
      </c>
      <c r="B126" s="167">
        <v>40299</v>
      </c>
      <c r="C126">
        <v>256927</v>
      </c>
      <c r="D126">
        <v>247021</v>
      </c>
    </row>
    <row r="127" spans="1:4" x14ac:dyDescent="0.25">
      <c r="A127" t="s">
        <v>509</v>
      </c>
      <c r="B127" s="167">
        <v>40330</v>
      </c>
      <c r="C127">
        <v>260083</v>
      </c>
      <c r="D127">
        <v>247551</v>
      </c>
    </row>
    <row r="128" spans="1:4" x14ac:dyDescent="0.25">
      <c r="A128" t="s">
        <v>512</v>
      </c>
      <c r="B128" s="167">
        <v>40360</v>
      </c>
      <c r="C128">
        <v>265315</v>
      </c>
      <c r="D128">
        <v>249139</v>
      </c>
    </row>
    <row r="129" spans="1:4" x14ac:dyDescent="0.25">
      <c r="A129" t="s">
        <v>513</v>
      </c>
      <c r="B129" s="167">
        <v>40391</v>
      </c>
      <c r="C129">
        <v>263837</v>
      </c>
      <c r="D129">
        <v>249453</v>
      </c>
    </row>
    <row r="130" spans="1:4" x14ac:dyDescent="0.25">
      <c r="A130" t="s">
        <v>514</v>
      </c>
      <c r="B130" s="167">
        <v>40422</v>
      </c>
      <c r="C130">
        <v>244682</v>
      </c>
      <c r="D130">
        <v>248891</v>
      </c>
    </row>
    <row r="131" spans="1:4" x14ac:dyDescent="0.25">
      <c r="A131" t="s">
        <v>516</v>
      </c>
      <c r="B131" s="167">
        <v>40452</v>
      </c>
      <c r="C131">
        <v>256395</v>
      </c>
      <c r="D131">
        <v>249508</v>
      </c>
    </row>
    <row r="132" spans="1:4" x14ac:dyDescent="0.25">
      <c r="A132" t="s">
        <v>517</v>
      </c>
      <c r="B132" s="167">
        <v>40483</v>
      </c>
      <c r="C132">
        <v>239579</v>
      </c>
      <c r="D132">
        <v>247633</v>
      </c>
    </row>
    <row r="133" spans="1:4" x14ac:dyDescent="0.25">
      <c r="A133" t="s">
        <v>518</v>
      </c>
      <c r="B133" s="167">
        <v>40513</v>
      </c>
      <c r="C133">
        <v>240800</v>
      </c>
      <c r="D133">
        <v>245053</v>
      </c>
    </row>
    <row r="134" spans="1:4" x14ac:dyDescent="0.25">
      <c r="A134" t="s">
        <v>503</v>
      </c>
      <c r="B134" s="167">
        <v>40544</v>
      </c>
      <c r="C134">
        <v>223790</v>
      </c>
      <c r="D134">
        <v>246650</v>
      </c>
    </row>
    <row r="135" spans="1:4" x14ac:dyDescent="0.25">
      <c r="A135" t="s">
        <v>504</v>
      </c>
      <c r="B135" s="167">
        <v>40575</v>
      </c>
      <c r="C135">
        <v>213463</v>
      </c>
      <c r="D135">
        <v>245227</v>
      </c>
    </row>
    <row r="136" spans="1:4" x14ac:dyDescent="0.25">
      <c r="A136" t="s">
        <v>505</v>
      </c>
      <c r="B136" s="167">
        <v>40603</v>
      </c>
      <c r="C136">
        <v>253124</v>
      </c>
      <c r="D136">
        <v>246457</v>
      </c>
    </row>
    <row r="137" spans="1:4" x14ac:dyDescent="0.25">
      <c r="A137" t="s">
        <v>507</v>
      </c>
      <c r="B137" s="167">
        <v>40634</v>
      </c>
      <c r="C137">
        <v>249578</v>
      </c>
      <c r="D137">
        <v>245845</v>
      </c>
    </row>
    <row r="138" spans="1:4" x14ac:dyDescent="0.25">
      <c r="A138" t="s">
        <v>508</v>
      </c>
      <c r="B138" s="167">
        <v>40664</v>
      </c>
      <c r="C138">
        <v>254083</v>
      </c>
      <c r="D138">
        <v>243413</v>
      </c>
    </row>
    <row r="139" spans="1:4" x14ac:dyDescent="0.25">
      <c r="A139" t="s">
        <v>509</v>
      </c>
      <c r="B139" s="167">
        <v>40695</v>
      </c>
      <c r="C139">
        <v>258350</v>
      </c>
      <c r="D139">
        <v>245576</v>
      </c>
    </row>
    <row r="140" spans="1:4" x14ac:dyDescent="0.25">
      <c r="A140" t="s">
        <v>512</v>
      </c>
      <c r="B140" s="167">
        <v>40725</v>
      </c>
      <c r="C140">
        <v>260175</v>
      </c>
      <c r="D140">
        <v>245093</v>
      </c>
    </row>
    <row r="141" spans="1:4" x14ac:dyDescent="0.25">
      <c r="A141" t="s">
        <v>513</v>
      </c>
      <c r="B141" s="167">
        <v>40756</v>
      </c>
      <c r="C141">
        <v>260526</v>
      </c>
      <c r="D141">
        <v>244493</v>
      </c>
    </row>
    <row r="142" spans="1:4" x14ac:dyDescent="0.25">
      <c r="A142" t="s">
        <v>514</v>
      </c>
      <c r="B142" s="167">
        <v>40787</v>
      </c>
      <c r="C142">
        <v>242062</v>
      </c>
      <c r="D142">
        <v>245613</v>
      </c>
    </row>
    <row r="143" spans="1:4" x14ac:dyDescent="0.25">
      <c r="A143" t="s">
        <v>516</v>
      </c>
      <c r="B143" s="167">
        <v>40817</v>
      </c>
      <c r="C143">
        <v>251906</v>
      </c>
      <c r="D143">
        <v>246030</v>
      </c>
    </row>
    <row r="144" spans="1:4" x14ac:dyDescent="0.25">
      <c r="A144" t="s">
        <v>517</v>
      </c>
      <c r="B144" s="167">
        <v>40848</v>
      </c>
      <c r="C144">
        <v>238535</v>
      </c>
      <c r="D144">
        <v>246281</v>
      </c>
    </row>
    <row r="145" spans="1:4" x14ac:dyDescent="0.25">
      <c r="A145" t="s">
        <v>518</v>
      </c>
      <c r="B145" s="167">
        <v>40878</v>
      </c>
      <c r="C145">
        <v>244810</v>
      </c>
      <c r="D145">
        <v>249903</v>
      </c>
    </row>
    <row r="146" spans="1:4" x14ac:dyDescent="0.25">
      <c r="A146" t="s">
        <v>503</v>
      </c>
      <c r="B146" s="167">
        <v>40909</v>
      </c>
      <c r="C146">
        <v>227527</v>
      </c>
      <c r="D146">
        <v>249708</v>
      </c>
    </row>
    <row r="147" spans="1:4" x14ac:dyDescent="0.25">
      <c r="A147" t="s">
        <v>504</v>
      </c>
      <c r="B147" s="167">
        <v>40940</v>
      </c>
      <c r="C147">
        <v>218196</v>
      </c>
      <c r="D147">
        <v>250600</v>
      </c>
    </row>
    <row r="148" spans="1:4" x14ac:dyDescent="0.25">
      <c r="A148" t="s">
        <v>505</v>
      </c>
      <c r="B148" s="167">
        <v>40969</v>
      </c>
      <c r="C148">
        <v>256166</v>
      </c>
      <c r="D148">
        <v>249779</v>
      </c>
    </row>
    <row r="149" spans="1:4" x14ac:dyDescent="0.25">
      <c r="A149" t="s">
        <v>507</v>
      </c>
      <c r="B149" s="167">
        <v>41000</v>
      </c>
      <c r="C149">
        <v>249394</v>
      </c>
      <c r="D149">
        <v>247055</v>
      </c>
    </row>
    <row r="150" spans="1:4" x14ac:dyDescent="0.25">
      <c r="A150" t="s">
        <v>508</v>
      </c>
      <c r="B150" s="167">
        <v>41030</v>
      </c>
      <c r="C150">
        <v>260774</v>
      </c>
      <c r="D150">
        <v>247949</v>
      </c>
    </row>
    <row r="151" spans="1:4" x14ac:dyDescent="0.25">
      <c r="A151" t="s">
        <v>509</v>
      </c>
      <c r="B151" s="167">
        <v>41061</v>
      </c>
      <c r="C151">
        <v>260376</v>
      </c>
      <c r="D151">
        <v>247585</v>
      </c>
    </row>
    <row r="152" spans="1:4" x14ac:dyDescent="0.25">
      <c r="A152" t="s">
        <v>512</v>
      </c>
      <c r="B152" s="167">
        <v>41091</v>
      </c>
      <c r="C152">
        <v>260244</v>
      </c>
      <c r="D152">
        <v>245348</v>
      </c>
    </row>
    <row r="153" spans="1:4" x14ac:dyDescent="0.25">
      <c r="A153" t="s">
        <v>513</v>
      </c>
      <c r="B153" s="167">
        <v>41122</v>
      </c>
      <c r="C153">
        <v>264379</v>
      </c>
      <c r="D153">
        <v>246496</v>
      </c>
    </row>
    <row r="154" spans="1:4" x14ac:dyDescent="0.25">
      <c r="A154" t="s">
        <v>514</v>
      </c>
      <c r="B154" s="167">
        <v>41153</v>
      </c>
      <c r="C154">
        <v>238867</v>
      </c>
      <c r="D154">
        <v>245748</v>
      </c>
    </row>
    <row r="155" spans="1:4" x14ac:dyDescent="0.25">
      <c r="A155" t="s">
        <v>516</v>
      </c>
      <c r="B155" s="167">
        <v>41183</v>
      </c>
      <c r="C155">
        <v>253574</v>
      </c>
      <c r="D155">
        <v>245185</v>
      </c>
    </row>
    <row r="156" spans="1:4" x14ac:dyDescent="0.25">
      <c r="A156" t="s">
        <v>517</v>
      </c>
      <c r="B156" s="167">
        <v>41214</v>
      </c>
      <c r="C156">
        <v>240361</v>
      </c>
      <c r="D156">
        <v>247880</v>
      </c>
    </row>
    <row r="157" spans="1:4" x14ac:dyDescent="0.25">
      <c r="A157" t="s">
        <v>518</v>
      </c>
      <c r="B157" s="167">
        <v>41244</v>
      </c>
      <c r="C157">
        <v>238709</v>
      </c>
      <c r="D157">
        <v>245693</v>
      </c>
    </row>
    <row r="158" spans="1:4" x14ac:dyDescent="0.25">
      <c r="A158" t="s">
        <v>503</v>
      </c>
      <c r="B158" s="167">
        <v>41275</v>
      </c>
      <c r="C158">
        <v>229419</v>
      </c>
      <c r="D158">
        <v>249854</v>
      </c>
    </row>
    <row r="159" spans="1:4" x14ac:dyDescent="0.25">
      <c r="A159" t="s">
        <v>504</v>
      </c>
      <c r="B159" s="167">
        <v>41306</v>
      </c>
      <c r="C159">
        <v>215803</v>
      </c>
      <c r="D159">
        <v>249991</v>
      </c>
    </row>
    <row r="160" spans="1:4" x14ac:dyDescent="0.25">
      <c r="A160" t="s">
        <v>505</v>
      </c>
      <c r="B160" s="167">
        <v>41334</v>
      </c>
      <c r="C160">
        <v>253026</v>
      </c>
      <c r="D160">
        <v>248464</v>
      </c>
    </row>
    <row r="161" spans="1:4" x14ac:dyDescent="0.25">
      <c r="A161" t="s">
        <v>507</v>
      </c>
      <c r="B161" s="167">
        <v>41365</v>
      </c>
      <c r="C161">
        <v>252064</v>
      </c>
      <c r="D161">
        <v>248187</v>
      </c>
    </row>
    <row r="162" spans="1:4" x14ac:dyDescent="0.25">
      <c r="A162" t="s">
        <v>508</v>
      </c>
      <c r="B162" s="167">
        <v>41395</v>
      </c>
      <c r="C162">
        <v>263406</v>
      </c>
      <c r="D162">
        <v>249024</v>
      </c>
    </row>
    <row r="163" spans="1:4" x14ac:dyDescent="0.25">
      <c r="A163" t="s">
        <v>509</v>
      </c>
      <c r="B163" s="167">
        <v>41426</v>
      </c>
      <c r="C163">
        <v>259980</v>
      </c>
      <c r="D163">
        <v>249214</v>
      </c>
    </row>
    <row r="164" spans="1:4" x14ac:dyDescent="0.25">
      <c r="A164" t="s">
        <v>512</v>
      </c>
      <c r="B164" s="167">
        <v>41456</v>
      </c>
      <c r="C164">
        <v>263946</v>
      </c>
      <c r="D164">
        <v>247039</v>
      </c>
    </row>
    <row r="165" spans="1:4" x14ac:dyDescent="0.25">
      <c r="A165" t="s">
        <v>513</v>
      </c>
      <c r="B165" s="167">
        <v>41487</v>
      </c>
      <c r="C165">
        <v>268061</v>
      </c>
      <c r="D165">
        <v>250904</v>
      </c>
    </row>
    <row r="166" spans="1:4" x14ac:dyDescent="0.25">
      <c r="A166" t="s">
        <v>514</v>
      </c>
      <c r="B166" s="167">
        <v>41518</v>
      </c>
      <c r="C166">
        <v>242536</v>
      </c>
      <c r="D166">
        <v>249364</v>
      </c>
    </row>
    <row r="167" spans="1:4" x14ac:dyDescent="0.25">
      <c r="A167" t="s">
        <v>516</v>
      </c>
      <c r="B167" s="167">
        <v>41548</v>
      </c>
      <c r="C167">
        <v>258748</v>
      </c>
      <c r="D167">
        <v>249423</v>
      </c>
    </row>
    <row r="168" spans="1:4" x14ac:dyDescent="0.25">
      <c r="A168" t="s">
        <v>517</v>
      </c>
      <c r="B168" s="167">
        <v>41579</v>
      </c>
      <c r="C168">
        <v>240055</v>
      </c>
      <c r="D168">
        <v>249750</v>
      </c>
    </row>
    <row r="169" spans="1:4" x14ac:dyDescent="0.25">
      <c r="A169" t="s">
        <v>518</v>
      </c>
      <c r="B169" s="167">
        <v>41609</v>
      </c>
      <c r="C169">
        <v>241237</v>
      </c>
      <c r="D169">
        <v>245839</v>
      </c>
    </row>
    <row r="170" spans="1:4" x14ac:dyDescent="0.25">
      <c r="A170" t="s">
        <v>503</v>
      </c>
      <c r="B170" s="167">
        <v>41640</v>
      </c>
      <c r="C170">
        <v>226413</v>
      </c>
      <c r="D170">
        <v>246134</v>
      </c>
    </row>
    <row r="171" spans="1:4" x14ac:dyDescent="0.25">
      <c r="A171" t="s">
        <v>504</v>
      </c>
      <c r="B171" s="167">
        <v>41671</v>
      </c>
      <c r="C171">
        <v>213949</v>
      </c>
      <c r="D171">
        <v>249662</v>
      </c>
    </row>
    <row r="172" spans="1:4" x14ac:dyDescent="0.25">
      <c r="A172" t="s">
        <v>505</v>
      </c>
      <c r="B172" s="167">
        <v>41699</v>
      </c>
      <c r="C172">
        <v>253424</v>
      </c>
      <c r="D172">
        <v>251072</v>
      </c>
    </row>
    <row r="173" spans="1:4" x14ac:dyDescent="0.25">
      <c r="A173" t="s">
        <v>507</v>
      </c>
      <c r="B173" s="167">
        <v>41730</v>
      </c>
      <c r="C173">
        <v>256736</v>
      </c>
      <c r="D173">
        <v>251707</v>
      </c>
    </row>
    <row r="174" spans="1:4" x14ac:dyDescent="0.25">
      <c r="A174" t="s">
        <v>508</v>
      </c>
      <c r="B174" s="167">
        <v>41760</v>
      </c>
      <c r="C174">
        <v>266237</v>
      </c>
      <c r="D174">
        <v>252278</v>
      </c>
    </row>
    <row r="175" spans="1:4" x14ac:dyDescent="0.25">
      <c r="A175" t="s">
        <v>509</v>
      </c>
      <c r="B175" s="167">
        <v>41791</v>
      </c>
      <c r="C175">
        <v>263459</v>
      </c>
      <c r="D175">
        <v>252320</v>
      </c>
    </row>
    <row r="176" spans="1:4" x14ac:dyDescent="0.25">
      <c r="A176" t="s">
        <v>512</v>
      </c>
      <c r="B176" s="167">
        <v>41821</v>
      </c>
      <c r="C176">
        <v>270053</v>
      </c>
      <c r="D176">
        <v>251851</v>
      </c>
    </row>
    <row r="177" spans="1:4" x14ac:dyDescent="0.25">
      <c r="A177" t="s">
        <v>513</v>
      </c>
      <c r="B177" s="167">
        <v>41852</v>
      </c>
      <c r="C177">
        <v>268831</v>
      </c>
      <c r="D177">
        <v>252703</v>
      </c>
    </row>
    <row r="178" spans="1:4" x14ac:dyDescent="0.25">
      <c r="A178" t="s">
        <v>514</v>
      </c>
      <c r="B178" s="167">
        <v>41883</v>
      </c>
      <c r="C178">
        <v>247688</v>
      </c>
      <c r="D178">
        <v>253627</v>
      </c>
    </row>
    <row r="179" spans="1:4" x14ac:dyDescent="0.25">
      <c r="A179" t="s">
        <v>516</v>
      </c>
      <c r="B179" s="167">
        <v>41913</v>
      </c>
      <c r="C179">
        <v>265144</v>
      </c>
      <c r="D179">
        <v>254289</v>
      </c>
    </row>
    <row r="180" spans="1:4" x14ac:dyDescent="0.25">
      <c r="A180" t="s">
        <v>517</v>
      </c>
      <c r="B180" s="167">
        <v>41944</v>
      </c>
      <c r="C180">
        <v>241451</v>
      </c>
      <c r="D180">
        <v>253270</v>
      </c>
    </row>
    <row r="181" spans="1:4" x14ac:dyDescent="0.25">
      <c r="A181" t="s">
        <v>518</v>
      </c>
      <c r="B181" s="167">
        <v>41974</v>
      </c>
      <c r="C181">
        <v>252271</v>
      </c>
      <c r="D181">
        <v>254909</v>
      </c>
    </row>
    <row r="182" spans="1:4" x14ac:dyDescent="0.25">
      <c r="A182" t="s">
        <v>503</v>
      </c>
      <c r="B182" s="167">
        <v>42005</v>
      </c>
      <c r="C182">
        <v>233498</v>
      </c>
      <c r="D182">
        <v>254693</v>
      </c>
    </row>
    <row r="183" spans="1:4" x14ac:dyDescent="0.25">
      <c r="A183" t="s">
        <v>504</v>
      </c>
      <c r="B183" s="167">
        <v>42036</v>
      </c>
      <c r="C183">
        <v>217220</v>
      </c>
      <c r="D183">
        <v>254571</v>
      </c>
    </row>
    <row r="184" spans="1:4" x14ac:dyDescent="0.25">
      <c r="A184" t="s">
        <v>505</v>
      </c>
      <c r="B184" s="167">
        <v>42064</v>
      </c>
      <c r="C184">
        <v>258017</v>
      </c>
      <c r="D184">
        <v>255948</v>
      </c>
    </row>
    <row r="185" spans="1:4" x14ac:dyDescent="0.25">
      <c r="A185" t="s">
        <v>507</v>
      </c>
      <c r="B185" s="167">
        <v>42095</v>
      </c>
      <c r="C185">
        <v>262817</v>
      </c>
      <c r="D185">
        <v>257106</v>
      </c>
    </row>
    <row r="186" spans="1:4" x14ac:dyDescent="0.25">
      <c r="A186" t="s">
        <v>508</v>
      </c>
      <c r="B186" s="167">
        <v>42125</v>
      </c>
      <c r="C186">
        <v>270839</v>
      </c>
      <c r="D186">
        <v>257674</v>
      </c>
    </row>
    <row r="187" spans="1:4" x14ac:dyDescent="0.25">
      <c r="A187" t="s">
        <v>509</v>
      </c>
      <c r="B187" s="167">
        <v>42156</v>
      </c>
      <c r="C187">
        <v>270574</v>
      </c>
      <c r="D187">
        <v>258386</v>
      </c>
    </row>
    <row r="188" spans="1:4" x14ac:dyDescent="0.25">
      <c r="A188" t="s">
        <v>512</v>
      </c>
      <c r="B188" s="167">
        <v>42186</v>
      </c>
      <c r="C188">
        <v>278372</v>
      </c>
      <c r="D188">
        <v>258084</v>
      </c>
    </row>
    <row r="189" spans="1:4" x14ac:dyDescent="0.25">
      <c r="A189" t="s">
        <v>513</v>
      </c>
      <c r="B189" s="167">
        <v>42217</v>
      </c>
      <c r="C189">
        <v>272209</v>
      </c>
      <c r="D189">
        <v>259187</v>
      </c>
    </row>
    <row r="190" spans="1:4" x14ac:dyDescent="0.25">
      <c r="A190" t="s">
        <v>514</v>
      </c>
      <c r="B190" s="167">
        <v>42248</v>
      </c>
      <c r="C190">
        <v>255090</v>
      </c>
      <c r="D190">
        <v>258580</v>
      </c>
    </row>
    <row r="191" spans="1:4" x14ac:dyDescent="0.25">
      <c r="A191" t="s">
        <v>516</v>
      </c>
      <c r="B191" s="167">
        <v>42278</v>
      </c>
      <c r="C191">
        <v>268469</v>
      </c>
      <c r="D191">
        <v>257899</v>
      </c>
    </row>
    <row r="192" spans="1:4" x14ac:dyDescent="0.25">
      <c r="A192" t="s">
        <v>517</v>
      </c>
      <c r="B192" s="167">
        <v>42309</v>
      </c>
      <c r="C192">
        <v>248843</v>
      </c>
      <c r="D192">
        <v>260268</v>
      </c>
    </row>
    <row r="193" spans="1:4" x14ac:dyDescent="0.25">
      <c r="A193" t="s">
        <v>518</v>
      </c>
      <c r="B193" s="167">
        <v>42339</v>
      </c>
      <c r="C193">
        <v>259424</v>
      </c>
      <c r="D193">
        <v>261301</v>
      </c>
    </row>
    <row r="194" spans="1:4" x14ac:dyDescent="0.25">
      <c r="A194" t="s">
        <v>503</v>
      </c>
      <c r="B194" s="167">
        <v>42370</v>
      </c>
      <c r="C194">
        <v>239679</v>
      </c>
      <c r="D194">
        <v>262713</v>
      </c>
    </row>
    <row r="195" spans="1:4" x14ac:dyDescent="0.25">
      <c r="A195" t="s">
        <v>504</v>
      </c>
      <c r="B195" s="167">
        <v>42401</v>
      </c>
      <c r="C195">
        <v>223011</v>
      </c>
      <c r="D195">
        <v>262089</v>
      </c>
    </row>
    <row r="196" spans="1:4" x14ac:dyDescent="0.25">
      <c r="A196" t="s">
        <v>505</v>
      </c>
      <c r="B196" s="167">
        <v>42430</v>
      </c>
      <c r="C196">
        <v>265147</v>
      </c>
      <c r="D196">
        <v>262072</v>
      </c>
    </row>
    <row r="197" spans="1:4" x14ac:dyDescent="0.25">
      <c r="A197" t="s">
        <v>507</v>
      </c>
      <c r="B197" s="167">
        <v>42461</v>
      </c>
      <c r="C197">
        <v>269653</v>
      </c>
      <c r="D197">
        <v>263553</v>
      </c>
    </row>
    <row r="198" spans="1:4" x14ac:dyDescent="0.25">
      <c r="A198" t="s">
        <v>508</v>
      </c>
      <c r="B198" s="167">
        <v>42491</v>
      </c>
      <c r="C198">
        <v>277972</v>
      </c>
      <c r="D198">
        <v>265237</v>
      </c>
    </row>
    <row r="199" spans="1:4" x14ac:dyDescent="0.25">
      <c r="A199" t="s">
        <v>509</v>
      </c>
      <c r="B199" s="167">
        <v>42522</v>
      </c>
      <c r="C199">
        <v>276991</v>
      </c>
      <c r="D199">
        <v>264049</v>
      </c>
    </row>
    <row r="200" spans="1:4" x14ac:dyDescent="0.25">
      <c r="A200" t="s">
        <v>512</v>
      </c>
      <c r="B200" s="167">
        <v>42552</v>
      </c>
      <c r="C200">
        <v>285160</v>
      </c>
      <c r="D200">
        <v>266005</v>
      </c>
    </row>
    <row r="201" spans="1:4" x14ac:dyDescent="0.25">
      <c r="A201" t="s">
        <v>513</v>
      </c>
      <c r="B201" s="167">
        <v>42583</v>
      </c>
      <c r="C201">
        <v>279213</v>
      </c>
      <c r="D201">
        <v>264429</v>
      </c>
    </row>
    <row r="202" spans="1:4" x14ac:dyDescent="0.25">
      <c r="A202" t="s">
        <v>514</v>
      </c>
      <c r="B202" s="167">
        <v>42614</v>
      </c>
      <c r="C202">
        <v>262039</v>
      </c>
      <c r="D202">
        <v>264171</v>
      </c>
    </row>
    <row r="203" spans="1:4" x14ac:dyDescent="0.25">
      <c r="A203" t="s">
        <v>516</v>
      </c>
      <c r="B203" s="167">
        <v>42644</v>
      </c>
      <c r="C203">
        <v>275610</v>
      </c>
      <c r="D203">
        <v>267035</v>
      </c>
    </row>
    <row r="204" spans="1:4" x14ac:dyDescent="0.25">
      <c r="A204" t="s">
        <v>517</v>
      </c>
      <c r="B204" s="167">
        <v>42675</v>
      </c>
      <c r="C204">
        <v>255154</v>
      </c>
      <c r="D204">
        <v>265193</v>
      </c>
    </row>
    <row r="205" spans="1:4" x14ac:dyDescent="0.25">
      <c r="A205" t="s">
        <v>518</v>
      </c>
      <c r="B205" s="167">
        <v>42705</v>
      </c>
      <c r="C205">
        <v>264778</v>
      </c>
      <c r="D205">
        <v>266043</v>
      </c>
    </row>
    <row r="206" spans="1:4" x14ac:dyDescent="0.25">
      <c r="A206" t="s">
        <v>503</v>
      </c>
      <c r="B206" s="167">
        <v>42736</v>
      </c>
      <c r="C206">
        <v>242600</v>
      </c>
      <c r="D206">
        <v>266844</v>
      </c>
    </row>
    <row r="207" spans="1:4" x14ac:dyDescent="0.25">
      <c r="A207" t="s">
        <v>504</v>
      </c>
      <c r="B207" s="167">
        <v>42767</v>
      </c>
      <c r="C207">
        <v>225644</v>
      </c>
      <c r="D207">
        <v>265798</v>
      </c>
    </row>
    <row r="208" spans="1:4" x14ac:dyDescent="0.25">
      <c r="A208" t="s">
        <v>505</v>
      </c>
      <c r="B208" s="167">
        <v>42795</v>
      </c>
      <c r="C208">
        <v>268343</v>
      </c>
      <c r="D208">
        <v>264743</v>
      </c>
    </row>
    <row r="209" spans="1:4" x14ac:dyDescent="0.25">
      <c r="A209" t="s">
        <v>507</v>
      </c>
      <c r="B209" s="167">
        <v>42826</v>
      </c>
      <c r="C209">
        <v>272864</v>
      </c>
      <c r="D209">
        <v>268781</v>
      </c>
    </row>
    <row r="210" spans="1:4" x14ac:dyDescent="0.25">
      <c r="A210" t="s">
        <v>508</v>
      </c>
      <c r="B210" s="167">
        <v>42856</v>
      </c>
      <c r="C210">
        <v>281264</v>
      </c>
      <c r="D210">
        <v>267121</v>
      </c>
    </row>
    <row r="211" spans="1:4" x14ac:dyDescent="0.25">
      <c r="A211" t="s">
        <v>509</v>
      </c>
      <c r="B211" s="167">
        <v>42887</v>
      </c>
      <c r="C211">
        <v>280290</v>
      </c>
      <c r="D211">
        <v>266575</v>
      </c>
    </row>
    <row r="212" spans="1:4" x14ac:dyDescent="0.25">
      <c r="A212" t="s">
        <v>512</v>
      </c>
      <c r="B212" s="167">
        <v>42917</v>
      </c>
      <c r="C212">
        <v>288566</v>
      </c>
      <c r="D212">
        <v>269708</v>
      </c>
    </row>
    <row r="213" spans="1:4" x14ac:dyDescent="0.25">
      <c r="A213" t="s">
        <v>513</v>
      </c>
      <c r="B213" s="167">
        <v>42948</v>
      </c>
      <c r="C213">
        <v>282558</v>
      </c>
      <c r="D213">
        <v>267736</v>
      </c>
    </row>
    <row r="214" spans="1:4" x14ac:dyDescent="0.25">
      <c r="A214" t="s">
        <v>514</v>
      </c>
      <c r="B214" s="167">
        <v>42979</v>
      </c>
      <c r="C214">
        <v>265212</v>
      </c>
      <c r="D214">
        <v>267224</v>
      </c>
    </row>
    <row r="215" spans="1:4" x14ac:dyDescent="0.25">
      <c r="A215" t="s">
        <v>516</v>
      </c>
      <c r="B215" s="167">
        <v>43009</v>
      </c>
      <c r="C215">
        <v>278888</v>
      </c>
      <c r="D215">
        <v>269031</v>
      </c>
    </row>
    <row r="216" spans="1:4" x14ac:dyDescent="0.25">
      <c r="A216" t="s">
        <v>517</v>
      </c>
      <c r="B216" s="167">
        <v>43040</v>
      </c>
      <c r="C216">
        <v>258159</v>
      </c>
      <c r="D216">
        <v>268380</v>
      </c>
    </row>
    <row r="217" spans="1:4" x14ac:dyDescent="0.25">
      <c r="A217" t="s">
        <v>518</v>
      </c>
      <c r="B217" s="167">
        <v>43070</v>
      </c>
      <c r="C217">
        <v>267958</v>
      </c>
      <c r="D217">
        <v>270324</v>
      </c>
    </row>
    <row r="218" spans="1:4" x14ac:dyDescent="0.25">
      <c r="A218" t="s">
        <v>503</v>
      </c>
      <c r="B218" s="167">
        <v>43101</v>
      </c>
      <c r="C218">
        <v>244736</v>
      </c>
      <c r="D218">
        <v>268272</v>
      </c>
    </row>
    <row r="219" spans="1:4" x14ac:dyDescent="0.25">
      <c r="A219" t="s">
        <v>504</v>
      </c>
      <c r="B219" s="167">
        <v>43132</v>
      </c>
      <c r="C219">
        <v>227759</v>
      </c>
      <c r="D219">
        <v>269047</v>
      </c>
    </row>
    <row r="220" spans="1:4" x14ac:dyDescent="0.25">
      <c r="A220" t="s">
        <v>505</v>
      </c>
      <c r="B220" s="167">
        <v>43160</v>
      </c>
      <c r="C220">
        <v>270705</v>
      </c>
      <c r="D220">
        <v>268090</v>
      </c>
    </row>
    <row r="221" spans="1:4" x14ac:dyDescent="0.25">
      <c r="A221" t="s">
        <v>507</v>
      </c>
      <c r="B221" s="167">
        <v>43191</v>
      </c>
      <c r="C221">
        <v>275127</v>
      </c>
      <c r="D221">
        <v>270910</v>
      </c>
    </row>
    <row r="222" spans="1:4" x14ac:dyDescent="0.25">
      <c r="A222" t="s">
        <v>508</v>
      </c>
      <c r="B222" s="167">
        <v>43221</v>
      </c>
      <c r="C222">
        <v>283713</v>
      </c>
      <c r="D222">
        <v>269284</v>
      </c>
    </row>
    <row r="223" spans="1:4" x14ac:dyDescent="0.25">
      <c r="A223" t="s">
        <v>509</v>
      </c>
      <c r="B223" s="167">
        <v>43252</v>
      </c>
      <c r="C223">
        <v>282648</v>
      </c>
      <c r="D223">
        <v>269369</v>
      </c>
    </row>
    <row r="224" spans="1:4" x14ac:dyDescent="0.25">
      <c r="A224" t="s">
        <v>512</v>
      </c>
      <c r="B224" s="167">
        <v>43282</v>
      </c>
      <c r="C224">
        <v>290989</v>
      </c>
      <c r="D224">
        <v>270599</v>
      </c>
    </row>
    <row r="225" spans="1:4" x14ac:dyDescent="0.25">
      <c r="A225" t="s">
        <v>513</v>
      </c>
      <c r="B225" s="167">
        <v>43313</v>
      </c>
      <c r="C225">
        <v>284989</v>
      </c>
      <c r="D225">
        <v>268903</v>
      </c>
    </row>
    <row r="226" spans="1:4" x14ac:dyDescent="0.25">
      <c r="A226" t="s">
        <v>514</v>
      </c>
      <c r="B226" s="167">
        <v>43344</v>
      </c>
      <c r="C226">
        <v>267434</v>
      </c>
      <c r="D226">
        <v>271070</v>
      </c>
    </row>
    <row r="227" spans="1:4" x14ac:dyDescent="0.25">
      <c r="A227" t="s">
        <v>516</v>
      </c>
      <c r="B227" s="167">
        <v>43374</v>
      </c>
      <c r="C227">
        <v>281382</v>
      </c>
      <c r="D227">
        <v>269617</v>
      </c>
    </row>
    <row r="228" spans="1:4" x14ac:dyDescent="0.25">
      <c r="A228" t="s">
        <v>517</v>
      </c>
      <c r="B228" s="167">
        <v>43405</v>
      </c>
      <c r="C228">
        <v>260473</v>
      </c>
      <c r="D228">
        <v>270198</v>
      </c>
    </row>
    <row r="229" spans="1:4" x14ac:dyDescent="0.25">
      <c r="A229" t="s">
        <v>518</v>
      </c>
      <c r="B229" s="167">
        <v>43435</v>
      </c>
      <c r="C229">
        <v>270370</v>
      </c>
      <c r="D229">
        <v>274215</v>
      </c>
    </row>
    <row r="230" spans="1:4" x14ac:dyDescent="0.25">
      <c r="A230" t="s">
        <v>503</v>
      </c>
      <c r="B230" s="167">
        <v>43466</v>
      </c>
      <c r="C230">
        <v>246517</v>
      </c>
      <c r="D230">
        <v>270537</v>
      </c>
    </row>
    <row r="231" spans="1:4" x14ac:dyDescent="0.25">
      <c r="A231" t="s">
        <v>504</v>
      </c>
      <c r="B231" s="167">
        <v>43497</v>
      </c>
      <c r="C231">
        <v>229346</v>
      </c>
      <c r="D231">
        <v>271718</v>
      </c>
    </row>
    <row r="232" spans="1:4" x14ac:dyDescent="0.25">
      <c r="A232" t="s">
        <v>505</v>
      </c>
      <c r="B232" s="167">
        <v>43525</v>
      </c>
      <c r="C232">
        <v>272537</v>
      </c>
      <c r="D232">
        <v>270643</v>
      </c>
    </row>
    <row r="233" spans="1:4" x14ac:dyDescent="0.25">
      <c r="A233" t="s">
        <v>507</v>
      </c>
      <c r="B233" s="167">
        <v>43556</v>
      </c>
      <c r="C233">
        <v>276976</v>
      </c>
      <c r="D233">
        <v>272250</v>
      </c>
    </row>
    <row r="234" spans="1:4" x14ac:dyDescent="0.25">
      <c r="A234" t="s">
        <v>508</v>
      </c>
      <c r="B234" s="167">
        <v>43586</v>
      </c>
      <c r="C234">
        <v>285645</v>
      </c>
      <c r="D234">
        <v>270242</v>
      </c>
    </row>
    <row r="235" spans="1:4" x14ac:dyDescent="0.25">
      <c r="A235" t="s">
        <v>509</v>
      </c>
      <c r="B235" s="167">
        <v>43617</v>
      </c>
      <c r="C235">
        <v>284487</v>
      </c>
      <c r="D235">
        <v>272761</v>
      </c>
    </row>
    <row r="236" spans="1:4" x14ac:dyDescent="0.25">
      <c r="A236" t="s">
        <v>512</v>
      </c>
      <c r="B236" s="167">
        <v>43647</v>
      </c>
      <c r="C236">
        <v>292856</v>
      </c>
      <c r="D236">
        <v>270309</v>
      </c>
    </row>
    <row r="237" spans="1:4" x14ac:dyDescent="0.25">
      <c r="A237" t="s">
        <v>513</v>
      </c>
      <c r="B237" s="167">
        <v>43678</v>
      </c>
      <c r="C237">
        <v>286793</v>
      </c>
      <c r="D237">
        <v>271483</v>
      </c>
    </row>
    <row r="238" spans="1:4" x14ac:dyDescent="0.25">
      <c r="A238" t="s">
        <v>514</v>
      </c>
      <c r="B238" s="167">
        <v>43709</v>
      </c>
      <c r="C238">
        <v>269286</v>
      </c>
      <c r="D238">
        <v>271956</v>
      </c>
    </row>
    <row r="239" spans="1:4" x14ac:dyDescent="0.25">
      <c r="A239" t="s">
        <v>516</v>
      </c>
      <c r="B239" s="167">
        <v>43739</v>
      </c>
      <c r="C239">
        <v>283145</v>
      </c>
      <c r="D239">
        <v>270608</v>
      </c>
    </row>
    <row r="240" spans="1:4" x14ac:dyDescent="0.25">
      <c r="A240" t="s">
        <v>517</v>
      </c>
      <c r="B240" s="167">
        <v>43770</v>
      </c>
      <c r="C240">
        <v>262074</v>
      </c>
      <c r="D240">
        <v>273650</v>
      </c>
    </row>
    <row r="241" spans="1:4" x14ac:dyDescent="0.25">
      <c r="A241" t="s">
        <v>518</v>
      </c>
      <c r="B241" s="167">
        <v>43800</v>
      </c>
      <c r="C241">
        <v>272109</v>
      </c>
      <c r="D241">
        <v>274825</v>
      </c>
    </row>
    <row r="242" spans="1:4" x14ac:dyDescent="0.25">
      <c r="A242" t="s">
        <v>503</v>
      </c>
      <c r="B242" s="167">
        <v>43831</v>
      </c>
      <c r="C242">
        <v>251683</v>
      </c>
      <c r="D242">
        <v>275479</v>
      </c>
    </row>
    <row r="243" spans="1:4" x14ac:dyDescent="0.25">
      <c r="A243" t="s">
        <v>504</v>
      </c>
      <c r="B243" s="167">
        <v>43862</v>
      </c>
      <c r="C243">
        <v>233921</v>
      </c>
      <c r="D243">
        <v>277872</v>
      </c>
    </row>
    <row r="244" spans="1:4" x14ac:dyDescent="0.25">
      <c r="A244" t="s">
        <v>505</v>
      </c>
      <c r="B244" s="167">
        <v>43891</v>
      </c>
      <c r="C244">
        <v>220955</v>
      </c>
      <c r="D244">
        <v>218928</v>
      </c>
    </row>
    <row r="245" spans="1:4" x14ac:dyDescent="0.25">
      <c r="A245" t="s">
        <v>507</v>
      </c>
      <c r="B245" s="167">
        <v>43922</v>
      </c>
      <c r="C245">
        <v>165763</v>
      </c>
      <c r="D245">
        <v>161111</v>
      </c>
    </row>
    <row r="246" spans="1:4" x14ac:dyDescent="0.25">
      <c r="A246" t="s">
        <v>508</v>
      </c>
      <c r="B246" s="167">
        <v>43952</v>
      </c>
      <c r="C246">
        <v>212421</v>
      </c>
      <c r="D246">
        <v>199159</v>
      </c>
    </row>
    <row r="247" spans="1:4" x14ac:dyDescent="0.25">
      <c r="A247" t="s">
        <v>509</v>
      </c>
      <c r="B247" s="167">
        <v>43983</v>
      </c>
      <c r="C247">
        <v>246764</v>
      </c>
      <c r="D247">
        <v>232682</v>
      </c>
    </row>
    <row r="248" spans="1:4" x14ac:dyDescent="0.25">
      <c r="A248" t="s">
        <v>512</v>
      </c>
      <c r="B248" s="167">
        <v>44013</v>
      </c>
      <c r="C248">
        <v>260099</v>
      </c>
      <c r="D248">
        <v>235758</v>
      </c>
    </row>
    <row r="249" spans="1:4" x14ac:dyDescent="0.25">
      <c r="A249" t="s">
        <v>513</v>
      </c>
      <c r="B249" s="167">
        <v>44044</v>
      </c>
      <c r="C249">
        <v>252775</v>
      </c>
      <c r="D249">
        <v>241045</v>
      </c>
    </row>
    <row r="250" spans="1:4" x14ac:dyDescent="0.25">
      <c r="A250" t="s">
        <v>514</v>
      </c>
      <c r="B250" s="167">
        <v>44075</v>
      </c>
      <c r="C250">
        <v>247205</v>
      </c>
      <c r="D250">
        <v>246415</v>
      </c>
    </row>
    <row r="251" spans="1:4" x14ac:dyDescent="0.25">
      <c r="A251" t="s">
        <v>516</v>
      </c>
      <c r="B251" s="167">
        <v>44105</v>
      </c>
      <c r="C251">
        <v>259074</v>
      </c>
      <c r="D251">
        <v>246550</v>
      </c>
    </row>
    <row r="252" spans="1:4" x14ac:dyDescent="0.25">
      <c r="A252" t="s">
        <v>517</v>
      </c>
      <c r="B252" s="167">
        <v>44136</v>
      </c>
      <c r="C252">
        <v>233607</v>
      </c>
      <c r="D252">
        <v>246039</v>
      </c>
    </row>
    <row r="253" spans="1:4" x14ac:dyDescent="0.25">
      <c r="A253" t="s">
        <v>518</v>
      </c>
      <c r="B253" s="167">
        <v>44166</v>
      </c>
      <c r="C253">
        <v>244107</v>
      </c>
      <c r="D253">
        <v>246354</v>
      </c>
    </row>
    <row r="254" spans="1:4" x14ac:dyDescent="0.25">
      <c r="A254" t="s">
        <v>503</v>
      </c>
      <c r="B254" s="167">
        <v>44197</v>
      </c>
      <c r="C254">
        <v>223204</v>
      </c>
      <c r="D254">
        <v>249711</v>
      </c>
    </row>
    <row r="255" spans="1:4" x14ac:dyDescent="0.25">
      <c r="A255" t="s">
        <v>504</v>
      </c>
      <c r="B255" s="167">
        <v>44228</v>
      </c>
      <c r="C255">
        <v>205623</v>
      </c>
      <c r="D255">
        <v>249658</v>
      </c>
    </row>
    <row r="256" spans="1:4" x14ac:dyDescent="0.25">
      <c r="A256" t="s">
        <v>505</v>
      </c>
      <c r="B256" s="167">
        <v>44256</v>
      </c>
      <c r="C256">
        <v>262577</v>
      </c>
      <c r="D256">
        <v>258459</v>
      </c>
    </row>
    <row r="257" spans="1:4" x14ac:dyDescent="0.25">
      <c r="A257" t="s">
        <v>507</v>
      </c>
      <c r="B257" s="167">
        <v>44287</v>
      </c>
      <c r="C257">
        <v>257255</v>
      </c>
      <c r="D257">
        <v>252708</v>
      </c>
    </row>
    <row r="258" spans="1:4" x14ac:dyDescent="0.25">
      <c r="A258" t="s">
        <v>508</v>
      </c>
      <c r="B258" s="167">
        <v>44317</v>
      </c>
      <c r="C258">
        <v>273738</v>
      </c>
      <c r="D258">
        <v>261487</v>
      </c>
    </row>
    <row r="259" spans="1:4" x14ac:dyDescent="0.25">
      <c r="A259" t="s">
        <v>509</v>
      </c>
      <c r="B259" s="167">
        <v>44348</v>
      </c>
      <c r="C259">
        <v>282497</v>
      </c>
      <c r="D259">
        <v>267290</v>
      </c>
    </row>
    <row r="260" spans="1:4" x14ac:dyDescent="0.25">
      <c r="A260" t="s">
        <v>512</v>
      </c>
      <c r="B260" s="167">
        <v>44378</v>
      </c>
      <c r="C260">
        <v>290142</v>
      </c>
      <c r="D260">
        <v>266473</v>
      </c>
    </row>
    <row r="261" spans="1:4" x14ac:dyDescent="0.25">
      <c r="A261" t="s">
        <v>513</v>
      </c>
      <c r="B261" s="167">
        <v>44409</v>
      </c>
      <c r="C261">
        <v>273847</v>
      </c>
      <c r="D261">
        <v>261544</v>
      </c>
    </row>
    <row r="262" spans="1:4" x14ac:dyDescent="0.25">
      <c r="A262" t="s">
        <v>514</v>
      </c>
      <c r="B262" s="167">
        <v>44440</v>
      </c>
      <c r="C262">
        <v>266703</v>
      </c>
      <c r="D262">
        <v>265417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3"/>
  <sheetViews>
    <sheetView zoomScaleNormal="100" workbookViewId="0">
      <selection activeCell="I8" sqref="I8"/>
    </sheetView>
  </sheetViews>
  <sheetFormatPr defaultRowHeight="13.2" x14ac:dyDescent="0.25"/>
  <cols>
    <col min="1" max="1" width="7" customWidth="1"/>
    <col min="2" max="2" width="3.33203125" customWidth="1"/>
    <col min="3" max="3" width="6.109375" customWidth="1"/>
    <col min="4" max="4" width="13" customWidth="1"/>
    <col min="6" max="6" width="2.109375" customWidth="1"/>
    <col min="7" max="7" width="19" customWidth="1"/>
    <col min="8" max="8" width="11" customWidth="1"/>
    <col min="9" max="9" width="16.33203125" customWidth="1"/>
    <col min="10" max="10" width="10.6640625" customWidth="1"/>
    <col min="12" max="12" width="9.109375" customWidth="1"/>
  </cols>
  <sheetData>
    <row r="1" spans="1:16" ht="16.2" x14ac:dyDescent="0.3">
      <c r="A1" s="186" t="str">
        <f>"Traffic Volume Trends - "&amp;Page1!E10</f>
        <v>Traffic Volume Trends - September 2021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24"/>
      <c r="M1" s="24"/>
      <c r="N1" s="24"/>
      <c r="O1" s="24"/>
      <c r="P1" s="24"/>
    </row>
    <row r="2" spans="1:16" ht="13.5" customHeight="1" x14ac:dyDescent="0.25">
      <c r="A2" s="191" t="str">
        <f>"Based on preliminary reports from the State Highway Agencies, travel during "&amp;Page1!E10&amp;" on all roads and streets"</f>
        <v>Based on preliminary reports from the State Highway Agencies, travel during September 2021 on all roads and streets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25"/>
      <c r="M2" s="25"/>
      <c r="N2" s="24"/>
      <c r="O2" s="24"/>
      <c r="P2" s="24"/>
    </row>
    <row r="3" spans="1:16" ht="18.75" customHeight="1" x14ac:dyDescent="0.25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25"/>
      <c r="M3" s="25"/>
      <c r="N3" s="24"/>
      <c r="O3" s="24"/>
      <c r="P3" s="24"/>
    </row>
    <row r="4" spans="1:16" x14ac:dyDescent="0.25">
      <c r="A4" s="191"/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25"/>
      <c r="M4" s="25"/>
      <c r="N4" s="24"/>
      <c r="O4" s="24"/>
      <c r="P4" s="24"/>
    </row>
    <row r="5" spans="1:16" ht="12" customHeight="1" x14ac:dyDescent="0.25">
      <c r="A5" s="34" t="str">
        <f>"in the nation changed by "</f>
        <v xml:space="preserve">in the nation changed by </v>
      </c>
      <c r="B5" s="35"/>
      <c r="C5" s="35"/>
      <c r="D5" s="36"/>
      <c r="E5" s="36" t="str">
        <f>Data!Q4 &amp; "%"</f>
        <v>7.9%</v>
      </c>
      <c r="F5" s="36" t="str">
        <f>"("</f>
        <v>(</v>
      </c>
      <c r="G5" s="157" t="str">
        <f>Data!Y4</f>
        <v>19.5</v>
      </c>
      <c r="H5" s="158" t="str">
        <f>" billion vehicle miles )" &amp; " resulting in estimated travel for the month at " &amp;Data!K4 &amp;"** billion vehicle-miles."</f>
        <v xml:space="preserve"> billion vehicle miles ) resulting in estimated travel for the month at 266.7** billion vehicle-miles.</v>
      </c>
      <c r="J5" s="25"/>
      <c r="K5" s="25"/>
      <c r="L5" s="25"/>
      <c r="M5" s="25"/>
      <c r="N5" s="24"/>
      <c r="O5" s="24"/>
      <c r="P5" s="24"/>
    </row>
    <row r="6" spans="1:16" ht="12.75" customHeight="1" x14ac:dyDescent="0.25">
      <c r="A6" s="34"/>
      <c r="B6" s="35"/>
      <c r="C6" s="35"/>
      <c r="D6" s="36"/>
      <c r="E6" s="36"/>
      <c r="F6" s="36"/>
      <c r="G6" s="36"/>
      <c r="H6" s="37"/>
      <c r="J6" s="25"/>
      <c r="K6" s="25"/>
      <c r="L6" s="25"/>
      <c r="M6" s="25"/>
      <c r="N6" s="24"/>
      <c r="O6" s="24"/>
      <c r="P6" s="24"/>
    </row>
    <row r="7" spans="1:16" x14ac:dyDescent="0.25">
      <c r="A7" s="188" t="str">
        <f>"This total includes " &amp;Data!I4&amp;" billion vehicle-miles on rural roads and " &amp; Data!J4&amp;" billion vehicle-miles on urban roads and streets."</f>
        <v>This total includes 83.9 billion vehicle-miles on rural roads and 182.8 billion vehicle-miles on urban roads and streets.</v>
      </c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25"/>
      <c r="M7" s="25"/>
      <c r="N7" s="24"/>
      <c r="O7" s="24"/>
      <c r="P7" s="24"/>
    </row>
    <row r="8" spans="1:16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4"/>
      <c r="O8" s="24"/>
      <c r="P8" s="24"/>
    </row>
    <row r="9" spans="1:16" x14ac:dyDescent="0.25">
      <c r="A9" s="25" t="str">
        <f>"Cumulative Travel changed by "</f>
        <v xml:space="preserve">Cumulative Travel changed by </v>
      </c>
      <c r="B9" s="25"/>
      <c r="C9" s="25"/>
      <c r="D9" s="25"/>
      <c r="E9" s="25" t="str">
        <f>Data!S4 &amp;"%"</f>
        <v>11.7%</v>
      </c>
      <c r="F9" s="25" t="s">
        <v>9</v>
      </c>
      <c r="G9" s="159" t="str">
        <f>Data!Z4</f>
        <v>244.0</v>
      </c>
      <c r="H9" s="25" t="str">
        <f>" billion vehicle miles)."</f>
        <v xml:space="preserve"> billion vehicle miles).</v>
      </c>
      <c r="I9" s="25"/>
      <c r="J9" s="25"/>
      <c r="K9" s="25"/>
      <c r="L9" s="25"/>
      <c r="M9" s="25"/>
      <c r="N9" s="24"/>
      <c r="O9" s="24"/>
      <c r="P9" s="24"/>
    </row>
    <row r="10" spans="1:16" x14ac:dyDescent="0.25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5"/>
      <c r="M10" s="25"/>
      <c r="N10" s="24"/>
      <c r="O10" s="24"/>
      <c r="P10" s="24"/>
    </row>
    <row r="11" spans="1:16" hidden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4"/>
      <c r="O11" s="24"/>
      <c r="P11" s="24"/>
    </row>
    <row r="12" spans="1:16" hidden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4"/>
      <c r="O12" s="24"/>
      <c r="P12" s="24"/>
    </row>
    <row r="13" spans="1:16" hidden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4"/>
      <c r="O13" s="24"/>
      <c r="P13" s="24"/>
    </row>
    <row r="14" spans="1:16" x14ac:dyDescent="0.25">
      <c r="A14" s="25" t="s">
        <v>26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4"/>
      <c r="O14" s="24"/>
      <c r="P14" s="24"/>
    </row>
    <row r="15" spans="1:16" x14ac:dyDescent="0.25">
      <c r="A15" s="25" t="s">
        <v>27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4"/>
      <c r="O15" s="24"/>
      <c r="P15" s="24"/>
    </row>
    <row r="16" spans="1:16" ht="12.75" customHeight="1" x14ac:dyDescent="0.25">
      <c r="A16" s="188" t="s">
        <v>28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24"/>
      <c r="M16" s="24"/>
      <c r="N16" s="24"/>
      <c r="O16" s="24"/>
      <c r="P16" s="24"/>
    </row>
    <row r="17" spans="1:16" x14ac:dyDescent="0.25">
      <c r="A17" s="189"/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24"/>
      <c r="M17" s="24"/>
      <c r="N17" s="24"/>
      <c r="O17" s="24"/>
      <c r="P17" s="24"/>
    </row>
    <row r="18" spans="1:16" x14ac:dyDescent="0.25">
      <c r="A18" s="26" t="str">
        <f>CONCATENATE("on all roads and streets is shown below. Similar totals for each year since ",E25, " are also included.")</f>
        <v>on all roads and streets is shown below. Similar totals for each year since 1996 are also included.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4"/>
      <c r="M18" s="24"/>
      <c r="N18" s="24"/>
      <c r="O18" s="24"/>
      <c r="P18" s="24"/>
    </row>
    <row r="19" spans="1:16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4"/>
      <c r="M19" s="24"/>
      <c r="N19" s="24"/>
      <c r="O19" s="24"/>
      <c r="P19" s="24"/>
    </row>
    <row r="20" spans="1:16" x14ac:dyDescent="0.25">
      <c r="A20" s="190" t="s">
        <v>29</v>
      </c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21"/>
    </row>
    <row r="21" spans="1:16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1"/>
    </row>
    <row r="22" spans="1:16" x14ac:dyDescent="0.25">
      <c r="A22" s="190" t="s">
        <v>30</v>
      </c>
      <c r="B22" s="190"/>
      <c r="C22" s="190"/>
      <c r="D22" s="190"/>
      <c r="E22" s="190"/>
      <c r="F22" s="190"/>
      <c r="G22" s="190"/>
      <c r="H22" s="190"/>
      <c r="I22" s="190"/>
      <c r="J22" s="190"/>
      <c r="K22" s="190"/>
      <c r="L22" s="21"/>
    </row>
    <row r="23" spans="1:16" ht="12.75" customHeight="1" x14ac:dyDescent="0.25"/>
    <row r="24" spans="1:16" ht="26.4" x14ac:dyDescent="0.25">
      <c r="E24" s="27" t="s">
        <v>31</v>
      </c>
      <c r="F24" s="192" t="str">
        <f>Data!B4</f>
        <v>September</v>
      </c>
      <c r="G24" s="193"/>
      <c r="H24" s="27" t="s">
        <v>32</v>
      </c>
      <c r="I24" s="27" t="s">
        <v>33</v>
      </c>
    </row>
    <row r="25" spans="1:16" x14ac:dyDescent="0.25">
      <c r="E25" s="28">
        <f>VALUE(Data!A9)</f>
        <v>1996</v>
      </c>
      <c r="F25" s="184">
        <f>VALUE(Data!B9)</f>
        <v>207604</v>
      </c>
      <c r="G25" s="185"/>
      <c r="H25" s="29">
        <f>VALUE(Data!C9)</f>
        <v>1865442</v>
      </c>
      <c r="I25" s="29">
        <f>VALUE(Data!D9)</f>
        <v>2459660</v>
      </c>
    </row>
    <row r="26" spans="1:16" x14ac:dyDescent="0.25">
      <c r="E26" s="28">
        <f>VALUE(Data!A10)</f>
        <v>1997</v>
      </c>
      <c r="F26" s="184">
        <f>VALUE(Data!B10)</f>
        <v>213547</v>
      </c>
      <c r="G26" s="185"/>
      <c r="H26" s="29">
        <f>VALUE(Data!C10)</f>
        <v>1929411</v>
      </c>
      <c r="I26" s="29">
        <f>VALUE(Data!D10)</f>
        <v>2546170</v>
      </c>
    </row>
    <row r="27" spans="1:16" x14ac:dyDescent="0.25">
      <c r="E27" s="28">
        <f>VALUE(Data!A11)</f>
        <v>1998</v>
      </c>
      <c r="F27" s="184">
        <f>VALUE(Data!B11)</f>
        <v>219461</v>
      </c>
      <c r="G27" s="185"/>
      <c r="H27" s="29">
        <f>VALUE(Data!C11)</f>
        <v>1969360</v>
      </c>
      <c r="I27" s="29">
        <f>VALUE(Data!D11)</f>
        <v>2600322</v>
      </c>
    </row>
    <row r="28" spans="1:16" x14ac:dyDescent="0.25">
      <c r="E28" s="28">
        <f>VALUE(Data!A12)</f>
        <v>1999</v>
      </c>
      <c r="F28" s="184">
        <f>VALUE(Data!B12)</f>
        <v>224306</v>
      </c>
      <c r="G28" s="185"/>
      <c r="H28" s="29">
        <f>VALUE(Data!C12)</f>
        <v>2002507</v>
      </c>
      <c r="I28" s="29">
        <f>VALUE(Data!D12)</f>
        <v>2658510</v>
      </c>
    </row>
    <row r="29" spans="1:16" x14ac:dyDescent="0.25">
      <c r="E29" s="28">
        <f>VALUE(Data!A13)</f>
        <v>2000</v>
      </c>
      <c r="F29" s="184">
        <f>VALUE(Data!B13)</f>
        <v>227899</v>
      </c>
      <c r="G29" s="185"/>
      <c r="H29" s="29">
        <f>VALUE(Data!C13)</f>
        <v>2069225</v>
      </c>
      <c r="I29" s="29">
        <f>VALUE(Data!D13)</f>
        <v>2746178</v>
      </c>
    </row>
    <row r="30" spans="1:16" x14ac:dyDescent="0.25">
      <c r="E30" s="28">
        <f>VALUE(Data!A14)</f>
        <v>2001</v>
      </c>
      <c r="F30" s="184">
        <f>VALUE(Data!B14)</f>
        <v>226312</v>
      </c>
      <c r="G30" s="185"/>
      <c r="H30" s="29">
        <f>VALUE(Data!C14)</f>
        <v>2094466</v>
      </c>
      <c r="I30" s="29">
        <f>VALUE(Data!D14)</f>
        <v>2772166</v>
      </c>
    </row>
    <row r="31" spans="1:16" x14ac:dyDescent="0.25">
      <c r="E31" s="28">
        <f>VALUE(Data!A15)</f>
        <v>2002</v>
      </c>
      <c r="F31" s="184">
        <f>VALUE(Data!B15)</f>
        <v>233625</v>
      </c>
      <c r="G31" s="185"/>
      <c r="H31" s="29">
        <f>VALUE(Data!C15)</f>
        <v>2145045</v>
      </c>
      <c r="I31" s="29">
        <f>VALUE(Data!D15)</f>
        <v>2846190</v>
      </c>
    </row>
    <row r="32" spans="1:16" x14ac:dyDescent="0.25">
      <c r="E32" s="28">
        <f>VALUE(Data!A16)</f>
        <v>2003</v>
      </c>
      <c r="F32" s="184">
        <f>VALUE(Data!B16)</f>
        <v>237451</v>
      </c>
      <c r="G32" s="185"/>
      <c r="H32" s="29">
        <f>VALUE(Data!C16)</f>
        <v>2163938</v>
      </c>
      <c r="I32" s="29">
        <f>VALUE(Data!D16)</f>
        <v>2874402</v>
      </c>
    </row>
    <row r="33" spans="5:9" x14ac:dyDescent="0.25">
      <c r="E33" s="28">
        <f>VALUE(Data!A17)</f>
        <v>2004</v>
      </c>
      <c r="F33" s="184">
        <f>VALUE(Data!B17)</f>
        <v>243515</v>
      </c>
      <c r="G33" s="185"/>
      <c r="H33" s="29">
        <f>VALUE(Data!C17)</f>
        <v>2225468</v>
      </c>
      <c r="I33" s="29">
        <f>VALUE(Data!D17)</f>
        <v>2951752</v>
      </c>
    </row>
    <row r="34" spans="5:9" x14ac:dyDescent="0.25">
      <c r="E34" s="28">
        <f>VALUE(Data!A18)</f>
        <v>2005</v>
      </c>
      <c r="F34" s="184">
        <f>VALUE(Data!B18)</f>
        <v>242240</v>
      </c>
      <c r="G34" s="185"/>
      <c r="H34" s="29">
        <f>VALUE(Data!C18)</f>
        <v>2249168</v>
      </c>
      <c r="I34" s="29">
        <f>VALUE(Data!D18)</f>
        <v>2988489</v>
      </c>
    </row>
    <row r="35" spans="5:9" x14ac:dyDescent="0.25">
      <c r="E35" s="28">
        <f>VALUE(Data!A19)</f>
        <v>2006</v>
      </c>
      <c r="F35" s="184">
        <f>VALUE(Data!B19)</f>
        <v>245605</v>
      </c>
      <c r="G35" s="185"/>
      <c r="H35" s="29">
        <f>VALUE(Data!C19)</f>
        <v>2262644</v>
      </c>
      <c r="I35" s="29">
        <f>VALUE(Data!D19)</f>
        <v>3002906</v>
      </c>
    </row>
    <row r="36" spans="5:9" x14ac:dyDescent="0.25">
      <c r="E36" s="28">
        <f>VALUE(Data!A20)</f>
        <v>2007</v>
      </c>
      <c r="F36" s="184">
        <f>VALUE(Data!B20)</f>
        <v>245965</v>
      </c>
      <c r="G36" s="185"/>
      <c r="H36" s="29">
        <f>VALUE(Data!C20)</f>
        <v>2282330</v>
      </c>
      <c r="I36" s="29">
        <f>VALUE(Data!D20)</f>
        <v>3033802</v>
      </c>
    </row>
    <row r="37" spans="5:9" x14ac:dyDescent="0.25">
      <c r="E37" s="28">
        <f>VALUE(Data!A21)</f>
        <v>2008</v>
      </c>
      <c r="F37" s="184">
        <f>VALUE(Data!B21)</f>
        <v>239607</v>
      </c>
      <c r="G37" s="185"/>
      <c r="H37" s="29">
        <f>VALUE(Data!C21)</f>
        <v>2239454</v>
      </c>
      <c r="I37" s="29">
        <f>VALUE(Data!D21)</f>
        <v>2986946</v>
      </c>
    </row>
    <row r="38" spans="5:9" x14ac:dyDescent="0.25">
      <c r="E38" s="28">
        <f>VALUE(Data!A22)</f>
        <v>2009</v>
      </c>
      <c r="F38" s="184">
        <f>VALUE(Data!B22)</f>
        <v>241970</v>
      </c>
      <c r="G38" s="185"/>
      <c r="H38" s="29">
        <f>VALUE(Data!C22)</f>
        <v>2227698</v>
      </c>
      <c r="I38" s="29">
        <f>VALUE(Data!D22)</f>
        <v>2961753</v>
      </c>
    </row>
    <row r="39" spans="5:9" x14ac:dyDescent="0.25">
      <c r="E39" s="28">
        <f>VALUE(Data!A23)</f>
        <v>2010</v>
      </c>
      <c r="F39" s="184">
        <f>VALUE(Data!B23)</f>
        <v>244682</v>
      </c>
      <c r="G39" s="185"/>
      <c r="H39" s="29">
        <f>VALUE(Data!C23)</f>
        <v>2230491</v>
      </c>
      <c r="I39" s="29">
        <f>VALUE(Data!D23)</f>
        <v>2959557</v>
      </c>
    </row>
    <row r="40" spans="5:9" x14ac:dyDescent="0.25">
      <c r="E40" s="28">
        <f>VALUE(Data!A24)</f>
        <v>2011</v>
      </c>
      <c r="F40" s="184">
        <f>VALUE(Data!B24)</f>
        <v>242062</v>
      </c>
      <c r="G40" s="185"/>
      <c r="H40" s="29">
        <f>VALUE(Data!C24)</f>
        <v>2215151</v>
      </c>
      <c r="I40" s="29">
        <f>VALUE(Data!D24)</f>
        <v>2951926</v>
      </c>
    </row>
    <row r="41" spans="5:9" x14ac:dyDescent="0.25">
      <c r="E41" s="28">
        <f>VALUE(Data!A25)</f>
        <v>2012</v>
      </c>
      <c r="F41" s="184">
        <f>VALUE(Data!B25)</f>
        <v>238867</v>
      </c>
      <c r="G41" s="185"/>
      <c r="H41" s="29">
        <f>VALUE(Data!C25)</f>
        <v>2235925</v>
      </c>
      <c r="I41" s="29">
        <f>VALUE(Data!D25)</f>
        <v>2971175</v>
      </c>
    </row>
    <row r="42" spans="5:9" x14ac:dyDescent="0.25">
      <c r="E42" s="28">
        <f>VALUE(Data!A26)</f>
        <v>2013</v>
      </c>
      <c r="F42" s="184">
        <f>VALUE(Data!B26)</f>
        <v>242536</v>
      </c>
      <c r="G42" s="185"/>
      <c r="H42" s="29">
        <f>VALUE(Data!C26)</f>
        <v>2248241</v>
      </c>
      <c r="I42" s="29">
        <f>VALUE(Data!D26)</f>
        <v>2980885</v>
      </c>
    </row>
    <row r="43" spans="5:9" x14ac:dyDescent="0.25">
      <c r="E43" s="28">
        <f>VALUE(Data!A27)</f>
        <v>2014</v>
      </c>
      <c r="F43" s="184">
        <f>VALUE(Data!B27)</f>
        <v>247688</v>
      </c>
      <c r="G43" s="185"/>
      <c r="H43" s="29">
        <f>VALUE(Data!C27)</f>
        <v>2266789</v>
      </c>
      <c r="I43" s="29">
        <f>VALUE(Data!D27)</f>
        <v>3006829</v>
      </c>
    </row>
    <row r="44" spans="5:9" x14ac:dyDescent="0.25">
      <c r="E44" s="28">
        <f>VALUE(Data!A28)</f>
        <v>2015</v>
      </c>
      <c r="F44" s="184">
        <f>VALUE(Data!B28)</f>
        <v>255090</v>
      </c>
      <c r="G44" s="185"/>
      <c r="H44" s="29">
        <f>VALUE(Data!C28)</f>
        <v>2318636</v>
      </c>
      <c r="I44" s="29">
        <f>VALUE(Data!D28)</f>
        <v>3077503</v>
      </c>
    </row>
    <row r="45" spans="5:9" x14ac:dyDescent="0.25">
      <c r="E45" s="28">
        <f>VALUE(Data!A29)</f>
        <v>2016</v>
      </c>
      <c r="F45" s="184">
        <f>VALUE(Data!B29)</f>
        <v>262039</v>
      </c>
      <c r="G45" s="185"/>
      <c r="H45" s="29">
        <f>VALUE(Data!C29)</f>
        <v>2378866</v>
      </c>
      <c r="I45" s="29">
        <f>VALUE(Data!D29)</f>
        <v>3155602</v>
      </c>
    </row>
    <row r="46" spans="5:9" x14ac:dyDescent="0.25">
      <c r="E46" s="28">
        <f>VALUE(Data!A30)</f>
        <v>2017</v>
      </c>
      <c r="F46" s="184">
        <f>VALUE(Data!B30)</f>
        <v>265212</v>
      </c>
      <c r="G46" s="185"/>
      <c r="H46" s="29">
        <f>VALUE(Data!C30)</f>
        <v>2407342</v>
      </c>
      <c r="I46" s="29">
        <f>VALUE(Data!D30)</f>
        <v>3202884</v>
      </c>
    </row>
    <row r="47" spans="5:9" x14ac:dyDescent="0.25">
      <c r="E47" s="28">
        <f>VALUE(Data!A31)</f>
        <v>2018</v>
      </c>
      <c r="F47" s="184">
        <f>VALUE(Data!B31)</f>
        <v>267434</v>
      </c>
      <c r="G47" s="185"/>
      <c r="H47" s="29">
        <f>VALUE(Data!C31)</f>
        <v>2428101</v>
      </c>
      <c r="I47" s="29">
        <f>VALUE(Data!D31)</f>
        <v>3233107</v>
      </c>
    </row>
    <row r="48" spans="5:9" x14ac:dyDescent="0.25">
      <c r="E48" s="28">
        <f>VALUE(Data!A32)</f>
        <v>2019</v>
      </c>
      <c r="F48" s="184">
        <f>VALUE(Data!B32)</f>
        <v>269286</v>
      </c>
      <c r="G48" s="185"/>
      <c r="H48" s="29">
        <f>VALUE(Data!C32)</f>
        <v>2444444</v>
      </c>
      <c r="I48" s="29">
        <f>VALUE(Data!D32)</f>
        <v>3256669</v>
      </c>
    </row>
    <row r="49" spans="1:16" x14ac:dyDescent="0.25">
      <c r="E49" s="28">
        <f>VALUE(Data!A33)</f>
        <v>2020</v>
      </c>
      <c r="F49" s="184">
        <f>VALUE(Data!B33)</f>
        <v>247205</v>
      </c>
      <c r="G49" s="185"/>
      <c r="H49" s="29">
        <f>VALUE(Data!C33)</f>
        <v>2091586</v>
      </c>
      <c r="I49" s="29">
        <f>VALUE(Data!D33)</f>
        <v>2908914</v>
      </c>
    </row>
    <row r="50" spans="1:16" x14ac:dyDescent="0.25">
      <c r="E50" s="28">
        <f>VALUE(Data!A34)</f>
        <v>2021</v>
      </c>
      <c r="F50" s="184">
        <f>VALUE(Data!B34)</f>
        <v>266703</v>
      </c>
      <c r="G50" s="185"/>
      <c r="H50" s="29">
        <f>VALUE(Data!C34)</f>
        <v>2335587</v>
      </c>
      <c r="I50" s="29">
        <f>VALUE(Data!D34)</f>
        <v>3072375</v>
      </c>
    </row>
    <row r="51" spans="1:16" x14ac:dyDescent="0.25">
      <c r="C51" s="13"/>
      <c r="D51" s="14"/>
      <c r="E51" s="14"/>
      <c r="F51" s="14"/>
      <c r="G51" s="14"/>
    </row>
    <row r="52" spans="1:16" x14ac:dyDescent="0.25">
      <c r="C52" s="13"/>
      <c r="D52" s="14"/>
      <c r="E52" s="14"/>
      <c r="F52" s="14"/>
      <c r="G52" s="14"/>
    </row>
    <row r="53" spans="1:16" ht="15" customHeight="1" x14ac:dyDescent="0.25">
      <c r="B53" s="19" t="s">
        <v>34</v>
      </c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1:16" x14ac:dyDescent="0.25">
      <c r="B54" s="19" t="s">
        <v>35</v>
      </c>
      <c r="C54" s="19"/>
      <c r="D54" s="19"/>
      <c r="E54" s="19"/>
      <c r="F54" s="19"/>
      <c r="G54" s="19"/>
      <c r="H54" s="19"/>
      <c r="I54" s="19"/>
      <c r="J54" s="19"/>
      <c r="K54" s="19"/>
      <c r="L54" s="19"/>
    </row>
    <row r="55" spans="1:16" x14ac:dyDescent="0.25">
      <c r="B55" s="19" t="s">
        <v>36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spans="1:16" x14ac:dyDescent="0.25">
      <c r="B56" s="19" t="s">
        <v>37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spans="1:16" x14ac:dyDescent="0.25">
      <c r="B57" s="19" t="s">
        <v>38</v>
      </c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spans="1:16" x14ac:dyDescent="0.25">
      <c r="B58" s="19" t="s">
        <v>39</v>
      </c>
    </row>
    <row r="59" spans="1:16" x14ac:dyDescent="0.25">
      <c r="B59" s="19"/>
    </row>
    <row r="60" spans="1:16" x14ac:dyDescent="0.25">
      <c r="B60" s="19"/>
    </row>
    <row r="61" spans="1:16" s="3" customFormat="1" ht="11.25" customHeight="1" x14ac:dyDescent="0.25">
      <c r="A61" s="187" t="s">
        <v>40</v>
      </c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4"/>
      <c r="N61" s="14"/>
      <c r="O61" s="14"/>
      <c r="P61" s="14"/>
    </row>
    <row r="63" spans="1:16" ht="12" customHeight="1" x14ac:dyDescent="0.25"/>
  </sheetData>
  <mergeCells count="34">
    <mergeCell ref="A1:K1"/>
    <mergeCell ref="A61:L61"/>
    <mergeCell ref="A16:K17"/>
    <mergeCell ref="A20:K20"/>
    <mergeCell ref="A22:K22"/>
    <mergeCell ref="A2:K4"/>
    <mergeCell ref="A7:K7"/>
    <mergeCell ref="F24:G24"/>
    <mergeCell ref="F25:G25"/>
    <mergeCell ref="F26:G26"/>
    <mergeCell ref="F38:G38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50:G50"/>
    <mergeCell ref="F44:G44"/>
    <mergeCell ref="F45:G45"/>
    <mergeCell ref="F46:G46"/>
    <mergeCell ref="F47:G47"/>
    <mergeCell ref="F48:G48"/>
    <mergeCell ref="F49:G49"/>
    <mergeCell ref="F39:G39"/>
    <mergeCell ref="F40:G40"/>
    <mergeCell ref="F41:G41"/>
    <mergeCell ref="F42:G42"/>
    <mergeCell ref="F43:G43"/>
  </mergeCells>
  <phoneticPr fontId="0" type="noConversion"/>
  <conditionalFormatting sqref="E5">
    <cfRule type="expression" dxfId="12" priority="4" stopIfTrue="1">
      <formula>VALUE($E$5)&lt;0</formula>
    </cfRule>
  </conditionalFormatting>
  <conditionalFormatting sqref="E9">
    <cfRule type="expression" dxfId="11" priority="3" stopIfTrue="1">
      <formula>VALUE($E$9)&lt;0</formula>
    </cfRule>
  </conditionalFormatting>
  <conditionalFormatting sqref="G5">
    <cfRule type="expression" dxfId="10" priority="2" stopIfTrue="1">
      <formula>VALUE($G$5)&lt;0</formula>
    </cfRule>
  </conditionalFormatting>
  <conditionalFormatting sqref="G9">
    <cfRule type="expression" dxfId="9" priority="1" stopIfTrue="1">
      <formula>VALUE($G$9)&lt;0</formula>
    </cfRule>
  </conditionalFormatting>
  <pageMargins left="0.75" right="0.75" top="1" bottom="1" header="0.5" footer="0.5"/>
  <pageSetup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9"/>
  <sheetViews>
    <sheetView zoomScaleNormal="100" workbookViewId="0">
      <selection activeCell="D31" sqref="D31:O31"/>
    </sheetView>
  </sheetViews>
  <sheetFormatPr defaultRowHeight="13.2" x14ac:dyDescent="0.25"/>
  <cols>
    <col min="4" max="15" width="9.109375" style="41" customWidth="1"/>
    <col min="16" max="16" width="0" hidden="1" customWidth="1"/>
  </cols>
  <sheetData>
    <row r="1" spans="1:16" x14ac:dyDescent="0.25">
      <c r="A1" s="30"/>
      <c r="B1" s="206" t="s">
        <v>41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</row>
    <row r="2" spans="1:16" ht="12.75" customHeight="1" x14ac:dyDescent="0.25">
      <c r="A2" s="197" t="s">
        <v>42</v>
      </c>
      <c r="B2" s="198"/>
      <c r="C2" s="199"/>
      <c r="D2" s="203" t="s">
        <v>43</v>
      </c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5"/>
    </row>
    <row r="3" spans="1:16" x14ac:dyDescent="0.25">
      <c r="A3" s="200"/>
      <c r="B3" s="201"/>
      <c r="C3" s="202"/>
      <c r="D3" s="160" t="s">
        <v>44</v>
      </c>
      <c r="E3" s="160" t="s">
        <v>45</v>
      </c>
      <c r="F3" s="160" t="s">
        <v>46</v>
      </c>
      <c r="G3" s="160" t="s">
        <v>47</v>
      </c>
      <c r="H3" s="160" t="s">
        <v>48</v>
      </c>
      <c r="I3" s="160" t="s">
        <v>49</v>
      </c>
      <c r="J3" s="160" t="s">
        <v>50</v>
      </c>
      <c r="K3" s="160" t="s">
        <v>51</v>
      </c>
      <c r="L3" s="160" t="s">
        <v>52</v>
      </c>
      <c r="M3" s="160" t="s">
        <v>53</v>
      </c>
      <c r="N3" s="160" t="s">
        <v>54</v>
      </c>
      <c r="O3" s="160" t="s">
        <v>55</v>
      </c>
    </row>
    <row r="4" spans="1:16" ht="12.75" customHeight="1" x14ac:dyDescent="0.25">
      <c r="A4" s="38"/>
      <c r="B4" s="39"/>
      <c r="C4" s="39"/>
      <c r="D4" s="114" t="s">
        <v>56</v>
      </c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5"/>
    </row>
    <row r="5" spans="1:16" ht="12.75" hidden="1" customHeight="1" x14ac:dyDescent="0.25">
      <c r="A5" s="38"/>
      <c r="B5" s="39"/>
      <c r="C5" s="39"/>
      <c r="D5" s="92" t="s">
        <v>44</v>
      </c>
      <c r="E5" s="92" t="s">
        <v>45</v>
      </c>
      <c r="F5" s="92" t="s">
        <v>46</v>
      </c>
      <c r="G5" s="92" t="s">
        <v>47</v>
      </c>
      <c r="H5" s="92" t="s">
        <v>48</v>
      </c>
      <c r="I5" s="92" t="s">
        <v>49</v>
      </c>
      <c r="J5" s="92" t="s">
        <v>50</v>
      </c>
      <c r="K5" s="92" t="s">
        <v>51</v>
      </c>
      <c r="L5" s="92" t="s">
        <v>52</v>
      </c>
      <c r="M5" s="92" t="s">
        <v>53</v>
      </c>
      <c r="N5" s="92" t="s">
        <v>54</v>
      </c>
      <c r="O5" s="92" t="s">
        <v>55</v>
      </c>
      <c r="P5" s="40" t="s">
        <v>57</v>
      </c>
    </row>
    <row r="6" spans="1:16" ht="12.75" customHeight="1" x14ac:dyDescent="0.25">
      <c r="A6" s="194" t="s">
        <v>58</v>
      </c>
      <c r="B6" s="195"/>
      <c r="C6" s="196"/>
      <c r="D6" s="93" t="s">
        <v>59</v>
      </c>
      <c r="E6" s="93" t="s">
        <v>60</v>
      </c>
      <c r="F6" s="93" t="s">
        <v>61</v>
      </c>
      <c r="G6" s="93" t="s">
        <v>62</v>
      </c>
      <c r="H6" s="93" t="s">
        <v>63</v>
      </c>
      <c r="I6" s="93" t="s">
        <v>64</v>
      </c>
      <c r="J6" s="93" t="s">
        <v>65</v>
      </c>
      <c r="K6" s="93" t="s">
        <v>66</v>
      </c>
      <c r="L6" s="93" t="s">
        <v>67</v>
      </c>
      <c r="M6" s="93" t="s">
        <v>68</v>
      </c>
      <c r="N6" s="93" t="s">
        <v>59</v>
      </c>
      <c r="O6" s="93" t="s">
        <v>69</v>
      </c>
      <c r="P6" s="41">
        <v>1</v>
      </c>
    </row>
    <row r="7" spans="1:16" ht="12.75" customHeight="1" x14ac:dyDescent="0.25">
      <c r="A7" s="194" t="s">
        <v>70</v>
      </c>
      <c r="B7" s="195"/>
      <c r="C7" s="196"/>
      <c r="D7" s="93" t="s">
        <v>71</v>
      </c>
      <c r="E7" s="93" t="s">
        <v>72</v>
      </c>
      <c r="F7" s="93" t="s">
        <v>73</v>
      </c>
      <c r="G7" s="93" t="s">
        <v>74</v>
      </c>
      <c r="H7" s="93" t="s">
        <v>75</v>
      </c>
      <c r="I7" s="93" t="s">
        <v>76</v>
      </c>
      <c r="J7" s="93" t="s">
        <v>77</v>
      </c>
      <c r="K7" s="93" t="s">
        <v>78</v>
      </c>
      <c r="L7" s="93" t="s">
        <v>79</v>
      </c>
      <c r="M7" s="93" t="s">
        <v>80</v>
      </c>
      <c r="N7" s="93" t="s">
        <v>71</v>
      </c>
      <c r="O7" s="93" t="s">
        <v>81</v>
      </c>
      <c r="P7" s="41">
        <v>2</v>
      </c>
    </row>
    <row r="8" spans="1:16" ht="12.75" customHeight="1" x14ac:dyDescent="0.25">
      <c r="A8" s="194" t="s">
        <v>82</v>
      </c>
      <c r="B8" s="195"/>
      <c r="C8" s="196"/>
      <c r="D8" s="93" t="s">
        <v>83</v>
      </c>
      <c r="E8" s="93" t="s">
        <v>84</v>
      </c>
      <c r="F8" s="93" t="s">
        <v>85</v>
      </c>
      <c r="G8" s="93" t="s">
        <v>59</v>
      </c>
      <c r="H8" s="93" t="s">
        <v>86</v>
      </c>
      <c r="I8" s="93" t="s">
        <v>87</v>
      </c>
      <c r="J8" s="93" t="s">
        <v>88</v>
      </c>
      <c r="K8" s="93" t="s">
        <v>71</v>
      </c>
      <c r="L8" s="93" t="s">
        <v>89</v>
      </c>
      <c r="M8" s="93" t="s">
        <v>90</v>
      </c>
      <c r="N8" s="93" t="s">
        <v>91</v>
      </c>
      <c r="O8" s="93" t="s">
        <v>92</v>
      </c>
      <c r="P8" s="41">
        <v>3</v>
      </c>
    </row>
    <row r="9" spans="1:16" ht="12.75" customHeight="1" x14ac:dyDescent="0.25">
      <c r="A9" s="194" t="s">
        <v>93</v>
      </c>
      <c r="B9" s="195"/>
      <c r="C9" s="196"/>
      <c r="D9" s="93" t="s">
        <v>94</v>
      </c>
      <c r="E9" s="93" t="s">
        <v>95</v>
      </c>
      <c r="F9" s="93" t="s">
        <v>96</v>
      </c>
      <c r="G9" s="93" t="s">
        <v>72</v>
      </c>
      <c r="H9" s="93" t="s">
        <v>97</v>
      </c>
      <c r="I9" s="93" t="s">
        <v>98</v>
      </c>
      <c r="J9" s="93" t="s">
        <v>99</v>
      </c>
      <c r="K9" s="93" t="s">
        <v>100</v>
      </c>
      <c r="L9" s="93" t="s">
        <v>98</v>
      </c>
      <c r="M9" s="93" t="s">
        <v>101</v>
      </c>
      <c r="N9" s="93" t="s">
        <v>102</v>
      </c>
      <c r="O9" s="93" t="s">
        <v>103</v>
      </c>
      <c r="P9" s="41">
        <v>4</v>
      </c>
    </row>
    <row r="10" spans="1:16" ht="12.75" customHeight="1" x14ac:dyDescent="0.25">
      <c r="A10" s="194" t="s">
        <v>104</v>
      </c>
      <c r="B10" s="195"/>
      <c r="C10" s="196"/>
      <c r="D10" s="93" t="s">
        <v>105</v>
      </c>
      <c r="E10" s="93" t="s">
        <v>106</v>
      </c>
      <c r="F10" s="93" t="s">
        <v>107</v>
      </c>
      <c r="G10" s="93" t="s">
        <v>108</v>
      </c>
      <c r="H10" s="93" t="s">
        <v>109</v>
      </c>
      <c r="I10" s="93" t="s">
        <v>110</v>
      </c>
      <c r="J10" s="93" t="s">
        <v>111</v>
      </c>
      <c r="K10" s="93" t="s">
        <v>112</v>
      </c>
      <c r="L10" s="93" t="s">
        <v>113</v>
      </c>
      <c r="M10" s="93" t="s">
        <v>114</v>
      </c>
      <c r="N10" s="93" t="s">
        <v>115</v>
      </c>
      <c r="O10" s="93" t="s">
        <v>116</v>
      </c>
      <c r="P10" s="41">
        <v>5</v>
      </c>
    </row>
    <row r="11" spans="1:16" ht="12.75" customHeight="1" thickBot="1" x14ac:dyDescent="0.3">
      <c r="A11" s="194" t="s">
        <v>117</v>
      </c>
      <c r="B11" s="195"/>
      <c r="C11" s="196"/>
      <c r="D11" s="120" t="s">
        <v>118</v>
      </c>
      <c r="E11" s="120" t="s">
        <v>119</v>
      </c>
      <c r="F11" s="120" t="s">
        <v>120</v>
      </c>
      <c r="G11" s="120" t="s">
        <v>121</v>
      </c>
      <c r="H11" s="120" t="s">
        <v>122</v>
      </c>
      <c r="I11" s="120" t="s">
        <v>123</v>
      </c>
      <c r="J11" s="120" t="s">
        <v>124</v>
      </c>
      <c r="K11" s="120" t="s">
        <v>95</v>
      </c>
      <c r="L11" s="120" t="s">
        <v>125</v>
      </c>
      <c r="M11" s="120" t="s">
        <v>98</v>
      </c>
      <c r="N11" s="120" t="s">
        <v>126</v>
      </c>
      <c r="O11" s="120" t="s">
        <v>99</v>
      </c>
      <c r="P11" s="41">
        <v>6</v>
      </c>
    </row>
    <row r="12" spans="1:16" ht="12.75" customHeight="1" x14ac:dyDescent="0.25">
      <c r="A12" s="194" t="s">
        <v>127</v>
      </c>
      <c r="B12" s="195"/>
      <c r="C12" s="196"/>
      <c r="D12" s="121" t="s">
        <v>128</v>
      </c>
      <c r="E12" s="121" t="s">
        <v>129</v>
      </c>
      <c r="F12" s="121" t="s">
        <v>130</v>
      </c>
      <c r="G12" s="121" t="s">
        <v>131</v>
      </c>
      <c r="H12" s="121" t="s">
        <v>132</v>
      </c>
      <c r="I12" s="121" t="s">
        <v>133</v>
      </c>
      <c r="J12" s="121" t="s">
        <v>134</v>
      </c>
      <c r="K12" s="121" t="s">
        <v>135</v>
      </c>
      <c r="L12" s="121" t="s">
        <v>136</v>
      </c>
      <c r="M12" s="121" t="s">
        <v>137</v>
      </c>
      <c r="N12" s="121" t="s">
        <v>138</v>
      </c>
      <c r="O12" s="121" t="s">
        <v>139</v>
      </c>
      <c r="P12" s="41">
        <v>7</v>
      </c>
    </row>
    <row r="13" spans="1:16" ht="12.75" customHeight="1" x14ac:dyDescent="0.25">
      <c r="A13" s="116"/>
      <c r="B13" s="117"/>
      <c r="C13" s="117"/>
      <c r="D13" s="70" t="s">
        <v>140</v>
      </c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1"/>
    </row>
    <row r="14" spans="1:16" ht="12.75" customHeight="1" x14ac:dyDescent="0.25">
      <c r="A14" s="194" t="s">
        <v>58</v>
      </c>
      <c r="B14" s="195"/>
      <c r="C14" s="196"/>
      <c r="D14" s="93" t="s">
        <v>141</v>
      </c>
      <c r="E14" s="93" t="s">
        <v>142</v>
      </c>
      <c r="F14" s="93" t="s">
        <v>143</v>
      </c>
      <c r="G14" s="93" t="s">
        <v>144</v>
      </c>
      <c r="H14" s="93" t="s">
        <v>85</v>
      </c>
      <c r="I14" s="93" t="s">
        <v>145</v>
      </c>
      <c r="J14" s="93" t="s">
        <v>146</v>
      </c>
      <c r="K14" s="93" t="s">
        <v>147</v>
      </c>
      <c r="L14" s="93" t="s">
        <v>65</v>
      </c>
      <c r="M14" s="93"/>
      <c r="N14" s="93"/>
      <c r="O14" s="93"/>
      <c r="P14">
        <v>8</v>
      </c>
    </row>
    <row r="15" spans="1:16" ht="12.75" customHeight="1" x14ac:dyDescent="0.25">
      <c r="A15" s="194" t="s">
        <v>70</v>
      </c>
      <c r="B15" s="195"/>
      <c r="C15" s="196"/>
      <c r="D15" s="93" t="s">
        <v>73</v>
      </c>
      <c r="E15" s="93" t="s">
        <v>147</v>
      </c>
      <c r="F15" s="93" t="s">
        <v>148</v>
      </c>
      <c r="G15" s="93" t="s">
        <v>149</v>
      </c>
      <c r="H15" s="93" t="s">
        <v>150</v>
      </c>
      <c r="I15" s="93" t="s">
        <v>151</v>
      </c>
      <c r="J15" s="93" t="s">
        <v>152</v>
      </c>
      <c r="K15" s="93" t="s">
        <v>153</v>
      </c>
      <c r="L15" s="93" t="s">
        <v>154</v>
      </c>
      <c r="M15" s="93"/>
      <c r="N15" s="93"/>
      <c r="O15" s="93"/>
      <c r="P15">
        <v>9</v>
      </c>
    </row>
    <row r="16" spans="1:16" ht="12.75" customHeight="1" x14ac:dyDescent="0.25">
      <c r="A16" s="194" t="s">
        <v>82</v>
      </c>
      <c r="B16" s="195"/>
      <c r="C16" s="196"/>
      <c r="D16" s="93" t="s">
        <v>155</v>
      </c>
      <c r="E16" s="93" t="s">
        <v>156</v>
      </c>
      <c r="F16" s="93" t="s">
        <v>157</v>
      </c>
      <c r="G16" s="93" t="s">
        <v>158</v>
      </c>
      <c r="H16" s="93" t="s">
        <v>159</v>
      </c>
      <c r="I16" s="93" t="s">
        <v>160</v>
      </c>
      <c r="J16" s="93" t="s">
        <v>161</v>
      </c>
      <c r="K16" s="93" t="s">
        <v>159</v>
      </c>
      <c r="L16" s="93" t="s">
        <v>81</v>
      </c>
      <c r="M16" s="93"/>
      <c r="N16" s="93"/>
      <c r="O16" s="93"/>
      <c r="P16">
        <v>10</v>
      </c>
    </row>
    <row r="17" spans="1:16" ht="12.75" customHeight="1" x14ac:dyDescent="0.25">
      <c r="A17" s="194" t="s">
        <v>93</v>
      </c>
      <c r="B17" s="195"/>
      <c r="C17" s="196"/>
      <c r="D17" s="93" t="s">
        <v>162</v>
      </c>
      <c r="E17" s="93" t="s">
        <v>163</v>
      </c>
      <c r="F17" s="93" t="s">
        <v>164</v>
      </c>
      <c r="G17" s="93" t="s">
        <v>165</v>
      </c>
      <c r="H17" s="93" t="s">
        <v>166</v>
      </c>
      <c r="I17" s="93" t="s">
        <v>167</v>
      </c>
      <c r="J17" s="93" t="s">
        <v>168</v>
      </c>
      <c r="K17" s="93" t="s">
        <v>169</v>
      </c>
      <c r="L17" s="93" t="s">
        <v>170</v>
      </c>
      <c r="M17" s="93"/>
      <c r="N17" s="93"/>
      <c r="O17" s="93"/>
      <c r="P17">
        <v>11</v>
      </c>
    </row>
    <row r="18" spans="1:16" ht="12.75" customHeight="1" x14ac:dyDescent="0.25">
      <c r="A18" s="194" t="s">
        <v>104</v>
      </c>
      <c r="B18" s="195"/>
      <c r="C18" s="196"/>
      <c r="D18" s="93" t="s">
        <v>171</v>
      </c>
      <c r="E18" s="93" t="s">
        <v>172</v>
      </c>
      <c r="F18" s="93" t="s">
        <v>173</v>
      </c>
      <c r="G18" s="93" t="s">
        <v>174</v>
      </c>
      <c r="H18" s="93" t="s">
        <v>175</v>
      </c>
      <c r="I18" s="93" t="s">
        <v>176</v>
      </c>
      <c r="J18" s="93" t="s">
        <v>177</v>
      </c>
      <c r="K18" s="93" t="s">
        <v>178</v>
      </c>
      <c r="L18" s="93" t="s">
        <v>179</v>
      </c>
      <c r="M18" s="93"/>
      <c r="N18" s="93"/>
      <c r="O18" s="93"/>
      <c r="P18">
        <v>12</v>
      </c>
    </row>
    <row r="19" spans="1:16" ht="12.75" customHeight="1" thickBot="1" x14ac:dyDescent="0.3">
      <c r="A19" s="194" t="s">
        <v>117</v>
      </c>
      <c r="B19" s="195"/>
      <c r="C19" s="196"/>
      <c r="D19" s="93" t="s">
        <v>180</v>
      </c>
      <c r="E19" s="93" t="s">
        <v>181</v>
      </c>
      <c r="F19" s="93" t="s">
        <v>182</v>
      </c>
      <c r="G19" s="93" t="s">
        <v>183</v>
      </c>
      <c r="H19" s="93" t="s">
        <v>184</v>
      </c>
      <c r="I19" s="93" t="s">
        <v>185</v>
      </c>
      <c r="J19" s="93" t="s">
        <v>186</v>
      </c>
      <c r="K19" s="93" t="s">
        <v>187</v>
      </c>
      <c r="L19" s="93" t="s">
        <v>101</v>
      </c>
      <c r="M19" s="93"/>
      <c r="N19" s="93"/>
      <c r="O19" s="93"/>
      <c r="P19">
        <v>13</v>
      </c>
    </row>
    <row r="20" spans="1:16" ht="12.75" customHeight="1" x14ac:dyDescent="0.25">
      <c r="A20" s="194" t="s">
        <v>127</v>
      </c>
      <c r="B20" s="195"/>
      <c r="C20" s="196"/>
      <c r="D20" s="121" t="s">
        <v>188</v>
      </c>
      <c r="E20" s="121" t="s">
        <v>189</v>
      </c>
      <c r="F20" s="121" t="s">
        <v>190</v>
      </c>
      <c r="G20" s="121" t="s">
        <v>191</v>
      </c>
      <c r="H20" s="121" t="s">
        <v>192</v>
      </c>
      <c r="I20" s="121" t="s">
        <v>193</v>
      </c>
      <c r="J20" s="121" t="s">
        <v>194</v>
      </c>
      <c r="K20" s="121" t="s">
        <v>195</v>
      </c>
      <c r="L20" s="121" t="s">
        <v>196</v>
      </c>
      <c r="M20" s="121"/>
      <c r="N20" s="121"/>
      <c r="O20" s="121"/>
      <c r="P20">
        <v>14</v>
      </c>
    </row>
    <row r="21" spans="1:16" ht="12.75" customHeight="1" x14ac:dyDescent="0.25">
      <c r="A21" s="118"/>
      <c r="B21" s="119"/>
      <c r="C21" s="119"/>
      <c r="D21" s="70" t="s">
        <v>197</v>
      </c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1"/>
    </row>
    <row r="22" spans="1:16" ht="12.75" customHeight="1" x14ac:dyDescent="0.25">
      <c r="A22" s="194" t="s">
        <v>58</v>
      </c>
      <c r="B22" s="195"/>
      <c r="C22" s="196"/>
      <c r="D22" s="93" t="s">
        <v>198</v>
      </c>
      <c r="E22" s="93" t="s">
        <v>199</v>
      </c>
      <c r="F22" s="93" t="s">
        <v>200</v>
      </c>
      <c r="G22" s="93" t="s">
        <v>201</v>
      </c>
      <c r="H22" s="93" t="s">
        <v>120</v>
      </c>
      <c r="I22" s="93" t="s">
        <v>202</v>
      </c>
      <c r="J22" s="93" t="s">
        <v>203</v>
      </c>
      <c r="K22" s="93" t="s">
        <v>204</v>
      </c>
      <c r="L22" s="93" t="s">
        <v>205</v>
      </c>
      <c r="M22" s="93"/>
      <c r="N22" s="93"/>
      <c r="O22" s="93"/>
      <c r="P22">
        <v>15</v>
      </c>
    </row>
    <row r="23" spans="1:16" ht="12.75" customHeight="1" x14ac:dyDescent="0.25">
      <c r="A23" s="194" t="s">
        <v>70</v>
      </c>
      <c r="B23" s="195"/>
      <c r="C23" s="196"/>
      <c r="D23" s="93" t="s">
        <v>206</v>
      </c>
      <c r="E23" s="93" t="s">
        <v>207</v>
      </c>
      <c r="F23" s="93" t="s">
        <v>208</v>
      </c>
      <c r="G23" s="93" t="s">
        <v>209</v>
      </c>
      <c r="H23" s="93" t="s">
        <v>210</v>
      </c>
      <c r="I23" s="93" t="s">
        <v>211</v>
      </c>
      <c r="J23" s="93" t="s">
        <v>212</v>
      </c>
      <c r="K23" s="93" t="s">
        <v>213</v>
      </c>
      <c r="L23" s="93" t="s">
        <v>213</v>
      </c>
      <c r="M23" s="93"/>
      <c r="N23" s="93"/>
      <c r="O23" s="93"/>
      <c r="P23">
        <v>16</v>
      </c>
    </row>
    <row r="24" spans="1:16" ht="12.75" customHeight="1" x14ac:dyDescent="0.25">
      <c r="A24" s="194" t="s">
        <v>82</v>
      </c>
      <c r="B24" s="195"/>
      <c r="C24" s="196"/>
      <c r="D24" s="93" t="s">
        <v>214</v>
      </c>
      <c r="E24" s="93" t="s">
        <v>215</v>
      </c>
      <c r="F24" s="93" t="s">
        <v>216</v>
      </c>
      <c r="G24" s="93" t="s">
        <v>217</v>
      </c>
      <c r="H24" s="93" t="s">
        <v>65</v>
      </c>
      <c r="I24" s="93" t="s">
        <v>218</v>
      </c>
      <c r="J24" s="93" t="s">
        <v>219</v>
      </c>
      <c r="K24" s="93" t="s">
        <v>220</v>
      </c>
      <c r="L24" s="93" t="s">
        <v>221</v>
      </c>
      <c r="M24" s="93"/>
      <c r="N24" s="93"/>
      <c r="O24" s="93"/>
      <c r="P24">
        <v>17</v>
      </c>
    </row>
    <row r="25" spans="1:16" ht="12.75" customHeight="1" x14ac:dyDescent="0.25">
      <c r="A25" s="194" t="s">
        <v>93</v>
      </c>
      <c r="B25" s="195"/>
      <c r="C25" s="196"/>
      <c r="D25" s="93" t="s">
        <v>222</v>
      </c>
      <c r="E25" s="93" t="s">
        <v>222</v>
      </c>
      <c r="F25" s="93" t="s">
        <v>223</v>
      </c>
      <c r="G25" s="93" t="s">
        <v>224</v>
      </c>
      <c r="H25" s="93" t="s">
        <v>225</v>
      </c>
      <c r="I25" s="93" t="s">
        <v>226</v>
      </c>
      <c r="J25" s="93" t="s">
        <v>227</v>
      </c>
      <c r="K25" s="93" t="s">
        <v>228</v>
      </c>
      <c r="L25" s="93" t="s">
        <v>229</v>
      </c>
      <c r="M25" s="93"/>
      <c r="N25" s="93"/>
      <c r="O25" s="93"/>
      <c r="P25">
        <v>18</v>
      </c>
    </row>
    <row r="26" spans="1:16" ht="12.75" customHeight="1" x14ac:dyDescent="0.25">
      <c r="A26" s="194" t="s">
        <v>104</v>
      </c>
      <c r="B26" s="195"/>
      <c r="C26" s="196"/>
      <c r="D26" s="93" t="s">
        <v>230</v>
      </c>
      <c r="E26" s="93" t="s">
        <v>231</v>
      </c>
      <c r="F26" s="93" t="s">
        <v>141</v>
      </c>
      <c r="G26" s="93" t="s">
        <v>232</v>
      </c>
      <c r="H26" s="93" t="s">
        <v>90</v>
      </c>
      <c r="I26" s="93" t="s">
        <v>233</v>
      </c>
      <c r="J26" s="93" t="s">
        <v>234</v>
      </c>
      <c r="K26" s="93" t="s">
        <v>235</v>
      </c>
      <c r="L26" s="93" t="s">
        <v>236</v>
      </c>
      <c r="M26" s="93"/>
      <c r="N26" s="93"/>
      <c r="O26" s="93"/>
      <c r="P26">
        <v>19</v>
      </c>
    </row>
    <row r="27" spans="1:16" ht="12.75" customHeight="1" thickBot="1" x14ac:dyDescent="0.3">
      <c r="A27" s="194" t="s">
        <v>117</v>
      </c>
      <c r="B27" s="195"/>
      <c r="C27" s="196"/>
      <c r="D27" s="120" t="s">
        <v>237</v>
      </c>
      <c r="E27" s="120" t="s">
        <v>238</v>
      </c>
      <c r="F27" s="120" t="s">
        <v>239</v>
      </c>
      <c r="G27" s="120" t="s">
        <v>240</v>
      </c>
      <c r="H27" s="120" t="s">
        <v>146</v>
      </c>
      <c r="I27" s="120" t="s">
        <v>241</v>
      </c>
      <c r="J27" s="120" t="s">
        <v>218</v>
      </c>
      <c r="K27" s="120" t="s">
        <v>236</v>
      </c>
      <c r="L27" s="120" t="s">
        <v>242</v>
      </c>
      <c r="M27" s="120"/>
      <c r="N27" s="120"/>
      <c r="O27" s="120"/>
      <c r="P27">
        <v>20</v>
      </c>
    </row>
    <row r="28" spans="1:16" ht="12.75" customHeight="1" x14ac:dyDescent="0.25">
      <c r="A28" s="194" t="s">
        <v>127</v>
      </c>
      <c r="B28" s="195"/>
      <c r="C28" s="196"/>
      <c r="D28" s="121" t="s">
        <v>243</v>
      </c>
      <c r="E28" s="121" t="s">
        <v>244</v>
      </c>
      <c r="F28" s="121" t="s">
        <v>245</v>
      </c>
      <c r="G28" s="121" t="s">
        <v>246</v>
      </c>
      <c r="H28" s="121" t="s">
        <v>247</v>
      </c>
      <c r="I28" s="121" t="s">
        <v>248</v>
      </c>
      <c r="J28" s="121" t="s">
        <v>249</v>
      </c>
      <c r="K28" s="121" t="s">
        <v>250</v>
      </c>
      <c r="L28" s="121" t="s">
        <v>242</v>
      </c>
      <c r="M28" s="121"/>
      <c r="N28" s="121"/>
      <c r="O28" s="121"/>
      <c r="P28">
        <v>21</v>
      </c>
    </row>
    <row r="29" spans="1:16" ht="12.75" customHeight="1" x14ac:dyDescent="0.25">
      <c r="A29" s="44"/>
      <c r="B29" s="44"/>
      <c r="C29" s="44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</row>
    <row r="30" spans="1:16" x14ac:dyDescent="0.25">
      <c r="A30" s="162"/>
      <c r="B30" s="206" t="s">
        <v>251</v>
      </c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07"/>
      <c r="O30" s="207"/>
      <c r="P30" s="207"/>
    </row>
    <row r="31" spans="1:16" ht="12.75" customHeight="1" x14ac:dyDescent="0.25">
      <c r="A31" s="208" t="s">
        <v>42</v>
      </c>
      <c r="B31" s="209"/>
      <c r="C31" s="210"/>
      <c r="D31" s="217" t="s">
        <v>43</v>
      </c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9"/>
    </row>
    <row r="32" spans="1:16" x14ac:dyDescent="0.25">
      <c r="A32" s="211"/>
      <c r="B32" s="212"/>
      <c r="C32" s="213"/>
      <c r="D32" s="161" t="s">
        <v>44</v>
      </c>
      <c r="E32" s="161" t="s">
        <v>45</v>
      </c>
      <c r="F32" s="161" t="s">
        <v>46</v>
      </c>
      <c r="G32" s="161" t="s">
        <v>47</v>
      </c>
      <c r="H32" s="161" t="s">
        <v>48</v>
      </c>
      <c r="I32" s="161" t="s">
        <v>49</v>
      </c>
      <c r="J32" s="161" t="s">
        <v>50</v>
      </c>
      <c r="K32" s="161" t="s">
        <v>51</v>
      </c>
      <c r="L32" s="161" t="s">
        <v>52</v>
      </c>
      <c r="M32" s="161" t="s">
        <v>53</v>
      </c>
      <c r="N32" s="161" t="s">
        <v>54</v>
      </c>
      <c r="O32" s="161" t="s">
        <v>55</v>
      </c>
    </row>
    <row r="33" spans="1:16" ht="12.75" customHeight="1" x14ac:dyDescent="0.25">
      <c r="A33" s="42"/>
      <c r="B33" s="43"/>
      <c r="C33" s="43"/>
      <c r="D33" s="70" t="s">
        <v>252</v>
      </c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1"/>
    </row>
    <row r="34" spans="1:16" ht="12.75" customHeight="1" x14ac:dyDescent="0.25">
      <c r="A34" s="194" t="s">
        <v>58</v>
      </c>
      <c r="B34" s="195"/>
      <c r="C34" s="196"/>
      <c r="D34" s="93" t="s">
        <v>59</v>
      </c>
      <c r="E34" s="93" t="s">
        <v>152</v>
      </c>
      <c r="F34" s="93" t="s">
        <v>253</v>
      </c>
      <c r="G34" s="93" t="s">
        <v>254</v>
      </c>
      <c r="H34" s="93" t="s">
        <v>255</v>
      </c>
      <c r="I34" s="93" t="s">
        <v>256</v>
      </c>
      <c r="J34" s="93" t="s">
        <v>257</v>
      </c>
      <c r="K34" s="93" t="s">
        <v>258</v>
      </c>
      <c r="L34" s="93" t="s">
        <v>259</v>
      </c>
      <c r="M34" s="93" t="s">
        <v>260</v>
      </c>
      <c r="N34" s="93" t="s">
        <v>261</v>
      </c>
      <c r="O34" s="93" t="s">
        <v>262</v>
      </c>
      <c r="P34">
        <v>22</v>
      </c>
    </row>
    <row r="35" spans="1:16" ht="12.75" customHeight="1" x14ac:dyDescent="0.25">
      <c r="A35" s="194" t="s">
        <v>70</v>
      </c>
      <c r="B35" s="195"/>
      <c r="C35" s="196"/>
      <c r="D35" s="93" t="s">
        <v>71</v>
      </c>
      <c r="E35" s="93" t="s">
        <v>263</v>
      </c>
      <c r="F35" s="93" t="s">
        <v>264</v>
      </c>
      <c r="G35" s="93" t="s">
        <v>265</v>
      </c>
      <c r="H35" s="93" t="s">
        <v>266</v>
      </c>
      <c r="I35" s="93" t="s">
        <v>267</v>
      </c>
      <c r="J35" s="93" t="s">
        <v>268</v>
      </c>
      <c r="K35" s="93" t="s">
        <v>269</v>
      </c>
      <c r="L35" s="93" t="s">
        <v>270</v>
      </c>
      <c r="M35" s="93" t="s">
        <v>271</v>
      </c>
      <c r="N35" s="93" t="s">
        <v>272</v>
      </c>
      <c r="O35" s="93" t="s">
        <v>273</v>
      </c>
      <c r="P35">
        <v>23</v>
      </c>
    </row>
    <row r="36" spans="1:16" ht="12.75" customHeight="1" x14ac:dyDescent="0.25">
      <c r="A36" s="194" t="s">
        <v>82</v>
      </c>
      <c r="B36" s="195"/>
      <c r="C36" s="196"/>
      <c r="D36" s="93" t="s">
        <v>83</v>
      </c>
      <c r="E36" s="93" t="s">
        <v>168</v>
      </c>
      <c r="F36" s="93" t="s">
        <v>274</v>
      </c>
      <c r="G36" s="93" t="s">
        <v>275</v>
      </c>
      <c r="H36" s="93" t="s">
        <v>276</v>
      </c>
      <c r="I36" s="93" t="s">
        <v>277</v>
      </c>
      <c r="J36" s="93" t="s">
        <v>278</v>
      </c>
      <c r="K36" s="93" t="s">
        <v>279</v>
      </c>
      <c r="L36" s="93" t="s">
        <v>280</v>
      </c>
      <c r="M36" s="93" t="s">
        <v>281</v>
      </c>
      <c r="N36" s="93" t="s">
        <v>282</v>
      </c>
      <c r="O36" s="93" t="s">
        <v>283</v>
      </c>
      <c r="P36">
        <v>24</v>
      </c>
    </row>
    <row r="37" spans="1:16" ht="12.75" customHeight="1" x14ac:dyDescent="0.25">
      <c r="A37" s="194" t="s">
        <v>93</v>
      </c>
      <c r="B37" s="195"/>
      <c r="C37" s="196"/>
      <c r="D37" s="93" t="s">
        <v>94</v>
      </c>
      <c r="E37" s="93" t="s">
        <v>284</v>
      </c>
      <c r="F37" s="93" t="s">
        <v>285</v>
      </c>
      <c r="G37" s="93" t="s">
        <v>286</v>
      </c>
      <c r="H37" s="93" t="s">
        <v>287</v>
      </c>
      <c r="I37" s="93" t="s">
        <v>288</v>
      </c>
      <c r="J37" s="93" t="s">
        <v>289</v>
      </c>
      <c r="K37" s="93" t="s">
        <v>290</v>
      </c>
      <c r="L37" s="93" t="s">
        <v>291</v>
      </c>
      <c r="M37" s="93" t="s">
        <v>292</v>
      </c>
      <c r="N37" s="93" t="s">
        <v>293</v>
      </c>
      <c r="O37" s="93" t="s">
        <v>294</v>
      </c>
      <c r="P37">
        <v>25</v>
      </c>
    </row>
    <row r="38" spans="1:16" ht="12.75" customHeight="1" x14ac:dyDescent="0.25">
      <c r="A38" s="194" t="s">
        <v>104</v>
      </c>
      <c r="B38" s="195"/>
      <c r="C38" s="196"/>
      <c r="D38" s="93" t="s">
        <v>105</v>
      </c>
      <c r="E38" s="93" t="s">
        <v>295</v>
      </c>
      <c r="F38" s="93" t="s">
        <v>296</v>
      </c>
      <c r="G38" s="93" t="s">
        <v>297</v>
      </c>
      <c r="H38" s="93" t="s">
        <v>298</v>
      </c>
      <c r="I38" s="93" t="s">
        <v>299</v>
      </c>
      <c r="J38" s="93" t="s">
        <v>300</v>
      </c>
      <c r="K38" s="93" t="s">
        <v>301</v>
      </c>
      <c r="L38" s="93" t="s">
        <v>302</v>
      </c>
      <c r="M38" s="93" t="s">
        <v>303</v>
      </c>
      <c r="N38" s="93" t="s">
        <v>304</v>
      </c>
      <c r="O38" s="93" t="s">
        <v>305</v>
      </c>
      <c r="P38">
        <v>26</v>
      </c>
    </row>
    <row r="39" spans="1:16" ht="12.75" customHeight="1" thickBot="1" x14ac:dyDescent="0.3">
      <c r="A39" s="194" t="s">
        <v>117</v>
      </c>
      <c r="B39" s="195"/>
      <c r="C39" s="196"/>
      <c r="D39" s="93" t="s">
        <v>118</v>
      </c>
      <c r="E39" s="93" t="s">
        <v>306</v>
      </c>
      <c r="F39" s="93" t="s">
        <v>307</v>
      </c>
      <c r="G39" s="93" t="s">
        <v>308</v>
      </c>
      <c r="H39" s="93" t="s">
        <v>309</v>
      </c>
      <c r="I39" s="93" t="s">
        <v>310</v>
      </c>
      <c r="J39" s="93" t="s">
        <v>311</v>
      </c>
      <c r="K39" s="93" t="s">
        <v>312</v>
      </c>
      <c r="L39" s="93" t="s">
        <v>313</v>
      </c>
      <c r="M39" s="93" t="s">
        <v>314</v>
      </c>
      <c r="N39" s="93" t="s">
        <v>315</v>
      </c>
      <c r="O39" s="93" t="s">
        <v>316</v>
      </c>
      <c r="P39">
        <v>27</v>
      </c>
    </row>
    <row r="40" spans="1:16" ht="12.75" customHeight="1" x14ac:dyDescent="0.25">
      <c r="A40" s="194" t="s">
        <v>127</v>
      </c>
      <c r="B40" s="195"/>
      <c r="C40" s="196"/>
      <c r="D40" s="121" t="s">
        <v>128</v>
      </c>
      <c r="E40" s="121" t="s">
        <v>317</v>
      </c>
      <c r="F40" s="121" t="s">
        <v>318</v>
      </c>
      <c r="G40" s="121" t="s">
        <v>319</v>
      </c>
      <c r="H40" s="121" t="s">
        <v>320</v>
      </c>
      <c r="I40" s="121" t="s">
        <v>321</v>
      </c>
      <c r="J40" s="121" t="s">
        <v>322</v>
      </c>
      <c r="K40" s="121" t="s">
        <v>323</v>
      </c>
      <c r="L40" s="121" t="s">
        <v>324</v>
      </c>
      <c r="M40" s="121" t="s">
        <v>325</v>
      </c>
      <c r="N40" s="121" t="s">
        <v>326</v>
      </c>
      <c r="O40" s="121" t="s">
        <v>327</v>
      </c>
      <c r="P40">
        <v>28</v>
      </c>
    </row>
    <row r="41" spans="1:16" ht="12.75" customHeight="1" x14ac:dyDescent="0.25">
      <c r="A41" s="42"/>
      <c r="B41" s="43"/>
      <c r="C41" s="43"/>
      <c r="D41" s="70" t="s">
        <v>328</v>
      </c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1"/>
    </row>
    <row r="42" spans="1:16" ht="12.75" customHeight="1" x14ac:dyDescent="0.25">
      <c r="A42" s="194" t="s">
        <v>58</v>
      </c>
      <c r="B42" s="195"/>
      <c r="C42" s="196"/>
      <c r="D42" s="93" t="s">
        <v>141</v>
      </c>
      <c r="E42" s="93" t="s">
        <v>329</v>
      </c>
      <c r="F42" s="93" t="s">
        <v>330</v>
      </c>
      <c r="G42" s="93" t="s">
        <v>331</v>
      </c>
      <c r="H42" s="93" t="s">
        <v>332</v>
      </c>
      <c r="I42" s="93" t="s">
        <v>333</v>
      </c>
      <c r="J42" s="93" t="s">
        <v>334</v>
      </c>
      <c r="K42" s="93" t="s">
        <v>335</v>
      </c>
      <c r="L42" s="93" t="s">
        <v>336</v>
      </c>
      <c r="M42" s="93"/>
      <c r="N42" s="93"/>
      <c r="O42" s="93"/>
      <c r="P42">
        <v>29</v>
      </c>
    </row>
    <row r="43" spans="1:16" ht="12.75" customHeight="1" x14ac:dyDescent="0.25">
      <c r="A43" s="194" t="s">
        <v>70</v>
      </c>
      <c r="B43" s="195"/>
      <c r="C43" s="196"/>
      <c r="D43" s="93" t="s">
        <v>73</v>
      </c>
      <c r="E43" s="93" t="s">
        <v>337</v>
      </c>
      <c r="F43" s="93" t="s">
        <v>338</v>
      </c>
      <c r="G43" s="93" t="s">
        <v>339</v>
      </c>
      <c r="H43" s="93" t="s">
        <v>340</v>
      </c>
      <c r="I43" s="93" t="s">
        <v>341</v>
      </c>
      <c r="J43" s="93" t="s">
        <v>342</v>
      </c>
      <c r="K43" s="93" t="s">
        <v>343</v>
      </c>
      <c r="L43" s="93" t="s">
        <v>344</v>
      </c>
      <c r="M43" s="93"/>
      <c r="N43" s="93"/>
      <c r="O43" s="93"/>
      <c r="P43">
        <v>30</v>
      </c>
    </row>
    <row r="44" spans="1:16" ht="12.75" customHeight="1" x14ac:dyDescent="0.25">
      <c r="A44" s="194" t="s">
        <v>82</v>
      </c>
      <c r="B44" s="195"/>
      <c r="C44" s="196"/>
      <c r="D44" s="93" t="s">
        <v>155</v>
      </c>
      <c r="E44" s="93" t="s">
        <v>345</v>
      </c>
      <c r="F44" s="93" t="s">
        <v>346</v>
      </c>
      <c r="G44" s="93" t="s">
        <v>347</v>
      </c>
      <c r="H44" s="93" t="s">
        <v>348</v>
      </c>
      <c r="I44" s="93" t="s">
        <v>349</v>
      </c>
      <c r="J44" s="93" t="s">
        <v>350</v>
      </c>
      <c r="K44" s="93" t="s">
        <v>351</v>
      </c>
      <c r="L44" s="93" t="s">
        <v>352</v>
      </c>
      <c r="M44" s="93"/>
      <c r="N44" s="93"/>
      <c r="O44" s="93"/>
      <c r="P44">
        <v>31</v>
      </c>
    </row>
    <row r="45" spans="1:16" ht="12.75" customHeight="1" x14ac:dyDescent="0.25">
      <c r="A45" s="194" t="s">
        <v>93</v>
      </c>
      <c r="B45" s="195"/>
      <c r="C45" s="196"/>
      <c r="D45" s="93" t="s">
        <v>162</v>
      </c>
      <c r="E45" s="93" t="s">
        <v>353</v>
      </c>
      <c r="F45" s="93" t="s">
        <v>354</v>
      </c>
      <c r="G45" s="93" t="s">
        <v>355</v>
      </c>
      <c r="H45" s="93" t="s">
        <v>356</v>
      </c>
      <c r="I45" s="93" t="s">
        <v>357</v>
      </c>
      <c r="J45" s="93" t="s">
        <v>358</v>
      </c>
      <c r="K45" s="93" t="s">
        <v>359</v>
      </c>
      <c r="L45" s="93" t="s">
        <v>360</v>
      </c>
      <c r="M45" s="93"/>
      <c r="N45" s="93"/>
      <c r="O45" s="93"/>
      <c r="P45">
        <v>32</v>
      </c>
    </row>
    <row r="46" spans="1:16" ht="12.75" customHeight="1" x14ac:dyDescent="0.25">
      <c r="A46" s="194" t="s">
        <v>104</v>
      </c>
      <c r="B46" s="195"/>
      <c r="C46" s="196"/>
      <c r="D46" s="93" t="s">
        <v>171</v>
      </c>
      <c r="E46" s="93" t="s">
        <v>361</v>
      </c>
      <c r="F46" s="93" t="s">
        <v>362</v>
      </c>
      <c r="G46" s="93" t="s">
        <v>363</v>
      </c>
      <c r="H46" s="93" t="s">
        <v>364</v>
      </c>
      <c r="I46" s="93" t="s">
        <v>365</v>
      </c>
      <c r="J46" s="93" t="s">
        <v>366</v>
      </c>
      <c r="K46" s="93" t="s">
        <v>367</v>
      </c>
      <c r="L46" s="93" t="s">
        <v>368</v>
      </c>
      <c r="M46" s="93"/>
      <c r="N46" s="93"/>
      <c r="O46" s="93"/>
      <c r="P46">
        <v>33</v>
      </c>
    </row>
    <row r="47" spans="1:16" ht="12.75" customHeight="1" thickBot="1" x14ac:dyDescent="0.3">
      <c r="A47" s="194" t="s">
        <v>117</v>
      </c>
      <c r="B47" s="195"/>
      <c r="C47" s="196"/>
      <c r="D47" s="93" t="s">
        <v>180</v>
      </c>
      <c r="E47" s="93" t="s">
        <v>369</v>
      </c>
      <c r="F47" s="93" t="s">
        <v>370</v>
      </c>
      <c r="G47" s="93" t="s">
        <v>371</v>
      </c>
      <c r="H47" s="93" t="s">
        <v>372</v>
      </c>
      <c r="I47" s="93" t="s">
        <v>296</v>
      </c>
      <c r="J47" s="93" t="s">
        <v>373</v>
      </c>
      <c r="K47" s="93" t="s">
        <v>374</v>
      </c>
      <c r="L47" s="93" t="s">
        <v>375</v>
      </c>
      <c r="M47" s="93"/>
      <c r="N47" s="93"/>
      <c r="O47" s="93"/>
      <c r="P47">
        <v>34</v>
      </c>
    </row>
    <row r="48" spans="1:16" ht="12.75" customHeight="1" x14ac:dyDescent="0.25">
      <c r="A48" s="194" t="s">
        <v>127</v>
      </c>
      <c r="B48" s="195"/>
      <c r="C48" s="196"/>
      <c r="D48" s="121" t="s">
        <v>188</v>
      </c>
      <c r="E48" s="121" t="s">
        <v>376</v>
      </c>
      <c r="F48" s="121" t="s">
        <v>377</v>
      </c>
      <c r="G48" s="121" t="s">
        <v>378</v>
      </c>
      <c r="H48" s="121" t="s">
        <v>379</v>
      </c>
      <c r="I48" s="121" t="s">
        <v>380</v>
      </c>
      <c r="J48" s="121" t="s">
        <v>381</v>
      </c>
      <c r="K48" s="121" t="s">
        <v>382</v>
      </c>
      <c r="L48" s="121" t="s">
        <v>383</v>
      </c>
      <c r="M48" s="121"/>
      <c r="N48" s="121"/>
      <c r="O48" s="121"/>
      <c r="P48">
        <v>35</v>
      </c>
    </row>
    <row r="49" spans="1:16" ht="12.75" customHeight="1" x14ac:dyDescent="0.25">
      <c r="A49" s="42"/>
      <c r="B49" s="43"/>
      <c r="C49" s="43"/>
      <c r="D49" s="70" t="s">
        <v>384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</row>
    <row r="50" spans="1:16" ht="12.75" customHeight="1" x14ac:dyDescent="0.25">
      <c r="A50" s="194" t="s">
        <v>58</v>
      </c>
      <c r="B50" s="195"/>
      <c r="C50" s="196"/>
      <c r="D50" s="93" t="s">
        <v>198</v>
      </c>
      <c r="E50" s="93" t="s">
        <v>385</v>
      </c>
      <c r="F50" s="93" t="s">
        <v>386</v>
      </c>
      <c r="G50" s="93" t="s">
        <v>387</v>
      </c>
      <c r="H50" s="93" t="s">
        <v>69</v>
      </c>
      <c r="I50" s="93" t="s">
        <v>388</v>
      </c>
      <c r="J50" s="93" t="s">
        <v>59</v>
      </c>
      <c r="K50" s="93" t="s">
        <v>389</v>
      </c>
      <c r="L50" s="93" t="s">
        <v>61</v>
      </c>
      <c r="M50" s="93"/>
      <c r="N50" s="93"/>
      <c r="O50" s="93"/>
      <c r="P50">
        <v>36</v>
      </c>
    </row>
    <row r="51" spans="1:16" ht="12.75" customHeight="1" x14ac:dyDescent="0.25">
      <c r="A51" s="194" t="s">
        <v>70</v>
      </c>
      <c r="B51" s="195"/>
      <c r="C51" s="196"/>
      <c r="D51" s="93" t="s">
        <v>206</v>
      </c>
      <c r="E51" s="93" t="s">
        <v>390</v>
      </c>
      <c r="F51" s="93" t="s">
        <v>391</v>
      </c>
      <c r="G51" s="93" t="s">
        <v>234</v>
      </c>
      <c r="H51" s="93" t="s">
        <v>233</v>
      </c>
      <c r="I51" s="93" t="s">
        <v>392</v>
      </c>
      <c r="J51" s="93" t="s">
        <v>393</v>
      </c>
      <c r="K51" s="93" t="s">
        <v>62</v>
      </c>
      <c r="L51" s="93" t="s">
        <v>394</v>
      </c>
      <c r="M51" s="93"/>
      <c r="N51" s="93"/>
      <c r="O51" s="93"/>
      <c r="P51">
        <v>37</v>
      </c>
    </row>
    <row r="52" spans="1:16" ht="12.75" customHeight="1" x14ac:dyDescent="0.25">
      <c r="A52" s="194" t="s">
        <v>82</v>
      </c>
      <c r="B52" s="195"/>
      <c r="C52" s="196"/>
      <c r="D52" s="93" t="s">
        <v>214</v>
      </c>
      <c r="E52" s="93" t="s">
        <v>395</v>
      </c>
      <c r="F52" s="93" t="s">
        <v>396</v>
      </c>
      <c r="G52" s="93" t="s">
        <v>212</v>
      </c>
      <c r="H52" s="93" t="s">
        <v>397</v>
      </c>
      <c r="I52" s="93" t="s">
        <v>398</v>
      </c>
      <c r="J52" s="93" t="s">
        <v>249</v>
      </c>
      <c r="K52" s="93" t="s">
        <v>399</v>
      </c>
      <c r="L52" s="93" t="s">
        <v>218</v>
      </c>
      <c r="M52" s="93"/>
      <c r="N52" s="93"/>
      <c r="O52" s="93"/>
      <c r="P52">
        <v>38</v>
      </c>
    </row>
    <row r="53" spans="1:16" ht="12.75" customHeight="1" x14ac:dyDescent="0.25">
      <c r="A53" s="194" t="s">
        <v>93</v>
      </c>
      <c r="B53" s="195"/>
      <c r="C53" s="196"/>
      <c r="D53" s="93" t="s">
        <v>222</v>
      </c>
      <c r="E53" s="93" t="s">
        <v>222</v>
      </c>
      <c r="F53" s="93" t="s">
        <v>400</v>
      </c>
      <c r="G53" s="93" t="s">
        <v>236</v>
      </c>
      <c r="H53" s="93" t="s">
        <v>401</v>
      </c>
      <c r="I53" s="93" t="s">
        <v>402</v>
      </c>
      <c r="J53" s="93" t="s">
        <v>402</v>
      </c>
      <c r="K53" s="93" t="s">
        <v>392</v>
      </c>
      <c r="L53" s="93" t="s">
        <v>403</v>
      </c>
      <c r="M53" s="93"/>
      <c r="N53" s="93"/>
      <c r="O53" s="93"/>
      <c r="P53">
        <v>39</v>
      </c>
    </row>
    <row r="54" spans="1:16" ht="12.75" customHeight="1" x14ac:dyDescent="0.25">
      <c r="A54" s="194" t="s">
        <v>104</v>
      </c>
      <c r="B54" s="195"/>
      <c r="C54" s="196"/>
      <c r="D54" s="93" t="s">
        <v>230</v>
      </c>
      <c r="E54" s="93" t="s">
        <v>404</v>
      </c>
      <c r="F54" s="93" t="s">
        <v>405</v>
      </c>
      <c r="G54" s="93" t="s">
        <v>406</v>
      </c>
      <c r="H54" s="93" t="s">
        <v>407</v>
      </c>
      <c r="I54" s="93" t="s">
        <v>408</v>
      </c>
      <c r="J54" s="93" t="s">
        <v>249</v>
      </c>
      <c r="K54" s="93" t="s">
        <v>409</v>
      </c>
      <c r="L54" s="93" t="s">
        <v>410</v>
      </c>
      <c r="M54" s="93"/>
      <c r="N54" s="93"/>
      <c r="O54" s="93"/>
      <c r="P54">
        <v>40</v>
      </c>
    </row>
    <row r="55" spans="1:16" ht="12.75" customHeight="1" thickBot="1" x14ac:dyDescent="0.3">
      <c r="A55" s="194" t="s">
        <v>117</v>
      </c>
      <c r="B55" s="195"/>
      <c r="C55" s="196"/>
      <c r="D55" s="120" t="s">
        <v>237</v>
      </c>
      <c r="E55" s="120" t="s">
        <v>411</v>
      </c>
      <c r="F55" s="120" t="s">
        <v>412</v>
      </c>
      <c r="G55" s="120" t="s">
        <v>413</v>
      </c>
      <c r="H55" s="120" t="s">
        <v>407</v>
      </c>
      <c r="I55" s="120" t="s">
        <v>249</v>
      </c>
      <c r="J55" s="120" t="s">
        <v>394</v>
      </c>
      <c r="K55" s="120" t="s">
        <v>414</v>
      </c>
      <c r="L55" s="120" t="s">
        <v>415</v>
      </c>
      <c r="M55" s="120"/>
      <c r="N55" s="120"/>
      <c r="O55" s="120"/>
      <c r="P55">
        <v>41</v>
      </c>
    </row>
    <row r="56" spans="1:16" ht="12.75" customHeight="1" x14ac:dyDescent="0.25">
      <c r="A56" s="194" t="s">
        <v>127</v>
      </c>
      <c r="B56" s="195"/>
      <c r="C56" s="196"/>
      <c r="D56" s="121" t="s">
        <v>243</v>
      </c>
      <c r="E56" s="121" t="s">
        <v>237</v>
      </c>
      <c r="F56" s="121" t="s">
        <v>416</v>
      </c>
      <c r="G56" s="121" t="s">
        <v>417</v>
      </c>
      <c r="H56" s="121" t="s">
        <v>211</v>
      </c>
      <c r="I56" s="121" t="s">
        <v>241</v>
      </c>
      <c r="J56" s="121" t="s">
        <v>397</v>
      </c>
      <c r="K56" s="121" t="s">
        <v>418</v>
      </c>
      <c r="L56" s="121" t="s">
        <v>419</v>
      </c>
      <c r="M56" s="121"/>
      <c r="N56" s="121"/>
      <c r="O56" s="121"/>
      <c r="P56">
        <v>42</v>
      </c>
    </row>
    <row r="57" spans="1:16" x14ac:dyDescent="0.25">
      <c r="A57" s="215" t="s">
        <v>420</v>
      </c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</row>
    <row r="58" spans="1:16" x14ac:dyDescent="0.25">
      <c r="A58" s="216"/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</row>
    <row r="59" spans="1:16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</row>
  </sheetData>
  <mergeCells count="50">
    <mergeCell ref="B1:P1"/>
    <mergeCell ref="A55:C55"/>
    <mergeCell ref="A56:C56"/>
    <mergeCell ref="A57:O58"/>
    <mergeCell ref="A51:C51"/>
    <mergeCell ref="A52:C52"/>
    <mergeCell ref="A53:C53"/>
    <mergeCell ref="A54:C54"/>
    <mergeCell ref="A47:C47"/>
    <mergeCell ref="D31:O31"/>
    <mergeCell ref="A48:C48"/>
    <mergeCell ref="A50:C50"/>
    <mergeCell ref="A59:O59"/>
    <mergeCell ref="A43:C43"/>
    <mergeCell ref="A44:C44"/>
    <mergeCell ref="A45:C45"/>
    <mergeCell ref="A46:C46"/>
    <mergeCell ref="A40:C40"/>
    <mergeCell ref="A42:C42"/>
    <mergeCell ref="A34:C34"/>
    <mergeCell ref="A35:C35"/>
    <mergeCell ref="A36:C36"/>
    <mergeCell ref="A37:C37"/>
    <mergeCell ref="A25:C25"/>
    <mergeCell ref="A38:C38"/>
    <mergeCell ref="A39:C39"/>
    <mergeCell ref="B30:P30"/>
    <mergeCell ref="A31:C32"/>
    <mergeCell ref="A26:C26"/>
    <mergeCell ref="A27:C27"/>
    <mergeCell ref="A28:C28"/>
    <mergeCell ref="A2:C3"/>
    <mergeCell ref="A20:C20"/>
    <mergeCell ref="D2:O2"/>
    <mergeCell ref="A6:C6"/>
    <mergeCell ref="A7:C7"/>
    <mergeCell ref="A17:C17"/>
    <mergeCell ref="A18:C18"/>
    <mergeCell ref="A19:C19"/>
    <mergeCell ref="A12:C12"/>
    <mergeCell ref="A14:C14"/>
    <mergeCell ref="A22:C22"/>
    <mergeCell ref="A23:C23"/>
    <mergeCell ref="A24:C24"/>
    <mergeCell ref="A8:C8"/>
    <mergeCell ref="A9:C9"/>
    <mergeCell ref="A10:C10"/>
    <mergeCell ref="A11:C11"/>
    <mergeCell ref="A15:C15"/>
    <mergeCell ref="A16:C16"/>
  </mergeCells>
  <phoneticPr fontId="0" type="noConversion"/>
  <conditionalFormatting sqref="D22:O28 D50:O56">
    <cfRule type="expression" dxfId="8" priority="1" stopIfTrue="1">
      <formula>VALUE(D22)&lt;0</formula>
    </cfRule>
  </conditionalFormatting>
  <pageMargins left="0.75" right="0.75" top="1" bottom="1" header="0.5" footer="0.5"/>
  <pageSetup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A1DD3-507B-4494-AEEA-D945D2E5038A}">
  <dimension ref="A1:W71"/>
  <sheetViews>
    <sheetView zoomScaleNormal="100" zoomScaleSheetLayoutView="110" workbookViewId="0">
      <selection activeCell="I4" sqref="I4:J4"/>
    </sheetView>
  </sheetViews>
  <sheetFormatPr defaultRowHeight="13.2" x14ac:dyDescent="0.25"/>
  <cols>
    <col min="5" max="11" width="13.6640625" customWidth="1"/>
    <col min="12" max="12" width="9.109375" hidden="1" customWidth="1"/>
    <col min="16" max="23" width="9.109375" hidden="1" customWidth="1"/>
  </cols>
  <sheetData>
    <row r="1" spans="1:12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2" x14ac:dyDescent="0.25">
      <c r="A2" s="265" t="s">
        <v>421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</row>
    <row r="3" spans="1:12" ht="12.75" customHeight="1" x14ac:dyDescent="0.25">
      <c r="A3" s="229" t="s">
        <v>422</v>
      </c>
      <c r="B3" s="230"/>
      <c r="C3" s="231"/>
      <c r="D3" s="237" t="str">
        <f>[1]Data!B4</f>
        <v>September</v>
      </c>
      <c r="E3" s="238"/>
      <c r="F3" s="238"/>
      <c r="G3" s="239"/>
      <c r="H3" s="237">
        <f>[1]Data!B6</f>
        <v>44044</v>
      </c>
      <c r="I3" s="238"/>
      <c r="J3" s="238"/>
      <c r="K3" s="239"/>
    </row>
    <row r="4" spans="1:12" ht="25.5" customHeight="1" x14ac:dyDescent="0.25">
      <c r="A4" s="232"/>
      <c r="B4" s="264"/>
      <c r="C4" s="233"/>
      <c r="D4" s="240" t="s">
        <v>423</v>
      </c>
      <c r="E4" s="192" t="s">
        <v>424</v>
      </c>
      <c r="F4" s="193"/>
      <c r="G4" s="240" t="s">
        <v>425</v>
      </c>
      <c r="H4" s="240" t="s">
        <v>423</v>
      </c>
      <c r="I4" s="192" t="s">
        <v>424</v>
      </c>
      <c r="J4" s="193"/>
      <c r="K4" s="240" t="s">
        <v>425</v>
      </c>
    </row>
    <row r="5" spans="1:12" ht="26.4" x14ac:dyDescent="0.25">
      <c r="A5" s="234"/>
      <c r="B5" s="235"/>
      <c r="C5" s="236"/>
      <c r="D5" s="241"/>
      <c r="E5" s="27" t="str">
        <f xml:space="preserve"> CONCATENATE([1]Data!A4,"   (Preliminary)")</f>
        <v>2021   (Preliminary)</v>
      </c>
      <c r="F5" s="27">
        <f>[1]Data!A4-1</f>
        <v>2020</v>
      </c>
      <c r="G5" s="241"/>
      <c r="H5" s="241"/>
      <c r="I5" s="27" t="str">
        <f xml:space="preserve"> CONCATENATE(IF(MONTH([1]Data!A6)=1, [1]Data!A4-1, [1]Data!A4),"   (Revised)")</f>
        <v>2021   (Revised)</v>
      </c>
      <c r="J5" s="27">
        <f>IF(MONTH([1]Data!A6)=1, F5-1, F5)</f>
        <v>2020</v>
      </c>
      <c r="K5" s="241"/>
    </row>
    <row r="6" spans="1:12" x14ac:dyDescent="0.25">
      <c r="A6" s="220"/>
      <c r="B6" s="221"/>
      <c r="C6" s="222"/>
      <c r="D6" s="28"/>
      <c r="E6" s="28"/>
      <c r="F6" s="28"/>
      <c r="G6" s="28"/>
      <c r="H6" s="28"/>
      <c r="I6" s="28"/>
      <c r="J6" s="28"/>
      <c r="K6" s="28"/>
    </row>
    <row r="7" spans="1:12" ht="12.75" customHeight="1" x14ac:dyDescent="0.25">
      <c r="A7" s="223" t="s">
        <v>426</v>
      </c>
      <c r="B7" s="224"/>
      <c r="C7" s="224"/>
      <c r="D7" s="224"/>
      <c r="E7" s="224"/>
      <c r="F7" s="224"/>
      <c r="G7" s="224"/>
      <c r="H7" s="224"/>
      <c r="I7" s="224"/>
      <c r="J7" s="224"/>
      <c r="K7" s="225"/>
    </row>
    <row r="8" spans="1:12" ht="12.75" hidden="1" customHeight="1" x14ac:dyDescent="0.25">
      <c r="A8" s="171"/>
      <c r="B8" s="172"/>
      <c r="C8" s="172"/>
      <c r="D8" s="172" t="s">
        <v>427</v>
      </c>
      <c r="E8" s="172" t="s">
        <v>428</v>
      </c>
      <c r="F8" s="172" t="s">
        <v>429</v>
      </c>
      <c r="G8" s="172" t="s">
        <v>430</v>
      </c>
      <c r="H8" s="172" t="s">
        <v>431</v>
      </c>
      <c r="I8" s="172" t="s">
        <v>432</v>
      </c>
      <c r="J8" s="172" t="s">
        <v>433</v>
      </c>
      <c r="K8" s="173" t="s">
        <v>434</v>
      </c>
      <c r="L8" s="263" t="s">
        <v>57</v>
      </c>
    </row>
    <row r="9" spans="1:12" ht="12.75" customHeight="1" x14ac:dyDescent="0.25">
      <c r="A9" s="226" t="s">
        <v>435</v>
      </c>
      <c r="B9" s="227"/>
      <c r="C9" s="228"/>
      <c r="D9" s="111">
        <v>2</v>
      </c>
      <c r="E9" s="66">
        <v>145</v>
      </c>
      <c r="F9" s="90">
        <v>131</v>
      </c>
      <c r="G9" s="138">
        <v>10.7</v>
      </c>
      <c r="H9" s="111">
        <v>2</v>
      </c>
      <c r="I9" s="66">
        <v>140</v>
      </c>
      <c r="J9" s="66">
        <v>126</v>
      </c>
      <c r="K9" s="138">
        <v>11</v>
      </c>
      <c r="L9">
        <v>1</v>
      </c>
    </row>
    <row r="10" spans="1:12" ht="12.75" customHeight="1" x14ac:dyDescent="0.25">
      <c r="A10" s="226" t="s">
        <v>436</v>
      </c>
      <c r="B10" s="227"/>
      <c r="C10" s="228"/>
      <c r="D10" s="111">
        <v>58</v>
      </c>
      <c r="E10" s="66">
        <v>490</v>
      </c>
      <c r="F10" s="90">
        <v>450</v>
      </c>
      <c r="G10" s="138">
        <v>8.6999999999999993</v>
      </c>
      <c r="H10" s="111">
        <v>55</v>
      </c>
      <c r="I10" s="66">
        <v>515</v>
      </c>
      <c r="J10" s="66">
        <v>458</v>
      </c>
      <c r="K10" s="138">
        <v>12.3</v>
      </c>
      <c r="L10">
        <v>2</v>
      </c>
    </row>
    <row r="11" spans="1:12" ht="12.75" customHeight="1" x14ac:dyDescent="0.25">
      <c r="A11" s="226" t="s">
        <v>437</v>
      </c>
      <c r="B11" s="227"/>
      <c r="C11" s="228"/>
      <c r="D11" s="111">
        <v>16</v>
      </c>
      <c r="E11" s="66">
        <v>143</v>
      </c>
      <c r="F11" s="90">
        <v>128</v>
      </c>
      <c r="G11" s="138">
        <v>11.2</v>
      </c>
      <c r="H11" s="111">
        <v>16</v>
      </c>
      <c r="I11" s="66">
        <v>141</v>
      </c>
      <c r="J11" s="66">
        <v>123</v>
      </c>
      <c r="K11" s="138">
        <v>14.4</v>
      </c>
      <c r="L11">
        <v>3</v>
      </c>
    </row>
    <row r="12" spans="1:12" ht="12.75" customHeight="1" x14ac:dyDescent="0.25">
      <c r="A12" s="226" t="s">
        <v>438</v>
      </c>
      <c r="B12" s="227"/>
      <c r="C12" s="228"/>
      <c r="D12" s="111">
        <v>74</v>
      </c>
      <c r="E12" s="66">
        <v>299</v>
      </c>
      <c r="F12" s="90">
        <v>281</v>
      </c>
      <c r="G12" s="138">
        <v>6.7</v>
      </c>
      <c r="H12" s="111">
        <v>75</v>
      </c>
      <c r="I12" s="66">
        <v>336</v>
      </c>
      <c r="J12" s="66">
        <v>309</v>
      </c>
      <c r="K12" s="138">
        <v>8.8000000000000007</v>
      </c>
      <c r="L12">
        <v>4</v>
      </c>
    </row>
    <row r="13" spans="1:12" ht="12.75" customHeight="1" x14ac:dyDescent="0.25">
      <c r="A13" s="226" t="s">
        <v>439</v>
      </c>
      <c r="B13" s="227"/>
      <c r="C13" s="228"/>
      <c r="D13" s="111">
        <v>4</v>
      </c>
      <c r="E13" s="66">
        <v>300</v>
      </c>
      <c r="F13" s="90">
        <v>281</v>
      </c>
      <c r="G13" s="138">
        <v>6.6</v>
      </c>
      <c r="H13" s="111">
        <v>15</v>
      </c>
      <c r="I13" s="66">
        <v>259</v>
      </c>
      <c r="J13" s="66">
        <v>241</v>
      </c>
      <c r="K13" s="138">
        <v>7.5</v>
      </c>
      <c r="L13">
        <v>5</v>
      </c>
    </row>
    <row r="14" spans="1:12" ht="12.75" customHeight="1" x14ac:dyDescent="0.25">
      <c r="A14" s="226" t="s">
        <v>440</v>
      </c>
      <c r="B14" s="227"/>
      <c r="C14" s="228"/>
      <c r="D14" s="111">
        <v>48</v>
      </c>
      <c r="E14" s="66">
        <v>1128</v>
      </c>
      <c r="F14" s="90">
        <v>1052</v>
      </c>
      <c r="G14" s="138">
        <v>7.2</v>
      </c>
      <c r="H14" s="111">
        <v>47</v>
      </c>
      <c r="I14" s="66">
        <v>1429</v>
      </c>
      <c r="J14" s="66">
        <v>1267</v>
      </c>
      <c r="K14" s="138">
        <v>12.7</v>
      </c>
      <c r="L14">
        <v>6</v>
      </c>
    </row>
    <row r="15" spans="1:12" ht="12.75" customHeight="1" x14ac:dyDescent="0.25">
      <c r="A15" s="226" t="s">
        <v>441</v>
      </c>
      <c r="B15" s="227"/>
      <c r="C15" s="228"/>
      <c r="D15" s="111">
        <v>38</v>
      </c>
      <c r="E15" s="66">
        <v>1978</v>
      </c>
      <c r="F15" s="90">
        <v>1826</v>
      </c>
      <c r="G15" s="138">
        <v>8.3000000000000007</v>
      </c>
      <c r="H15" s="111">
        <v>45</v>
      </c>
      <c r="I15" s="66">
        <v>2137</v>
      </c>
      <c r="J15" s="66">
        <v>1882</v>
      </c>
      <c r="K15" s="138">
        <v>13.5</v>
      </c>
      <c r="L15">
        <v>7</v>
      </c>
    </row>
    <row r="16" spans="1:12" ht="12.75" customHeight="1" x14ac:dyDescent="0.25">
      <c r="A16" s="226" t="s">
        <v>442</v>
      </c>
      <c r="B16" s="227"/>
      <c r="C16" s="228"/>
      <c r="D16" s="111">
        <v>6</v>
      </c>
      <c r="E16" s="66">
        <v>129</v>
      </c>
      <c r="F16" s="90">
        <v>109</v>
      </c>
      <c r="G16" s="138">
        <v>18</v>
      </c>
      <c r="H16" s="111">
        <v>7</v>
      </c>
      <c r="I16" s="66">
        <v>87</v>
      </c>
      <c r="J16" s="66">
        <v>70</v>
      </c>
      <c r="K16" s="138">
        <v>23.9</v>
      </c>
      <c r="L16">
        <v>8</v>
      </c>
    </row>
    <row r="17" spans="1:12" ht="12.75" customHeight="1" x14ac:dyDescent="0.25">
      <c r="A17" s="226" t="s">
        <v>443</v>
      </c>
      <c r="B17" s="227"/>
      <c r="C17" s="228"/>
      <c r="D17" s="111">
        <v>20</v>
      </c>
      <c r="E17" s="66">
        <v>251</v>
      </c>
      <c r="F17" s="90">
        <v>228</v>
      </c>
      <c r="G17" s="138">
        <v>10.1</v>
      </c>
      <c r="H17" s="111">
        <v>21</v>
      </c>
      <c r="I17" s="66">
        <v>276</v>
      </c>
      <c r="J17" s="66">
        <v>241</v>
      </c>
      <c r="K17" s="138">
        <v>14.5</v>
      </c>
      <c r="L17">
        <v>9</v>
      </c>
    </row>
    <row r="18" spans="1:12" ht="12.75" customHeight="1" x14ac:dyDescent="0.25">
      <c r="A18" s="226" t="s">
        <v>444</v>
      </c>
      <c r="B18" s="227"/>
      <c r="C18" s="228"/>
      <c r="D18" s="112"/>
      <c r="E18" s="67">
        <f>SUM(E9:E17)</f>
        <v>4863</v>
      </c>
      <c r="F18" s="31">
        <f>SUM(F9:F17)</f>
        <v>4486</v>
      </c>
      <c r="G18" s="138">
        <f>((E18-F18)/F18)*100</f>
        <v>8.4039233169861802</v>
      </c>
      <c r="H18" s="112"/>
      <c r="I18" s="67">
        <f>SUM(I9:I17)</f>
        <v>5320</v>
      </c>
      <c r="J18" s="67">
        <f>SUM(J9:J17)</f>
        <v>4717</v>
      </c>
      <c r="K18" s="138">
        <f>((I18-J18)/J18)*100</f>
        <v>12.783548865804537</v>
      </c>
    </row>
    <row r="19" spans="1:12" ht="12.75" customHeight="1" x14ac:dyDescent="0.25">
      <c r="A19" s="50" t="s">
        <v>445</v>
      </c>
      <c r="B19" s="51"/>
      <c r="C19" s="51"/>
      <c r="D19" s="113"/>
      <c r="E19" s="69"/>
      <c r="F19" s="76"/>
      <c r="G19" s="138"/>
      <c r="H19" s="113"/>
      <c r="I19" s="69"/>
      <c r="J19" s="69"/>
      <c r="K19" s="138"/>
    </row>
    <row r="20" spans="1:12" ht="12.75" customHeight="1" x14ac:dyDescent="0.25">
      <c r="A20" s="226" t="s">
        <v>446</v>
      </c>
      <c r="B20" s="227"/>
      <c r="C20" s="228"/>
      <c r="D20" s="111">
        <v>2</v>
      </c>
      <c r="E20" s="66">
        <v>115</v>
      </c>
      <c r="F20" s="90">
        <v>106</v>
      </c>
      <c r="G20" s="138">
        <v>8</v>
      </c>
      <c r="H20" s="111">
        <v>2</v>
      </c>
      <c r="I20" s="66">
        <v>108</v>
      </c>
      <c r="J20" s="66">
        <v>97</v>
      </c>
      <c r="K20" s="138">
        <v>11.6</v>
      </c>
      <c r="L20">
        <v>10</v>
      </c>
    </row>
    <row r="21" spans="1:12" ht="12.75" customHeight="1" x14ac:dyDescent="0.25">
      <c r="A21" s="226" t="s">
        <v>447</v>
      </c>
      <c r="B21" s="227"/>
      <c r="C21" s="228"/>
      <c r="D21" s="111">
        <v>0</v>
      </c>
      <c r="E21" s="66">
        <v>0</v>
      </c>
      <c r="F21" s="90">
        <v>0</v>
      </c>
      <c r="G21" s="138">
        <v>0</v>
      </c>
      <c r="H21" s="111">
        <v>0</v>
      </c>
      <c r="I21" s="66">
        <v>0</v>
      </c>
      <c r="J21" s="66">
        <v>0</v>
      </c>
      <c r="K21" s="138">
        <v>0</v>
      </c>
      <c r="L21">
        <v>11</v>
      </c>
    </row>
    <row r="22" spans="1:12" ht="12.75" customHeight="1" x14ac:dyDescent="0.25">
      <c r="A22" s="226" t="s">
        <v>448</v>
      </c>
      <c r="B22" s="227"/>
      <c r="C22" s="228"/>
      <c r="D22" s="111">
        <v>94</v>
      </c>
      <c r="E22" s="66">
        <v>2191</v>
      </c>
      <c r="F22" s="90">
        <v>2013</v>
      </c>
      <c r="G22" s="138">
        <v>8.9</v>
      </c>
      <c r="H22" s="111">
        <v>93</v>
      </c>
      <c r="I22" s="66">
        <v>2217</v>
      </c>
      <c r="J22" s="66">
        <v>2004</v>
      </c>
      <c r="K22" s="138">
        <v>10.7</v>
      </c>
      <c r="L22">
        <v>12</v>
      </c>
    </row>
    <row r="23" spans="1:12" ht="12.75" customHeight="1" x14ac:dyDescent="0.25">
      <c r="A23" s="226" t="s">
        <v>449</v>
      </c>
      <c r="B23" s="227"/>
      <c r="C23" s="228"/>
      <c r="D23" s="111">
        <v>55</v>
      </c>
      <c r="E23" s="66">
        <v>1583</v>
      </c>
      <c r="F23" s="90">
        <v>1487</v>
      </c>
      <c r="G23" s="138">
        <v>6.5</v>
      </c>
      <c r="H23" s="111">
        <v>55</v>
      </c>
      <c r="I23" s="66">
        <v>1627</v>
      </c>
      <c r="J23" s="66">
        <v>1514</v>
      </c>
      <c r="K23" s="138">
        <v>7.5</v>
      </c>
      <c r="L23">
        <v>13</v>
      </c>
    </row>
    <row r="24" spans="1:12" ht="12.75" customHeight="1" x14ac:dyDescent="0.25">
      <c r="A24" s="226" t="s">
        <v>450</v>
      </c>
      <c r="B24" s="227"/>
      <c r="C24" s="228"/>
      <c r="D24" s="111">
        <v>7</v>
      </c>
      <c r="E24" s="66">
        <v>569</v>
      </c>
      <c r="F24" s="90">
        <v>542</v>
      </c>
      <c r="G24" s="138">
        <v>4.9000000000000004</v>
      </c>
      <c r="H24" s="111">
        <v>7</v>
      </c>
      <c r="I24" s="66">
        <v>613</v>
      </c>
      <c r="J24" s="66">
        <v>573</v>
      </c>
      <c r="K24" s="138">
        <v>7</v>
      </c>
      <c r="L24">
        <v>14</v>
      </c>
    </row>
    <row r="25" spans="1:12" ht="12.75" customHeight="1" x14ac:dyDescent="0.25">
      <c r="A25" s="226" t="s">
        <v>451</v>
      </c>
      <c r="B25" s="227"/>
      <c r="C25" s="228"/>
      <c r="D25" s="111">
        <v>35</v>
      </c>
      <c r="E25" s="66">
        <v>1872</v>
      </c>
      <c r="F25" s="90">
        <v>1717</v>
      </c>
      <c r="G25" s="138">
        <v>9</v>
      </c>
      <c r="H25" s="111">
        <v>34</v>
      </c>
      <c r="I25" s="66">
        <v>1950</v>
      </c>
      <c r="J25" s="66">
        <v>1778</v>
      </c>
      <c r="K25" s="138">
        <v>9.6999999999999993</v>
      </c>
      <c r="L25">
        <v>15</v>
      </c>
    </row>
    <row r="26" spans="1:12" ht="12.75" customHeight="1" x14ac:dyDescent="0.25">
      <c r="A26" s="226" t="s">
        <v>452</v>
      </c>
      <c r="B26" s="227"/>
      <c r="C26" s="228"/>
      <c r="D26" s="111">
        <v>54</v>
      </c>
      <c r="E26" s="66">
        <v>1562</v>
      </c>
      <c r="F26" s="90">
        <v>1455</v>
      </c>
      <c r="G26" s="138">
        <v>7.4</v>
      </c>
      <c r="H26" s="111">
        <v>54</v>
      </c>
      <c r="I26" s="66">
        <v>1616</v>
      </c>
      <c r="J26" s="66">
        <v>1450</v>
      </c>
      <c r="K26" s="138">
        <v>11.4</v>
      </c>
      <c r="L26">
        <v>16</v>
      </c>
    </row>
    <row r="27" spans="1:12" ht="12.75" customHeight="1" x14ac:dyDescent="0.25">
      <c r="A27" s="226" t="s">
        <v>453</v>
      </c>
      <c r="B27" s="227"/>
      <c r="C27" s="228"/>
      <c r="D27" s="111">
        <v>308</v>
      </c>
      <c r="E27" s="66">
        <v>1796</v>
      </c>
      <c r="F27" s="90">
        <v>1632</v>
      </c>
      <c r="G27" s="138">
        <v>10</v>
      </c>
      <c r="H27" s="111">
        <v>309</v>
      </c>
      <c r="I27" s="66">
        <v>1935</v>
      </c>
      <c r="J27" s="66">
        <v>1710</v>
      </c>
      <c r="K27" s="138">
        <v>13.1</v>
      </c>
      <c r="L27">
        <v>17</v>
      </c>
    </row>
    <row r="28" spans="1:12" ht="12.75" customHeight="1" x14ac:dyDescent="0.25">
      <c r="A28" s="226" t="s">
        <v>454</v>
      </c>
      <c r="B28" s="227"/>
      <c r="C28" s="228"/>
      <c r="D28" s="111">
        <v>15</v>
      </c>
      <c r="E28" s="66">
        <v>495</v>
      </c>
      <c r="F28" s="90">
        <v>471</v>
      </c>
      <c r="G28" s="138">
        <v>5.0999999999999996</v>
      </c>
      <c r="H28" s="111">
        <v>17</v>
      </c>
      <c r="I28" s="66">
        <v>512</v>
      </c>
      <c r="J28" s="66">
        <v>466</v>
      </c>
      <c r="K28" s="138">
        <v>9.8000000000000007</v>
      </c>
      <c r="L28">
        <v>18</v>
      </c>
    </row>
    <row r="29" spans="1:12" ht="12.75" customHeight="1" x14ac:dyDescent="0.25">
      <c r="A29" s="226" t="s">
        <v>444</v>
      </c>
      <c r="B29" s="227"/>
      <c r="C29" s="228"/>
      <c r="D29" s="112"/>
      <c r="E29" s="67">
        <f>SUM(E20:E28)</f>
        <v>10183</v>
      </c>
      <c r="F29" s="31">
        <f>SUM(F20:F28)</f>
        <v>9423</v>
      </c>
      <c r="G29" s="138">
        <f>((E29-F29)/F29)*100</f>
        <v>8.0653719622200999</v>
      </c>
      <c r="H29" s="112"/>
      <c r="I29" s="67">
        <f>SUM(I20:I28)</f>
        <v>10578</v>
      </c>
      <c r="J29" s="67">
        <f>SUM(J20:J28)</f>
        <v>9592</v>
      </c>
      <c r="K29" s="138">
        <f>((I29-J29)/J29)*100</f>
        <v>10.279399499582986</v>
      </c>
    </row>
    <row r="30" spans="1:12" ht="12.75" customHeight="1" x14ac:dyDescent="0.25">
      <c r="A30" s="50" t="s">
        <v>455</v>
      </c>
      <c r="B30" s="51"/>
      <c r="C30" s="51"/>
      <c r="D30" s="113"/>
      <c r="E30" s="69"/>
      <c r="F30" s="76"/>
      <c r="G30" s="138"/>
      <c r="H30" s="113"/>
      <c r="I30" s="69"/>
      <c r="J30" s="69"/>
      <c r="K30" s="138"/>
    </row>
    <row r="31" spans="1:12" ht="12.75" customHeight="1" x14ac:dyDescent="0.25">
      <c r="A31" s="226" t="s">
        <v>456</v>
      </c>
      <c r="B31" s="227"/>
      <c r="C31" s="228"/>
      <c r="D31" s="111">
        <v>32</v>
      </c>
      <c r="E31" s="66">
        <v>1471</v>
      </c>
      <c r="F31" s="90">
        <v>1340</v>
      </c>
      <c r="G31" s="138">
        <v>9.8000000000000007</v>
      </c>
      <c r="H31" s="111">
        <v>37</v>
      </c>
      <c r="I31" s="66">
        <v>1467</v>
      </c>
      <c r="J31" s="66">
        <v>1430</v>
      </c>
      <c r="K31" s="138">
        <v>2.5</v>
      </c>
      <c r="L31">
        <v>19</v>
      </c>
    </row>
    <row r="32" spans="1:12" ht="12.75" customHeight="1" x14ac:dyDescent="0.25">
      <c r="A32" s="226" t="s">
        <v>457</v>
      </c>
      <c r="B32" s="227"/>
      <c r="C32" s="228"/>
      <c r="D32" s="111">
        <v>24</v>
      </c>
      <c r="E32" s="66">
        <v>1497</v>
      </c>
      <c r="F32" s="90">
        <v>1408</v>
      </c>
      <c r="G32" s="138">
        <v>6.3</v>
      </c>
      <c r="H32" s="111">
        <v>26</v>
      </c>
      <c r="I32" s="66">
        <v>1445</v>
      </c>
      <c r="J32" s="66">
        <v>1325</v>
      </c>
      <c r="K32" s="138">
        <v>9</v>
      </c>
      <c r="L32">
        <v>20</v>
      </c>
    </row>
    <row r="33" spans="1:12" ht="12.75" customHeight="1" x14ac:dyDescent="0.25">
      <c r="A33" s="226" t="s">
        <v>458</v>
      </c>
      <c r="B33" s="227"/>
      <c r="C33" s="228"/>
      <c r="D33" s="111">
        <v>77</v>
      </c>
      <c r="E33" s="66">
        <v>1278</v>
      </c>
      <c r="F33" s="90">
        <v>1180</v>
      </c>
      <c r="G33" s="138">
        <v>8.3000000000000007</v>
      </c>
      <c r="H33" s="111">
        <v>81</v>
      </c>
      <c r="I33" s="66">
        <v>1290</v>
      </c>
      <c r="J33" s="66">
        <v>1203</v>
      </c>
      <c r="K33" s="138">
        <v>7.2</v>
      </c>
      <c r="L33">
        <v>21</v>
      </c>
    </row>
    <row r="34" spans="1:12" ht="12.75" customHeight="1" x14ac:dyDescent="0.25">
      <c r="A34" s="226" t="s">
        <v>459</v>
      </c>
      <c r="B34" s="227"/>
      <c r="C34" s="228"/>
      <c r="D34" s="111">
        <v>69</v>
      </c>
      <c r="E34" s="66">
        <v>1013</v>
      </c>
      <c r="F34" s="90">
        <v>958</v>
      </c>
      <c r="G34" s="138">
        <v>5.8</v>
      </c>
      <c r="H34" s="111">
        <v>68</v>
      </c>
      <c r="I34" s="66">
        <v>934</v>
      </c>
      <c r="J34" s="66">
        <v>900</v>
      </c>
      <c r="K34" s="138">
        <v>3.9</v>
      </c>
      <c r="L34">
        <v>22</v>
      </c>
    </row>
    <row r="35" spans="1:12" ht="12.75" customHeight="1" x14ac:dyDescent="0.25">
      <c r="A35" s="226" t="s">
        <v>460</v>
      </c>
      <c r="B35" s="227"/>
      <c r="C35" s="228"/>
      <c r="D35" s="111">
        <v>52</v>
      </c>
      <c r="E35" s="66">
        <v>1795</v>
      </c>
      <c r="F35" s="90">
        <v>1722</v>
      </c>
      <c r="G35" s="138">
        <v>4.3</v>
      </c>
      <c r="H35" s="111">
        <v>53</v>
      </c>
      <c r="I35" s="66">
        <v>1878</v>
      </c>
      <c r="J35" s="66">
        <v>1788</v>
      </c>
      <c r="K35" s="138">
        <v>5.0999999999999996</v>
      </c>
      <c r="L35">
        <v>23</v>
      </c>
    </row>
    <row r="36" spans="1:12" ht="12.75" customHeight="1" x14ac:dyDescent="0.25">
      <c r="A36" s="226" t="s">
        <v>461</v>
      </c>
      <c r="B36" s="227"/>
      <c r="C36" s="228"/>
      <c r="D36" s="111">
        <v>31</v>
      </c>
      <c r="E36" s="66">
        <v>1448</v>
      </c>
      <c r="F36" s="90">
        <v>1339</v>
      </c>
      <c r="G36" s="138">
        <v>8.1</v>
      </c>
      <c r="H36" s="111">
        <v>26</v>
      </c>
      <c r="I36" s="66">
        <v>1435</v>
      </c>
      <c r="J36" s="66">
        <v>1305</v>
      </c>
      <c r="K36" s="138">
        <v>10</v>
      </c>
      <c r="L36">
        <v>24</v>
      </c>
    </row>
    <row r="37" spans="1:12" ht="12.75" customHeight="1" x14ac:dyDescent="0.25">
      <c r="A37" s="226" t="s">
        <v>462</v>
      </c>
      <c r="B37" s="227"/>
      <c r="C37" s="228"/>
      <c r="D37" s="111">
        <v>84</v>
      </c>
      <c r="E37" s="66">
        <v>2040</v>
      </c>
      <c r="F37" s="90">
        <v>1902</v>
      </c>
      <c r="G37" s="138">
        <v>7.2</v>
      </c>
      <c r="H37" s="111">
        <v>83</v>
      </c>
      <c r="I37" s="66">
        <v>1987</v>
      </c>
      <c r="J37" s="66">
        <v>1855</v>
      </c>
      <c r="K37" s="138">
        <v>7.1</v>
      </c>
      <c r="L37">
        <v>25</v>
      </c>
    </row>
    <row r="38" spans="1:12" ht="12.75" customHeight="1" x14ac:dyDescent="0.25">
      <c r="A38" s="226" t="s">
        <v>463</v>
      </c>
      <c r="B38" s="227"/>
      <c r="C38" s="228"/>
      <c r="D38" s="111">
        <v>38</v>
      </c>
      <c r="E38" s="66">
        <v>789</v>
      </c>
      <c r="F38" s="90">
        <v>746</v>
      </c>
      <c r="G38" s="138">
        <v>5.7</v>
      </c>
      <c r="H38" s="111">
        <v>38</v>
      </c>
      <c r="I38" s="66">
        <v>829</v>
      </c>
      <c r="J38" s="66">
        <v>781</v>
      </c>
      <c r="K38" s="138">
        <v>6.2</v>
      </c>
      <c r="L38">
        <v>26</v>
      </c>
    </row>
    <row r="39" spans="1:12" ht="12.75" customHeight="1" x14ac:dyDescent="0.25">
      <c r="A39" s="226" t="s">
        <v>464</v>
      </c>
      <c r="B39" s="227"/>
      <c r="C39" s="228"/>
      <c r="D39" s="111">
        <v>52</v>
      </c>
      <c r="E39" s="66">
        <v>354</v>
      </c>
      <c r="F39" s="90">
        <v>332</v>
      </c>
      <c r="G39" s="138">
        <v>6.5</v>
      </c>
      <c r="H39" s="111">
        <v>50</v>
      </c>
      <c r="I39" s="66">
        <v>370</v>
      </c>
      <c r="J39" s="66">
        <v>344</v>
      </c>
      <c r="K39" s="138">
        <v>7.5</v>
      </c>
      <c r="L39">
        <v>27</v>
      </c>
    </row>
    <row r="40" spans="1:12" ht="12.75" customHeight="1" x14ac:dyDescent="0.25">
      <c r="A40" s="226" t="s">
        <v>465</v>
      </c>
      <c r="B40" s="227"/>
      <c r="C40" s="228"/>
      <c r="D40" s="111">
        <v>57</v>
      </c>
      <c r="E40" s="66">
        <v>1707</v>
      </c>
      <c r="F40" s="90">
        <v>1594</v>
      </c>
      <c r="G40" s="138">
        <v>7.1</v>
      </c>
      <c r="H40" s="111">
        <v>56</v>
      </c>
      <c r="I40" s="66">
        <v>1758</v>
      </c>
      <c r="J40" s="66">
        <v>1591</v>
      </c>
      <c r="K40" s="138">
        <v>10.5</v>
      </c>
      <c r="L40">
        <v>28</v>
      </c>
    </row>
    <row r="41" spans="1:12" ht="12.75" customHeight="1" x14ac:dyDescent="0.25">
      <c r="A41" s="226" t="s">
        <v>466</v>
      </c>
      <c r="B41" s="227"/>
      <c r="C41" s="228"/>
      <c r="D41" s="111">
        <v>32</v>
      </c>
      <c r="E41" s="66">
        <v>489</v>
      </c>
      <c r="F41" s="90">
        <v>467</v>
      </c>
      <c r="G41" s="138">
        <v>4.9000000000000004</v>
      </c>
      <c r="H41" s="111">
        <v>33</v>
      </c>
      <c r="I41" s="66">
        <v>503</v>
      </c>
      <c r="J41" s="66">
        <v>472</v>
      </c>
      <c r="K41" s="138">
        <v>6.7</v>
      </c>
      <c r="L41">
        <v>29</v>
      </c>
    </row>
    <row r="42" spans="1:12" ht="12.75" customHeight="1" x14ac:dyDescent="0.25">
      <c r="A42" s="226" t="s">
        <v>467</v>
      </c>
      <c r="B42" s="227"/>
      <c r="C42" s="228"/>
      <c r="D42" s="111">
        <v>99</v>
      </c>
      <c r="E42" s="66">
        <v>1630</v>
      </c>
      <c r="F42" s="90">
        <v>1495</v>
      </c>
      <c r="G42" s="138">
        <v>9</v>
      </c>
      <c r="H42" s="111">
        <v>79</v>
      </c>
      <c r="I42" s="66">
        <v>1646</v>
      </c>
      <c r="J42" s="66">
        <v>1514</v>
      </c>
      <c r="K42" s="138">
        <v>8.6999999999999993</v>
      </c>
      <c r="L42">
        <v>30</v>
      </c>
    </row>
    <row r="43" spans="1:12" ht="12.75" customHeight="1" x14ac:dyDescent="0.25">
      <c r="A43" s="226" t="s">
        <v>444</v>
      </c>
      <c r="B43" s="227"/>
      <c r="C43" s="228"/>
      <c r="D43" s="112"/>
      <c r="E43" s="67">
        <f>SUM(E31:E42)</f>
        <v>15511</v>
      </c>
      <c r="F43" s="31">
        <f>SUM(F31:F42)</f>
        <v>14483</v>
      </c>
      <c r="G43" s="138">
        <f>((E43-F43)/F43)*100</f>
        <v>7.0979769384795972</v>
      </c>
      <c r="H43" s="112"/>
      <c r="I43" s="67">
        <f>SUM(I31:I42)</f>
        <v>15542</v>
      </c>
      <c r="J43" s="67">
        <f>SUM(J31:J42)</f>
        <v>14508</v>
      </c>
      <c r="K43" s="138">
        <f>((I43-J43)/J43)*100</f>
        <v>7.1271022883926118</v>
      </c>
    </row>
    <row r="44" spans="1:12" ht="12.75" customHeight="1" x14ac:dyDescent="0.25">
      <c r="A44" s="50" t="s">
        <v>468</v>
      </c>
      <c r="B44" s="51"/>
      <c r="C44" s="51"/>
      <c r="D44" s="113"/>
      <c r="E44" s="69"/>
      <c r="F44" s="76"/>
      <c r="G44" s="138"/>
      <c r="H44" s="113"/>
      <c r="I44" s="69"/>
      <c r="J44" s="69"/>
      <c r="K44" s="138"/>
    </row>
    <row r="45" spans="1:12" ht="12.75" customHeight="1" x14ac:dyDescent="0.25">
      <c r="A45" s="226" t="s">
        <v>469</v>
      </c>
      <c r="B45" s="227"/>
      <c r="C45" s="228"/>
      <c r="D45" s="111">
        <v>67</v>
      </c>
      <c r="E45" s="66">
        <v>1390</v>
      </c>
      <c r="F45" s="90">
        <v>1318</v>
      </c>
      <c r="G45" s="138">
        <v>5.5</v>
      </c>
      <c r="H45" s="111">
        <v>64</v>
      </c>
      <c r="I45" s="66">
        <v>1447</v>
      </c>
      <c r="J45" s="66">
        <v>1396</v>
      </c>
      <c r="K45" s="138">
        <v>3.7</v>
      </c>
      <c r="L45">
        <v>31</v>
      </c>
    </row>
    <row r="46" spans="1:12" ht="12.75" customHeight="1" x14ac:dyDescent="0.25">
      <c r="A46" s="226" t="s">
        <v>470</v>
      </c>
      <c r="B46" s="227"/>
      <c r="C46" s="228"/>
      <c r="D46" s="111">
        <v>18</v>
      </c>
      <c r="E46" s="66">
        <v>909</v>
      </c>
      <c r="F46" s="90">
        <v>872</v>
      </c>
      <c r="G46" s="138">
        <v>4.3</v>
      </c>
      <c r="H46" s="111">
        <v>17</v>
      </c>
      <c r="I46" s="66">
        <v>1035</v>
      </c>
      <c r="J46" s="66">
        <v>1002</v>
      </c>
      <c r="K46" s="138">
        <v>3.2</v>
      </c>
      <c r="L46">
        <v>32</v>
      </c>
    </row>
    <row r="47" spans="1:12" ht="12.75" customHeight="1" x14ac:dyDescent="0.25">
      <c r="A47" s="226" t="s">
        <v>471</v>
      </c>
      <c r="B47" s="227"/>
      <c r="C47" s="228"/>
      <c r="D47" s="111">
        <v>28</v>
      </c>
      <c r="E47" s="66">
        <v>1394</v>
      </c>
      <c r="F47" s="90">
        <v>1315</v>
      </c>
      <c r="G47" s="138">
        <v>6</v>
      </c>
      <c r="H47" s="111">
        <v>25</v>
      </c>
      <c r="I47" s="66">
        <v>1383</v>
      </c>
      <c r="J47" s="66">
        <v>1277</v>
      </c>
      <c r="K47" s="138">
        <v>8.4</v>
      </c>
      <c r="L47">
        <v>33</v>
      </c>
    </row>
    <row r="48" spans="1:12" ht="12.75" customHeight="1" x14ac:dyDescent="0.25">
      <c r="A48" s="226" t="s">
        <v>472</v>
      </c>
      <c r="B48" s="227"/>
      <c r="C48" s="228"/>
      <c r="D48" s="111">
        <v>13</v>
      </c>
      <c r="E48" s="66">
        <v>849</v>
      </c>
      <c r="F48" s="90">
        <v>766</v>
      </c>
      <c r="G48" s="138">
        <v>10.9</v>
      </c>
      <c r="H48" s="111">
        <v>14</v>
      </c>
      <c r="I48" s="66">
        <v>1195</v>
      </c>
      <c r="J48" s="66">
        <v>1114</v>
      </c>
      <c r="K48" s="138">
        <v>7.3</v>
      </c>
      <c r="L48">
        <v>34</v>
      </c>
    </row>
    <row r="49" spans="1:23" ht="12.75" customHeight="1" x14ac:dyDescent="0.25">
      <c r="A49" s="226" t="s">
        <v>473</v>
      </c>
      <c r="B49" s="227"/>
      <c r="C49" s="228"/>
      <c r="D49" s="111">
        <v>48</v>
      </c>
      <c r="E49" s="66">
        <v>1242</v>
      </c>
      <c r="F49" s="90">
        <v>1157</v>
      </c>
      <c r="G49" s="138">
        <v>7.4</v>
      </c>
      <c r="H49" s="111">
        <v>47</v>
      </c>
      <c r="I49" s="66">
        <v>1207</v>
      </c>
      <c r="J49" s="66">
        <v>1148</v>
      </c>
      <c r="K49" s="138">
        <v>5.0999999999999996</v>
      </c>
      <c r="L49">
        <v>35</v>
      </c>
    </row>
    <row r="50" spans="1:23" ht="12.75" customHeight="1" x14ac:dyDescent="0.25">
      <c r="A50" s="226" t="s">
        <v>474</v>
      </c>
      <c r="B50" s="227"/>
      <c r="C50" s="228"/>
      <c r="D50" s="111">
        <v>34</v>
      </c>
      <c r="E50" s="66">
        <v>1216</v>
      </c>
      <c r="F50" s="90">
        <v>1140</v>
      </c>
      <c r="G50" s="138">
        <v>6.7</v>
      </c>
      <c r="H50" s="111">
        <v>35</v>
      </c>
      <c r="I50" s="66">
        <v>1364</v>
      </c>
      <c r="J50" s="66">
        <v>1309</v>
      </c>
      <c r="K50" s="138">
        <v>4.2</v>
      </c>
      <c r="L50">
        <v>36</v>
      </c>
    </row>
    <row r="51" spans="1:23" ht="12.75" customHeight="1" x14ac:dyDescent="0.25">
      <c r="A51" s="226" t="s">
        <v>475</v>
      </c>
      <c r="B51" s="227"/>
      <c r="C51" s="228"/>
      <c r="D51" s="111">
        <v>33</v>
      </c>
      <c r="E51" s="66">
        <v>1572</v>
      </c>
      <c r="F51" s="90">
        <v>1499</v>
      </c>
      <c r="G51" s="138">
        <v>4.9000000000000004</v>
      </c>
      <c r="H51" s="111">
        <v>33</v>
      </c>
      <c r="I51" s="66">
        <v>1596</v>
      </c>
      <c r="J51" s="66">
        <v>1509</v>
      </c>
      <c r="K51" s="138">
        <v>5.8</v>
      </c>
      <c r="L51">
        <v>37</v>
      </c>
    </row>
    <row r="52" spans="1:23" ht="12.75" customHeight="1" x14ac:dyDescent="0.25">
      <c r="A52" s="226" t="s">
        <v>476</v>
      </c>
      <c r="B52" s="227"/>
      <c r="C52" s="228"/>
      <c r="D52" s="111">
        <v>141</v>
      </c>
      <c r="E52" s="66">
        <v>4981</v>
      </c>
      <c r="F52" s="90">
        <v>4518</v>
      </c>
      <c r="G52" s="138">
        <v>10.199999999999999</v>
      </c>
      <c r="H52" s="111">
        <v>141</v>
      </c>
      <c r="I52" s="66">
        <v>5085</v>
      </c>
      <c r="J52" s="66">
        <v>4569</v>
      </c>
      <c r="K52" s="138">
        <v>11.3</v>
      </c>
      <c r="L52">
        <v>38</v>
      </c>
    </row>
    <row r="53" spans="1:23" ht="12.75" customHeight="1" x14ac:dyDescent="0.25">
      <c r="A53" s="226" t="s">
        <v>444</v>
      </c>
      <c r="B53" s="227"/>
      <c r="C53" s="228"/>
      <c r="D53" s="112"/>
      <c r="E53" s="67">
        <f>SUM(E45:E52)</f>
        <v>13553</v>
      </c>
      <c r="F53" s="31">
        <f>SUM(F45:F52)</f>
        <v>12585</v>
      </c>
      <c r="G53" s="138">
        <f>((E53-F53)/F53)*100</f>
        <v>7.6916964640444982</v>
      </c>
      <c r="H53" s="112"/>
      <c r="I53" s="67">
        <f>SUM(I45:I52)</f>
        <v>14312</v>
      </c>
      <c r="J53" s="67">
        <f>SUM(J45:J52)</f>
        <v>13324</v>
      </c>
      <c r="K53" s="138">
        <f>((I53-J53)/J53)*100</f>
        <v>7.4151906334434106</v>
      </c>
    </row>
    <row r="54" spans="1:23" ht="12.75" customHeight="1" x14ac:dyDescent="0.25">
      <c r="A54" s="50" t="s">
        <v>477</v>
      </c>
      <c r="B54" s="51"/>
      <c r="C54" s="51"/>
      <c r="D54" s="113"/>
      <c r="E54" s="69"/>
      <c r="F54" s="76"/>
      <c r="G54" s="138"/>
      <c r="H54" s="113"/>
      <c r="I54" s="69"/>
      <c r="J54" s="69"/>
      <c r="K54" s="138"/>
    </row>
    <row r="55" spans="1:23" ht="12.75" customHeight="1" x14ac:dyDescent="0.25">
      <c r="A55" s="226" t="s">
        <v>478</v>
      </c>
      <c r="B55" s="227"/>
      <c r="C55" s="228"/>
      <c r="D55" s="111">
        <v>38</v>
      </c>
      <c r="E55" s="66">
        <v>110</v>
      </c>
      <c r="F55" s="90">
        <v>104</v>
      </c>
      <c r="G55" s="138">
        <v>5.9</v>
      </c>
      <c r="H55" s="111">
        <v>38</v>
      </c>
      <c r="I55" s="66">
        <v>133</v>
      </c>
      <c r="J55" s="66">
        <v>117</v>
      </c>
      <c r="K55" s="138">
        <v>14.2</v>
      </c>
      <c r="L55">
        <v>39</v>
      </c>
    </row>
    <row r="56" spans="1:23" ht="12.75" customHeight="1" x14ac:dyDescent="0.25">
      <c r="A56" s="226" t="s">
        <v>479</v>
      </c>
      <c r="B56" s="227"/>
      <c r="C56" s="228"/>
      <c r="D56" s="111">
        <v>67</v>
      </c>
      <c r="E56" s="66">
        <v>1086</v>
      </c>
      <c r="F56" s="90">
        <v>997</v>
      </c>
      <c r="G56" s="138">
        <v>8.9</v>
      </c>
      <c r="H56" s="111">
        <v>59</v>
      </c>
      <c r="I56" s="66">
        <v>1023</v>
      </c>
      <c r="J56" s="66">
        <v>939</v>
      </c>
      <c r="K56" s="138">
        <v>8.9</v>
      </c>
      <c r="L56">
        <v>40</v>
      </c>
    </row>
    <row r="57" spans="1:23" ht="12.75" customHeight="1" x14ac:dyDescent="0.25">
      <c r="A57" s="226" t="s">
        <v>480</v>
      </c>
      <c r="B57" s="227"/>
      <c r="C57" s="228"/>
      <c r="D57" s="111">
        <v>63</v>
      </c>
      <c r="E57" s="66">
        <v>3220</v>
      </c>
      <c r="F57" s="90">
        <v>2985</v>
      </c>
      <c r="G57" s="138">
        <v>7.9</v>
      </c>
      <c r="H57" s="111">
        <v>55</v>
      </c>
      <c r="I57" s="66">
        <v>3801</v>
      </c>
      <c r="J57" s="66">
        <v>3502</v>
      </c>
      <c r="K57" s="138">
        <v>8.5</v>
      </c>
      <c r="L57">
        <v>41</v>
      </c>
    </row>
    <row r="58" spans="1:23" ht="12.75" customHeight="1" x14ac:dyDescent="0.25">
      <c r="A58" s="226" t="s">
        <v>481</v>
      </c>
      <c r="B58" s="227"/>
      <c r="C58" s="228"/>
      <c r="D58" s="111">
        <v>71</v>
      </c>
      <c r="E58" s="66">
        <v>1061</v>
      </c>
      <c r="F58" s="90">
        <v>1002</v>
      </c>
      <c r="G58" s="138">
        <v>5.8</v>
      </c>
      <c r="H58" s="111">
        <v>68</v>
      </c>
      <c r="I58" s="66">
        <v>1037</v>
      </c>
      <c r="J58" s="66">
        <v>985</v>
      </c>
      <c r="K58" s="138">
        <v>5.3</v>
      </c>
      <c r="L58">
        <v>42</v>
      </c>
    </row>
    <row r="59" spans="1:23" ht="12.75" customHeight="1" x14ac:dyDescent="0.25">
      <c r="A59" s="226" t="s">
        <v>482</v>
      </c>
      <c r="B59" s="227"/>
      <c r="C59" s="228"/>
      <c r="D59" s="111">
        <v>10</v>
      </c>
      <c r="E59" s="66">
        <v>67</v>
      </c>
      <c r="F59" s="90">
        <v>57</v>
      </c>
      <c r="G59" s="138">
        <v>17.3</v>
      </c>
      <c r="H59" s="111">
        <v>10</v>
      </c>
      <c r="I59" s="66">
        <v>78</v>
      </c>
      <c r="J59" s="66">
        <v>63</v>
      </c>
      <c r="K59" s="138">
        <v>23.2</v>
      </c>
      <c r="L59">
        <v>43</v>
      </c>
      <c r="P59" s="89"/>
      <c r="Q59" s="89" t="s">
        <v>428</v>
      </c>
      <c r="R59" s="89" t="s">
        <v>429</v>
      </c>
      <c r="S59" s="81" t="s">
        <v>430</v>
      </c>
      <c r="T59" s="89" t="s">
        <v>432</v>
      </c>
      <c r="U59" s="89" t="s">
        <v>433</v>
      </c>
      <c r="V59" s="83" t="s">
        <v>434</v>
      </c>
      <c r="W59" s="263" t="s">
        <v>57</v>
      </c>
    </row>
    <row r="60" spans="1:23" ht="12.75" customHeight="1" x14ac:dyDescent="0.25">
      <c r="A60" s="226" t="s">
        <v>483</v>
      </c>
      <c r="B60" s="227"/>
      <c r="C60" s="228"/>
      <c r="D60" s="111">
        <v>119</v>
      </c>
      <c r="E60" s="66">
        <v>631</v>
      </c>
      <c r="F60" s="90">
        <v>605</v>
      </c>
      <c r="G60" s="138">
        <v>4.3</v>
      </c>
      <c r="H60" s="111">
        <v>111</v>
      </c>
      <c r="I60" s="66">
        <v>683</v>
      </c>
      <c r="J60" s="66">
        <v>635</v>
      </c>
      <c r="K60" s="138">
        <v>7.6</v>
      </c>
      <c r="L60">
        <v>44</v>
      </c>
      <c r="P60" s="109"/>
      <c r="Q60" s="109">
        <v>55433</v>
      </c>
      <c r="R60" s="109">
        <v>51538</v>
      </c>
      <c r="S60" s="110">
        <v>7.6</v>
      </c>
      <c r="T60" s="109">
        <v>57867</v>
      </c>
      <c r="U60" s="109">
        <v>53434</v>
      </c>
      <c r="V60" s="110">
        <v>8.3000000000000007</v>
      </c>
      <c r="W60">
        <v>1</v>
      </c>
    </row>
    <row r="61" spans="1:23" ht="12.75" customHeight="1" x14ac:dyDescent="0.25">
      <c r="A61" s="226" t="s">
        <v>484</v>
      </c>
      <c r="B61" s="227"/>
      <c r="C61" s="228"/>
      <c r="D61" s="111">
        <v>68</v>
      </c>
      <c r="E61" s="66">
        <v>646</v>
      </c>
      <c r="F61" s="90">
        <v>608</v>
      </c>
      <c r="G61" s="138">
        <v>6.4</v>
      </c>
      <c r="H61" s="111">
        <v>66</v>
      </c>
      <c r="I61" s="66">
        <v>750</v>
      </c>
      <c r="J61" s="66">
        <v>707</v>
      </c>
      <c r="K61" s="138">
        <v>6</v>
      </c>
      <c r="L61">
        <v>45</v>
      </c>
    </row>
    <row r="62" spans="1:23" ht="12.75" customHeight="1" x14ac:dyDescent="0.25">
      <c r="A62" s="226" t="s">
        <v>485</v>
      </c>
      <c r="B62" s="227"/>
      <c r="C62" s="228"/>
      <c r="D62" s="111">
        <v>42</v>
      </c>
      <c r="E62" s="66">
        <v>376</v>
      </c>
      <c r="F62" s="90">
        <v>377</v>
      </c>
      <c r="G62" s="138">
        <v>-0.2</v>
      </c>
      <c r="H62" s="111">
        <v>38</v>
      </c>
      <c r="I62" s="66">
        <v>410</v>
      </c>
      <c r="J62" s="66">
        <v>405</v>
      </c>
      <c r="K62" s="138">
        <v>1.2</v>
      </c>
      <c r="L62">
        <v>46</v>
      </c>
    </row>
    <row r="63" spans="1:23" ht="12.75" customHeight="1" x14ac:dyDescent="0.25">
      <c r="A63" s="226" t="s">
        <v>486</v>
      </c>
      <c r="B63" s="227"/>
      <c r="C63" s="228"/>
      <c r="D63" s="111">
        <v>8</v>
      </c>
      <c r="E63" s="66">
        <v>945</v>
      </c>
      <c r="F63" s="90">
        <v>846</v>
      </c>
      <c r="G63" s="138">
        <v>11.7</v>
      </c>
      <c r="H63" s="111">
        <v>6</v>
      </c>
      <c r="I63" s="66">
        <v>939</v>
      </c>
      <c r="J63" s="66">
        <v>826</v>
      </c>
      <c r="K63" s="138">
        <v>13.7</v>
      </c>
      <c r="L63">
        <v>47</v>
      </c>
    </row>
    <row r="64" spans="1:23" ht="12.75" customHeight="1" x14ac:dyDescent="0.25">
      <c r="A64" s="226" t="s">
        <v>487</v>
      </c>
      <c r="B64" s="227"/>
      <c r="C64" s="228"/>
      <c r="D64" s="111">
        <v>94</v>
      </c>
      <c r="E64" s="66">
        <v>940</v>
      </c>
      <c r="F64" s="90">
        <v>853</v>
      </c>
      <c r="G64" s="138">
        <v>10.199999999999999</v>
      </c>
      <c r="H64" s="111">
        <v>94</v>
      </c>
      <c r="I64" s="66">
        <v>1005</v>
      </c>
      <c r="J64" s="66">
        <v>973</v>
      </c>
      <c r="K64" s="138">
        <v>3.3</v>
      </c>
      <c r="L64">
        <v>48</v>
      </c>
    </row>
    <row r="65" spans="1:12" ht="12.75" customHeight="1" x14ac:dyDescent="0.25">
      <c r="A65" s="226" t="s">
        <v>488</v>
      </c>
      <c r="B65" s="227"/>
      <c r="C65" s="228"/>
      <c r="D65" s="111">
        <v>9</v>
      </c>
      <c r="E65" s="66">
        <v>607</v>
      </c>
      <c r="F65" s="90">
        <v>599</v>
      </c>
      <c r="G65" s="138">
        <v>1.3</v>
      </c>
      <c r="H65" s="111">
        <v>0</v>
      </c>
      <c r="I65" s="66">
        <v>666</v>
      </c>
      <c r="J65" s="66">
        <v>631</v>
      </c>
      <c r="K65" s="138">
        <v>5.5</v>
      </c>
      <c r="L65">
        <v>49</v>
      </c>
    </row>
    <row r="66" spans="1:12" ht="12.75" customHeight="1" x14ac:dyDescent="0.25">
      <c r="A66" s="226" t="s">
        <v>489</v>
      </c>
      <c r="B66" s="227"/>
      <c r="C66" s="228"/>
      <c r="D66" s="111">
        <v>71</v>
      </c>
      <c r="E66" s="66">
        <v>1137</v>
      </c>
      <c r="F66" s="90">
        <v>1040</v>
      </c>
      <c r="G66" s="138">
        <v>9.3000000000000007</v>
      </c>
      <c r="H66" s="111">
        <v>74</v>
      </c>
      <c r="I66" s="66">
        <v>1051</v>
      </c>
      <c r="J66" s="66">
        <v>990</v>
      </c>
      <c r="K66" s="138">
        <v>6.1</v>
      </c>
      <c r="L66">
        <v>50</v>
      </c>
    </row>
    <row r="67" spans="1:12" ht="12.75" customHeight="1" x14ac:dyDescent="0.25">
      <c r="A67" s="226" t="s">
        <v>490</v>
      </c>
      <c r="B67" s="227"/>
      <c r="C67" s="228"/>
      <c r="D67" s="111">
        <v>98</v>
      </c>
      <c r="E67" s="66">
        <v>496</v>
      </c>
      <c r="F67" s="90">
        <v>488</v>
      </c>
      <c r="G67" s="138">
        <v>1.7</v>
      </c>
      <c r="H67" s="111">
        <v>94</v>
      </c>
      <c r="I67" s="66">
        <v>537</v>
      </c>
      <c r="J67" s="66">
        <v>520</v>
      </c>
      <c r="K67" s="138">
        <v>3.3</v>
      </c>
      <c r="L67">
        <v>51</v>
      </c>
    </row>
    <row r="68" spans="1:12" ht="12.75" customHeight="1" x14ac:dyDescent="0.25">
      <c r="A68" s="226" t="s">
        <v>444</v>
      </c>
      <c r="B68" s="227"/>
      <c r="C68" s="228"/>
      <c r="D68" s="57"/>
      <c r="E68" s="67">
        <f>SUM(E55:E67)</f>
        <v>11322</v>
      </c>
      <c r="F68" s="31">
        <f>SUM(F55:F67)</f>
        <v>10561</v>
      </c>
      <c r="G68" s="138">
        <f>((E68-F68)/F68)*100</f>
        <v>7.2057570305842251</v>
      </c>
      <c r="H68" s="68"/>
      <c r="I68" s="67">
        <f>SUM(I55:I67)</f>
        <v>12113</v>
      </c>
      <c r="J68" s="67">
        <f>SUM(J55:J67)</f>
        <v>11293</v>
      </c>
      <c r="K68" s="138">
        <f>((I68-J68)/J68)*100</f>
        <v>7.2611352165058003</v>
      </c>
    </row>
    <row r="69" spans="1:12" ht="12.75" customHeight="1" x14ac:dyDescent="0.25">
      <c r="A69" s="223" t="s">
        <v>491</v>
      </c>
      <c r="B69" s="224"/>
      <c r="C69" s="225"/>
      <c r="D69" s="67">
        <f>SUM(D6:D68)</f>
        <v>2623</v>
      </c>
      <c r="E69" s="67">
        <f>Q60</f>
        <v>55433</v>
      </c>
      <c r="F69" s="31">
        <f>R60</f>
        <v>51538</v>
      </c>
      <c r="G69" s="138">
        <f>S60</f>
        <v>7.6</v>
      </c>
      <c r="H69" s="67">
        <f>SUM(H6:H68)</f>
        <v>2573</v>
      </c>
      <c r="I69" s="67">
        <f>T60</f>
        <v>57867</v>
      </c>
      <c r="J69" s="67">
        <f>U60</f>
        <v>53434</v>
      </c>
      <c r="K69" s="138">
        <f>V60</f>
        <v>8.3000000000000007</v>
      </c>
    </row>
    <row r="70" spans="1:12" x14ac:dyDescent="0.25">
      <c r="A70" s="242" t="s">
        <v>492</v>
      </c>
      <c r="B70" s="242"/>
      <c r="C70" s="242"/>
      <c r="D70" s="242"/>
      <c r="E70" s="242"/>
      <c r="F70" s="242"/>
      <c r="G70" s="242"/>
      <c r="H70" s="242"/>
      <c r="I70" s="242"/>
      <c r="J70" s="242"/>
      <c r="K70" s="242"/>
    </row>
    <row r="71" spans="1:12" x14ac:dyDescent="0.25">
      <c r="A71" s="262"/>
      <c r="B71" s="262"/>
      <c r="C71" s="262"/>
      <c r="D71" s="262"/>
      <c r="E71" s="262"/>
      <c r="F71" s="262"/>
      <c r="G71" s="262"/>
      <c r="H71" s="262"/>
      <c r="I71" s="262"/>
      <c r="J71" s="262"/>
      <c r="K71" s="262"/>
    </row>
  </sheetData>
  <mergeCells count="70">
    <mergeCell ref="A6:C6"/>
    <mergeCell ref="A7:K7"/>
    <mergeCell ref="A15:C15"/>
    <mergeCell ref="A16:C16"/>
    <mergeCell ref="A14:C14"/>
    <mergeCell ref="A9:C9"/>
    <mergeCell ref="A10:C10"/>
    <mergeCell ref="A11:C11"/>
    <mergeCell ref="A12:C12"/>
    <mergeCell ref="A13:C13"/>
    <mergeCell ref="A2:K2"/>
    <mergeCell ref="A3:C5"/>
    <mergeCell ref="D3:G3"/>
    <mergeCell ref="H3:K3"/>
    <mergeCell ref="D4:D5"/>
    <mergeCell ref="I4:J4"/>
    <mergeCell ref="K4:K5"/>
    <mergeCell ref="E4:F4"/>
    <mergeCell ref="G4:G5"/>
    <mergeCell ref="H4:H5"/>
    <mergeCell ref="A27:C27"/>
    <mergeCell ref="A20:C20"/>
    <mergeCell ref="A21:C21"/>
    <mergeCell ref="A22:C22"/>
    <mergeCell ref="A23:C23"/>
    <mergeCell ref="A18:C18"/>
    <mergeCell ref="A26:C26"/>
    <mergeCell ref="A25:C25"/>
    <mergeCell ref="A17:C17"/>
    <mergeCell ref="A33:C33"/>
    <mergeCell ref="A24:C24"/>
    <mergeCell ref="A34:C34"/>
    <mergeCell ref="A35:C35"/>
    <mergeCell ref="A36:C36"/>
    <mergeCell ref="A28:C28"/>
    <mergeCell ref="A29:C29"/>
    <mergeCell ref="A31:C31"/>
    <mergeCell ref="A32:C32"/>
    <mergeCell ref="A41:C41"/>
    <mergeCell ref="A42:C42"/>
    <mergeCell ref="A43:C43"/>
    <mergeCell ref="A45:C45"/>
    <mergeCell ref="A37:C37"/>
    <mergeCell ref="A38:C38"/>
    <mergeCell ref="A39:C39"/>
    <mergeCell ref="A40:C40"/>
    <mergeCell ref="A50:C50"/>
    <mergeCell ref="A51:C51"/>
    <mergeCell ref="A52:C52"/>
    <mergeCell ref="A53:C53"/>
    <mergeCell ref="A46:C46"/>
    <mergeCell ref="A47:C47"/>
    <mergeCell ref="A48:C48"/>
    <mergeCell ref="A49:C49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conditionalFormatting sqref="G9:G69 K9:K69">
    <cfRule type="cellIs" dxfId="5" priority="2" stopIfTrue="1" operator="lessThan">
      <formula>0</formula>
    </cfRule>
  </conditionalFormatting>
  <conditionalFormatting sqref="V60 S60">
    <cfRule type="cellIs" dxfId="4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4CC7-85AB-4CD6-8989-9A1AD614D6E1}">
  <dimension ref="A1:W71"/>
  <sheetViews>
    <sheetView zoomScaleNormal="100" workbookViewId="0">
      <selection activeCell="I4" sqref="I4:J4"/>
    </sheetView>
  </sheetViews>
  <sheetFormatPr defaultRowHeight="13.2" x14ac:dyDescent="0.25"/>
  <cols>
    <col min="5" max="6" width="13.6640625" customWidth="1"/>
    <col min="7" max="7" width="13.6640625" style="101" customWidth="1"/>
    <col min="8" max="10" width="13.6640625" customWidth="1"/>
    <col min="11" max="11" width="13.6640625" style="101" customWidth="1"/>
    <col min="12" max="12" width="9.109375" hidden="1" customWidth="1"/>
    <col min="16" max="23" width="9.109375" hidden="1" customWidth="1"/>
  </cols>
  <sheetData>
    <row r="1" spans="1:12" x14ac:dyDescent="0.25">
      <c r="A1" s="267"/>
      <c r="B1" s="267"/>
      <c r="C1" s="267"/>
      <c r="D1" s="267"/>
      <c r="E1" s="267"/>
      <c r="F1" s="267"/>
      <c r="G1" s="266"/>
      <c r="H1" s="267"/>
      <c r="I1" s="267"/>
      <c r="J1" s="267"/>
      <c r="K1" s="266"/>
    </row>
    <row r="2" spans="1:12" x14ac:dyDescent="0.25">
      <c r="A2" s="265" t="s">
        <v>493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</row>
    <row r="3" spans="1:12" ht="12.75" customHeight="1" x14ac:dyDescent="0.25">
      <c r="A3" s="229" t="s">
        <v>422</v>
      </c>
      <c r="B3" s="230"/>
      <c r="C3" s="231"/>
      <c r="D3" s="237" t="str">
        <f>[1]Data!B4</f>
        <v>September</v>
      </c>
      <c r="E3" s="238"/>
      <c r="F3" s="238"/>
      <c r="G3" s="239"/>
      <c r="H3" s="237">
        <f>[1]Data!B6</f>
        <v>44044</v>
      </c>
      <c r="I3" s="238"/>
      <c r="J3" s="238"/>
      <c r="K3" s="239"/>
    </row>
    <row r="4" spans="1:12" ht="25.5" customHeight="1" x14ac:dyDescent="0.25">
      <c r="A4" s="232"/>
      <c r="B4" s="264"/>
      <c r="C4" s="233"/>
      <c r="D4" s="240" t="s">
        <v>423</v>
      </c>
      <c r="E4" s="192" t="s">
        <v>424</v>
      </c>
      <c r="F4" s="193"/>
      <c r="G4" s="243" t="s">
        <v>425</v>
      </c>
      <c r="H4" s="240" t="s">
        <v>423</v>
      </c>
      <c r="I4" s="192" t="s">
        <v>424</v>
      </c>
      <c r="J4" s="193"/>
      <c r="K4" s="243" t="s">
        <v>425</v>
      </c>
    </row>
    <row r="5" spans="1:12" ht="26.4" x14ac:dyDescent="0.25">
      <c r="A5" s="234"/>
      <c r="B5" s="235"/>
      <c r="C5" s="236"/>
      <c r="D5" s="241"/>
      <c r="E5" s="27" t="str">
        <f>CONCATENATE([1]Data!A4,"   (Preliminary)")</f>
        <v>2021   (Preliminary)</v>
      </c>
      <c r="F5" s="27">
        <f>[1]Data!A4-1</f>
        <v>2020</v>
      </c>
      <c r="G5" s="244"/>
      <c r="H5" s="241"/>
      <c r="I5" s="27" t="str">
        <f xml:space="preserve"> CONCATENATE(IF(MONTH([1]Data!A6)=1, [1]Data!A4-1, [1]Data!A4),"   (Revised)")</f>
        <v>2021   (Revised)</v>
      </c>
      <c r="J5" s="27">
        <f>IF(MONTH([1]Data!A6)=1, F5-1, F5)</f>
        <v>2020</v>
      </c>
      <c r="K5" s="244"/>
    </row>
    <row r="6" spans="1:12" x14ac:dyDescent="0.25">
      <c r="A6" s="220"/>
      <c r="B6" s="221"/>
      <c r="C6" s="222"/>
      <c r="D6" s="28"/>
      <c r="E6" s="28"/>
      <c r="F6" s="28"/>
      <c r="G6" s="98"/>
      <c r="H6" s="28"/>
      <c r="I6" s="28"/>
      <c r="J6" s="28"/>
      <c r="K6" s="98"/>
    </row>
    <row r="7" spans="1:12" ht="12.75" customHeight="1" x14ac:dyDescent="0.25">
      <c r="A7" s="223" t="s">
        <v>426</v>
      </c>
      <c r="B7" s="224"/>
      <c r="C7" s="224"/>
      <c r="D7" s="224"/>
      <c r="E7" s="224"/>
      <c r="F7" s="224"/>
      <c r="G7" s="224"/>
      <c r="H7" s="224"/>
      <c r="I7" s="224"/>
      <c r="J7" s="224"/>
      <c r="K7" s="225"/>
    </row>
    <row r="8" spans="1:12" ht="12.75" hidden="1" customHeight="1" x14ac:dyDescent="0.25">
      <c r="A8" s="171"/>
      <c r="B8" s="172"/>
      <c r="C8" s="172"/>
      <c r="D8" s="172" t="s">
        <v>427</v>
      </c>
      <c r="E8" s="172" t="s">
        <v>428</v>
      </c>
      <c r="F8" s="172" t="s">
        <v>429</v>
      </c>
      <c r="G8" s="106" t="s">
        <v>430</v>
      </c>
      <c r="H8" s="172" t="s">
        <v>431</v>
      </c>
      <c r="I8" s="172" t="s">
        <v>432</v>
      </c>
      <c r="J8" s="172" t="s">
        <v>433</v>
      </c>
      <c r="K8" s="107" t="s">
        <v>434</v>
      </c>
      <c r="L8" s="263" t="s">
        <v>57</v>
      </c>
    </row>
    <row r="9" spans="1:12" ht="12.75" customHeight="1" x14ac:dyDescent="0.25">
      <c r="A9" s="226" t="s">
        <v>435</v>
      </c>
      <c r="B9" s="227"/>
      <c r="C9" s="228"/>
      <c r="D9" s="111">
        <v>15</v>
      </c>
      <c r="E9" s="66">
        <v>1927</v>
      </c>
      <c r="F9" s="66">
        <v>1800</v>
      </c>
      <c r="G9" s="138">
        <v>7.1</v>
      </c>
      <c r="H9" s="111">
        <v>15</v>
      </c>
      <c r="I9" s="66">
        <v>1911</v>
      </c>
      <c r="J9" s="66">
        <v>1812</v>
      </c>
      <c r="K9" s="138">
        <v>5.5</v>
      </c>
      <c r="L9">
        <v>1</v>
      </c>
    </row>
    <row r="10" spans="1:12" ht="12.75" customHeight="1" x14ac:dyDescent="0.25">
      <c r="A10" s="226" t="s">
        <v>436</v>
      </c>
      <c r="B10" s="227"/>
      <c r="C10" s="228"/>
      <c r="D10" s="111">
        <v>22</v>
      </c>
      <c r="E10" s="66">
        <v>254</v>
      </c>
      <c r="F10" s="66">
        <v>234</v>
      </c>
      <c r="G10" s="138">
        <v>8.6999999999999993</v>
      </c>
      <c r="H10" s="111">
        <v>22</v>
      </c>
      <c r="I10" s="66">
        <v>269</v>
      </c>
      <c r="J10" s="66">
        <v>239</v>
      </c>
      <c r="K10" s="138">
        <v>12.6</v>
      </c>
      <c r="L10">
        <v>2</v>
      </c>
    </row>
    <row r="11" spans="1:12" ht="12.75" customHeight="1" x14ac:dyDescent="0.25">
      <c r="A11" s="226" t="s">
        <v>437</v>
      </c>
      <c r="B11" s="227"/>
      <c r="C11" s="228"/>
      <c r="D11" s="111">
        <v>192</v>
      </c>
      <c r="E11" s="66">
        <v>3912</v>
      </c>
      <c r="F11" s="66">
        <v>3560</v>
      </c>
      <c r="G11" s="138">
        <v>9.9</v>
      </c>
      <c r="H11" s="111">
        <v>194</v>
      </c>
      <c r="I11" s="66">
        <v>4117</v>
      </c>
      <c r="J11" s="66">
        <v>3723</v>
      </c>
      <c r="K11" s="138">
        <v>10.6</v>
      </c>
      <c r="L11">
        <v>3</v>
      </c>
    </row>
    <row r="12" spans="1:12" ht="12.75" customHeight="1" x14ac:dyDescent="0.25">
      <c r="A12" s="226" t="s">
        <v>438</v>
      </c>
      <c r="B12" s="227"/>
      <c r="C12" s="228"/>
      <c r="D12" s="111">
        <v>68</v>
      </c>
      <c r="E12" s="66">
        <v>526</v>
      </c>
      <c r="F12" s="66">
        <v>491</v>
      </c>
      <c r="G12" s="138">
        <v>7.1</v>
      </c>
      <c r="H12" s="111">
        <v>68</v>
      </c>
      <c r="I12" s="66">
        <v>565</v>
      </c>
      <c r="J12" s="66">
        <v>519</v>
      </c>
      <c r="K12" s="138">
        <v>8.9</v>
      </c>
      <c r="L12">
        <v>4</v>
      </c>
    </row>
    <row r="13" spans="1:12" ht="12.75" customHeight="1" x14ac:dyDescent="0.25">
      <c r="A13" s="226" t="s">
        <v>439</v>
      </c>
      <c r="B13" s="227"/>
      <c r="C13" s="228"/>
      <c r="D13" s="111">
        <v>56</v>
      </c>
      <c r="E13" s="66">
        <v>4753</v>
      </c>
      <c r="F13" s="66">
        <v>4366</v>
      </c>
      <c r="G13" s="138">
        <v>8.9</v>
      </c>
      <c r="H13" s="111">
        <v>104</v>
      </c>
      <c r="I13" s="66">
        <v>4450</v>
      </c>
      <c r="J13" s="66">
        <v>4012</v>
      </c>
      <c r="K13" s="138">
        <v>10.9</v>
      </c>
      <c r="L13">
        <v>5</v>
      </c>
    </row>
    <row r="14" spans="1:12" ht="12.75" customHeight="1" x14ac:dyDescent="0.25">
      <c r="A14" s="226" t="s">
        <v>440</v>
      </c>
      <c r="B14" s="227"/>
      <c r="C14" s="228"/>
      <c r="D14" s="111">
        <v>64</v>
      </c>
      <c r="E14" s="66">
        <v>5928</v>
      </c>
      <c r="F14" s="66">
        <v>5618</v>
      </c>
      <c r="G14" s="138">
        <v>5.5</v>
      </c>
      <c r="H14" s="111">
        <v>63</v>
      </c>
      <c r="I14" s="66">
        <v>6296</v>
      </c>
      <c r="J14" s="66">
        <v>6004</v>
      </c>
      <c r="K14" s="138">
        <v>4.9000000000000004</v>
      </c>
      <c r="L14">
        <v>6</v>
      </c>
    </row>
    <row r="15" spans="1:12" ht="12.75" customHeight="1" x14ac:dyDescent="0.25">
      <c r="A15" s="226" t="s">
        <v>441</v>
      </c>
      <c r="B15" s="227"/>
      <c r="C15" s="228"/>
      <c r="D15" s="111">
        <v>31</v>
      </c>
      <c r="E15" s="66">
        <v>4368</v>
      </c>
      <c r="F15" s="66">
        <v>4121</v>
      </c>
      <c r="G15" s="138">
        <v>6</v>
      </c>
      <c r="H15" s="111">
        <v>34</v>
      </c>
      <c r="I15" s="66">
        <v>4487</v>
      </c>
      <c r="J15" s="66">
        <v>4102</v>
      </c>
      <c r="K15" s="138">
        <v>9.4</v>
      </c>
      <c r="L15">
        <v>7</v>
      </c>
    </row>
    <row r="16" spans="1:12" ht="12.75" customHeight="1" x14ac:dyDescent="0.25">
      <c r="A16" s="226" t="s">
        <v>442</v>
      </c>
      <c r="B16" s="227"/>
      <c r="C16" s="228"/>
      <c r="D16" s="111">
        <v>27</v>
      </c>
      <c r="E16" s="66">
        <v>730</v>
      </c>
      <c r="F16" s="66">
        <v>640</v>
      </c>
      <c r="G16" s="138">
        <v>14.2</v>
      </c>
      <c r="H16" s="111">
        <v>28</v>
      </c>
      <c r="I16" s="66">
        <v>571</v>
      </c>
      <c r="J16" s="66">
        <v>487</v>
      </c>
      <c r="K16" s="138">
        <v>17.3</v>
      </c>
      <c r="L16">
        <v>8</v>
      </c>
    </row>
    <row r="17" spans="1:12" ht="12.75" customHeight="1" x14ac:dyDescent="0.25">
      <c r="A17" s="226" t="s">
        <v>443</v>
      </c>
      <c r="B17" s="227"/>
      <c r="C17" s="228"/>
      <c r="D17" s="111">
        <v>13</v>
      </c>
      <c r="E17" s="66">
        <v>126</v>
      </c>
      <c r="F17" s="66">
        <v>114</v>
      </c>
      <c r="G17" s="138">
        <v>10.1</v>
      </c>
      <c r="H17" s="111">
        <v>12</v>
      </c>
      <c r="I17" s="66">
        <v>133</v>
      </c>
      <c r="J17" s="66">
        <v>116</v>
      </c>
      <c r="K17" s="138">
        <v>13.9</v>
      </c>
      <c r="L17">
        <v>9</v>
      </c>
    </row>
    <row r="18" spans="1:12" ht="12.75" customHeight="1" x14ac:dyDescent="0.25">
      <c r="A18" s="226" t="s">
        <v>444</v>
      </c>
      <c r="B18" s="227"/>
      <c r="C18" s="228"/>
      <c r="D18" s="112"/>
      <c r="E18" s="67">
        <f>SUM(E9:E17)</f>
        <v>22524</v>
      </c>
      <c r="F18" s="67">
        <f>SUM(F9:F17)</f>
        <v>20944</v>
      </c>
      <c r="G18" s="138">
        <f>((E18-F18)/F18)*100</f>
        <v>7.5439266615737202</v>
      </c>
      <c r="H18" s="112"/>
      <c r="I18" s="67">
        <f>SUM(I9:I17)</f>
        <v>22799</v>
      </c>
      <c r="J18" s="67">
        <f>SUM(J9:J17)</f>
        <v>21014</v>
      </c>
      <c r="K18" s="138">
        <f>((I18-J18)/J18)*100</f>
        <v>8.4943371085942694</v>
      </c>
    </row>
    <row r="19" spans="1:12" ht="12.75" customHeight="1" x14ac:dyDescent="0.25">
      <c r="A19" s="50" t="s">
        <v>445</v>
      </c>
      <c r="B19" s="51"/>
      <c r="C19" s="51"/>
      <c r="D19" s="113"/>
      <c r="E19" s="69"/>
      <c r="F19" s="69"/>
      <c r="G19" s="138"/>
      <c r="H19" s="113"/>
      <c r="I19" s="69"/>
      <c r="J19" s="69"/>
      <c r="K19" s="138"/>
    </row>
    <row r="20" spans="1:12" ht="12.75" customHeight="1" x14ac:dyDescent="0.25">
      <c r="A20" s="226" t="s">
        <v>446</v>
      </c>
      <c r="B20" s="227"/>
      <c r="C20" s="228"/>
      <c r="D20" s="111">
        <v>13</v>
      </c>
      <c r="E20" s="66">
        <v>515</v>
      </c>
      <c r="F20" s="66">
        <v>499</v>
      </c>
      <c r="G20" s="138">
        <v>3.1</v>
      </c>
      <c r="H20" s="111">
        <v>10</v>
      </c>
      <c r="I20" s="66">
        <v>493</v>
      </c>
      <c r="J20" s="66">
        <v>455</v>
      </c>
      <c r="K20" s="138">
        <v>8.3000000000000007</v>
      </c>
      <c r="L20">
        <v>10</v>
      </c>
    </row>
    <row r="21" spans="1:12" ht="12.75" customHeight="1" x14ac:dyDescent="0.25">
      <c r="A21" s="226" t="s">
        <v>447</v>
      </c>
      <c r="B21" s="227"/>
      <c r="C21" s="228"/>
      <c r="D21" s="111">
        <v>3</v>
      </c>
      <c r="E21" s="66">
        <v>231</v>
      </c>
      <c r="F21" s="66">
        <v>201</v>
      </c>
      <c r="G21" s="138">
        <v>14.8</v>
      </c>
      <c r="H21" s="111">
        <v>3</v>
      </c>
      <c r="I21" s="66">
        <v>250</v>
      </c>
      <c r="J21" s="66">
        <v>216</v>
      </c>
      <c r="K21" s="138">
        <v>15.7</v>
      </c>
      <c r="L21">
        <v>11</v>
      </c>
    </row>
    <row r="22" spans="1:12" ht="12.75" customHeight="1" x14ac:dyDescent="0.25">
      <c r="A22" s="226" t="s">
        <v>448</v>
      </c>
      <c r="B22" s="227"/>
      <c r="C22" s="228"/>
      <c r="D22" s="111">
        <v>129</v>
      </c>
      <c r="E22" s="66">
        <v>10485</v>
      </c>
      <c r="F22" s="66">
        <v>9450</v>
      </c>
      <c r="G22" s="138">
        <v>10.9</v>
      </c>
      <c r="H22" s="111">
        <v>127</v>
      </c>
      <c r="I22" s="66">
        <v>10212</v>
      </c>
      <c r="J22" s="66">
        <v>9064</v>
      </c>
      <c r="K22" s="138">
        <v>12.7</v>
      </c>
      <c r="L22">
        <v>12</v>
      </c>
    </row>
    <row r="23" spans="1:12" ht="12.75" customHeight="1" x14ac:dyDescent="0.25">
      <c r="A23" s="226" t="s">
        <v>449</v>
      </c>
      <c r="B23" s="227"/>
      <c r="C23" s="228"/>
      <c r="D23" s="111">
        <v>123</v>
      </c>
      <c r="E23" s="66">
        <v>5351</v>
      </c>
      <c r="F23" s="66">
        <v>4925</v>
      </c>
      <c r="G23" s="138">
        <v>8.6</v>
      </c>
      <c r="H23" s="111">
        <v>128</v>
      </c>
      <c r="I23" s="66">
        <v>5708</v>
      </c>
      <c r="J23" s="66">
        <v>5185</v>
      </c>
      <c r="K23" s="138">
        <v>10.1</v>
      </c>
      <c r="L23">
        <v>13</v>
      </c>
    </row>
    <row r="24" spans="1:12" ht="12.75" customHeight="1" x14ac:dyDescent="0.25">
      <c r="A24" s="226" t="s">
        <v>450</v>
      </c>
      <c r="B24" s="227"/>
      <c r="C24" s="228"/>
      <c r="D24" s="111">
        <v>38</v>
      </c>
      <c r="E24" s="66">
        <v>2949</v>
      </c>
      <c r="F24" s="66">
        <v>2788</v>
      </c>
      <c r="G24" s="138">
        <v>5.8</v>
      </c>
      <c r="H24" s="111">
        <v>37</v>
      </c>
      <c r="I24" s="66">
        <v>3540</v>
      </c>
      <c r="J24" s="66">
        <v>3307</v>
      </c>
      <c r="K24" s="138">
        <v>7.1</v>
      </c>
      <c r="L24">
        <v>14</v>
      </c>
    </row>
    <row r="25" spans="1:12" ht="12.75" customHeight="1" x14ac:dyDescent="0.25">
      <c r="A25" s="226" t="s">
        <v>451</v>
      </c>
      <c r="B25" s="227"/>
      <c r="C25" s="228"/>
      <c r="D25" s="111">
        <v>41</v>
      </c>
      <c r="E25" s="66">
        <v>4424</v>
      </c>
      <c r="F25" s="66">
        <v>4033</v>
      </c>
      <c r="G25" s="138">
        <v>9.6999999999999993</v>
      </c>
      <c r="H25" s="111">
        <v>36</v>
      </c>
      <c r="I25" s="66">
        <v>4790</v>
      </c>
      <c r="J25" s="66">
        <v>4428</v>
      </c>
      <c r="K25" s="138">
        <v>8.1999999999999993</v>
      </c>
      <c r="L25">
        <v>15</v>
      </c>
    </row>
    <row r="26" spans="1:12" ht="12.75" customHeight="1" x14ac:dyDescent="0.25">
      <c r="A26" s="226" t="s">
        <v>452</v>
      </c>
      <c r="B26" s="227"/>
      <c r="C26" s="228"/>
      <c r="D26" s="111">
        <v>47</v>
      </c>
      <c r="E26" s="66">
        <v>2135</v>
      </c>
      <c r="F26" s="66">
        <v>1979</v>
      </c>
      <c r="G26" s="138">
        <v>7.9</v>
      </c>
      <c r="H26" s="111">
        <v>50</v>
      </c>
      <c r="I26" s="66">
        <v>1987</v>
      </c>
      <c r="J26" s="66">
        <v>1802</v>
      </c>
      <c r="K26" s="138">
        <v>10.3</v>
      </c>
      <c r="L26">
        <v>16</v>
      </c>
    </row>
    <row r="27" spans="1:12" ht="12.75" customHeight="1" x14ac:dyDescent="0.25">
      <c r="A27" s="226" t="s">
        <v>453</v>
      </c>
      <c r="B27" s="227"/>
      <c r="C27" s="228"/>
      <c r="D27" s="111">
        <v>371</v>
      </c>
      <c r="E27" s="66">
        <v>3624</v>
      </c>
      <c r="F27" s="66">
        <v>3317</v>
      </c>
      <c r="G27" s="138">
        <v>9.3000000000000007</v>
      </c>
      <c r="H27" s="111">
        <v>369</v>
      </c>
      <c r="I27" s="66">
        <v>3751</v>
      </c>
      <c r="J27" s="66">
        <v>3359</v>
      </c>
      <c r="K27" s="138">
        <v>11.7</v>
      </c>
      <c r="L27">
        <v>17</v>
      </c>
    </row>
    <row r="28" spans="1:12" ht="12.75" customHeight="1" x14ac:dyDescent="0.25">
      <c r="A28" s="226" t="s">
        <v>454</v>
      </c>
      <c r="B28" s="227"/>
      <c r="C28" s="228"/>
      <c r="D28" s="111">
        <v>11</v>
      </c>
      <c r="E28" s="66">
        <v>589</v>
      </c>
      <c r="F28" s="66">
        <v>563</v>
      </c>
      <c r="G28" s="138">
        <v>4.7</v>
      </c>
      <c r="H28" s="111">
        <v>11</v>
      </c>
      <c r="I28" s="66">
        <v>581</v>
      </c>
      <c r="J28" s="66">
        <v>545</v>
      </c>
      <c r="K28" s="138">
        <v>6.6</v>
      </c>
      <c r="L28">
        <v>18</v>
      </c>
    </row>
    <row r="29" spans="1:12" ht="12.75" customHeight="1" x14ac:dyDescent="0.25">
      <c r="A29" s="226" t="s">
        <v>444</v>
      </c>
      <c r="B29" s="227"/>
      <c r="C29" s="228"/>
      <c r="D29" s="112"/>
      <c r="E29" s="67">
        <f>SUM(E20:E28)</f>
        <v>30303</v>
      </c>
      <c r="F29" s="67">
        <f>SUM(F20:F28)</f>
        <v>27755</v>
      </c>
      <c r="G29" s="138">
        <f>((E29-F29)/F29)*100</f>
        <v>9.1803278688524586</v>
      </c>
      <c r="H29" s="112"/>
      <c r="I29" s="67">
        <f>SUM(I20:I28)</f>
        <v>31312</v>
      </c>
      <c r="J29" s="67">
        <f>SUM(J20:J28)</f>
        <v>28361</v>
      </c>
      <c r="K29" s="138">
        <f>((I29-J29)/J29)*100</f>
        <v>10.405133810514439</v>
      </c>
    </row>
    <row r="30" spans="1:12" ht="12.75" customHeight="1" x14ac:dyDescent="0.25">
      <c r="A30" s="50" t="s">
        <v>455</v>
      </c>
      <c r="B30" s="51"/>
      <c r="C30" s="51"/>
      <c r="D30" s="113"/>
      <c r="E30" s="69"/>
      <c r="F30" s="69"/>
      <c r="G30" s="138"/>
      <c r="H30" s="113"/>
      <c r="I30" s="69"/>
      <c r="J30" s="69"/>
      <c r="K30" s="138"/>
    </row>
    <row r="31" spans="1:12" ht="12.75" customHeight="1" x14ac:dyDescent="0.25">
      <c r="A31" s="226" t="s">
        <v>456</v>
      </c>
      <c r="B31" s="227"/>
      <c r="C31" s="228"/>
      <c r="D31" s="111">
        <v>49</v>
      </c>
      <c r="E31" s="66">
        <v>4806</v>
      </c>
      <c r="F31" s="66">
        <v>4504</v>
      </c>
      <c r="G31" s="138">
        <v>6.7</v>
      </c>
      <c r="H31" s="111">
        <v>49</v>
      </c>
      <c r="I31" s="66">
        <v>4590</v>
      </c>
      <c r="J31" s="66">
        <v>4287</v>
      </c>
      <c r="K31" s="138">
        <v>7</v>
      </c>
      <c r="L31">
        <v>19</v>
      </c>
    </row>
    <row r="32" spans="1:12" ht="12.75" customHeight="1" x14ac:dyDescent="0.25">
      <c r="A32" s="226" t="s">
        <v>457</v>
      </c>
      <c r="B32" s="227"/>
      <c r="C32" s="228"/>
      <c r="D32" s="111">
        <v>24</v>
      </c>
      <c r="E32" s="66">
        <v>2743</v>
      </c>
      <c r="F32" s="66">
        <v>2585</v>
      </c>
      <c r="G32" s="138">
        <v>6.1</v>
      </c>
      <c r="H32" s="111">
        <v>29</v>
      </c>
      <c r="I32" s="66">
        <v>2776</v>
      </c>
      <c r="J32" s="66">
        <v>2579</v>
      </c>
      <c r="K32" s="138">
        <v>7.6</v>
      </c>
      <c r="L32">
        <v>20</v>
      </c>
    </row>
    <row r="33" spans="1:12" ht="12.75" customHeight="1" x14ac:dyDescent="0.25">
      <c r="A33" s="226" t="s">
        <v>458</v>
      </c>
      <c r="B33" s="227"/>
      <c r="C33" s="228"/>
      <c r="D33" s="111">
        <v>28</v>
      </c>
      <c r="E33" s="66">
        <v>951</v>
      </c>
      <c r="F33" s="66">
        <v>867</v>
      </c>
      <c r="G33" s="138">
        <v>9.6</v>
      </c>
      <c r="H33" s="111">
        <v>27</v>
      </c>
      <c r="I33" s="66">
        <v>917</v>
      </c>
      <c r="J33" s="66">
        <v>849</v>
      </c>
      <c r="K33" s="138">
        <v>8.1</v>
      </c>
      <c r="L33">
        <v>21</v>
      </c>
    </row>
    <row r="34" spans="1:12" ht="12.75" customHeight="1" x14ac:dyDescent="0.25">
      <c r="A34" s="226" t="s">
        <v>459</v>
      </c>
      <c r="B34" s="227"/>
      <c r="C34" s="228"/>
      <c r="D34" s="111">
        <v>17</v>
      </c>
      <c r="E34" s="66">
        <v>867</v>
      </c>
      <c r="F34" s="66">
        <v>816</v>
      </c>
      <c r="G34" s="138">
        <v>6.3</v>
      </c>
      <c r="H34" s="111">
        <v>17</v>
      </c>
      <c r="I34" s="66">
        <v>936</v>
      </c>
      <c r="J34" s="66">
        <v>893</v>
      </c>
      <c r="K34" s="138">
        <v>4.9000000000000004</v>
      </c>
      <c r="L34">
        <v>22</v>
      </c>
    </row>
    <row r="35" spans="1:12" ht="12.75" customHeight="1" x14ac:dyDescent="0.25">
      <c r="A35" s="226" t="s">
        <v>460</v>
      </c>
      <c r="B35" s="227"/>
      <c r="C35" s="228"/>
      <c r="D35" s="111">
        <v>48</v>
      </c>
      <c r="E35" s="66">
        <v>4759</v>
      </c>
      <c r="F35" s="66">
        <v>4390</v>
      </c>
      <c r="G35" s="138">
        <v>8.4</v>
      </c>
      <c r="H35" s="111">
        <v>48</v>
      </c>
      <c r="I35" s="66">
        <v>4451</v>
      </c>
      <c r="J35" s="66">
        <v>4049</v>
      </c>
      <c r="K35" s="138">
        <v>9.9</v>
      </c>
      <c r="L35">
        <v>23</v>
      </c>
    </row>
    <row r="36" spans="1:12" ht="12.75" customHeight="1" x14ac:dyDescent="0.25">
      <c r="A36" s="226" t="s">
        <v>461</v>
      </c>
      <c r="B36" s="227"/>
      <c r="C36" s="228"/>
      <c r="D36" s="111">
        <v>11</v>
      </c>
      <c r="E36" s="66">
        <v>2118</v>
      </c>
      <c r="F36" s="66">
        <v>2001</v>
      </c>
      <c r="G36" s="138">
        <v>5.8</v>
      </c>
      <c r="H36" s="111">
        <v>10</v>
      </c>
      <c r="I36" s="66">
        <v>2161</v>
      </c>
      <c r="J36" s="66">
        <v>2044</v>
      </c>
      <c r="K36" s="138">
        <v>5.7</v>
      </c>
      <c r="L36">
        <v>24</v>
      </c>
    </row>
    <row r="37" spans="1:12" ht="12.75" customHeight="1" x14ac:dyDescent="0.25">
      <c r="A37" s="226" t="s">
        <v>462</v>
      </c>
      <c r="B37" s="227"/>
      <c r="C37" s="228"/>
      <c r="D37" s="111">
        <v>63</v>
      </c>
      <c r="E37" s="66">
        <v>2786</v>
      </c>
      <c r="F37" s="66">
        <v>2559</v>
      </c>
      <c r="G37" s="138">
        <v>8.9</v>
      </c>
      <c r="H37" s="111">
        <v>63</v>
      </c>
      <c r="I37" s="66">
        <v>2713</v>
      </c>
      <c r="J37" s="66">
        <v>2493</v>
      </c>
      <c r="K37" s="138">
        <v>8.8000000000000007</v>
      </c>
      <c r="L37">
        <v>25</v>
      </c>
    </row>
    <row r="38" spans="1:12" ht="12.75" customHeight="1" x14ac:dyDescent="0.25">
      <c r="A38" s="226" t="s">
        <v>463</v>
      </c>
      <c r="B38" s="227"/>
      <c r="C38" s="228"/>
      <c r="D38" s="111">
        <v>19</v>
      </c>
      <c r="E38" s="66">
        <v>587</v>
      </c>
      <c r="F38" s="66">
        <v>545</v>
      </c>
      <c r="G38" s="138">
        <v>7.8</v>
      </c>
      <c r="H38" s="111">
        <v>19</v>
      </c>
      <c r="I38" s="66">
        <v>599</v>
      </c>
      <c r="J38" s="66">
        <v>563</v>
      </c>
      <c r="K38" s="138">
        <v>6.4</v>
      </c>
      <c r="L38">
        <v>26</v>
      </c>
    </row>
    <row r="39" spans="1:12" ht="12.75" customHeight="1" x14ac:dyDescent="0.25">
      <c r="A39" s="226" t="s">
        <v>464</v>
      </c>
      <c r="B39" s="227"/>
      <c r="C39" s="228"/>
      <c r="D39" s="111">
        <v>11</v>
      </c>
      <c r="E39" s="66">
        <v>160</v>
      </c>
      <c r="F39" s="66">
        <v>147</v>
      </c>
      <c r="G39" s="138">
        <v>8.6999999999999993</v>
      </c>
      <c r="H39" s="111">
        <v>11</v>
      </c>
      <c r="I39" s="66">
        <v>160</v>
      </c>
      <c r="J39" s="66">
        <v>149</v>
      </c>
      <c r="K39" s="138">
        <v>7.6</v>
      </c>
      <c r="L39">
        <v>27</v>
      </c>
    </row>
    <row r="40" spans="1:12" ht="12.75" customHeight="1" x14ac:dyDescent="0.25">
      <c r="A40" s="226" t="s">
        <v>465</v>
      </c>
      <c r="B40" s="227"/>
      <c r="C40" s="228"/>
      <c r="D40" s="111">
        <v>97</v>
      </c>
      <c r="E40" s="66">
        <v>4734</v>
      </c>
      <c r="F40" s="66">
        <v>4487</v>
      </c>
      <c r="G40" s="138">
        <v>5.5</v>
      </c>
      <c r="H40" s="111">
        <v>96</v>
      </c>
      <c r="I40" s="66">
        <v>4899</v>
      </c>
      <c r="J40" s="66">
        <v>4549</v>
      </c>
      <c r="K40" s="138">
        <v>7.7</v>
      </c>
      <c r="L40">
        <v>28</v>
      </c>
    </row>
    <row r="41" spans="1:12" ht="12.75" customHeight="1" x14ac:dyDescent="0.25">
      <c r="A41" s="226" t="s">
        <v>466</v>
      </c>
      <c r="B41" s="227"/>
      <c r="C41" s="228"/>
      <c r="D41" s="111">
        <v>4</v>
      </c>
      <c r="E41" s="66">
        <v>216</v>
      </c>
      <c r="F41" s="66">
        <v>193</v>
      </c>
      <c r="G41" s="138">
        <v>11.7</v>
      </c>
      <c r="H41" s="111">
        <v>4</v>
      </c>
      <c r="I41" s="66">
        <v>236</v>
      </c>
      <c r="J41" s="66">
        <v>216</v>
      </c>
      <c r="K41" s="138">
        <v>9.3000000000000007</v>
      </c>
      <c r="L41">
        <v>29</v>
      </c>
    </row>
    <row r="42" spans="1:12" ht="12.75" customHeight="1" x14ac:dyDescent="0.25">
      <c r="A42" s="226" t="s">
        <v>467</v>
      </c>
      <c r="B42" s="227"/>
      <c r="C42" s="228"/>
      <c r="D42" s="111">
        <v>96</v>
      </c>
      <c r="E42" s="66">
        <v>2247</v>
      </c>
      <c r="F42" s="66">
        <v>2013</v>
      </c>
      <c r="G42" s="138">
        <v>11.6</v>
      </c>
      <c r="H42" s="111">
        <v>91</v>
      </c>
      <c r="I42" s="66">
        <v>2313</v>
      </c>
      <c r="J42" s="66">
        <v>2099</v>
      </c>
      <c r="K42" s="138">
        <v>10.199999999999999</v>
      </c>
      <c r="L42">
        <v>30</v>
      </c>
    </row>
    <row r="43" spans="1:12" ht="12.75" customHeight="1" x14ac:dyDescent="0.25">
      <c r="A43" s="226" t="s">
        <v>444</v>
      </c>
      <c r="B43" s="227"/>
      <c r="C43" s="228"/>
      <c r="D43" s="112"/>
      <c r="E43" s="67">
        <f>SUM(E31:E42)</f>
        <v>26974</v>
      </c>
      <c r="F43" s="67">
        <f>SUM(F31:F42)</f>
        <v>25107</v>
      </c>
      <c r="G43" s="138">
        <f>((E43-F43)/F43)*100</f>
        <v>7.4361731787947587</v>
      </c>
      <c r="H43" s="112"/>
      <c r="I43" s="67">
        <f>SUM(I31:I42)</f>
        <v>26751</v>
      </c>
      <c r="J43" s="67">
        <f>SUM(J31:J42)</f>
        <v>24770</v>
      </c>
      <c r="K43" s="138">
        <f>((I43-J43)/J43)*100</f>
        <v>7.9975777149777949</v>
      </c>
    </row>
    <row r="44" spans="1:12" ht="12.75" customHeight="1" x14ac:dyDescent="0.25">
      <c r="A44" s="50" t="s">
        <v>468</v>
      </c>
      <c r="B44" s="51"/>
      <c r="C44" s="51"/>
      <c r="D44" s="113"/>
      <c r="E44" s="69"/>
      <c r="F44" s="69"/>
      <c r="G44" s="138"/>
      <c r="H44" s="113"/>
      <c r="I44" s="69"/>
      <c r="J44" s="69"/>
      <c r="K44" s="138"/>
    </row>
    <row r="45" spans="1:12" ht="12.75" customHeight="1" x14ac:dyDescent="0.25">
      <c r="A45" s="226" t="s">
        <v>469</v>
      </c>
      <c r="B45" s="227"/>
      <c r="C45" s="228"/>
      <c r="D45" s="111">
        <v>103</v>
      </c>
      <c r="E45" s="66">
        <v>2210</v>
      </c>
      <c r="F45" s="66">
        <v>2074</v>
      </c>
      <c r="G45" s="138">
        <v>6.6</v>
      </c>
      <c r="H45" s="111">
        <v>103</v>
      </c>
      <c r="I45" s="66">
        <v>2230</v>
      </c>
      <c r="J45" s="66">
        <v>2111</v>
      </c>
      <c r="K45" s="138">
        <v>5.6</v>
      </c>
      <c r="L45">
        <v>31</v>
      </c>
    </row>
    <row r="46" spans="1:12" ht="12.75" customHeight="1" x14ac:dyDescent="0.25">
      <c r="A46" s="226" t="s">
        <v>470</v>
      </c>
      <c r="B46" s="227"/>
      <c r="C46" s="228"/>
      <c r="D46" s="111">
        <v>4</v>
      </c>
      <c r="E46" s="66">
        <v>1111</v>
      </c>
      <c r="F46" s="66">
        <v>1058</v>
      </c>
      <c r="G46" s="138">
        <v>5.0999999999999996</v>
      </c>
      <c r="H46" s="111">
        <v>6</v>
      </c>
      <c r="I46" s="66">
        <v>1258</v>
      </c>
      <c r="J46" s="66">
        <v>1194</v>
      </c>
      <c r="K46" s="138">
        <v>5.4</v>
      </c>
      <c r="L46">
        <v>32</v>
      </c>
    </row>
    <row r="47" spans="1:12" ht="12.75" customHeight="1" x14ac:dyDescent="0.25">
      <c r="A47" s="226" t="s">
        <v>471</v>
      </c>
      <c r="B47" s="227"/>
      <c r="C47" s="228"/>
      <c r="D47" s="111">
        <v>22</v>
      </c>
      <c r="E47" s="66">
        <v>1517</v>
      </c>
      <c r="F47" s="66">
        <v>1417</v>
      </c>
      <c r="G47" s="138">
        <v>7</v>
      </c>
      <c r="H47" s="111">
        <v>20</v>
      </c>
      <c r="I47" s="66">
        <v>1636</v>
      </c>
      <c r="J47" s="66">
        <v>1496</v>
      </c>
      <c r="K47" s="138">
        <v>9.3000000000000007</v>
      </c>
      <c r="L47">
        <v>33</v>
      </c>
    </row>
    <row r="48" spans="1:12" ht="12.75" customHeight="1" x14ac:dyDescent="0.25">
      <c r="A48" s="226" t="s">
        <v>472</v>
      </c>
      <c r="B48" s="227"/>
      <c r="C48" s="228"/>
      <c r="D48" s="111">
        <v>10</v>
      </c>
      <c r="E48" s="66">
        <v>2060</v>
      </c>
      <c r="F48" s="66">
        <v>2004</v>
      </c>
      <c r="G48" s="138">
        <v>2.8</v>
      </c>
      <c r="H48" s="111">
        <v>13</v>
      </c>
      <c r="I48" s="66">
        <v>2122</v>
      </c>
      <c r="J48" s="66">
        <v>1992</v>
      </c>
      <c r="K48" s="138">
        <v>6.5</v>
      </c>
      <c r="L48">
        <v>34</v>
      </c>
    </row>
    <row r="49" spans="1:23" ht="12.75" customHeight="1" x14ac:dyDescent="0.25">
      <c r="A49" s="226" t="s">
        <v>473</v>
      </c>
      <c r="B49" s="227"/>
      <c r="C49" s="228"/>
      <c r="D49" s="111">
        <v>26</v>
      </c>
      <c r="E49" s="66">
        <v>985</v>
      </c>
      <c r="F49" s="66">
        <v>966</v>
      </c>
      <c r="G49" s="138">
        <v>2</v>
      </c>
      <c r="H49" s="111">
        <v>25</v>
      </c>
      <c r="I49" s="66">
        <v>1010</v>
      </c>
      <c r="J49" s="66">
        <v>966</v>
      </c>
      <c r="K49" s="138">
        <v>4.5</v>
      </c>
      <c r="L49">
        <v>35</v>
      </c>
    </row>
    <row r="50" spans="1:23" ht="12.75" customHeight="1" x14ac:dyDescent="0.25">
      <c r="A50" s="226" t="s">
        <v>474</v>
      </c>
      <c r="B50" s="227"/>
      <c r="C50" s="228"/>
      <c r="D50" s="111">
        <v>21</v>
      </c>
      <c r="E50" s="66">
        <v>1616</v>
      </c>
      <c r="F50" s="66">
        <v>1540</v>
      </c>
      <c r="G50" s="138">
        <v>4.9000000000000004</v>
      </c>
      <c r="H50" s="111">
        <v>23</v>
      </c>
      <c r="I50" s="66">
        <v>1611</v>
      </c>
      <c r="J50" s="66">
        <v>1558</v>
      </c>
      <c r="K50" s="138">
        <v>3.4</v>
      </c>
      <c r="L50">
        <v>36</v>
      </c>
    </row>
    <row r="51" spans="1:23" ht="12.75" customHeight="1" x14ac:dyDescent="0.25">
      <c r="A51" s="226" t="s">
        <v>475</v>
      </c>
      <c r="B51" s="227"/>
      <c r="C51" s="228"/>
      <c r="D51" s="111">
        <v>26</v>
      </c>
      <c r="E51" s="66">
        <v>3283</v>
      </c>
      <c r="F51" s="66">
        <v>3115</v>
      </c>
      <c r="G51" s="138">
        <v>5.4</v>
      </c>
      <c r="H51" s="111">
        <v>29</v>
      </c>
      <c r="I51" s="66">
        <v>3250</v>
      </c>
      <c r="J51" s="66">
        <v>3076</v>
      </c>
      <c r="K51" s="138">
        <v>5.7</v>
      </c>
      <c r="L51">
        <v>37</v>
      </c>
    </row>
    <row r="52" spans="1:23" ht="12.75" customHeight="1" x14ac:dyDescent="0.25">
      <c r="A52" s="226" t="s">
        <v>476</v>
      </c>
      <c r="B52" s="227"/>
      <c r="C52" s="228"/>
      <c r="D52" s="111">
        <v>83</v>
      </c>
      <c r="E52" s="66">
        <v>13897</v>
      </c>
      <c r="F52" s="66">
        <v>12419</v>
      </c>
      <c r="G52" s="138">
        <v>11.9</v>
      </c>
      <c r="H52" s="111">
        <v>79</v>
      </c>
      <c r="I52" s="66">
        <v>13514</v>
      </c>
      <c r="J52" s="66">
        <v>12126</v>
      </c>
      <c r="K52" s="138">
        <v>11.4</v>
      </c>
      <c r="L52">
        <v>38</v>
      </c>
    </row>
    <row r="53" spans="1:23" ht="12.75" customHeight="1" x14ac:dyDescent="0.25">
      <c r="A53" s="226" t="s">
        <v>444</v>
      </c>
      <c r="B53" s="227"/>
      <c r="C53" s="228"/>
      <c r="D53" s="112"/>
      <c r="E53" s="67">
        <f>SUM(E45:E52)</f>
        <v>26679</v>
      </c>
      <c r="F53" s="67">
        <f>SUM(F45:F52)</f>
        <v>24593</v>
      </c>
      <c r="G53" s="138">
        <f>((E53-F53)/F53)*100</f>
        <v>8.4820883991379663</v>
      </c>
      <c r="H53" s="112"/>
      <c r="I53" s="67">
        <f>SUM(I45:I52)</f>
        <v>26631</v>
      </c>
      <c r="J53" s="67">
        <f>SUM(J45:J52)</f>
        <v>24519</v>
      </c>
      <c r="K53" s="138">
        <f>((I53-J53)/J53)*100</f>
        <v>8.6137281292059225</v>
      </c>
    </row>
    <row r="54" spans="1:23" ht="12.75" customHeight="1" x14ac:dyDescent="0.25">
      <c r="A54" s="50" t="s">
        <v>477</v>
      </c>
      <c r="B54" s="51"/>
      <c r="C54" s="51"/>
      <c r="D54" s="113"/>
      <c r="E54" s="69"/>
      <c r="F54" s="69"/>
      <c r="G54" s="138"/>
      <c r="H54" s="113"/>
      <c r="I54" s="69"/>
      <c r="J54" s="69"/>
      <c r="K54" s="138"/>
    </row>
    <row r="55" spans="1:23" ht="12.75" customHeight="1" x14ac:dyDescent="0.25">
      <c r="A55" s="226" t="s">
        <v>478</v>
      </c>
      <c r="B55" s="227"/>
      <c r="C55" s="228"/>
      <c r="D55" s="111">
        <v>57</v>
      </c>
      <c r="E55" s="66">
        <v>187</v>
      </c>
      <c r="F55" s="66">
        <v>172</v>
      </c>
      <c r="G55" s="138">
        <v>9</v>
      </c>
      <c r="H55" s="111">
        <v>57</v>
      </c>
      <c r="I55" s="66">
        <v>201</v>
      </c>
      <c r="J55" s="66">
        <v>176</v>
      </c>
      <c r="K55" s="138">
        <v>14.2</v>
      </c>
      <c r="L55">
        <v>39</v>
      </c>
    </row>
    <row r="56" spans="1:23" ht="12.75" customHeight="1" x14ac:dyDescent="0.25">
      <c r="A56" s="226" t="s">
        <v>479</v>
      </c>
      <c r="B56" s="227"/>
      <c r="C56" s="228"/>
      <c r="D56" s="111">
        <v>72</v>
      </c>
      <c r="E56" s="66">
        <v>3054</v>
      </c>
      <c r="F56" s="66">
        <v>2739</v>
      </c>
      <c r="G56" s="138">
        <v>11.5</v>
      </c>
      <c r="H56" s="111">
        <v>72</v>
      </c>
      <c r="I56" s="66">
        <v>2674</v>
      </c>
      <c r="J56" s="66">
        <v>2382</v>
      </c>
      <c r="K56" s="138">
        <v>12.2</v>
      </c>
      <c r="L56">
        <v>40</v>
      </c>
    </row>
    <row r="57" spans="1:23" ht="12.75" customHeight="1" x14ac:dyDescent="0.25">
      <c r="A57" s="226" t="s">
        <v>480</v>
      </c>
      <c r="B57" s="227"/>
      <c r="C57" s="228"/>
      <c r="D57" s="111">
        <v>104</v>
      </c>
      <c r="E57" s="66">
        <v>17361</v>
      </c>
      <c r="F57" s="66">
        <v>15728</v>
      </c>
      <c r="G57" s="138">
        <v>10.4</v>
      </c>
      <c r="H57" s="111">
        <v>101</v>
      </c>
      <c r="I57" s="66">
        <v>19188</v>
      </c>
      <c r="J57" s="66">
        <v>17524</v>
      </c>
      <c r="K57" s="138">
        <v>9.5</v>
      </c>
      <c r="L57">
        <v>41</v>
      </c>
    </row>
    <row r="58" spans="1:23" ht="12.75" customHeight="1" x14ac:dyDescent="0.25">
      <c r="A58" s="226" t="s">
        <v>481</v>
      </c>
      <c r="B58" s="227"/>
      <c r="C58" s="228"/>
      <c r="D58" s="111">
        <v>35</v>
      </c>
      <c r="E58" s="66">
        <v>2608</v>
      </c>
      <c r="F58" s="66">
        <v>2409</v>
      </c>
      <c r="G58" s="138">
        <v>8.3000000000000007</v>
      </c>
      <c r="H58" s="111">
        <v>35</v>
      </c>
      <c r="I58" s="66">
        <v>2821</v>
      </c>
      <c r="J58" s="66">
        <v>2573</v>
      </c>
      <c r="K58" s="138">
        <v>9.6</v>
      </c>
      <c r="L58">
        <v>42</v>
      </c>
    </row>
    <row r="59" spans="1:23" ht="12.75" customHeight="1" x14ac:dyDescent="0.25">
      <c r="A59" s="226" t="s">
        <v>482</v>
      </c>
      <c r="B59" s="227"/>
      <c r="C59" s="228"/>
      <c r="D59" s="111">
        <v>48</v>
      </c>
      <c r="E59" s="66">
        <v>508</v>
      </c>
      <c r="F59" s="66">
        <v>395</v>
      </c>
      <c r="G59" s="138">
        <v>28.6</v>
      </c>
      <c r="H59" s="111">
        <v>52</v>
      </c>
      <c r="I59" s="66">
        <v>450</v>
      </c>
      <c r="J59" s="66">
        <v>349</v>
      </c>
      <c r="K59" s="138">
        <v>29</v>
      </c>
      <c r="L59">
        <v>43</v>
      </c>
      <c r="P59" s="89"/>
      <c r="Q59" s="89" t="s">
        <v>428</v>
      </c>
      <c r="R59" s="89" t="s">
        <v>429</v>
      </c>
      <c r="S59" s="81" t="s">
        <v>430</v>
      </c>
      <c r="T59" s="89" t="s">
        <v>432</v>
      </c>
      <c r="U59" s="89" t="s">
        <v>433</v>
      </c>
      <c r="V59" s="83" t="s">
        <v>434</v>
      </c>
      <c r="W59" s="263" t="s">
        <v>57</v>
      </c>
    </row>
    <row r="60" spans="1:23" ht="12.75" customHeight="1" x14ac:dyDescent="0.25">
      <c r="A60" s="226" t="s">
        <v>483</v>
      </c>
      <c r="B60" s="227"/>
      <c r="C60" s="228"/>
      <c r="D60" s="111">
        <v>72</v>
      </c>
      <c r="E60" s="66">
        <v>505</v>
      </c>
      <c r="F60" s="66">
        <v>485</v>
      </c>
      <c r="G60" s="138">
        <v>4.0999999999999996</v>
      </c>
      <c r="H60" s="111">
        <v>76</v>
      </c>
      <c r="I60" s="66">
        <v>524</v>
      </c>
      <c r="J60" s="66">
        <v>488</v>
      </c>
      <c r="K60" s="138">
        <v>7.2</v>
      </c>
      <c r="L60">
        <v>44</v>
      </c>
      <c r="P60" s="109"/>
      <c r="Q60" s="109">
        <v>139006</v>
      </c>
      <c r="R60" s="109">
        <v>127970</v>
      </c>
      <c r="S60" s="110">
        <v>8.6</v>
      </c>
      <c r="T60" s="109">
        <v>141845</v>
      </c>
      <c r="U60" s="109">
        <v>130040</v>
      </c>
      <c r="V60" s="110">
        <v>9.1</v>
      </c>
      <c r="W60">
        <v>1</v>
      </c>
    </row>
    <row r="61" spans="1:23" ht="12.75" customHeight="1" x14ac:dyDescent="0.25">
      <c r="A61" s="226" t="s">
        <v>484</v>
      </c>
      <c r="B61" s="227"/>
      <c r="C61" s="228"/>
      <c r="D61" s="111">
        <v>14</v>
      </c>
      <c r="E61" s="66">
        <v>216</v>
      </c>
      <c r="F61" s="66">
        <v>215</v>
      </c>
      <c r="G61" s="138">
        <v>0.4</v>
      </c>
      <c r="H61" s="111">
        <v>14</v>
      </c>
      <c r="I61" s="66">
        <v>285</v>
      </c>
      <c r="J61" s="66">
        <v>280</v>
      </c>
      <c r="K61" s="138">
        <v>2.1</v>
      </c>
      <c r="L61">
        <v>45</v>
      </c>
    </row>
    <row r="62" spans="1:23" ht="12.75" customHeight="1" x14ac:dyDescent="0.25">
      <c r="A62" s="226" t="s">
        <v>485</v>
      </c>
      <c r="B62" s="227"/>
      <c r="C62" s="228"/>
      <c r="D62" s="111">
        <v>35</v>
      </c>
      <c r="E62" s="66">
        <v>1195</v>
      </c>
      <c r="F62" s="66">
        <v>1093</v>
      </c>
      <c r="G62" s="138">
        <v>9.3000000000000007</v>
      </c>
      <c r="H62" s="111">
        <v>36</v>
      </c>
      <c r="I62" s="66">
        <v>1193</v>
      </c>
      <c r="J62" s="66">
        <v>1085</v>
      </c>
      <c r="K62" s="138">
        <v>10</v>
      </c>
      <c r="L62">
        <v>46</v>
      </c>
    </row>
    <row r="63" spans="1:23" ht="12.75" customHeight="1" x14ac:dyDescent="0.25">
      <c r="A63" s="226" t="s">
        <v>486</v>
      </c>
      <c r="B63" s="227"/>
      <c r="C63" s="228"/>
      <c r="D63" s="111">
        <v>9</v>
      </c>
      <c r="E63" s="66">
        <v>687</v>
      </c>
      <c r="F63" s="66">
        <v>625</v>
      </c>
      <c r="G63" s="138">
        <v>9.9</v>
      </c>
      <c r="H63" s="111">
        <v>8</v>
      </c>
      <c r="I63" s="66">
        <v>669</v>
      </c>
      <c r="J63" s="66">
        <v>598</v>
      </c>
      <c r="K63" s="138">
        <v>12</v>
      </c>
      <c r="L63">
        <v>47</v>
      </c>
    </row>
    <row r="64" spans="1:23" ht="12.75" customHeight="1" x14ac:dyDescent="0.25">
      <c r="A64" s="226" t="s">
        <v>487</v>
      </c>
      <c r="B64" s="227"/>
      <c r="C64" s="228"/>
      <c r="D64" s="111">
        <v>40</v>
      </c>
      <c r="E64" s="66">
        <v>1433</v>
      </c>
      <c r="F64" s="66">
        <v>1299</v>
      </c>
      <c r="G64" s="138">
        <v>10.3</v>
      </c>
      <c r="H64" s="111">
        <v>43</v>
      </c>
      <c r="I64" s="66">
        <v>1508</v>
      </c>
      <c r="J64" s="66">
        <v>1421</v>
      </c>
      <c r="K64" s="138">
        <v>6.1</v>
      </c>
      <c r="L64">
        <v>48</v>
      </c>
    </row>
    <row r="65" spans="1:12" ht="12.75" customHeight="1" x14ac:dyDescent="0.25">
      <c r="A65" s="226" t="s">
        <v>488</v>
      </c>
      <c r="B65" s="227"/>
      <c r="C65" s="228"/>
      <c r="D65" s="111">
        <v>14</v>
      </c>
      <c r="E65" s="66">
        <v>1430</v>
      </c>
      <c r="F65" s="66">
        <v>1352</v>
      </c>
      <c r="G65" s="138">
        <v>5.7</v>
      </c>
      <c r="H65" s="111">
        <v>0</v>
      </c>
      <c r="I65" s="66">
        <v>1609</v>
      </c>
      <c r="J65" s="66">
        <v>1482</v>
      </c>
      <c r="K65" s="138">
        <v>8.6</v>
      </c>
      <c r="L65">
        <v>49</v>
      </c>
    </row>
    <row r="66" spans="1:12" ht="12.75" customHeight="1" x14ac:dyDescent="0.25">
      <c r="A66" s="226" t="s">
        <v>489</v>
      </c>
      <c r="B66" s="227"/>
      <c r="C66" s="228"/>
      <c r="D66" s="111">
        <v>72</v>
      </c>
      <c r="E66" s="66">
        <v>3179</v>
      </c>
      <c r="F66" s="66">
        <v>2905</v>
      </c>
      <c r="G66" s="138">
        <v>9.5</v>
      </c>
      <c r="H66" s="111">
        <v>78</v>
      </c>
      <c r="I66" s="66">
        <v>3058</v>
      </c>
      <c r="J66" s="66">
        <v>2852</v>
      </c>
      <c r="K66" s="138">
        <v>7.2</v>
      </c>
      <c r="L66">
        <v>50</v>
      </c>
    </row>
    <row r="67" spans="1:12" ht="12.75" customHeight="1" x14ac:dyDescent="0.25">
      <c r="A67" s="226" t="s">
        <v>490</v>
      </c>
      <c r="B67" s="227"/>
      <c r="C67" s="228"/>
      <c r="D67" s="111">
        <v>24</v>
      </c>
      <c r="E67" s="66">
        <v>164</v>
      </c>
      <c r="F67" s="66">
        <v>157</v>
      </c>
      <c r="G67" s="138">
        <v>4.7</v>
      </c>
      <c r="H67" s="111">
        <v>22</v>
      </c>
      <c r="I67" s="66">
        <v>172</v>
      </c>
      <c r="J67" s="66">
        <v>166</v>
      </c>
      <c r="K67" s="138">
        <v>3.3</v>
      </c>
      <c r="L67">
        <v>51</v>
      </c>
    </row>
    <row r="68" spans="1:12" ht="12.75" customHeight="1" x14ac:dyDescent="0.25">
      <c r="A68" s="226" t="s">
        <v>444</v>
      </c>
      <c r="B68" s="227"/>
      <c r="C68" s="228"/>
      <c r="D68" s="28"/>
      <c r="E68" s="67">
        <f>SUM(E55:E67)</f>
        <v>32527</v>
      </c>
      <c r="F68" s="67">
        <f>SUM(F55:F67)</f>
        <v>29574</v>
      </c>
      <c r="G68" s="138">
        <f>((E68-F68)/F68)*100</f>
        <v>9.9851220666801925</v>
      </c>
      <c r="H68" s="68"/>
      <c r="I68" s="67">
        <f>SUM(I55:I67)</f>
        <v>34352</v>
      </c>
      <c r="J68" s="67">
        <f>SUM(J55:J67)</f>
        <v>31376</v>
      </c>
      <c r="K68" s="138">
        <f>((I68-J68)/J68)*100</f>
        <v>9.4849566547679753</v>
      </c>
    </row>
    <row r="69" spans="1:12" ht="12.75" customHeight="1" x14ac:dyDescent="0.25">
      <c r="A69" s="223" t="s">
        <v>491</v>
      </c>
      <c r="B69" s="224"/>
      <c r="C69" s="225"/>
      <c r="D69" s="31">
        <f>SUM(D6:D68)</f>
        <v>2622</v>
      </c>
      <c r="E69" s="67">
        <f>Q60</f>
        <v>139006</v>
      </c>
      <c r="F69" s="67">
        <f>R60</f>
        <v>127970</v>
      </c>
      <c r="G69" s="138">
        <f>S60</f>
        <v>8.6</v>
      </c>
      <c r="H69" s="31">
        <f>SUM(H6:H68)</f>
        <v>2667</v>
      </c>
      <c r="I69" s="67">
        <f>T60</f>
        <v>141845</v>
      </c>
      <c r="J69" s="67">
        <f>U60</f>
        <v>130040</v>
      </c>
      <c r="K69" s="138">
        <f>V60</f>
        <v>9.1</v>
      </c>
    </row>
    <row r="70" spans="1:12" x14ac:dyDescent="0.25">
      <c r="A70" s="242" t="s">
        <v>492</v>
      </c>
      <c r="B70" s="242"/>
      <c r="C70" s="242"/>
      <c r="D70" s="242"/>
      <c r="E70" s="242"/>
      <c r="F70" s="242"/>
      <c r="G70" s="242"/>
      <c r="H70" s="242"/>
      <c r="I70" s="242"/>
      <c r="J70" s="242"/>
      <c r="K70" s="242"/>
    </row>
    <row r="71" spans="1:12" x14ac:dyDescent="0.25">
      <c r="A71" s="262"/>
      <c r="B71" s="262"/>
      <c r="C71" s="262"/>
      <c r="D71" s="262"/>
      <c r="E71" s="262"/>
      <c r="F71" s="262"/>
      <c r="G71" s="262"/>
      <c r="H71" s="262"/>
      <c r="I71" s="262"/>
      <c r="J71" s="262"/>
      <c r="K71" s="262"/>
    </row>
  </sheetData>
  <mergeCells count="70">
    <mergeCell ref="A2:K2"/>
    <mergeCell ref="A3:C5"/>
    <mergeCell ref="D3:G3"/>
    <mergeCell ref="H3:K3"/>
    <mergeCell ref="D4:D5"/>
    <mergeCell ref="E4:F4"/>
    <mergeCell ref="G4:G5"/>
    <mergeCell ref="H4:H5"/>
    <mergeCell ref="I4:J4"/>
    <mergeCell ref="K4:K5"/>
    <mergeCell ref="A11:C11"/>
    <mergeCell ref="A12:C12"/>
    <mergeCell ref="A13:C13"/>
    <mergeCell ref="A14:C14"/>
    <mergeCell ref="A6:C6"/>
    <mergeCell ref="A7:K7"/>
    <mergeCell ref="A9:C9"/>
    <mergeCell ref="A10:C10"/>
    <mergeCell ref="A20:C20"/>
    <mergeCell ref="A21:C21"/>
    <mergeCell ref="A22:C22"/>
    <mergeCell ref="A15:C15"/>
    <mergeCell ref="A16:C16"/>
    <mergeCell ref="A17:C17"/>
    <mergeCell ref="A18:C18"/>
    <mergeCell ref="A27:C27"/>
    <mergeCell ref="A28:C28"/>
    <mergeCell ref="A29:C29"/>
    <mergeCell ref="A23:C23"/>
    <mergeCell ref="A24:C24"/>
    <mergeCell ref="A25:C25"/>
    <mergeCell ref="A26:C26"/>
    <mergeCell ref="A35:C35"/>
    <mergeCell ref="A36:C36"/>
    <mergeCell ref="A37:C37"/>
    <mergeCell ref="A38:C38"/>
    <mergeCell ref="A31:C31"/>
    <mergeCell ref="A32:C32"/>
    <mergeCell ref="A33:C33"/>
    <mergeCell ref="A34:C34"/>
    <mergeCell ref="A43:C43"/>
    <mergeCell ref="A45:C45"/>
    <mergeCell ref="A46:C46"/>
    <mergeCell ref="A39:C39"/>
    <mergeCell ref="A40:C40"/>
    <mergeCell ref="A41:C41"/>
    <mergeCell ref="A42:C42"/>
    <mergeCell ref="A51:C51"/>
    <mergeCell ref="A52:C52"/>
    <mergeCell ref="A53:C53"/>
    <mergeCell ref="A47:C47"/>
    <mergeCell ref="A48:C48"/>
    <mergeCell ref="A49:C49"/>
    <mergeCell ref="A50:C50"/>
    <mergeCell ref="A59:C59"/>
    <mergeCell ref="A60:C60"/>
    <mergeCell ref="A61:C61"/>
    <mergeCell ref="A62:C62"/>
    <mergeCell ref="A55:C55"/>
    <mergeCell ref="A56:C56"/>
    <mergeCell ref="A57:C57"/>
    <mergeCell ref="A58:C58"/>
    <mergeCell ref="A67:C67"/>
    <mergeCell ref="A68:C68"/>
    <mergeCell ref="A69:C69"/>
    <mergeCell ref="A70:K71"/>
    <mergeCell ref="A63:C63"/>
    <mergeCell ref="A64:C64"/>
    <mergeCell ref="A65:C65"/>
    <mergeCell ref="A66:C66"/>
  </mergeCells>
  <conditionalFormatting sqref="G9:G68 K9:K69">
    <cfRule type="cellIs" dxfId="3" priority="3" stopIfTrue="1" operator="lessThan">
      <formula>0</formula>
    </cfRule>
  </conditionalFormatting>
  <conditionalFormatting sqref="V60 S60">
    <cfRule type="cellIs" dxfId="2" priority="2" stopIfTrue="1" operator="lessThan">
      <formula>0</formula>
    </cfRule>
  </conditionalFormatting>
  <conditionalFormatting sqref="G69">
    <cfRule type="cellIs" dxfId="1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colBreaks count="1" manualBreakCount="1">
    <brk id="11" max="7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813E-440E-4B11-8715-B9FD0F57E57A}">
  <dimension ref="A1:W73"/>
  <sheetViews>
    <sheetView zoomScaleNormal="100" workbookViewId="0">
      <selection activeCell="I4" sqref="I4:J4"/>
    </sheetView>
  </sheetViews>
  <sheetFormatPr defaultRowHeight="13.2" x14ac:dyDescent="0.25"/>
  <cols>
    <col min="4" max="4" width="9.33203125" style="75" bestFit="1" customWidth="1"/>
    <col min="5" max="6" width="13.6640625" style="75" customWidth="1"/>
    <col min="7" max="7" width="13.6640625" style="78" customWidth="1"/>
    <col min="8" max="10" width="13.6640625" style="75" customWidth="1"/>
    <col min="11" max="11" width="13.6640625" style="78" customWidth="1"/>
    <col min="12" max="12" width="0" hidden="1" customWidth="1"/>
    <col min="15" max="15" width="9.109375" customWidth="1"/>
    <col min="16" max="16" width="1.33203125" hidden="1" customWidth="1"/>
    <col min="17" max="22" width="9.109375" hidden="1" customWidth="1"/>
    <col min="23" max="23" width="3.33203125" hidden="1" customWidth="1"/>
  </cols>
  <sheetData>
    <row r="1" spans="1:12" x14ac:dyDescent="0.25">
      <c r="A1" s="267"/>
      <c r="B1" s="267"/>
      <c r="C1" s="267"/>
      <c r="D1" s="270"/>
      <c r="E1" s="270"/>
      <c r="F1" s="270"/>
      <c r="G1" s="269"/>
      <c r="H1" s="270"/>
      <c r="I1" s="270"/>
      <c r="J1" s="270"/>
      <c r="K1" s="269"/>
    </row>
    <row r="2" spans="1:12" ht="12.75" customHeight="1" x14ac:dyDescent="0.25">
      <c r="A2" s="206" t="s">
        <v>494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</row>
    <row r="3" spans="1:12" ht="12.75" customHeight="1" x14ac:dyDescent="0.25">
      <c r="A3" s="229" t="s">
        <v>422</v>
      </c>
      <c r="B3" s="230"/>
      <c r="C3" s="231"/>
      <c r="D3" s="237" t="str">
        <f>[1]Data!B4</f>
        <v>September</v>
      </c>
      <c r="E3" s="238"/>
      <c r="F3" s="238"/>
      <c r="G3" s="239"/>
      <c r="H3" s="237">
        <f>[1]Data!B6</f>
        <v>44044</v>
      </c>
      <c r="I3" s="238"/>
      <c r="J3" s="238"/>
      <c r="K3" s="239"/>
    </row>
    <row r="4" spans="1:12" ht="25.5" customHeight="1" x14ac:dyDescent="0.25">
      <c r="A4" s="232"/>
      <c r="B4" s="264"/>
      <c r="C4" s="233"/>
      <c r="D4" s="247" t="s">
        <v>423</v>
      </c>
      <c r="E4" s="249" t="s">
        <v>424</v>
      </c>
      <c r="F4" s="250"/>
      <c r="G4" s="245" t="s">
        <v>425</v>
      </c>
      <c r="H4" s="247" t="s">
        <v>423</v>
      </c>
      <c r="I4" s="249" t="s">
        <v>424</v>
      </c>
      <c r="J4" s="250"/>
      <c r="K4" s="245" t="s">
        <v>425</v>
      </c>
    </row>
    <row r="5" spans="1:12" ht="26.4" x14ac:dyDescent="0.25">
      <c r="A5" s="234"/>
      <c r="B5" s="235"/>
      <c r="C5" s="236"/>
      <c r="D5" s="248"/>
      <c r="E5" s="88" t="str">
        <f>CONCATENATE([1]Data!A4,"   (Preliminary)")</f>
        <v>2021   (Preliminary)</v>
      </c>
      <c r="F5" s="108">
        <f>[1]Data!A4-1</f>
        <v>2020</v>
      </c>
      <c r="G5" s="246"/>
      <c r="H5" s="248"/>
      <c r="I5" s="27" t="str">
        <f xml:space="preserve"> CONCATENATE(IF(MONTH([1]Data!A6)=1, [1]Data!A4-1, [1]Data!A4),"   (Revised)")</f>
        <v>2021   (Revised)</v>
      </c>
      <c r="J5" s="27">
        <f>IF(MONTH([1]Data!A6)=1, F5-1, F5)</f>
        <v>2020</v>
      </c>
      <c r="K5" s="246"/>
    </row>
    <row r="6" spans="1:12" x14ac:dyDescent="0.25">
      <c r="A6" s="220"/>
      <c r="B6" s="221"/>
      <c r="C6" s="222"/>
      <c r="D6" s="29"/>
      <c r="E6" s="29"/>
      <c r="F6" s="29"/>
      <c r="G6" s="77"/>
      <c r="H6" s="29"/>
      <c r="I6" s="29"/>
      <c r="J6" s="29"/>
      <c r="K6" s="77"/>
    </row>
    <row r="7" spans="1:12" ht="12.75" customHeight="1" x14ac:dyDescent="0.25">
      <c r="A7" s="223" t="s">
        <v>426</v>
      </c>
      <c r="B7" s="224"/>
      <c r="C7" s="224"/>
      <c r="D7" s="224"/>
      <c r="E7" s="224"/>
      <c r="F7" s="224"/>
      <c r="G7" s="224"/>
      <c r="H7" s="224"/>
      <c r="I7" s="224"/>
      <c r="J7" s="224"/>
      <c r="K7" s="225"/>
    </row>
    <row r="8" spans="1:12" ht="12.75" hidden="1" customHeight="1" x14ac:dyDescent="0.25">
      <c r="A8" s="171"/>
      <c r="B8" s="172"/>
      <c r="C8" s="172"/>
      <c r="D8" s="89" t="s">
        <v>427</v>
      </c>
      <c r="E8" s="89" t="s">
        <v>428</v>
      </c>
      <c r="F8" s="89" t="s">
        <v>429</v>
      </c>
      <c r="G8" s="81" t="s">
        <v>430</v>
      </c>
      <c r="H8" s="89" t="s">
        <v>431</v>
      </c>
      <c r="I8" s="89" t="s">
        <v>432</v>
      </c>
      <c r="J8" s="89" t="s">
        <v>433</v>
      </c>
      <c r="K8" s="83" t="s">
        <v>434</v>
      </c>
      <c r="L8" s="263" t="s">
        <v>57</v>
      </c>
    </row>
    <row r="9" spans="1:12" ht="12.75" customHeight="1" x14ac:dyDescent="0.25">
      <c r="A9" s="226" t="s">
        <v>435</v>
      </c>
      <c r="B9" s="227"/>
      <c r="C9" s="228"/>
      <c r="D9" s="111">
        <v>17</v>
      </c>
      <c r="E9" s="90">
        <v>2638</v>
      </c>
      <c r="F9" s="90">
        <v>2458</v>
      </c>
      <c r="G9" s="138">
        <v>7.3</v>
      </c>
      <c r="H9" s="111">
        <v>17</v>
      </c>
      <c r="I9" s="90">
        <v>2633</v>
      </c>
      <c r="J9" s="90">
        <v>2487</v>
      </c>
      <c r="K9" s="138">
        <v>5.9</v>
      </c>
      <c r="L9">
        <v>1</v>
      </c>
    </row>
    <row r="10" spans="1:12" ht="12.75" customHeight="1" x14ac:dyDescent="0.25">
      <c r="A10" s="226" t="s">
        <v>436</v>
      </c>
      <c r="B10" s="227"/>
      <c r="C10" s="228"/>
      <c r="D10" s="111">
        <v>107</v>
      </c>
      <c r="E10" s="90">
        <v>1243</v>
      </c>
      <c r="F10" s="90">
        <v>1153</v>
      </c>
      <c r="G10" s="138">
        <v>7.8</v>
      </c>
      <c r="H10" s="111">
        <v>104</v>
      </c>
      <c r="I10" s="90">
        <v>1291</v>
      </c>
      <c r="J10" s="90">
        <v>1169</v>
      </c>
      <c r="K10" s="138">
        <v>10.5</v>
      </c>
      <c r="L10">
        <v>2</v>
      </c>
    </row>
    <row r="11" spans="1:12" ht="12.75" customHeight="1" x14ac:dyDescent="0.25">
      <c r="A11" s="226" t="s">
        <v>437</v>
      </c>
      <c r="B11" s="227"/>
      <c r="C11" s="228"/>
      <c r="D11" s="111">
        <v>218</v>
      </c>
      <c r="E11" s="90">
        <v>5120</v>
      </c>
      <c r="F11" s="90">
        <v>4669</v>
      </c>
      <c r="G11" s="138">
        <v>9.6999999999999993</v>
      </c>
      <c r="H11" s="111">
        <v>220</v>
      </c>
      <c r="I11" s="90">
        <v>5340</v>
      </c>
      <c r="J11" s="90">
        <v>4846</v>
      </c>
      <c r="K11" s="138">
        <v>10.199999999999999</v>
      </c>
      <c r="L11">
        <v>3</v>
      </c>
    </row>
    <row r="12" spans="1:12" ht="12.75" customHeight="1" x14ac:dyDescent="0.25">
      <c r="A12" s="226" t="s">
        <v>438</v>
      </c>
      <c r="B12" s="227"/>
      <c r="C12" s="228"/>
      <c r="D12" s="111">
        <v>151</v>
      </c>
      <c r="E12" s="90">
        <v>1137</v>
      </c>
      <c r="F12" s="90">
        <v>1067</v>
      </c>
      <c r="G12" s="138">
        <v>6.6</v>
      </c>
      <c r="H12" s="111">
        <v>155</v>
      </c>
      <c r="I12" s="90">
        <v>1231</v>
      </c>
      <c r="J12" s="90">
        <v>1133</v>
      </c>
      <c r="K12" s="138">
        <v>8.6999999999999993</v>
      </c>
      <c r="L12">
        <v>4</v>
      </c>
    </row>
    <row r="13" spans="1:12" ht="12.75" customHeight="1" x14ac:dyDescent="0.25">
      <c r="A13" s="226" t="s">
        <v>439</v>
      </c>
      <c r="B13" s="227"/>
      <c r="C13" s="228"/>
      <c r="D13" s="111">
        <v>64</v>
      </c>
      <c r="E13" s="90">
        <v>6657</v>
      </c>
      <c r="F13" s="90">
        <v>6122</v>
      </c>
      <c r="G13" s="138">
        <v>8.6999999999999993</v>
      </c>
      <c r="H13" s="111">
        <v>124</v>
      </c>
      <c r="I13" s="90">
        <v>6170</v>
      </c>
      <c r="J13" s="90">
        <v>5550</v>
      </c>
      <c r="K13" s="138">
        <v>11.2</v>
      </c>
      <c r="L13">
        <v>5</v>
      </c>
    </row>
    <row r="14" spans="1:12" ht="12.75" customHeight="1" x14ac:dyDescent="0.25">
      <c r="A14" s="226" t="s">
        <v>440</v>
      </c>
      <c r="B14" s="227"/>
      <c r="C14" s="228"/>
      <c r="D14" s="111">
        <v>129</v>
      </c>
      <c r="E14" s="90">
        <v>9703</v>
      </c>
      <c r="F14" s="90">
        <v>9312</v>
      </c>
      <c r="G14" s="138">
        <v>4.2</v>
      </c>
      <c r="H14" s="111">
        <v>124</v>
      </c>
      <c r="I14" s="90">
        <v>10663</v>
      </c>
      <c r="J14" s="90">
        <v>10160</v>
      </c>
      <c r="K14" s="138">
        <v>5</v>
      </c>
      <c r="L14">
        <v>6</v>
      </c>
    </row>
    <row r="15" spans="1:12" ht="12.75" customHeight="1" x14ac:dyDescent="0.25">
      <c r="A15" s="226" t="s">
        <v>441</v>
      </c>
      <c r="B15" s="227"/>
      <c r="C15" s="228"/>
      <c r="D15" s="111">
        <v>83</v>
      </c>
      <c r="E15" s="90">
        <v>8647</v>
      </c>
      <c r="F15" s="90">
        <v>8178</v>
      </c>
      <c r="G15" s="138">
        <v>5.7</v>
      </c>
      <c r="H15" s="111">
        <v>96</v>
      </c>
      <c r="I15" s="90">
        <v>8995</v>
      </c>
      <c r="J15" s="90">
        <v>8202</v>
      </c>
      <c r="K15" s="138">
        <v>9.6999999999999993</v>
      </c>
      <c r="L15">
        <v>7</v>
      </c>
    </row>
    <row r="16" spans="1:12" ht="12.75" customHeight="1" x14ac:dyDescent="0.25">
      <c r="A16" s="226" t="s">
        <v>442</v>
      </c>
      <c r="B16" s="227"/>
      <c r="C16" s="228"/>
      <c r="D16" s="111">
        <v>33</v>
      </c>
      <c r="E16" s="90">
        <v>1031</v>
      </c>
      <c r="F16" s="90">
        <v>898</v>
      </c>
      <c r="G16" s="138">
        <v>14.7</v>
      </c>
      <c r="H16" s="111">
        <v>35</v>
      </c>
      <c r="I16" s="90">
        <v>778</v>
      </c>
      <c r="J16" s="90">
        <v>658</v>
      </c>
      <c r="K16" s="138">
        <v>18.100000000000001</v>
      </c>
      <c r="L16">
        <v>8</v>
      </c>
    </row>
    <row r="17" spans="1:12" ht="12.75" customHeight="1" x14ac:dyDescent="0.25">
      <c r="A17" s="226" t="s">
        <v>443</v>
      </c>
      <c r="B17" s="227"/>
      <c r="C17" s="228"/>
      <c r="D17" s="111">
        <v>47</v>
      </c>
      <c r="E17" s="90">
        <v>625</v>
      </c>
      <c r="F17" s="90">
        <v>565</v>
      </c>
      <c r="G17" s="138">
        <v>10.7</v>
      </c>
      <c r="H17" s="111">
        <v>44</v>
      </c>
      <c r="I17" s="90">
        <v>669</v>
      </c>
      <c r="J17" s="90">
        <v>584</v>
      </c>
      <c r="K17" s="138">
        <v>14.5</v>
      </c>
      <c r="L17">
        <v>9</v>
      </c>
    </row>
    <row r="18" spans="1:12" ht="12.75" customHeight="1" x14ac:dyDescent="0.25">
      <c r="A18" s="226" t="s">
        <v>444</v>
      </c>
      <c r="B18" s="227"/>
      <c r="C18" s="228"/>
      <c r="D18" s="112"/>
      <c r="E18" s="31">
        <f>SUM(E9:E17)</f>
        <v>36801</v>
      </c>
      <c r="F18" s="31">
        <f>SUM(F9:F17)</f>
        <v>34422</v>
      </c>
      <c r="G18" s="138">
        <f>((E18-F18)/F18)*100</f>
        <v>6.9112776712567552</v>
      </c>
      <c r="H18" s="112"/>
      <c r="I18" s="31">
        <f>SUM(I9:I17)</f>
        <v>37770</v>
      </c>
      <c r="J18" s="31">
        <f>SUM(J9:J17)</f>
        <v>34789</v>
      </c>
      <c r="K18" s="138">
        <f>((I18-J18)/J18)*100</f>
        <v>8.5688004829112643</v>
      </c>
    </row>
    <row r="19" spans="1:12" ht="12.75" customHeight="1" x14ac:dyDescent="0.25">
      <c r="A19" s="50" t="s">
        <v>445</v>
      </c>
      <c r="B19" s="51"/>
      <c r="C19" s="51"/>
      <c r="D19" s="113"/>
      <c r="E19" s="76"/>
      <c r="F19" s="76"/>
      <c r="G19" s="138"/>
      <c r="H19" s="113"/>
      <c r="I19" s="76"/>
      <c r="J19" s="76"/>
      <c r="K19" s="138"/>
    </row>
    <row r="20" spans="1:12" ht="12.75" customHeight="1" x14ac:dyDescent="0.25">
      <c r="A20" s="226" t="s">
        <v>446</v>
      </c>
      <c r="B20" s="227"/>
      <c r="C20" s="228"/>
      <c r="D20" s="111">
        <v>16</v>
      </c>
      <c r="E20" s="90">
        <v>907</v>
      </c>
      <c r="F20" s="90">
        <v>871</v>
      </c>
      <c r="G20" s="138">
        <v>4.2</v>
      </c>
      <c r="H20" s="111">
        <v>13</v>
      </c>
      <c r="I20" s="90">
        <v>846</v>
      </c>
      <c r="J20" s="90">
        <v>777</v>
      </c>
      <c r="K20" s="138">
        <v>8.8000000000000007</v>
      </c>
      <c r="L20">
        <v>10</v>
      </c>
    </row>
    <row r="21" spans="1:12" ht="12.75" customHeight="1" x14ac:dyDescent="0.25">
      <c r="A21" s="226" t="s">
        <v>447</v>
      </c>
      <c r="B21" s="227"/>
      <c r="C21" s="228"/>
      <c r="D21" s="111">
        <v>3</v>
      </c>
      <c r="E21" s="90">
        <v>329</v>
      </c>
      <c r="F21" s="90">
        <v>286</v>
      </c>
      <c r="G21" s="138">
        <v>14.8</v>
      </c>
      <c r="H21" s="111">
        <v>3</v>
      </c>
      <c r="I21" s="90">
        <v>349</v>
      </c>
      <c r="J21" s="90">
        <v>302</v>
      </c>
      <c r="K21" s="138">
        <v>15.7</v>
      </c>
      <c r="L21">
        <v>11</v>
      </c>
    </row>
    <row r="22" spans="1:12" ht="12.75" customHeight="1" x14ac:dyDescent="0.25">
      <c r="A22" s="226" t="s">
        <v>448</v>
      </c>
      <c r="B22" s="227"/>
      <c r="C22" s="228"/>
      <c r="D22" s="111">
        <v>231</v>
      </c>
      <c r="E22" s="90">
        <v>18831</v>
      </c>
      <c r="F22" s="90">
        <v>16863</v>
      </c>
      <c r="G22" s="138">
        <v>11.7</v>
      </c>
      <c r="H22" s="111">
        <v>228</v>
      </c>
      <c r="I22" s="90">
        <v>18463</v>
      </c>
      <c r="J22" s="90">
        <v>16400</v>
      </c>
      <c r="K22" s="138">
        <v>12.6</v>
      </c>
      <c r="L22">
        <v>12</v>
      </c>
    </row>
    <row r="23" spans="1:12" ht="12.75" customHeight="1" x14ac:dyDescent="0.25">
      <c r="A23" s="226" t="s">
        <v>449</v>
      </c>
      <c r="B23" s="227"/>
      <c r="C23" s="228"/>
      <c r="D23" s="111">
        <v>207</v>
      </c>
      <c r="E23" s="90">
        <v>10209</v>
      </c>
      <c r="F23" s="90">
        <v>9442</v>
      </c>
      <c r="G23" s="138">
        <v>8.1</v>
      </c>
      <c r="H23" s="111">
        <v>212</v>
      </c>
      <c r="I23" s="90">
        <v>10608</v>
      </c>
      <c r="J23" s="90">
        <v>9702</v>
      </c>
      <c r="K23" s="138">
        <v>9.3000000000000007</v>
      </c>
      <c r="L23">
        <v>13</v>
      </c>
    </row>
    <row r="24" spans="1:12" ht="12.75" customHeight="1" x14ac:dyDescent="0.25">
      <c r="A24" s="226" t="s">
        <v>450</v>
      </c>
      <c r="B24" s="227"/>
      <c r="C24" s="228"/>
      <c r="D24" s="111">
        <v>53</v>
      </c>
      <c r="E24" s="90">
        <v>4513</v>
      </c>
      <c r="F24" s="90">
        <v>4278</v>
      </c>
      <c r="G24" s="138">
        <v>5.5</v>
      </c>
      <c r="H24" s="111">
        <v>52</v>
      </c>
      <c r="I24" s="90">
        <v>5301</v>
      </c>
      <c r="J24" s="90">
        <v>4969</v>
      </c>
      <c r="K24" s="138">
        <v>6.7</v>
      </c>
      <c r="L24">
        <v>14</v>
      </c>
    </row>
    <row r="25" spans="1:12" ht="12.75" customHeight="1" x14ac:dyDescent="0.25">
      <c r="A25" s="226" t="s">
        <v>451</v>
      </c>
      <c r="B25" s="227"/>
      <c r="C25" s="228"/>
      <c r="D25" s="111">
        <v>92</v>
      </c>
      <c r="E25" s="90">
        <v>10114</v>
      </c>
      <c r="F25" s="90">
        <v>9372</v>
      </c>
      <c r="G25" s="138">
        <v>7.9</v>
      </c>
      <c r="H25" s="111">
        <v>87</v>
      </c>
      <c r="I25" s="90">
        <v>10130</v>
      </c>
      <c r="J25" s="90">
        <v>9432</v>
      </c>
      <c r="K25" s="138">
        <v>7.4</v>
      </c>
      <c r="L25">
        <v>15</v>
      </c>
    </row>
    <row r="26" spans="1:12" ht="12.75" customHeight="1" x14ac:dyDescent="0.25">
      <c r="A26" s="226" t="s">
        <v>452</v>
      </c>
      <c r="B26" s="227"/>
      <c r="C26" s="228"/>
      <c r="D26" s="111">
        <v>116</v>
      </c>
      <c r="E26" s="90">
        <v>4923</v>
      </c>
      <c r="F26" s="90">
        <v>4577</v>
      </c>
      <c r="G26" s="138">
        <v>7.6</v>
      </c>
      <c r="H26" s="111">
        <v>123</v>
      </c>
      <c r="I26" s="90">
        <v>4845</v>
      </c>
      <c r="J26" s="90">
        <v>4450</v>
      </c>
      <c r="K26" s="138">
        <v>8.9</v>
      </c>
      <c r="L26">
        <v>16</v>
      </c>
    </row>
    <row r="27" spans="1:12" ht="12.75" customHeight="1" x14ac:dyDescent="0.25">
      <c r="A27" s="226" t="s">
        <v>453</v>
      </c>
      <c r="B27" s="227"/>
      <c r="C27" s="228"/>
      <c r="D27" s="111">
        <v>692</v>
      </c>
      <c r="E27" s="90">
        <v>6916</v>
      </c>
      <c r="F27" s="90">
        <v>6309</v>
      </c>
      <c r="G27" s="138">
        <v>9.6</v>
      </c>
      <c r="H27" s="111">
        <v>691</v>
      </c>
      <c r="I27" s="90">
        <v>7168</v>
      </c>
      <c r="J27" s="90">
        <v>6371</v>
      </c>
      <c r="K27" s="138">
        <v>12.5</v>
      </c>
      <c r="L27">
        <v>17</v>
      </c>
    </row>
    <row r="28" spans="1:12" ht="12.75" customHeight="1" x14ac:dyDescent="0.25">
      <c r="A28" s="226" t="s">
        <v>454</v>
      </c>
      <c r="B28" s="227"/>
      <c r="C28" s="228"/>
      <c r="D28" s="111">
        <v>29</v>
      </c>
      <c r="E28" s="90">
        <v>1482</v>
      </c>
      <c r="F28" s="90">
        <v>1423</v>
      </c>
      <c r="G28" s="138">
        <v>4.2</v>
      </c>
      <c r="H28" s="111">
        <v>31</v>
      </c>
      <c r="I28" s="90">
        <v>1545</v>
      </c>
      <c r="J28" s="90">
        <v>1439</v>
      </c>
      <c r="K28" s="138">
        <v>7.4</v>
      </c>
      <c r="L28">
        <v>18</v>
      </c>
    </row>
    <row r="29" spans="1:12" ht="12.75" customHeight="1" x14ac:dyDescent="0.25">
      <c r="A29" s="226" t="s">
        <v>444</v>
      </c>
      <c r="B29" s="227"/>
      <c r="C29" s="228"/>
      <c r="D29" s="112"/>
      <c r="E29" s="31">
        <f>SUM(E20:E28)</f>
        <v>58224</v>
      </c>
      <c r="F29" s="31">
        <f>SUM(F20:F28)</f>
        <v>53421</v>
      </c>
      <c r="G29" s="138">
        <f>((E29-F29)/F29)*100</f>
        <v>8.9908462964002922</v>
      </c>
      <c r="H29" s="112"/>
      <c r="I29" s="31">
        <f>SUM(I20:I28)</f>
        <v>59255</v>
      </c>
      <c r="J29" s="31">
        <f>SUM(J20:J28)</f>
        <v>53842</v>
      </c>
      <c r="K29" s="138">
        <f>((I29-J29)/J29)*100</f>
        <v>10.053489840644851</v>
      </c>
    </row>
    <row r="30" spans="1:12" ht="12.75" customHeight="1" x14ac:dyDescent="0.25">
      <c r="A30" s="50" t="s">
        <v>455</v>
      </c>
      <c r="B30" s="51"/>
      <c r="C30" s="51"/>
      <c r="D30" s="113"/>
      <c r="E30" s="76"/>
      <c r="F30" s="76"/>
      <c r="G30" s="138"/>
      <c r="H30" s="113"/>
      <c r="I30" s="76"/>
      <c r="J30" s="76"/>
      <c r="K30" s="138"/>
    </row>
    <row r="31" spans="1:12" ht="12.75" customHeight="1" x14ac:dyDescent="0.25">
      <c r="A31" s="226" t="s">
        <v>456</v>
      </c>
      <c r="B31" s="227"/>
      <c r="C31" s="228"/>
      <c r="D31" s="111">
        <v>86</v>
      </c>
      <c r="E31" s="90">
        <v>8380</v>
      </c>
      <c r="F31" s="90">
        <v>7737</v>
      </c>
      <c r="G31" s="138">
        <v>8.3000000000000007</v>
      </c>
      <c r="H31" s="111">
        <v>93</v>
      </c>
      <c r="I31" s="90">
        <v>8444</v>
      </c>
      <c r="J31" s="90">
        <v>7989</v>
      </c>
      <c r="K31" s="138">
        <v>5.7</v>
      </c>
      <c r="L31">
        <v>19</v>
      </c>
    </row>
    <row r="32" spans="1:12" ht="12.75" customHeight="1" x14ac:dyDescent="0.25">
      <c r="A32" s="226" t="s">
        <v>457</v>
      </c>
      <c r="B32" s="227"/>
      <c r="C32" s="228"/>
      <c r="D32" s="111">
        <v>59</v>
      </c>
      <c r="E32" s="90">
        <v>7123</v>
      </c>
      <c r="F32" s="90">
        <v>6638</v>
      </c>
      <c r="G32" s="138">
        <v>7.3</v>
      </c>
      <c r="H32" s="111">
        <v>67</v>
      </c>
      <c r="I32" s="90">
        <v>7217</v>
      </c>
      <c r="J32" s="90">
        <v>6621</v>
      </c>
      <c r="K32" s="138">
        <v>9</v>
      </c>
      <c r="L32">
        <v>20</v>
      </c>
    </row>
    <row r="33" spans="1:12" ht="12.75" customHeight="1" x14ac:dyDescent="0.25">
      <c r="A33" s="226" t="s">
        <v>458</v>
      </c>
      <c r="B33" s="227"/>
      <c r="C33" s="228"/>
      <c r="D33" s="111">
        <v>130</v>
      </c>
      <c r="E33" s="90">
        <v>3008</v>
      </c>
      <c r="F33" s="90">
        <v>2823</v>
      </c>
      <c r="G33" s="138">
        <v>6.6</v>
      </c>
      <c r="H33" s="111">
        <v>134</v>
      </c>
      <c r="I33" s="90">
        <v>2947</v>
      </c>
      <c r="J33" s="90">
        <v>2811</v>
      </c>
      <c r="K33" s="138">
        <v>4.8</v>
      </c>
      <c r="L33">
        <v>21</v>
      </c>
    </row>
    <row r="34" spans="1:12" ht="12.75" customHeight="1" x14ac:dyDescent="0.25">
      <c r="A34" s="226" t="s">
        <v>459</v>
      </c>
      <c r="B34" s="227"/>
      <c r="C34" s="228"/>
      <c r="D34" s="111">
        <v>96</v>
      </c>
      <c r="E34" s="90">
        <v>2643</v>
      </c>
      <c r="F34" s="90">
        <v>2497</v>
      </c>
      <c r="G34" s="138">
        <v>5.8</v>
      </c>
      <c r="H34" s="111">
        <v>95</v>
      </c>
      <c r="I34" s="90">
        <v>2779</v>
      </c>
      <c r="J34" s="90">
        <v>2677</v>
      </c>
      <c r="K34" s="138">
        <v>3.8</v>
      </c>
      <c r="L34">
        <v>22</v>
      </c>
    </row>
    <row r="35" spans="1:12" ht="12.75" customHeight="1" x14ac:dyDescent="0.25">
      <c r="A35" s="226" t="s">
        <v>460</v>
      </c>
      <c r="B35" s="227"/>
      <c r="C35" s="228"/>
      <c r="D35" s="111">
        <v>100</v>
      </c>
      <c r="E35" s="90">
        <v>8557</v>
      </c>
      <c r="F35" s="90">
        <v>7978</v>
      </c>
      <c r="G35" s="138">
        <v>7.2</v>
      </c>
      <c r="H35" s="111">
        <v>101</v>
      </c>
      <c r="I35" s="90">
        <v>8321</v>
      </c>
      <c r="J35" s="90">
        <v>7672</v>
      </c>
      <c r="K35" s="138">
        <v>8.5</v>
      </c>
      <c r="L35">
        <v>23</v>
      </c>
    </row>
    <row r="36" spans="1:12" ht="12.75" customHeight="1" x14ac:dyDescent="0.25">
      <c r="A36" s="226" t="s">
        <v>461</v>
      </c>
      <c r="B36" s="227"/>
      <c r="C36" s="228"/>
      <c r="D36" s="111">
        <v>49</v>
      </c>
      <c r="E36" s="90">
        <v>4816</v>
      </c>
      <c r="F36" s="90">
        <v>4574</v>
      </c>
      <c r="G36" s="138">
        <v>5.3</v>
      </c>
      <c r="H36" s="111">
        <v>43</v>
      </c>
      <c r="I36" s="90">
        <v>4806</v>
      </c>
      <c r="J36" s="90">
        <v>4517</v>
      </c>
      <c r="K36" s="138">
        <v>6.4</v>
      </c>
      <c r="L36">
        <v>24</v>
      </c>
    </row>
    <row r="37" spans="1:12" ht="12.75" customHeight="1" x14ac:dyDescent="0.25">
      <c r="A37" s="226" t="s">
        <v>462</v>
      </c>
      <c r="B37" s="227"/>
      <c r="C37" s="228"/>
      <c r="D37" s="111">
        <v>161</v>
      </c>
      <c r="E37" s="90">
        <v>7441</v>
      </c>
      <c r="F37" s="90">
        <v>6970</v>
      </c>
      <c r="G37" s="138">
        <v>6.8</v>
      </c>
      <c r="H37" s="111">
        <v>160</v>
      </c>
      <c r="I37" s="90">
        <v>7118</v>
      </c>
      <c r="J37" s="90">
        <v>6712</v>
      </c>
      <c r="K37" s="138">
        <v>6.1</v>
      </c>
      <c r="L37">
        <v>25</v>
      </c>
    </row>
    <row r="38" spans="1:12" ht="12.75" customHeight="1" x14ac:dyDescent="0.25">
      <c r="A38" s="226" t="s">
        <v>463</v>
      </c>
      <c r="B38" s="227"/>
      <c r="C38" s="228"/>
      <c r="D38" s="111">
        <v>66</v>
      </c>
      <c r="E38" s="90">
        <v>1805</v>
      </c>
      <c r="F38" s="90">
        <v>1712</v>
      </c>
      <c r="G38" s="138">
        <v>5.4</v>
      </c>
      <c r="H38" s="111">
        <v>67</v>
      </c>
      <c r="I38" s="90">
        <v>1916</v>
      </c>
      <c r="J38" s="90">
        <v>1830</v>
      </c>
      <c r="K38" s="138">
        <v>4.7</v>
      </c>
      <c r="L38">
        <v>26</v>
      </c>
    </row>
    <row r="39" spans="1:12" ht="12.75" customHeight="1" x14ac:dyDescent="0.25">
      <c r="A39" s="226" t="s">
        <v>464</v>
      </c>
      <c r="B39" s="227"/>
      <c r="C39" s="228"/>
      <c r="D39" s="111">
        <v>71</v>
      </c>
      <c r="E39" s="90">
        <v>735</v>
      </c>
      <c r="F39" s="90">
        <v>692</v>
      </c>
      <c r="G39" s="138">
        <v>6.2</v>
      </c>
      <c r="H39" s="111">
        <v>70</v>
      </c>
      <c r="I39" s="90">
        <v>779</v>
      </c>
      <c r="J39" s="90">
        <v>731</v>
      </c>
      <c r="K39" s="138">
        <v>6.6</v>
      </c>
      <c r="L39">
        <v>27</v>
      </c>
    </row>
    <row r="40" spans="1:12" ht="12.75" customHeight="1" x14ac:dyDescent="0.25">
      <c r="A40" s="226" t="s">
        <v>465</v>
      </c>
      <c r="B40" s="227"/>
      <c r="C40" s="228"/>
      <c r="D40" s="111">
        <v>168</v>
      </c>
      <c r="E40" s="90">
        <v>9300</v>
      </c>
      <c r="F40" s="90">
        <v>8761</v>
      </c>
      <c r="G40" s="138">
        <v>6.2</v>
      </c>
      <c r="H40" s="111">
        <v>166</v>
      </c>
      <c r="I40" s="90">
        <v>9483</v>
      </c>
      <c r="J40" s="90">
        <v>8676</v>
      </c>
      <c r="K40" s="138">
        <v>9.3000000000000007</v>
      </c>
      <c r="L40">
        <v>28</v>
      </c>
    </row>
    <row r="41" spans="1:12" ht="12.75" customHeight="1" x14ac:dyDescent="0.25">
      <c r="A41" s="226" t="s">
        <v>466</v>
      </c>
      <c r="B41" s="227"/>
      <c r="C41" s="228"/>
      <c r="D41" s="111">
        <v>38</v>
      </c>
      <c r="E41" s="90">
        <v>910</v>
      </c>
      <c r="F41" s="90">
        <v>850</v>
      </c>
      <c r="G41" s="138">
        <v>7</v>
      </c>
      <c r="H41" s="111">
        <v>40</v>
      </c>
      <c r="I41" s="90">
        <v>986</v>
      </c>
      <c r="J41" s="90">
        <v>922</v>
      </c>
      <c r="K41" s="138">
        <v>6.9</v>
      </c>
      <c r="L41">
        <v>29</v>
      </c>
    </row>
    <row r="42" spans="1:12" ht="12.75" customHeight="1" x14ac:dyDescent="0.25">
      <c r="A42" s="226" t="s">
        <v>467</v>
      </c>
      <c r="B42" s="227"/>
      <c r="C42" s="228"/>
      <c r="D42" s="111">
        <v>204</v>
      </c>
      <c r="E42" s="90">
        <v>5559</v>
      </c>
      <c r="F42" s="90">
        <v>5036</v>
      </c>
      <c r="G42" s="138">
        <v>10.4</v>
      </c>
      <c r="H42" s="111">
        <v>179</v>
      </c>
      <c r="I42" s="90">
        <v>5728</v>
      </c>
      <c r="J42" s="90">
        <v>5272</v>
      </c>
      <c r="K42" s="138">
        <v>8.6</v>
      </c>
      <c r="L42">
        <v>30</v>
      </c>
    </row>
    <row r="43" spans="1:12" ht="12.75" customHeight="1" x14ac:dyDescent="0.25">
      <c r="A43" s="226" t="s">
        <v>444</v>
      </c>
      <c r="B43" s="227"/>
      <c r="C43" s="228"/>
      <c r="D43" s="112"/>
      <c r="E43" s="31">
        <f>SUM(E31:E42)</f>
        <v>60277</v>
      </c>
      <c r="F43" s="31">
        <f>SUM(F31:F42)</f>
        <v>56268</v>
      </c>
      <c r="G43" s="138">
        <f>((E43-F43)/F43)*100</f>
        <v>7.1248311651382661</v>
      </c>
      <c r="H43" s="112"/>
      <c r="I43" s="31">
        <f>SUM(I31:I42)</f>
        <v>60524</v>
      </c>
      <c r="J43" s="31">
        <f>SUM(J31:J42)</f>
        <v>56430</v>
      </c>
      <c r="K43" s="138">
        <f>((I43-J43)/J43)*100</f>
        <v>7.2550062023746236</v>
      </c>
    </row>
    <row r="44" spans="1:12" ht="12.75" customHeight="1" x14ac:dyDescent="0.25">
      <c r="A44" s="50" t="s">
        <v>468</v>
      </c>
      <c r="B44" s="51"/>
      <c r="C44" s="51"/>
      <c r="D44" s="113"/>
      <c r="E44" s="76"/>
      <c r="F44" s="76"/>
      <c r="G44" s="138"/>
      <c r="H44" s="113"/>
      <c r="I44" s="76"/>
      <c r="J44" s="76"/>
      <c r="K44" s="138"/>
    </row>
    <row r="45" spans="1:12" ht="12.75" customHeight="1" x14ac:dyDescent="0.25">
      <c r="A45" s="226" t="s">
        <v>469</v>
      </c>
      <c r="B45" s="227"/>
      <c r="C45" s="228"/>
      <c r="D45" s="111">
        <v>177</v>
      </c>
      <c r="E45" s="90">
        <v>5623</v>
      </c>
      <c r="F45" s="90">
        <v>5432</v>
      </c>
      <c r="G45" s="138">
        <v>3.5</v>
      </c>
      <c r="H45" s="111">
        <v>173</v>
      </c>
      <c r="I45" s="90">
        <v>5924</v>
      </c>
      <c r="J45" s="90">
        <v>5732</v>
      </c>
      <c r="K45" s="138">
        <v>3.4</v>
      </c>
      <c r="L45">
        <v>31</v>
      </c>
    </row>
    <row r="46" spans="1:12" ht="12.75" customHeight="1" x14ac:dyDescent="0.25">
      <c r="A46" s="226" t="s">
        <v>470</v>
      </c>
      <c r="B46" s="227"/>
      <c r="C46" s="228"/>
      <c r="D46" s="111">
        <v>26</v>
      </c>
      <c r="E46" s="90">
        <v>2947</v>
      </c>
      <c r="F46" s="90">
        <v>2790</v>
      </c>
      <c r="G46" s="138">
        <v>5.6</v>
      </c>
      <c r="H46" s="111">
        <v>27</v>
      </c>
      <c r="I46" s="90">
        <v>3127</v>
      </c>
      <c r="J46" s="90">
        <v>2978</v>
      </c>
      <c r="K46" s="138">
        <v>5</v>
      </c>
      <c r="L46">
        <v>32</v>
      </c>
    </row>
    <row r="47" spans="1:12" ht="12.75" customHeight="1" x14ac:dyDescent="0.25">
      <c r="A47" s="226" t="s">
        <v>471</v>
      </c>
      <c r="B47" s="227"/>
      <c r="C47" s="228"/>
      <c r="D47" s="111">
        <v>68</v>
      </c>
      <c r="E47" s="90">
        <v>4100</v>
      </c>
      <c r="F47" s="90">
        <v>3856</v>
      </c>
      <c r="G47" s="138">
        <v>6.3</v>
      </c>
      <c r="H47" s="111">
        <v>64</v>
      </c>
      <c r="I47" s="90">
        <v>4234</v>
      </c>
      <c r="J47" s="90">
        <v>3912</v>
      </c>
      <c r="K47" s="138">
        <v>8.1999999999999993</v>
      </c>
      <c r="L47">
        <v>33</v>
      </c>
    </row>
    <row r="48" spans="1:12" ht="12.75" customHeight="1" x14ac:dyDescent="0.25">
      <c r="A48" s="226" t="s">
        <v>472</v>
      </c>
      <c r="B48" s="227"/>
      <c r="C48" s="228"/>
      <c r="D48" s="111">
        <v>25</v>
      </c>
      <c r="E48" s="90">
        <v>4079</v>
      </c>
      <c r="F48" s="90">
        <v>3904</v>
      </c>
      <c r="G48" s="138">
        <v>4.5</v>
      </c>
      <c r="H48" s="111">
        <v>29</v>
      </c>
      <c r="I48" s="90">
        <v>4606</v>
      </c>
      <c r="J48" s="90">
        <v>4328</v>
      </c>
      <c r="K48" s="138">
        <v>6.4</v>
      </c>
      <c r="L48">
        <v>34</v>
      </c>
    </row>
    <row r="49" spans="1:23" ht="12.75" customHeight="1" x14ac:dyDescent="0.25">
      <c r="A49" s="226" t="s">
        <v>473</v>
      </c>
      <c r="B49" s="227"/>
      <c r="C49" s="228"/>
      <c r="D49" s="111">
        <v>88</v>
      </c>
      <c r="E49" s="90">
        <v>3374</v>
      </c>
      <c r="F49" s="90">
        <v>3239</v>
      </c>
      <c r="G49" s="138">
        <v>4.2</v>
      </c>
      <c r="H49" s="111">
        <v>86</v>
      </c>
      <c r="I49" s="90">
        <v>3422</v>
      </c>
      <c r="J49" s="90">
        <v>3280</v>
      </c>
      <c r="K49" s="138">
        <v>4.3</v>
      </c>
      <c r="L49">
        <v>35</v>
      </c>
    </row>
    <row r="50" spans="1:23" ht="12.75" customHeight="1" x14ac:dyDescent="0.25">
      <c r="A50" s="226" t="s">
        <v>474</v>
      </c>
      <c r="B50" s="227"/>
      <c r="C50" s="228"/>
      <c r="D50" s="111">
        <v>65</v>
      </c>
      <c r="E50" s="90">
        <v>3814</v>
      </c>
      <c r="F50" s="90">
        <v>3613</v>
      </c>
      <c r="G50" s="138">
        <v>5.6</v>
      </c>
      <c r="H50" s="111">
        <v>66</v>
      </c>
      <c r="I50" s="90">
        <v>4045</v>
      </c>
      <c r="J50" s="90">
        <v>3889</v>
      </c>
      <c r="K50" s="138">
        <v>4</v>
      </c>
      <c r="L50">
        <v>36</v>
      </c>
    </row>
    <row r="51" spans="1:23" ht="12.75" customHeight="1" x14ac:dyDescent="0.25">
      <c r="A51" s="226" t="s">
        <v>475</v>
      </c>
      <c r="B51" s="227"/>
      <c r="C51" s="228"/>
      <c r="D51" s="111">
        <v>68</v>
      </c>
      <c r="E51" s="90">
        <v>6640</v>
      </c>
      <c r="F51" s="90">
        <v>6391</v>
      </c>
      <c r="G51" s="138">
        <v>3.9</v>
      </c>
      <c r="H51" s="111">
        <v>72</v>
      </c>
      <c r="I51" s="90">
        <v>6727</v>
      </c>
      <c r="J51" s="90">
        <v>6449</v>
      </c>
      <c r="K51" s="138">
        <v>4.3</v>
      </c>
      <c r="L51">
        <v>37</v>
      </c>
    </row>
    <row r="52" spans="1:23" ht="12.75" customHeight="1" x14ac:dyDescent="0.25">
      <c r="A52" s="226" t="s">
        <v>476</v>
      </c>
      <c r="B52" s="227"/>
      <c r="C52" s="228"/>
      <c r="D52" s="111">
        <v>258</v>
      </c>
      <c r="E52" s="90">
        <v>24313</v>
      </c>
      <c r="F52" s="90">
        <v>21904</v>
      </c>
      <c r="G52" s="138">
        <v>11</v>
      </c>
      <c r="H52" s="111">
        <v>251</v>
      </c>
      <c r="I52" s="90">
        <v>23968</v>
      </c>
      <c r="J52" s="90">
        <v>21572</v>
      </c>
      <c r="K52" s="138">
        <v>11.1</v>
      </c>
      <c r="L52">
        <v>38</v>
      </c>
    </row>
    <row r="53" spans="1:23" ht="12.75" customHeight="1" x14ac:dyDescent="0.25">
      <c r="A53" s="226" t="s">
        <v>444</v>
      </c>
      <c r="B53" s="227"/>
      <c r="C53" s="228"/>
      <c r="D53" s="112"/>
      <c r="E53" s="31">
        <f>SUM(E45:E52)</f>
        <v>54890</v>
      </c>
      <c r="F53" s="31">
        <f>SUM(F45:F52)</f>
        <v>51129</v>
      </c>
      <c r="G53" s="138">
        <f>((E53-F53)/F53)*100</f>
        <v>7.3559036945764644</v>
      </c>
      <c r="H53" s="112"/>
      <c r="I53" s="31">
        <f>SUM(I45:I52)</f>
        <v>56053</v>
      </c>
      <c r="J53" s="31">
        <f>SUM(J45:J52)</f>
        <v>52140</v>
      </c>
      <c r="K53" s="138">
        <f>((I53-J53)/J53)*100</f>
        <v>7.5047947832757966</v>
      </c>
    </row>
    <row r="54" spans="1:23" ht="12.75" customHeight="1" x14ac:dyDescent="0.25">
      <c r="A54" s="50" t="s">
        <v>477</v>
      </c>
      <c r="B54" s="51"/>
      <c r="C54" s="51"/>
      <c r="D54" s="113"/>
      <c r="E54" s="76"/>
      <c r="F54" s="76"/>
      <c r="G54" s="138"/>
      <c r="H54" s="113"/>
      <c r="I54" s="76"/>
      <c r="J54" s="76"/>
      <c r="K54" s="138"/>
    </row>
    <row r="55" spans="1:23" ht="12.75" customHeight="1" x14ac:dyDescent="0.25">
      <c r="A55" s="226" t="s">
        <v>478</v>
      </c>
      <c r="B55" s="227"/>
      <c r="C55" s="228"/>
      <c r="D55" s="111">
        <v>108</v>
      </c>
      <c r="E55" s="90">
        <v>467</v>
      </c>
      <c r="F55" s="90">
        <v>451</v>
      </c>
      <c r="G55" s="138">
        <v>3.7</v>
      </c>
      <c r="H55" s="111">
        <v>109</v>
      </c>
      <c r="I55" s="90">
        <v>533</v>
      </c>
      <c r="J55" s="90">
        <v>478</v>
      </c>
      <c r="K55" s="138">
        <v>11.4</v>
      </c>
      <c r="L55">
        <v>39</v>
      </c>
    </row>
    <row r="56" spans="1:23" ht="12.75" customHeight="1" x14ac:dyDescent="0.25">
      <c r="A56" s="226" t="s">
        <v>479</v>
      </c>
      <c r="B56" s="227"/>
      <c r="C56" s="228"/>
      <c r="D56" s="111">
        <v>162</v>
      </c>
      <c r="E56" s="90">
        <v>5566</v>
      </c>
      <c r="F56" s="90">
        <v>5079</v>
      </c>
      <c r="G56" s="138">
        <v>9.6</v>
      </c>
      <c r="H56" s="111">
        <v>153</v>
      </c>
      <c r="I56" s="90">
        <v>5130</v>
      </c>
      <c r="J56" s="90">
        <v>4675</v>
      </c>
      <c r="K56" s="138">
        <v>9.6999999999999993</v>
      </c>
      <c r="L56">
        <v>40</v>
      </c>
    </row>
    <row r="57" spans="1:23" ht="12.75" customHeight="1" x14ac:dyDescent="0.25">
      <c r="A57" s="226" t="s">
        <v>480</v>
      </c>
      <c r="B57" s="227"/>
      <c r="C57" s="228"/>
      <c r="D57" s="111">
        <v>168</v>
      </c>
      <c r="E57" s="90">
        <v>25060</v>
      </c>
      <c r="F57" s="90">
        <v>22838</v>
      </c>
      <c r="G57" s="138">
        <v>9.6999999999999993</v>
      </c>
      <c r="H57" s="111">
        <v>157</v>
      </c>
      <c r="I57" s="90">
        <v>28058</v>
      </c>
      <c r="J57" s="90">
        <v>25696</v>
      </c>
      <c r="K57" s="138">
        <v>9.1999999999999993</v>
      </c>
      <c r="L57">
        <v>41</v>
      </c>
    </row>
    <row r="58" spans="1:23" ht="12.75" customHeight="1" x14ac:dyDescent="0.25">
      <c r="A58" s="226" t="s">
        <v>481</v>
      </c>
      <c r="B58" s="227"/>
      <c r="C58" s="228"/>
      <c r="D58" s="111">
        <v>108</v>
      </c>
      <c r="E58" s="90">
        <v>4586</v>
      </c>
      <c r="F58" s="90">
        <v>4274</v>
      </c>
      <c r="G58" s="138">
        <v>7.3</v>
      </c>
      <c r="H58" s="111">
        <v>105</v>
      </c>
      <c r="I58" s="90">
        <v>4869</v>
      </c>
      <c r="J58" s="90">
        <v>4517</v>
      </c>
      <c r="K58" s="138">
        <v>7.8</v>
      </c>
      <c r="L58">
        <v>42</v>
      </c>
    </row>
    <row r="59" spans="1:23" ht="12.75" customHeight="1" x14ac:dyDescent="0.25">
      <c r="A59" s="226" t="s">
        <v>482</v>
      </c>
      <c r="B59" s="227"/>
      <c r="C59" s="228"/>
      <c r="D59" s="111">
        <v>66</v>
      </c>
      <c r="E59" s="90">
        <v>955</v>
      </c>
      <c r="F59" s="90">
        <v>759</v>
      </c>
      <c r="G59" s="138">
        <v>25.8</v>
      </c>
      <c r="H59" s="111">
        <v>70</v>
      </c>
      <c r="I59" s="90">
        <v>881</v>
      </c>
      <c r="J59" s="90">
        <v>691</v>
      </c>
      <c r="K59" s="138">
        <v>27.5</v>
      </c>
      <c r="L59">
        <v>43</v>
      </c>
      <c r="P59" s="89"/>
      <c r="Q59" s="89" t="s">
        <v>428</v>
      </c>
      <c r="R59" s="89" t="s">
        <v>429</v>
      </c>
      <c r="S59" s="81" t="s">
        <v>430</v>
      </c>
      <c r="T59" s="89" t="s">
        <v>432</v>
      </c>
      <c r="U59" s="89" t="s">
        <v>433</v>
      </c>
      <c r="V59" s="83" t="s">
        <v>434</v>
      </c>
      <c r="W59" s="263" t="s">
        <v>57</v>
      </c>
    </row>
    <row r="60" spans="1:23" ht="12.75" customHeight="1" x14ac:dyDescent="0.25">
      <c r="A60" s="226" t="s">
        <v>483</v>
      </c>
      <c r="B60" s="227"/>
      <c r="C60" s="228"/>
      <c r="D60" s="111">
        <v>203</v>
      </c>
      <c r="E60" s="90">
        <v>1637</v>
      </c>
      <c r="F60" s="90">
        <v>1578</v>
      </c>
      <c r="G60" s="138">
        <v>3.7</v>
      </c>
      <c r="H60" s="111">
        <v>200</v>
      </c>
      <c r="I60" s="90">
        <v>1727</v>
      </c>
      <c r="J60" s="90">
        <v>1623</v>
      </c>
      <c r="K60" s="138">
        <v>6.4</v>
      </c>
      <c r="L60">
        <v>44</v>
      </c>
      <c r="P60" s="109"/>
      <c r="Q60" s="109">
        <v>266723</v>
      </c>
      <c r="R60" s="109">
        <v>247205</v>
      </c>
      <c r="S60" s="110">
        <v>7.9</v>
      </c>
      <c r="T60" s="109">
        <v>273847</v>
      </c>
      <c r="U60" s="109">
        <v>252775</v>
      </c>
      <c r="V60" s="110">
        <v>8.3000000000000007</v>
      </c>
      <c r="W60">
        <v>1</v>
      </c>
    </row>
    <row r="61" spans="1:23" ht="12.75" customHeight="1" x14ac:dyDescent="0.25">
      <c r="A61" s="226" t="s">
        <v>484</v>
      </c>
      <c r="B61" s="227"/>
      <c r="C61" s="228"/>
      <c r="D61" s="111">
        <v>94</v>
      </c>
      <c r="E61" s="90">
        <v>1226</v>
      </c>
      <c r="F61" s="90">
        <v>1176</v>
      </c>
      <c r="G61" s="138">
        <v>4.3</v>
      </c>
      <c r="H61" s="111">
        <v>92</v>
      </c>
      <c r="I61" s="90">
        <v>1495</v>
      </c>
      <c r="J61" s="90">
        <v>1431</v>
      </c>
      <c r="K61" s="138">
        <v>4.4000000000000004</v>
      </c>
      <c r="L61">
        <v>45</v>
      </c>
    </row>
    <row r="62" spans="1:23" ht="12.75" customHeight="1" x14ac:dyDescent="0.25">
      <c r="A62" s="226" t="s">
        <v>485</v>
      </c>
      <c r="B62" s="227"/>
      <c r="C62" s="228"/>
      <c r="D62" s="111">
        <v>89</v>
      </c>
      <c r="E62" s="90">
        <v>2303</v>
      </c>
      <c r="F62" s="90">
        <v>2157</v>
      </c>
      <c r="G62" s="138">
        <v>6.8</v>
      </c>
      <c r="H62" s="111">
        <v>86</v>
      </c>
      <c r="I62" s="90">
        <v>2346</v>
      </c>
      <c r="J62" s="90">
        <v>2185</v>
      </c>
      <c r="K62" s="138">
        <v>7.4</v>
      </c>
      <c r="L62">
        <v>46</v>
      </c>
    </row>
    <row r="63" spans="1:23" ht="12.75" customHeight="1" x14ac:dyDescent="0.25">
      <c r="A63" s="226" t="s">
        <v>486</v>
      </c>
      <c r="B63" s="227"/>
      <c r="C63" s="228"/>
      <c r="D63" s="111">
        <v>20</v>
      </c>
      <c r="E63" s="90">
        <v>2258</v>
      </c>
      <c r="F63" s="90">
        <v>2066</v>
      </c>
      <c r="G63" s="138">
        <v>9.3000000000000007</v>
      </c>
      <c r="H63" s="111">
        <v>17</v>
      </c>
      <c r="I63" s="90">
        <v>2328</v>
      </c>
      <c r="J63" s="90">
        <v>2090</v>
      </c>
      <c r="K63" s="138">
        <v>11.4</v>
      </c>
      <c r="L63">
        <v>47</v>
      </c>
    </row>
    <row r="64" spans="1:23" ht="12.75" customHeight="1" x14ac:dyDescent="0.25">
      <c r="A64" s="226" t="s">
        <v>487</v>
      </c>
      <c r="B64" s="227"/>
      <c r="C64" s="228"/>
      <c r="D64" s="111">
        <v>140</v>
      </c>
      <c r="E64" s="90">
        <v>3092</v>
      </c>
      <c r="F64" s="90">
        <v>2809</v>
      </c>
      <c r="G64" s="138">
        <v>10.1</v>
      </c>
      <c r="H64" s="111">
        <v>145</v>
      </c>
      <c r="I64" s="90">
        <v>3336</v>
      </c>
      <c r="J64" s="90">
        <v>3211</v>
      </c>
      <c r="K64" s="138">
        <v>3.9</v>
      </c>
      <c r="L64">
        <v>48</v>
      </c>
    </row>
    <row r="65" spans="1:12" ht="12.75" customHeight="1" x14ac:dyDescent="0.25">
      <c r="A65" s="226" t="s">
        <v>488</v>
      </c>
      <c r="B65" s="227"/>
      <c r="C65" s="228"/>
      <c r="D65" s="111">
        <v>24</v>
      </c>
      <c r="E65" s="90">
        <v>2809</v>
      </c>
      <c r="F65" s="90">
        <v>2696</v>
      </c>
      <c r="G65" s="138">
        <v>4.2</v>
      </c>
      <c r="H65" s="111">
        <v>0</v>
      </c>
      <c r="I65" s="90">
        <v>3144</v>
      </c>
      <c r="J65" s="90">
        <v>2932</v>
      </c>
      <c r="K65" s="138">
        <v>7.2</v>
      </c>
      <c r="L65">
        <v>49</v>
      </c>
    </row>
    <row r="66" spans="1:12" ht="12.75" customHeight="1" x14ac:dyDescent="0.25">
      <c r="A66" s="226" t="s">
        <v>489</v>
      </c>
      <c r="B66" s="227"/>
      <c r="C66" s="228"/>
      <c r="D66" s="111">
        <v>147</v>
      </c>
      <c r="E66" s="90">
        <v>5619</v>
      </c>
      <c r="F66" s="90">
        <v>5152</v>
      </c>
      <c r="G66" s="138">
        <v>9.1</v>
      </c>
      <c r="H66" s="111">
        <v>156</v>
      </c>
      <c r="I66" s="90">
        <v>5359</v>
      </c>
      <c r="J66" s="90">
        <v>5050</v>
      </c>
      <c r="K66" s="138">
        <v>6.1</v>
      </c>
      <c r="L66">
        <v>50</v>
      </c>
    </row>
    <row r="67" spans="1:12" ht="12.75" customHeight="1" x14ac:dyDescent="0.25">
      <c r="A67" s="226" t="s">
        <v>490</v>
      </c>
      <c r="B67" s="227"/>
      <c r="C67" s="228"/>
      <c r="D67" s="111">
        <v>145</v>
      </c>
      <c r="E67" s="90">
        <v>953</v>
      </c>
      <c r="F67" s="90">
        <v>933</v>
      </c>
      <c r="G67" s="138">
        <v>2.1</v>
      </c>
      <c r="H67" s="111">
        <v>141</v>
      </c>
      <c r="I67" s="90">
        <v>1038</v>
      </c>
      <c r="J67" s="90">
        <v>991</v>
      </c>
      <c r="K67" s="138">
        <v>4.7</v>
      </c>
      <c r="L67">
        <v>51</v>
      </c>
    </row>
    <row r="68" spans="1:12" ht="12.75" customHeight="1" x14ac:dyDescent="0.25">
      <c r="A68" s="226" t="s">
        <v>444</v>
      </c>
      <c r="B68" s="227"/>
      <c r="C68" s="228"/>
      <c r="D68" s="29"/>
      <c r="E68" s="31">
        <f>SUM(E55:E67)</f>
        <v>56531</v>
      </c>
      <c r="F68" s="31">
        <f>SUM(F55:F67)</f>
        <v>51968</v>
      </c>
      <c r="G68" s="138">
        <f>((E68-F68)/F68)*100</f>
        <v>8.780403325123153</v>
      </c>
      <c r="H68" s="29"/>
      <c r="I68" s="31">
        <f>SUM(I55:I67)</f>
        <v>60244</v>
      </c>
      <c r="J68" s="31">
        <f>SUM(J55:J67)</f>
        <v>55570</v>
      </c>
      <c r="K68" s="138">
        <f>((I68-J68)/J68)*100</f>
        <v>8.4110131365844882</v>
      </c>
    </row>
    <row r="69" spans="1:12" ht="12.75" hidden="1" customHeight="1" x14ac:dyDescent="0.25">
      <c r="A69" s="168"/>
      <c r="B69" s="169"/>
      <c r="C69" s="170"/>
      <c r="D69" s="89" t="s">
        <v>427</v>
      </c>
      <c r="E69" s="89" t="s">
        <v>428</v>
      </c>
      <c r="F69" s="89" t="s">
        <v>429</v>
      </c>
      <c r="G69" s="139" t="s">
        <v>430</v>
      </c>
      <c r="H69" s="89" t="s">
        <v>431</v>
      </c>
      <c r="I69" s="89" t="s">
        <v>432</v>
      </c>
      <c r="J69" s="89" t="s">
        <v>433</v>
      </c>
      <c r="K69" s="140" t="s">
        <v>434</v>
      </c>
      <c r="L69" s="263" t="s">
        <v>57</v>
      </c>
    </row>
    <row r="70" spans="1:12" ht="12.75" customHeight="1" x14ac:dyDescent="0.25">
      <c r="A70" s="223" t="s">
        <v>491</v>
      </c>
      <c r="B70" s="224"/>
      <c r="C70" s="225"/>
      <c r="D70" s="31">
        <f>SUM(D9:D68)</f>
        <v>5765</v>
      </c>
      <c r="E70" s="31">
        <f>Q60</f>
        <v>266723</v>
      </c>
      <c r="F70" s="31">
        <f>R60</f>
        <v>247205</v>
      </c>
      <c r="G70" s="138">
        <f>S60</f>
        <v>7.9</v>
      </c>
      <c r="H70" s="31">
        <f>SUM(H9:H68)</f>
        <v>5773</v>
      </c>
      <c r="I70" s="31">
        <f>T60</f>
        <v>273847</v>
      </c>
      <c r="J70" s="31">
        <f>U60</f>
        <v>252775</v>
      </c>
      <c r="K70" s="138">
        <f>V60</f>
        <v>8.3000000000000007</v>
      </c>
      <c r="L70">
        <v>1</v>
      </c>
    </row>
    <row r="71" spans="1:12" ht="12.75" customHeight="1" x14ac:dyDescent="0.25">
      <c r="A71" s="251" t="s">
        <v>495</v>
      </c>
      <c r="B71" s="251"/>
      <c r="C71" s="251"/>
      <c r="D71" s="251"/>
      <c r="E71" s="251"/>
      <c r="F71" s="251"/>
      <c r="G71" s="251"/>
      <c r="H71" s="251"/>
      <c r="I71" s="251"/>
      <c r="J71" s="251"/>
      <c r="K71" s="251"/>
    </row>
    <row r="72" spans="1:12" x14ac:dyDescent="0.25">
      <c r="A72" s="268"/>
      <c r="B72" s="268"/>
      <c r="C72" s="268"/>
      <c r="D72" s="268"/>
      <c r="E72" s="268"/>
      <c r="F72" s="268"/>
      <c r="G72" s="268"/>
      <c r="H72" s="268"/>
      <c r="I72" s="268"/>
      <c r="J72" s="268"/>
      <c r="K72" s="268"/>
    </row>
    <row r="73" spans="1:12" x14ac:dyDescent="0.25">
      <c r="A73" s="24" t="s">
        <v>496</v>
      </c>
      <c r="B73" s="24"/>
      <c r="C73" s="24"/>
      <c r="D73" s="91"/>
      <c r="E73" s="91"/>
      <c r="F73" s="91"/>
      <c r="G73" s="82"/>
      <c r="H73" s="91"/>
      <c r="I73" s="91"/>
      <c r="J73" s="91"/>
      <c r="K73" s="82"/>
    </row>
  </sheetData>
  <mergeCells count="70">
    <mergeCell ref="A7:K7"/>
    <mergeCell ref="A18:C18"/>
    <mergeCell ref="A11:C11"/>
    <mergeCell ref="A12:C12"/>
    <mergeCell ref="A13:C13"/>
    <mergeCell ref="A14:C14"/>
    <mergeCell ref="A15:C15"/>
    <mergeCell ref="A16:C16"/>
    <mergeCell ref="A17:C17"/>
    <mergeCell ref="K4:K5"/>
    <mergeCell ref="A26:C26"/>
    <mergeCell ref="A20:C20"/>
    <mergeCell ref="A21:C21"/>
    <mergeCell ref="A22:C22"/>
    <mergeCell ref="D4:D5"/>
    <mergeCell ref="E4:F4"/>
    <mergeCell ref="G4:G5"/>
    <mergeCell ref="H4:H5"/>
    <mergeCell ref="A10:C10"/>
    <mergeCell ref="A23:C23"/>
    <mergeCell ref="A24:C24"/>
    <mergeCell ref="A25:C25"/>
    <mergeCell ref="A33:C33"/>
    <mergeCell ref="A9:C9"/>
    <mergeCell ref="I4:J4"/>
    <mergeCell ref="A3:C5"/>
    <mergeCell ref="D3:G3"/>
    <mergeCell ref="H3:K3"/>
    <mergeCell ref="A6:C6"/>
    <mergeCell ref="A34:C34"/>
    <mergeCell ref="A27:C27"/>
    <mergeCell ref="A28:C28"/>
    <mergeCell ref="A29:C29"/>
    <mergeCell ref="A39:C39"/>
    <mergeCell ref="A40:C40"/>
    <mergeCell ref="A31:C31"/>
    <mergeCell ref="A32:C32"/>
    <mergeCell ref="A41:C41"/>
    <mergeCell ref="A42:C42"/>
    <mergeCell ref="A35:C35"/>
    <mergeCell ref="A36:C36"/>
    <mergeCell ref="A37:C37"/>
    <mergeCell ref="A38:C38"/>
    <mergeCell ref="A47:C47"/>
    <mergeCell ref="A48:C48"/>
    <mergeCell ref="A49:C49"/>
    <mergeCell ref="A50:C50"/>
    <mergeCell ref="A43:C43"/>
    <mergeCell ref="A45:C45"/>
    <mergeCell ref="A46:C46"/>
    <mergeCell ref="A57:C57"/>
    <mergeCell ref="A58:C58"/>
    <mergeCell ref="A51:C51"/>
    <mergeCell ref="A52:C52"/>
    <mergeCell ref="A66:C66"/>
    <mergeCell ref="A59:C59"/>
    <mergeCell ref="A60:C60"/>
    <mergeCell ref="A61:C61"/>
    <mergeCell ref="A62:C62"/>
    <mergeCell ref="A53:C53"/>
    <mergeCell ref="A71:K72"/>
    <mergeCell ref="A67:C67"/>
    <mergeCell ref="A68:C68"/>
    <mergeCell ref="A70:C70"/>
    <mergeCell ref="A2:K2"/>
    <mergeCell ref="A63:C63"/>
    <mergeCell ref="A64:C64"/>
    <mergeCell ref="A65:C65"/>
    <mergeCell ref="A55:C55"/>
    <mergeCell ref="A56:C56"/>
  </mergeCells>
  <conditionalFormatting sqref="V60 K70 K9:K68 G9:G68 G70 S60">
    <cfRule type="cellIs" dxfId="0" priority="1" stopIfTrue="1" operator="lessThan">
      <formula>0</formula>
    </cfRule>
  </conditionalFormatting>
  <pageMargins left="0.75" right="0.75" top="1" bottom="1" header="0.5" footer="0.5"/>
  <pageSetup scale="67" orientation="portrait" verticalDpi="598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64"/>
  <sheetViews>
    <sheetView topLeftCell="A25" zoomScaleNormal="100" workbookViewId="0">
      <selection activeCell="B37" sqref="B37"/>
    </sheetView>
  </sheetViews>
  <sheetFormatPr defaultRowHeight="13.2" x14ac:dyDescent="0.25"/>
  <cols>
    <col min="3" max="3" width="9.109375" style="101" customWidth="1"/>
    <col min="4" max="4" width="0" hidden="1" customWidth="1"/>
    <col min="7" max="7" width="9.109375" style="101" customWidth="1"/>
    <col min="8" max="8" width="0" hidden="1" customWidth="1"/>
    <col min="11" max="11" width="9.109375" style="101" customWidth="1"/>
    <col min="12" max="12" width="0" hidden="1" customWidth="1"/>
    <col min="15" max="15" width="9.109375" style="101" customWidth="1"/>
    <col min="16" max="16" width="0" hidden="1" customWidth="1"/>
    <col min="18" max="18" width="9.5546875" customWidth="1"/>
    <col min="19" max="19" width="9.109375" style="101" customWidth="1"/>
    <col min="20" max="20" width="0" hidden="1" customWidth="1"/>
  </cols>
  <sheetData>
    <row r="1" spans="1:20" x14ac:dyDescent="0.25">
      <c r="A1" s="23"/>
      <c r="B1" s="24"/>
      <c r="C1" s="96"/>
      <c r="D1" s="24"/>
      <c r="E1" s="24" t="s">
        <v>497</v>
      </c>
      <c r="F1" s="24"/>
      <c r="G1" s="96"/>
      <c r="H1" s="24"/>
      <c r="I1" s="24"/>
      <c r="J1" s="24"/>
      <c r="K1" s="96"/>
      <c r="L1" s="24"/>
      <c r="M1" s="24"/>
      <c r="N1" s="24"/>
      <c r="O1" s="96"/>
      <c r="P1" s="24"/>
      <c r="Q1" s="24"/>
      <c r="R1" s="24"/>
      <c r="S1" s="96"/>
      <c r="T1" s="24"/>
    </row>
    <row r="2" spans="1:20" s="58" customFormat="1" ht="12.75" customHeight="1" x14ac:dyDescent="0.25">
      <c r="A2" s="252" t="s">
        <v>498</v>
      </c>
      <c r="B2" s="253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7"/>
      <c r="T2" s="52"/>
    </row>
    <row r="3" spans="1:20" ht="12.75" customHeight="1" x14ac:dyDescent="0.25">
      <c r="A3" s="254" t="s">
        <v>58</v>
      </c>
      <c r="B3" s="255"/>
      <c r="C3" s="97" t="s">
        <v>499</v>
      </c>
      <c r="D3" s="45"/>
      <c r="E3" s="254" t="s">
        <v>70</v>
      </c>
      <c r="F3" s="255"/>
      <c r="G3" s="97" t="s">
        <v>499</v>
      </c>
      <c r="H3" s="45"/>
      <c r="I3" s="254" t="s">
        <v>82</v>
      </c>
      <c r="J3" s="255"/>
      <c r="K3" s="97" t="s">
        <v>499</v>
      </c>
      <c r="L3" s="45"/>
      <c r="M3" s="254" t="s">
        <v>500</v>
      </c>
      <c r="N3" s="255"/>
      <c r="O3" s="97" t="s">
        <v>499</v>
      </c>
      <c r="P3" s="45"/>
      <c r="Q3" s="254" t="s">
        <v>127</v>
      </c>
      <c r="R3" s="255"/>
      <c r="S3" s="97" t="s">
        <v>499</v>
      </c>
      <c r="T3" s="53"/>
    </row>
    <row r="4" spans="1:20" x14ac:dyDescent="0.25">
      <c r="A4" s="28"/>
      <c r="B4" s="65"/>
      <c r="C4" s="98"/>
      <c r="D4" s="28"/>
      <c r="E4" s="28"/>
      <c r="F4" s="28"/>
      <c r="G4" s="98"/>
      <c r="H4" s="28"/>
      <c r="I4" s="28"/>
      <c r="J4" s="28"/>
      <c r="K4" s="98"/>
      <c r="L4" s="28"/>
      <c r="M4" s="28"/>
      <c r="N4" s="28"/>
      <c r="O4" s="98"/>
      <c r="P4" s="28"/>
      <c r="Q4" s="28"/>
      <c r="R4" s="28"/>
      <c r="S4" s="98"/>
      <c r="T4" s="54"/>
    </row>
    <row r="5" spans="1:20" hidden="1" x14ac:dyDescent="0.25">
      <c r="A5" s="28"/>
      <c r="B5" s="65" t="s">
        <v>501</v>
      </c>
      <c r="C5" s="98" t="s">
        <v>502</v>
      </c>
      <c r="D5" s="28" t="s">
        <v>57</v>
      </c>
      <c r="E5" s="28"/>
      <c r="F5" s="28" t="s">
        <v>501</v>
      </c>
      <c r="G5" s="98" t="s">
        <v>502</v>
      </c>
      <c r="H5" s="28" t="s">
        <v>57</v>
      </c>
      <c r="I5" s="28"/>
      <c r="J5" s="28" t="s">
        <v>501</v>
      </c>
      <c r="K5" s="98" t="s">
        <v>502</v>
      </c>
      <c r="L5" s="28" t="s">
        <v>57</v>
      </c>
      <c r="M5" s="28"/>
      <c r="N5" s="28" t="s">
        <v>501</v>
      </c>
      <c r="O5" s="98" t="s">
        <v>502</v>
      </c>
      <c r="P5" s="28" t="s">
        <v>57</v>
      </c>
      <c r="Q5" s="28"/>
      <c r="R5" s="28" t="s">
        <v>501</v>
      </c>
      <c r="S5" s="98" t="s">
        <v>502</v>
      </c>
      <c r="T5" s="54" t="s">
        <v>57</v>
      </c>
    </row>
    <row r="6" spans="1:20" x14ac:dyDescent="0.25">
      <c r="A6" s="28" t="s">
        <v>503</v>
      </c>
      <c r="B6" s="29">
        <v>19217</v>
      </c>
      <c r="C6" s="98">
        <v>2.8</v>
      </c>
      <c r="D6" s="28">
        <v>1</v>
      </c>
      <c r="E6" s="28" t="s">
        <v>503</v>
      </c>
      <c r="F6" s="29">
        <v>28118</v>
      </c>
      <c r="G6" s="98">
        <v>2.8</v>
      </c>
      <c r="H6" s="28">
        <v>1</v>
      </c>
      <c r="I6" s="28" t="s">
        <v>503</v>
      </c>
      <c r="J6" s="29">
        <v>25149</v>
      </c>
      <c r="K6" s="98">
        <v>1.9</v>
      </c>
      <c r="L6" s="28">
        <v>1</v>
      </c>
      <c r="M6" s="28" t="s">
        <v>503</v>
      </c>
      <c r="N6" s="29">
        <v>72484</v>
      </c>
      <c r="O6" s="98">
        <v>2.5</v>
      </c>
      <c r="P6" s="28">
        <v>1</v>
      </c>
      <c r="Q6" s="28" t="s">
        <v>503</v>
      </c>
      <c r="R6" s="29">
        <v>251683</v>
      </c>
      <c r="S6" s="98">
        <v>2.1</v>
      </c>
      <c r="T6" s="28">
        <v>1</v>
      </c>
    </row>
    <row r="7" spans="1:20" x14ac:dyDescent="0.25">
      <c r="A7" s="28" t="s">
        <v>504</v>
      </c>
      <c r="B7" s="29">
        <v>17705</v>
      </c>
      <c r="C7" s="98">
        <v>3.2</v>
      </c>
      <c r="D7" s="28">
        <v>2</v>
      </c>
      <c r="E7" s="28" t="s">
        <v>504</v>
      </c>
      <c r="F7" s="29">
        <v>26729</v>
      </c>
      <c r="G7" s="98">
        <v>2.9</v>
      </c>
      <c r="H7" s="28">
        <v>2</v>
      </c>
      <c r="I7" s="28" t="s">
        <v>504</v>
      </c>
      <c r="J7" s="29">
        <v>23172</v>
      </c>
      <c r="K7" s="98">
        <v>2.1</v>
      </c>
      <c r="L7" s="28">
        <v>2</v>
      </c>
      <c r="M7" s="28" t="s">
        <v>504</v>
      </c>
      <c r="N7" s="29">
        <v>67605</v>
      </c>
      <c r="O7" s="98">
        <v>2.7</v>
      </c>
      <c r="P7" s="28">
        <v>2</v>
      </c>
      <c r="Q7" s="28" t="s">
        <v>504</v>
      </c>
      <c r="R7" s="29">
        <v>233921</v>
      </c>
      <c r="S7" s="98">
        <v>2</v>
      </c>
      <c r="T7" s="28">
        <v>2</v>
      </c>
    </row>
    <row r="8" spans="1:20" ht="13.8" thickBot="1" x14ac:dyDescent="0.3">
      <c r="A8" s="122" t="s">
        <v>505</v>
      </c>
      <c r="B8" s="123">
        <v>16921</v>
      </c>
      <c r="C8" s="124">
        <v>-19.8</v>
      </c>
      <c r="D8" s="122">
        <v>3</v>
      </c>
      <c r="E8" s="122" t="s">
        <v>505</v>
      </c>
      <c r="F8" s="123">
        <v>25981</v>
      </c>
      <c r="G8" s="124">
        <v>-16.7</v>
      </c>
      <c r="H8" s="122">
        <v>3</v>
      </c>
      <c r="I8" s="122" t="s">
        <v>505</v>
      </c>
      <c r="J8" s="123">
        <v>23375</v>
      </c>
      <c r="K8" s="124">
        <v>-15.9</v>
      </c>
      <c r="L8" s="122">
        <v>3</v>
      </c>
      <c r="M8" s="122" t="s">
        <v>505</v>
      </c>
      <c r="N8" s="123">
        <v>66277</v>
      </c>
      <c r="O8" s="124">
        <v>-17.2</v>
      </c>
      <c r="P8" s="122">
        <v>3</v>
      </c>
      <c r="Q8" s="122" t="s">
        <v>505</v>
      </c>
      <c r="R8" s="123">
        <v>220955</v>
      </c>
      <c r="S8" s="124">
        <v>-18.899999999999999</v>
      </c>
      <c r="T8" s="28">
        <v>3</v>
      </c>
    </row>
    <row r="9" spans="1:20" x14ac:dyDescent="0.25">
      <c r="A9" s="125" t="s">
        <v>506</v>
      </c>
      <c r="B9" s="126">
        <v>53842</v>
      </c>
      <c r="C9" s="127">
        <v>-5.5</v>
      </c>
      <c r="D9" s="125">
        <v>4</v>
      </c>
      <c r="E9" s="125" t="s">
        <v>506</v>
      </c>
      <c r="F9" s="126">
        <v>80828</v>
      </c>
      <c r="G9" s="127">
        <v>-4.4000000000000004</v>
      </c>
      <c r="H9" s="125">
        <v>4</v>
      </c>
      <c r="I9" s="125" t="s">
        <v>506</v>
      </c>
      <c r="J9" s="126">
        <v>71697</v>
      </c>
      <c r="K9" s="127">
        <v>-4.5999999999999996</v>
      </c>
      <c r="L9" s="125">
        <v>4</v>
      </c>
      <c r="M9" s="125" t="s">
        <v>506</v>
      </c>
      <c r="N9" s="126">
        <v>206367</v>
      </c>
      <c r="O9" s="127">
        <v>-4.7</v>
      </c>
      <c r="P9" s="125">
        <v>4</v>
      </c>
      <c r="Q9" s="125" t="s">
        <v>506</v>
      </c>
      <c r="R9" s="126">
        <v>706559</v>
      </c>
      <c r="S9" s="127">
        <v>-5.6</v>
      </c>
      <c r="T9" s="32">
        <v>4</v>
      </c>
    </row>
    <row r="10" spans="1:20" x14ac:dyDescent="0.25">
      <c r="A10" s="46"/>
      <c r="B10" s="73"/>
      <c r="C10" s="99"/>
      <c r="D10" s="47"/>
      <c r="E10" s="47"/>
      <c r="F10" s="73"/>
      <c r="G10" s="99"/>
      <c r="H10" s="47"/>
      <c r="I10" s="47"/>
      <c r="J10" s="73"/>
      <c r="K10" s="99"/>
      <c r="L10" s="47"/>
      <c r="M10" s="47"/>
      <c r="N10" s="73"/>
      <c r="O10" s="99"/>
      <c r="P10" s="47"/>
      <c r="Q10" s="47"/>
      <c r="R10" s="73"/>
      <c r="S10" s="103"/>
      <c r="T10" s="47"/>
    </row>
    <row r="11" spans="1:20" x14ac:dyDescent="0.25">
      <c r="A11" s="48"/>
      <c r="B11" s="74"/>
      <c r="C11" s="100"/>
      <c r="D11" s="49"/>
      <c r="E11" s="49"/>
      <c r="F11" s="74"/>
      <c r="G11" s="100"/>
      <c r="H11" s="49"/>
      <c r="I11" s="49"/>
      <c r="J11" s="74"/>
      <c r="K11" s="100"/>
      <c r="L11" s="49"/>
      <c r="M11" s="49"/>
      <c r="N11" s="74"/>
      <c r="O11" s="100"/>
      <c r="P11" s="49"/>
      <c r="Q11" s="49"/>
      <c r="R11" s="74"/>
      <c r="S11" s="104"/>
      <c r="T11" s="49"/>
    </row>
    <row r="12" spans="1:20" x14ac:dyDescent="0.25">
      <c r="A12" s="28" t="s">
        <v>507</v>
      </c>
      <c r="B12" s="29">
        <v>12130</v>
      </c>
      <c r="C12" s="98">
        <v>-44.5</v>
      </c>
      <c r="D12" s="28">
        <v>5</v>
      </c>
      <c r="E12" s="28" t="s">
        <v>507</v>
      </c>
      <c r="F12" s="29">
        <v>19946</v>
      </c>
      <c r="G12" s="98">
        <v>-36.9</v>
      </c>
      <c r="H12" s="28">
        <v>5</v>
      </c>
      <c r="I12" s="28" t="s">
        <v>507</v>
      </c>
      <c r="J12" s="29">
        <v>19230</v>
      </c>
      <c r="K12" s="98">
        <v>-33.6</v>
      </c>
      <c r="L12" s="28">
        <v>5</v>
      </c>
      <c r="M12" s="28" t="s">
        <v>507</v>
      </c>
      <c r="N12" s="29">
        <v>51306</v>
      </c>
      <c r="O12" s="98">
        <v>-37.700000000000003</v>
      </c>
      <c r="P12" s="28">
        <v>5</v>
      </c>
      <c r="Q12" s="28" t="s">
        <v>507</v>
      </c>
      <c r="R12" s="29">
        <v>165763</v>
      </c>
      <c r="S12" s="98">
        <v>-40.200000000000003</v>
      </c>
      <c r="T12" s="28">
        <v>5</v>
      </c>
    </row>
    <row r="13" spans="1:20" x14ac:dyDescent="0.25">
      <c r="A13" s="28" t="s">
        <v>508</v>
      </c>
      <c r="B13" s="29">
        <v>16981</v>
      </c>
      <c r="C13" s="98">
        <v>-26.7</v>
      </c>
      <c r="D13" s="28">
        <v>6</v>
      </c>
      <c r="E13" s="28" t="s">
        <v>508</v>
      </c>
      <c r="F13" s="29">
        <v>26415</v>
      </c>
      <c r="G13" s="98">
        <v>-21.6</v>
      </c>
      <c r="H13" s="28">
        <v>6</v>
      </c>
      <c r="I13" s="28" t="s">
        <v>508</v>
      </c>
      <c r="J13" s="29">
        <v>24210</v>
      </c>
      <c r="K13" s="98">
        <v>-19.899999999999999</v>
      </c>
      <c r="L13" s="28">
        <v>6</v>
      </c>
      <c r="M13" s="28" t="s">
        <v>508</v>
      </c>
      <c r="N13" s="29">
        <v>67606</v>
      </c>
      <c r="O13" s="98">
        <v>-22.4</v>
      </c>
      <c r="P13" s="28">
        <v>6</v>
      </c>
      <c r="Q13" s="28" t="s">
        <v>508</v>
      </c>
      <c r="R13" s="29">
        <v>212421</v>
      </c>
      <c r="S13" s="98">
        <v>-25.6</v>
      </c>
      <c r="T13" s="28">
        <v>6</v>
      </c>
    </row>
    <row r="14" spans="1:20" ht="13.8" thickBot="1" x14ac:dyDescent="0.3">
      <c r="A14" s="122" t="s">
        <v>509</v>
      </c>
      <c r="B14" s="123">
        <v>19732</v>
      </c>
      <c r="C14" s="124">
        <v>-15.1</v>
      </c>
      <c r="D14" s="122">
        <v>7</v>
      </c>
      <c r="E14" s="122" t="s">
        <v>509</v>
      </c>
      <c r="F14" s="123">
        <v>30872</v>
      </c>
      <c r="G14" s="124">
        <v>-9.8000000000000007</v>
      </c>
      <c r="H14" s="122">
        <v>7</v>
      </c>
      <c r="I14" s="122" t="s">
        <v>509</v>
      </c>
      <c r="J14" s="123">
        <v>27748</v>
      </c>
      <c r="K14" s="124">
        <v>-8.8000000000000007</v>
      </c>
      <c r="L14" s="122">
        <v>7</v>
      </c>
      <c r="M14" s="122" t="s">
        <v>509</v>
      </c>
      <c r="N14" s="123">
        <v>78353</v>
      </c>
      <c r="O14" s="124">
        <v>-10.9</v>
      </c>
      <c r="P14" s="122">
        <v>7</v>
      </c>
      <c r="Q14" s="122" t="s">
        <v>509</v>
      </c>
      <c r="R14" s="123">
        <v>246764</v>
      </c>
      <c r="S14" s="124">
        <v>-13.3</v>
      </c>
      <c r="T14" s="28">
        <v>7</v>
      </c>
    </row>
    <row r="15" spans="1:20" x14ac:dyDescent="0.25">
      <c r="A15" s="125" t="s">
        <v>510</v>
      </c>
      <c r="B15" s="126">
        <v>48844</v>
      </c>
      <c r="C15" s="127">
        <v>-28.4</v>
      </c>
      <c r="D15" s="125">
        <v>8</v>
      </c>
      <c r="E15" s="125" t="s">
        <v>510</v>
      </c>
      <c r="F15" s="126">
        <v>77233</v>
      </c>
      <c r="G15" s="127">
        <v>-22.4</v>
      </c>
      <c r="H15" s="125">
        <v>8</v>
      </c>
      <c r="I15" s="125" t="s">
        <v>510</v>
      </c>
      <c r="J15" s="126">
        <v>71188</v>
      </c>
      <c r="K15" s="127">
        <v>-20.5</v>
      </c>
      <c r="L15" s="125">
        <v>8</v>
      </c>
      <c r="M15" s="125" t="s">
        <v>510</v>
      </c>
      <c r="N15" s="126">
        <v>197264</v>
      </c>
      <c r="O15" s="127">
        <v>-23.3</v>
      </c>
      <c r="P15" s="125">
        <v>8</v>
      </c>
      <c r="Q15" s="125" t="s">
        <v>510</v>
      </c>
      <c r="R15" s="126">
        <v>624948</v>
      </c>
      <c r="S15" s="127">
        <v>-26.2</v>
      </c>
      <c r="T15" s="32">
        <v>8</v>
      </c>
    </row>
    <row r="16" spans="1:20" x14ac:dyDescent="0.25">
      <c r="A16" s="28" t="s">
        <v>511</v>
      </c>
      <c r="B16" s="29">
        <v>102686</v>
      </c>
      <c r="C16" s="98">
        <v>-18</v>
      </c>
      <c r="D16" s="28">
        <v>9</v>
      </c>
      <c r="E16" s="28" t="s">
        <v>511</v>
      </c>
      <c r="F16" s="29">
        <v>158060</v>
      </c>
      <c r="G16" s="98">
        <v>-14.1</v>
      </c>
      <c r="H16" s="28">
        <v>9</v>
      </c>
      <c r="I16" s="28" t="s">
        <v>511</v>
      </c>
      <c r="J16" s="29">
        <v>142885</v>
      </c>
      <c r="K16" s="98">
        <v>-13.3</v>
      </c>
      <c r="L16" s="28">
        <v>9</v>
      </c>
      <c r="M16" s="28" t="s">
        <v>511</v>
      </c>
      <c r="N16" s="29">
        <v>403631</v>
      </c>
      <c r="O16" s="98">
        <v>-14.8</v>
      </c>
      <c r="P16" s="28">
        <v>9</v>
      </c>
      <c r="Q16" s="28" t="s">
        <v>511</v>
      </c>
      <c r="R16" s="29">
        <v>1331507</v>
      </c>
      <c r="S16" s="98">
        <v>-16.5</v>
      </c>
      <c r="T16" s="28">
        <v>9</v>
      </c>
    </row>
    <row r="17" spans="1:20" x14ac:dyDescent="0.25">
      <c r="A17" s="46"/>
      <c r="B17" s="73"/>
      <c r="C17" s="99"/>
      <c r="D17" s="47"/>
      <c r="E17" s="47"/>
      <c r="F17" s="73"/>
      <c r="G17" s="99"/>
      <c r="H17" s="47"/>
      <c r="I17" s="47"/>
      <c r="J17" s="73"/>
      <c r="K17" s="99"/>
      <c r="L17" s="47"/>
      <c r="M17" s="47"/>
      <c r="N17" s="73"/>
      <c r="O17" s="99"/>
      <c r="P17" s="47"/>
      <c r="Q17" s="47"/>
      <c r="R17" s="73"/>
      <c r="S17" s="103"/>
      <c r="T17" s="47"/>
    </row>
    <row r="18" spans="1:20" x14ac:dyDescent="0.25">
      <c r="A18" s="48"/>
      <c r="B18" s="74"/>
      <c r="C18" s="100"/>
      <c r="D18" s="49"/>
      <c r="E18" s="49"/>
      <c r="F18" s="74"/>
      <c r="G18" s="100"/>
      <c r="H18" s="49"/>
      <c r="I18" s="49"/>
      <c r="J18" s="74"/>
      <c r="K18" s="100"/>
      <c r="L18" s="49"/>
      <c r="M18" s="49"/>
      <c r="N18" s="74"/>
      <c r="O18" s="100"/>
      <c r="P18" s="49"/>
      <c r="Q18" s="49"/>
      <c r="R18" s="74"/>
      <c r="S18" s="104"/>
      <c r="T18" s="49"/>
    </row>
    <row r="19" spans="1:20" x14ac:dyDescent="0.25">
      <c r="A19" s="28" t="s">
        <v>512</v>
      </c>
      <c r="B19" s="29">
        <v>22358</v>
      </c>
      <c r="C19" s="98">
        <v>-12.6</v>
      </c>
      <c r="D19" s="28">
        <v>10</v>
      </c>
      <c r="E19" s="28" t="s">
        <v>512</v>
      </c>
      <c r="F19" s="29">
        <v>33420</v>
      </c>
      <c r="G19" s="98">
        <v>-8.5</v>
      </c>
      <c r="H19" s="28">
        <v>10</v>
      </c>
      <c r="I19" s="28" t="s">
        <v>512</v>
      </c>
      <c r="J19" s="29">
        <v>29657</v>
      </c>
      <c r="K19" s="98">
        <v>-6.8</v>
      </c>
      <c r="L19" s="28">
        <v>10</v>
      </c>
      <c r="M19" s="28" t="s">
        <v>512</v>
      </c>
      <c r="N19" s="29">
        <v>85435</v>
      </c>
      <c r="O19" s="98">
        <v>-9</v>
      </c>
      <c r="P19" s="28">
        <v>10</v>
      </c>
      <c r="Q19" s="28" t="s">
        <v>512</v>
      </c>
      <c r="R19" s="29">
        <v>260099</v>
      </c>
      <c r="S19" s="98">
        <v>-11.2</v>
      </c>
      <c r="T19" s="28">
        <v>10</v>
      </c>
    </row>
    <row r="20" spans="1:20" x14ac:dyDescent="0.25">
      <c r="A20" s="28" t="s">
        <v>513</v>
      </c>
      <c r="B20" s="29">
        <v>21498</v>
      </c>
      <c r="C20" s="98">
        <v>-11.3</v>
      </c>
      <c r="D20" s="28">
        <v>11</v>
      </c>
      <c r="E20" s="28" t="s">
        <v>513</v>
      </c>
      <c r="F20" s="29">
        <v>31936</v>
      </c>
      <c r="G20" s="98">
        <v>-9.1</v>
      </c>
      <c r="H20" s="28">
        <v>11</v>
      </c>
      <c r="I20" s="28" t="s">
        <v>513</v>
      </c>
      <c r="J20" s="29">
        <v>28132</v>
      </c>
      <c r="K20" s="98">
        <v>-8.5</v>
      </c>
      <c r="L20" s="28">
        <v>11</v>
      </c>
      <c r="M20" s="28" t="s">
        <v>513</v>
      </c>
      <c r="N20" s="29">
        <v>81566</v>
      </c>
      <c r="O20" s="98">
        <v>-9.5</v>
      </c>
      <c r="P20" s="28">
        <v>11</v>
      </c>
      <c r="Q20" s="28" t="s">
        <v>513</v>
      </c>
      <c r="R20" s="29">
        <v>252775</v>
      </c>
      <c r="S20" s="98">
        <v>-11.9</v>
      </c>
      <c r="T20" s="28">
        <v>11</v>
      </c>
    </row>
    <row r="21" spans="1:20" ht="13.8" thickBot="1" x14ac:dyDescent="0.3">
      <c r="A21" s="122" t="s">
        <v>514</v>
      </c>
      <c r="B21" s="123">
        <v>20535</v>
      </c>
      <c r="C21" s="124">
        <v>-5</v>
      </c>
      <c r="D21" s="122">
        <v>12</v>
      </c>
      <c r="E21" s="122" t="s">
        <v>514</v>
      </c>
      <c r="F21" s="123">
        <v>31004</v>
      </c>
      <c r="G21" s="124">
        <v>-5</v>
      </c>
      <c r="H21" s="122">
        <v>12</v>
      </c>
      <c r="I21" s="122" t="s">
        <v>514</v>
      </c>
      <c r="J21" s="123">
        <v>27057</v>
      </c>
      <c r="K21" s="124">
        <v>-4.9000000000000004</v>
      </c>
      <c r="L21" s="122">
        <v>12</v>
      </c>
      <c r="M21" s="122" t="s">
        <v>514</v>
      </c>
      <c r="N21" s="123">
        <v>78596</v>
      </c>
      <c r="O21" s="124">
        <v>-5</v>
      </c>
      <c r="P21" s="122">
        <v>12</v>
      </c>
      <c r="Q21" s="122" t="s">
        <v>514</v>
      </c>
      <c r="R21" s="123">
        <v>247205</v>
      </c>
      <c r="S21" s="124">
        <v>-8.1999999999999993</v>
      </c>
      <c r="T21" s="28">
        <v>12</v>
      </c>
    </row>
    <row r="22" spans="1:20" x14ac:dyDescent="0.25">
      <c r="A22" s="125" t="s">
        <v>515</v>
      </c>
      <c r="B22" s="126">
        <v>64391</v>
      </c>
      <c r="C22" s="127">
        <v>-9.9</v>
      </c>
      <c r="D22" s="125">
        <v>13</v>
      </c>
      <c r="E22" s="125" t="s">
        <v>515</v>
      </c>
      <c r="F22" s="126">
        <v>96360</v>
      </c>
      <c r="G22" s="127">
        <v>-7.6</v>
      </c>
      <c r="H22" s="125">
        <v>13</v>
      </c>
      <c r="I22" s="125" t="s">
        <v>515</v>
      </c>
      <c r="J22" s="126">
        <v>84846</v>
      </c>
      <c r="K22" s="127">
        <v>-6.8</v>
      </c>
      <c r="L22" s="125">
        <v>13</v>
      </c>
      <c r="M22" s="125" t="s">
        <v>515</v>
      </c>
      <c r="N22" s="126">
        <v>245597</v>
      </c>
      <c r="O22" s="127">
        <v>-7.9</v>
      </c>
      <c r="P22" s="125">
        <v>13</v>
      </c>
      <c r="Q22" s="125" t="s">
        <v>515</v>
      </c>
      <c r="R22" s="126">
        <v>760079</v>
      </c>
      <c r="S22" s="127">
        <v>-10.5</v>
      </c>
      <c r="T22" s="32">
        <v>13</v>
      </c>
    </row>
    <row r="23" spans="1:20" x14ac:dyDescent="0.25">
      <c r="A23" s="46"/>
      <c r="B23" s="73"/>
      <c r="C23" s="99"/>
      <c r="D23" s="47"/>
      <c r="E23" s="47"/>
      <c r="F23" s="73"/>
      <c r="G23" s="99"/>
      <c r="H23" s="47"/>
      <c r="I23" s="47"/>
      <c r="J23" s="73"/>
      <c r="K23" s="99"/>
      <c r="L23" s="47"/>
      <c r="M23" s="47"/>
      <c r="N23" s="73"/>
      <c r="O23" s="99"/>
      <c r="P23" s="47"/>
      <c r="Q23" s="47"/>
      <c r="R23" s="73"/>
      <c r="S23" s="103"/>
      <c r="T23" s="47"/>
    </row>
    <row r="24" spans="1:20" x14ac:dyDescent="0.25">
      <c r="A24" s="48"/>
      <c r="B24" s="74"/>
      <c r="C24" s="100"/>
      <c r="D24" s="49"/>
      <c r="E24" s="49"/>
      <c r="F24" s="74"/>
      <c r="G24" s="100"/>
      <c r="H24" s="49"/>
      <c r="I24" s="49"/>
      <c r="J24" s="74"/>
      <c r="K24" s="100"/>
      <c r="L24" s="49"/>
      <c r="M24" s="49"/>
      <c r="N24" s="74"/>
      <c r="O24" s="100"/>
      <c r="P24" s="49"/>
      <c r="Q24" s="49"/>
      <c r="R24" s="74"/>
      <c r="S24" s="104"/>
      <c r="T24" s="49"/>
    </row>
    <row r="25" spans="1:20" x14ac:dyDescent="0.25">
      <c r="A25" s="28" t="s">
        <v>516</v>
      </c>
      <c r="B25" s="29">
        <v>21289</v>
      </c>
      <c r="C25" s="98">
        <v>-5.4</v>
      </c>
      <c r="D25" s="28">
        <v>14</v>
      </c>
      <c r="E25" s="28" t="s">
        <v>516</v>
      </c>
      <c r="F25" s="29">
        <v>32019</v>
      </c>
      <c r="G25" s="98">
        <v>-5.5</v>
      </c>
      <c r="H25" s="28">
        <v>14</v>
      </c>
      <c r="I25" s="28" t="s">
        <v>516</v>
      </c>
      <c r="J25" s="29">
        <v>28186</v>
      </c>
      <c r="K25" s="98">
        <v>-4.8</v>
      </c>
      <c r="L25" s="28">
        <v>14</v>
      </c>
      <c r="M25" s="28" t="s">
        <v>516</v>
      </c>
      <c r="N25" s="29">
        <v>81494</v>
      </c>
      <c r="O25" s="98">
        <v>-5.2</v>
      </c>
      <c r="P25" s="28">
        <v>14</v>
      </c>
      <c r="Q25" s="28" t="s">
        <v>516</v>
      </c>
      <c r="R25" s="29">
        <v>259074</v>
      </c>
      <c r="S25" s="98">
        <v>-8.5</v>
      </c>
      <c r="T25" s="28">
        <v>14</v>
      </c>
    </row>
    <row r="26" spans="1:20" x14ac:dyDescent="0.25">
      <c r="A26" s="28" t="s">
        <v>517</v>
      </c>
      <c r="B26" s="29">
        <v>19242</v>
      </c>
      <c r="C26" s="98">
        <v>-8.8000000000000007</v>
      </c>
      <c r="D26" s="28">
        <v>15</v>
      </c>
      <c r="E26" s="28" t="s">
        <v>517</v>
      </c>
      <c r="F26" s="29">
        <v>28055</v>
      </c>
      <c r="G26" s="98">
        <v>-8.4</v>
      </c>
      <c r="H26" s="28">
        <v>15</v>
      </c>
      <c r="I26" s="28" t="s">
        <v>517</v>
      </c>
      <c r="J26" s="29">
        <v>24441</v>
      </c>
      <c r="K26" s="98">
        <v>-7.1</v>
      </c>
      <c r="L26" s="28">
        <v>15</v>
      </c>
      <c r="M26" s="28" t="s">
        <v>517</v>
      </c>
      <c r="N26" s="29">
        <v>71737</v>
      </c>
      <c r="O26" s="98">
        <v>-8.1</v>
      </c>
      <c r="P26" s="28">
        <v>15</v>
      </c>
      <c r="Q26" s="28" t="s">
        <v>517</v>
      </c>
      <c r="R26" s="29">
        <v>233607</v>
      </c>
      <c r="S26" s="98">
        <v>-10.9</v>
      </c>
      <c r="T26" s="28">
        <v>15</v>
      </c>
    </row>
    <row r="27" spans="1:20" ht="13.8" thickBot="1" x14ac:dyDescent="0.3">
      <c r="A27" s="122" t="s">
        <v>518</v>
      </c>
      <c r="B27" s="123">
        <v>18980</v>
      </c>
      <c r="C27" s="124">
        <v>-11.2</v>
      </c>
      <c r="D27" s="122">
        <v>16</v>
      </c>
      <c r="E27" s="122" t="s">
        <v>518</v>
      </c>
      <c r="F27" s="123">
        <v>28393</v>
      </c>
      <c r="G27" s="124">
        <v>-8.3000000000000007</v>
      </c>
      <c r="H27" s="122">
        <v>16</v>
      </c>
      <c r="I27" s="122" t="s">
        <v>518</v>
      </c>
      <c r="J27" s="123">
        <v>24775</v>
      </c>
      <c r="K27" s="124">
        <v>-7.2</v>
      </c>
      <c r="L27" s="122">
        <v>16</v>
      </c>
      <c r="M27" s="122" t="s">
        <v>518</v>
      </c>
      <c r="N27" s="123">
        <v>72148</v>
      </c>
      <c r="O27" s="124">
        <v>-8.6999999999999993</v>
      </c>
      <c r="P27" s="122">
        <v>16</v>
      </c>
      <c r="Q27" s="122" t="s">
        <v>518</v>
      </c>
      <c r="R27" s="123">
        <v>244107</v>
      </c>
      <c r="S27" s="124">
        <v>-10.3</v>
      </c>
      <c r="T27" s="28">
        <v>16</v>
      </c>
    </row>
    <row r="28" spans="1:20" x14ac:dyDescent="0.25">
      <c r="A28" s="125" t="s">
        <v>519</v>
      </c>
      <c r="B28" s="126">
        <v>59511</v>
      </c>
      <c r="C28" s="127">
        <v>-8.4</v>
      </c>
      <c r="D28" s="125">
        <v>17</v>
      </c>
      <c r="E28" s="125" t="s">
        <v>519</v>
      </c>
      <c r="F28" s="126">
        <v>88467</v>
      </c>
      <c r="G28" s="127">
        <v>-7.3</v>
      </c>
      <c r="H28" s="125">
        <v>17</v>
      </c>
      <c r="I28" s="125" t="s">
        <v>519</v>
      </c>
      <c r="J28" s="126">
        <v>77402</v>
      </c>
      <c r="K28" s="127">
        <v>-6.3</v>
      </c>
      <c r="L28" s="125">
        <v>17</v>
      </c>
      <c r="M28" s="125" t="s">
        <v>519</v>
      </c>
      <c r="N28" s="126">
        <v>225380</v>
      </c>
      <c r="O28" s="127">
        <v>-7.3</v>
      </c>
      <c r="P28" s="125">
        <v>17</v>
      </c>
      <c r="Q28" s="125" t="s">
        <v>519</v>
      </c>
      <c r="R28" s="126">
        <v>736788</v>
      </c>
      <c r="S28" s="127">
        <v>-9.9</v>
      </c>
      <c r="T28" s="32">
        <v>17</v>
      </c>
    </row>
    <row r="29" spans="1:20" x14ac:dyDescent="0.25">
      <c r="A29" s="28" t="s">
        <v>520</v>
      </c>
      <c r="B29" s="29">
        <v>123902</v>
      </c>
      <c r="C29" s="98">
        <v>-9.1999999999999993</v>
      </c>
      <c r="D29" s="28">
        <v>18</v>
      </c>
      <c r="E29" s="28" t="s">
        <v>520</v>
      </c>
      <c r="F29" s="29">
        <v>184826</v>
      </c>
      <c r="G29" s="98">
        <v>-7.5</v>
      </c>
      <c r="H29" s="28">
        <v>18</v>
      </c>
      <c r="I29" s="28" t="s">
        <v>520</v>
      </c>
      <c r="J29" s="29">
        <v>162248</v>
      </c>
      <c r="K29" s="98">
        <v>-6.6</v>
      </c>
      <c r="L29" s="28">
        <v>18</v>
      </c>
      <c r="M29" s="28" t="s">
        <v>520</v>
      </c>
      <c r="N29" s="29">
        <v>470977</v>
      </c>
      <c r="O29" s="98">
        <v>-7.6</v>
      </c>
      <c r="P29" s="28">
        <v>18</v>
      </c>
      <c r="Q29" s="28" t="s">
        <v>520</v>
      </c>
      <c r="R29" s="29">
        <v>1496867</v>
      </c>
      <c r="S29" s="98">
        <v>-10.199999999999999</v>
      </c>
      <c r="T29" s="28">
        <v>18</v>
      </c>
    </row>
    <row r="30" spans="1:20" x14ac:dyDescent="0.25">
      <c r="A30" s="46"/>
      <c r="B30" s="73"/>
      <c r="C30" s="99"/>
      <c r="D30" s="47"/>
      <c r="E30" s="47"/>
      <c r="F30" s="73"/>
      <c r="G30" s="99"/>
      <c r="H30" s="47"/>
      <c r="I30" s="47"/>
      <c r="J30" s="73"/>
      <c r="K30" s="99"/>
      <c r="L30" s="47"/>
      <c r="M30" s="47"/>
      <c r="N30" s="73"/>
      <c r="O30" s="99"/>
      <c r="P30" s="47"/>
      <c r="Q30" s="47"/>
      <c r="R30" s="73"/>
      <c r="S30" s="103"/>
      <c r="T30" s="47"/>
    </row>
    <row r="31" spans="1:20" x14ac:dyDescent="0.25">
      <c r="A31" s="48"/>
      <c r="B31" s="74"/>
      <c r="C31" s="100"/>
      <c r="D31" s="49"/>
      <c r="E31" s="49"/>
      <c r="F31" s="74"/>
      <c r="G31" s="100"/>
      <c r="H31" s="49"/>
      <c r="I31" s="49"/>
      <c r="J31" s="74"/>
      <c r="K31" s="100"/>
      <c r="L31" s="49"/>
      <c r="M31" s="49"/>
      <c r="N31" s="74"/>
      <c r="O31" s="100"/>
      <c r="P31" s="49"/>
      <c r="Q31" s="49"/>
      <c r="R31" s="74"/>
      <c r="S31" s="104"/>
      <c r="T31" s="49"/>
    </row>
    <row r="32" spans="1:20" ht="13.8" thickBot="1" x14ac:dyDescent="0.3">
      <c r="A32" s="128" t="s">
        <v>31</v>
      </c>
      <c r="B32" s="129">
        <v>226588</v>
      </c>
      <c r="C32" s="130">
        <v>-13.4</v>
      </c>
      <c r="D32" s="128">
        <v>19</v>
      </c>
      <c r="E32" s="128" t="s">
        <v>31</v>
      </c>
      <c r="F32" s="129">
        <v>342887</v>
      </c>
      <c r="G32" s="130">
        <v>-10.7</v>
      </c>
      <c r="H32" s="128">
        <v>19</v>
      </c>
      <c r="I32" s="128" t="s">
        <v>31</v>
      </c>
      <c r="J32" s="129">
        <v>305133</v>
      </c>
      <c r="K32" s="130">
        <v>-9.8000000000000007</v>
      </c>
      <c r="L32" s="128">
        <v>19</v>
      </c>
      <c r="M32" s="128" t="s">
        <v>31</v>
      </c>
      <c r="N32" s="129">
        <v>874608</v>
      </c>
      <c r="O32" s="130">
        <v>-11.1</v>
      </c>
      <c r="P32" s="128">
        <v>19</v>
      </c>
      <c r="Q32" s="128" t="s">
        <v>31</v>
      </c>
      <c r="R32" s="129">
        <v>2828374</v>
      </c>
      <c r="S32" s="130">
        <v>-13.3</v>
      </c>
      <c r="T32" s="33">
        <v>19</v>
      </c>
    </row>
    <row r="33" spans="1:20" ht="13.8" thickTop="1" x14ac:dyDescent="0.25">
      <c r="A33" s="16"/>
      <c r="B33" s="75"/>
      <c r="F33" s="75"/>
      <c r="J33" s="75"/>
      <c r="N33" s="75"/>
      <c r="R33" s="75"/>
    </row>
    <row r="34" spans="1:20" ht="12.75" customHeight="1" x14ac:dyDescent="0.25">
      <c r="A34" s="50" t="s">
        <v>521</v>
      </c>
      <c r="B34" s="76"/>
      <c r="C34" s="102"/>
      <c r="D34" s="51"/>
      <c r="E34" s="51"/>
      <c r="F34" s="76"/>
      <c r="G34" s="102"/>
      <c r="H34" s="51"/>
      <c r="I34" s="51"/>
      <c r="J34" s="76"/>
      <c r="K34" s="102"/>
      <c r="L34" s="51"/>
      <c r="M34" s="51"/>
      <c r="N34" s="76"/>
      <c r="O34" s="102"/>
      <c r="P34" s="51"/>
      <c r="Q34" s="51"/>
      <c r="R34" s="76"/>
      <c r="S34" s="105"/>
      <c r="T34" s="51"/>
    </row>
    <row r="35" spans="1:20" ht="12.75" customHeight="1" x14ac:dyDescent="0.25">
      <c r="A35" s="254" t="s">
        <v>58</v>
      </c>
      <c r="B35" s="255"/>
      <c r="C35" s="97" t="s">
        <v>499</v>
      </c>
      <c r="D35" s="45"/>
      <c r="E35" s="256" t="s">
        <v>70</v>
      </c>
      <c r="F35" s="257"/>
      <c r="G35" s="97" t="s">
        <v>499</v>
      </c>
      <c r="H35" s="45"/>
      <c r="I35" s="256" t="s">
        <v>82</v>
      </c>
      <c r="J35" s="257"/>
      <c r="K35" s="97" t="s">
        <v>499</v>
      </c>
      <c r="L35" s="45"/>
      <c r="M35" s="256" t="s">
        <v>500</v>
      </c>
      <c r="N35" s="257"/>
      <c r="O35" s="97" t="s">
        <v>499</v>
      </c>
      <c r="P35" s="45"/>
      <c r="Q35" s="256" t="s">
        <v>127</v>
      </c>
      <c r="R35" s="257"/>
      <c r="S35" s="97" t="s">
        <v>499</v>
      </c>
      <c r="T35" s="45"/>
    </row>
    <row r="36" spans="1:20" x14ac:dyDescent="0.25">
      <c r="A36" s="28"/>
      <c r="B36" s="29"/>
      <c r="C36" s="98"/>
      <c r="D36" s="28"/>
      <c r="E36" s="28"/>
      <c r="F36" s="29"/>
      <c r="G36" s="98"/>
      <c r="H36" s="28"/>
      <c r="I36" s="28"/>
      <c r="J36" s="29"/>
      <c r="K36" s="98"/>
      <c r="L36" s="28"/>
      <c r="M36" s="28"/>
      <c r="N36" s="29"/>
      <c r="O36" s="98"/>
      <c r="P36" s="28"/>
      <c r="Q36" s="28"/>
      <c r="R36" s="29"/>
      <c r="S36" s="98"/>
      <c r="T36" s="28"/>
    </row>
    <row r="37" spans="1:20" x14ac:dyDescent="0.25">
      <c r="A37" s="28" t="s">
        <v>503</v>
      </c>
      <c r="B37" s="29">
        <v>17919</v>
      </c>
      <c r="C37" s="98">
        <v>-6.8</v>
      </c>
      <c r="D37" s="28">
        <v>20</v>
      </c>
      <c r="E37" s="28" t="s">
        <v>503</v>
      </c>
      <c r="F37" s="29">
        <v>25958</v>
      </c>
      <c r="G37" s="98">
        <v>-7.7</v>
      </c>
      <c r="H37" s="28">
        <v>20</v>
      </c>
      <c r="I37" s="28" t="s">
        <v>503</v>
      </c>
      <c r="J37" s="29">
        <v>23330</v>
      </c>
      <c r="K37" s="98">
        <v>-7.2</v>
      </c>
      <c r="L37" s="28">
        <v>20</v>
      </c>
      <c r="M37" s="28" t="s">
        <v>503</v>
      </c>
      <c r="N37" s="29">
        <v>67207</v>
      </c>
      <c r="O37" s="98">
        <v>-7.3</v>
      </c>
      <c r="P37" s="28">
        <v>20</v>
      </c>
      <c r="Q37" s="28" t="s">
        <v>503</v>
      </c>
      <c r="R37" s="29">
        <v>223204</v>
      </c>
      <c r="S37" s="98">
        <v>-11.3</v>
      </c>
      <c r="T37" s="28">
        <v>20</v>
      </c>
    </row>
    <row r="38" spans="1:20" x14ac:dyDescent="0.25">
      <c r="A38" s="28" t="s">
        <v>504</v>
      </c>
      <c r="B38" s="29">
        <v>15852</v>
      </c>
      <c r="C38" s="98">
        <v>-10.5</v>
      </c>
      <c r="D38" s="28">
        <v>21</v>
      </c>
      <c r="E38" s="28" t="s">
        <v>504</v>
      </c>
      <c r="F38" s="29">
        <v>23947</v>
      </c>
      <c r="G38" s="98">
        <v>-10.4</v>
      </c>
      <c r="H38" s="28">
        <v>21</v>
      </c>
      <c r="I38" s="28" t="s">
        <v>504</v>
      </c>
      <c r="J38" s="29">
        <v>21018</v>
      </c>
      <c r="K38" s="98">
        <v>-9.3000000000000007</v>
      </c>
      <c r="L38" s="28">
        <v>21</v>
      </c>
      <c r="M38" s="28" t="s">
        <v>504</v>
      </c>
      <c r="N38" s="29">
        <v>60817</v>
      </c>
      <c r="O38" s="98">
        <v>-10</v>
      </c>
      <c r="P38" s="28">
        <v>21</v>
      </c>
      <c r="Q38" s="28" t="s">
        <v>504</v>
      </c>
      <c r="R38" s="29">
        <v>205623</v>
      </c>
      <c r="S38" s="98">
        <v>-12.1</v>
      </c>
      <c r="T38" s="28">
        <v>21</v>
      </c>
    </row>
    <row r="39" spans="1:20" ht="13.8" thickBot="1" x14ac:dyDescent="0.3">
      <c r="A39" s="122" t="s">
        <v>505</v>
      </c>
      <c r="B39" s="123">
        <v>20644</v>
      </c>
      <c r="C39" s="124">
        <v>22</v>
      </c>
      <c r="D39" s="122">
        <v>22</v>
      </c>
      <c r="E39" s="122" t="s">
        <v>505</v>
      </c>
      <c r="F39" s="123">
        <v>31198</v>
      </c>
      <c r="G39" s="124">
        <v>20.100000000000001</v>
      </c>
      <c r="H39" s="122">
        <v>22</v>
      </c>
      <c r="I39" s="122" t="s">
        <v>505</v>
      </c>
      <c r="J39" s="123">
        <v>27908</v>
      </c>
      <c r="K39" s="124">
        <v>19.399999999999999</v>
      </c>
      <c r="L39" s="122">
        <v>22</v>
      </c>
      <c r="M39" s="122" t="s">
        <v>505</v>
      </c>
      <c r="N39" s="123">
        <v>79750</v>
      </c>
      <c r="O39" s="124">
        <v>20.3</v>
      </c>
      <c r="P39" s="122">
        <v>22</v>
      </c>
      <c r="Q39" s="122" t="s">
        <v>505</v>
      </c>
      <c r="R39" s="123">
        <v>262577</v>
      </c>
      <c r="S39" s="124">
        <v>18.8</v>
      </c>
      <c r="T39" s="28">
        <v>22</v>
      </c>
    </row>
    <row r="40" spans="1:20" x14ac:dyDescent="0.25">
      <c r="A40" s="125" t="s">
        <v>506</v>
      </c>
      <c r="B40" s="126">
        <v>54415</v>
      </c>
      <c r="C40" s="127">
        <v>1.1000000000000001</v>
      </c>
      <c r="D40" s="125">
        <v>23</v>
      </c>
      <c r="E40" s="125" t="s">
        <v>506</v>
      </c>
      <c r="F40" s="126">
        <v>81103</v>
      </c>
      <c r="G40" s="127">
        <v>0.3</v>
      </c>
      <c r="H40" s="125">
        <v>23</v>
      </c>
      <c r="I40" s="125" t="s">
        <v>506</v>
      </c>
      <c r="J40" s="126">
        <v>72256</v>
      </c>
      <c r="K40" s="127">
        <v>0.8</v>
      </c>
      <c r="L40" s="125">
        <v>23</v>
      </c>
      <c r="M40" s="125" t="s">
        <v>506</v>
      </c>
      <c r="N40" s="126">
        <v>207774</v>
      </c>
      <c r="O40" s="127">
        <v>0.7</v>
      </c>
      <c r="P40" s="125">
        <v>23</v>
      </c>
      <c r="Q40" s="125" t="s">
        <v>506</v>
      </c>
      <c r="R40" s="126">
        <v>691404</v>
      </c>
      <c r="S40" s="127">
        <v>-2.1</v>
      </c>
      <c r="T40" s="32">
        <v>23</v>
      </c>
    </row>
    <row r="41" spans="1:20" x14ac:dyDescent="0.25">
      <c r="A41" s="46"/>
      <c r="B41" s="73"/>
      <c r="C41" s="99"/>
      <c r="D41" s="47"/>
      <c r="E41" s="47"/>
      <c r="F41" s="73"/>
      <c r="G41" s="99"/>
      <c r="H41" s="47"/>
      <c r="I41" s="47"/>
      <c r="J41" s="73"/>
      <c r="K41" s="99"/>
      <c r="L41" s="47"/>
      <c r="M41" s="47"/>
      <c r="N41" s="73"/>
      <c r="O41" s="99"/>
      <c r="P41" s="47"/>
      <c r="Q41" s="47"/>
      <c r="R41" s="73"/>
      <c r="S41" s="103"/>
      <c r="T41" s="47"/>
    </row>
    <row r="42" spans="1:20" x14ac:dyDescent="0.25">
      <c r="A42" s="48"/>
      <c r="B42" s="74"/>
      <c r="C42" s="100"/>
      <c r="D42" s="49"/>
      <c r="E42" s="49"/>
      <c r="F42" s="74"/>
      <c r="G42" s="100"/>
      <c r="H42" s="49"/>
      <c r="I42" s="49"/>
      <c r="J42" s="74"/>
      <c r="K42" s="100"/>
      <c r="L42" s="49"/>
      <c r="M42" s="49"/>
      <c r="N42" s="74"/>
      <c r="O42" s="100"/>
      <c r="P42" s="49"/>
      <c r="Q42" s="49"/>
      <c r="R42" s="74"/>
      <c r="S42" s="104"/>
      <c r="T42" s="49"/>
    </row>
    <row r="43" spans="1:20" x14ac:dyDescent="0.25">
      <c r="A43" s="28" t="s">
        <v>507</v>
      </c>
      <c r="B43" s="29">
        <v>20858</v>
      </c>
      <c r="C43" s="98">
        <v>71.900000000000006</v>
      </c>
      <c r="D43" s="28">
        <v>24</v>
      </c>
      <c r="E43" s="28" t="s">
        <v>507</v>
      </c>
      <c r="F43" s="29">
        <v>30633</v>
      </c>
      <c r="G43" s="98">
        <v>53.6</v>
      </c>
      <c r="H43" s="28">
        <v>24</v>
      </c>
      <c r="I43" s="28" t="s">
        <v>507</v>
      </c>
      <c r="J43" s="29">
        <v>28028</v>
      </c>
      <c r="K43" s="98">
        <v>45.8</v>
      </c>
      <c r="L43" s="28">
        <v>24</v>
      </c>
      <c r="M43" s="28" t="s">
        <v>507</v>
      </c>
      <c r="N43" s="29">
        <v>79518</v>
      </c>
      <c r="O43" s="98">
        <v>55</v>
      </c>
      <c r="P43" s="28">
        <v>24</v>
      </c>
      <c r="Q43" s="28" t="s">
        <v>507</v>
      </c>
      <c r="R43" s="29">
        <v>257255</v>
      </c>
      <c r="S43" s="98">
        <v>55.2</v>
      </c>
      <c r="T43" s="28">
        <v>24</v>
      </c>
    </row>
    <row r="44" spans="1:20" x14ac:dyDescent="0.25">
      <c r="A44" s="28" t="s">
        <v>508</v>
      </c>
      <c r="B44" s="29">
        <v>23445</v>
      </c>
      <c r="C44" s="98">
        <v>38.1</v>
      </c>
      <c r="D44" s="28">
        <v>25</v>
      </c>
      <c r="E44" s="28" t="s">
        <v>508</v>
      </c>
      <c r="F44" s="29">
        <v>33174</v>
      </c>
      <c r="G44" s="98">
        <v>25.6</v>
      </c>
      <c r="H44" s="28">
        <v>25</v>
      </c>
      <c r="I44" s="28" t="s">
        <v>508</v>
      </c>
      <c r="J44" s="29">
        <v>29640</v>
      </c>
      <c r="K44" s="98">
        <v>22.4</v>
      </c>
      <c r="L44" s="28">
        <v>25</v>
      </c>
      <c r="M44" s="28" t="s">
        <v>508</v>
      </c>
      <c r="N44" s="29">
        <v>86259</v>
      </c>
      <c r="O44" s="98">
        <v>27.6</v>
      </c>
      <c r="P44" s="28">
        <v>25</v>
      </c>
      <c r="Q44" s="28" t="s">
        <v>508</v>
      </c>
      <c r="R44" s="29">
        <v>273738</v>
      </c>
      <c r="S44" s="98">
        <v>28.9</v>
      </c>
      <c r="T44" s="28">
        <v>25</v>
      </c>
    </row>
    <row r="45" spans="1:20" ht="13.8" thickBot="1" x14ac:dyDescent="0.3">
      <c r="A45" s="122" t="s">
        <v>509</v>
      </c>
      <c r="B45" s="123">
        <v>23767</v>
      </c>
      <c r="C45" s="124">
        <v>20.399999999999999</v>
      </c>
      <c r="D45" s="122">
        <v>26</v>
      </c>
      <c r="E45" s="122" t="s">
        <v>509</v>
      </c>
      <c r="F45" s="123">
        <v>34782</v>
      </c>
      <c r="G45" s="124">
        <v>12.7</v>
      </c>
      <c r="H45" s="122">
        <v>26</v>
      </c>
      <c r="I45" s="122" t="s">
        <v>509</v>
      </c>
      <c r="J45" s="123">
        <v>30547</v>
      </c>
      <c r="K45" s="124">
        <v>10.1</v>
      </c>
      <c r="L45" s="122">
        <v>26</v>
      </c>
      <c r="M45" s="122" t="s">
        <v>509</v>
      </c>
      <c r="N45" s="123">
        <v>89096</v>
      </c>
      <c r="O45" s="124">
        <v>13.7</v>
      </c>
      <c r="P45" s="122">
        <v>26</v>
      </c>
      <c r="Q45" s="122" t="s">
        <v>509</v>
      </c>
      <c r="R45" s="123">
        <v>282497</v>
      </c>
      <c r="S45" s="124">
        <v>14.5</v>
      </c>
      <c r="T45" s="28">
        <v>26</v>
      </c>
    </row>
    <row r="46" spans="1:20" x14ac:dyDescent="0.25">
      <c r="A46" s="125" t="s">
        <v>510</v>
      </c>
      <c r="B46" s="126">
        <v>68070</v>
      </c>
      <c r="C46" s="127">
        <v>39.4</v>
      </c>
      <c r="D46" s="125">
        <v>27</v>
      </c>
      <c r="E46" s="125" t="s">
        <v>510</v>
      </c>
      <c r="F46" s="126">
        <v>98589</v>
      </c>
      <c r="G46" s="127">
        <v>27.7</v>
      </c>
      <c r="H46" s="125">
        <v>27</v>
      </c>
      <c r="I46" s="125" t="s">
        <v>510</v>
      </c>
      <c r="J46" s="126">
        <v>88215</v>
      </c>
      <c r="K46" s="127">
        <v>23.9</v>
      </c>
      <c r="L46" s="125">
        <v>27</v>
      </c>
      <c r="M46" s="125" t="s">
        <v>510</v>
      </c>
      <c r="N46" s="126">
        <v>254873</v>
      </c>
      <c r="O46" s="127">
        <v>29.2</v>
      </c>
      <c r="P46" s="125">
        <v>27</v>
      </c>
      <c r="Q46" s="125" t="s">
        <v>510</v>
      </c>
      <c r="R46" s="126">
        <v>813490</v>
      </c>
      <c r="S46" s="127">
        <v>30.2</v>
      </c>
      <c r="T46" s="32">
        <v>27</v>
      </c>
    </row>
    <row r="47" spans="1:20" x14ac:dyDescent="0.25">
      <c r="A47" s="28" t="s">
        <v>511</v>
      </c>
      <c r="B47" s="29">
        <v>122485</v>
      </c>
      <c r="C47" s="98">
        <v>19.3</v>
      </c>
      <c r="D47" s="28">
        <v>28</v>
      </c>
      <c r="E47" s="28" t="s">
        <v>511</v>
      </c>
      <c r="F47" s="29">
        <v>179691</v>
      </c>
      <c r="G47" s="98">
        <v>13.7</v>
      </c>
      <c r="H47" s="28">
        <v>28</v>
      </c>
      <c r="I47" s="28" t="s">
        <v>511</v>
      </c>
      <c r="J47" s="29">
        <v>160471</v>
      </c>
      <c r="K47" s="98">
        <v>12.3</v>
      </c>
      <c r="L47" s="28">
        <v>28</v>
      </c>
      <c r="M47" s="28" t="s">
        <v>511</v>
      </c>
      <c r="N47" s="29">
        <v>462647</v>
      </c>
      <c r="O47" s="98">
        <v>14.6</v>
      </c>
      <c r="P47" s="28">
        <v>28</v>
      </c>
      <c r="Q47" s="28" t="s">
        <v>511</v>
      </c>
      <c r="R47" s="29">
        <v>1504894</v>
      </c>
      <c r="S47" s="98">
        <v>13</v>
      </c>
      <c r="T47" s="28">
        <v>28</v>
      </c>
    </row>
    <row r="48" spans="1:20" x14ac:dyDescent="0.25">
      <c r="A48" s="46"/>
      <c r="B48" s="73"/>
      <c r="C48" s="99"/>
      <c r="D48" s="47"/>
      <c r="E48" s="47"/>
      <c r="F48" s="73"/>
      <c r="G48" s="99"/>
      <c r="H48" s="47"/>
      <c r="I48" s="47"/>
      <c r="J48" s="73"/>
      <c r="K48" s="99"/>
      <c r="L48" s="47"/>
      <c r="M48" s="47"/>
      <c r="N48" s="73"/>
      <c r="O48" s="99"/>
      <c r="P48" s="47"/>
      <c r="Q48" s="47"/>
      <c r="R48" s="73"/>
      <c r="S48" s="103"/>
      <c r="T48" s="47"/>
    </row>
    <row r="49" spans="1:20" x14ac:dyDescent="0.25">
      <c r="A49" s="48"/>
      <c r="B49" s="74"/>
      <c r="C49" s="100"/>
      <c r="D49" s="49"/>
      <c r="E49" s="49"/>
      <c r="F49" s="74"/>
      <c r="G49" s="100"/>
      <c r="H49" s="49"/>
      <c r="I49" s="49"/>
      <c r="J49" s="74"/>
      <c r="K49" s="100"/>
      <c r="L49" s="49"/>
      <c r="M49" s="49"/>
      <c r="N49" s="74"/>
      <c r="O49" s="100"/>
      <c r="P49" s="49"/>
      <c r="Q49" s="49"/>
      <c r="R49" s="74"/>
      <c r="S49" s="104"/>
      <c r="T49" s="49"/>
    </row>
    <row r="50" spans="1:20" x14ac:dyDescent="0.25">
      <c r="A50" s="28" t="s">
        <v>512</v>
      </c>
      <c r="B50" s="29">
        <v>26578</v>
      </c>
      <c r="C50" s="98">
        <v>18.899999999999999</v>
      </c>
      <c r="D50" s="28">
        <v>29</v>
      </c>
      <c r="E50" s="28" t="s">
        <v>512</v>
      </c>
      <c r="F50" s="29">
        <v>36873</v>
      </c>
      <c r="G50" s="98">
        <v>10.3</v>
      </c>
      <c r="H50" s="28">
        <v>29</v>
      </c>
      <c r="I50" s="28" t="s">
        <v>512</v>
      </c>
      <c r="J50" s="29">
        <v>32138</v>
      </c>
      <c r="K50" s="98">
        <v>8.4</v>
      </c>
      <c r="L50" s="28">
        <v>29</v>
      </c>
      <c r="M50" s="28" t="s">
        <v>512</v>
      </c>
      <c r="N50" s="29">
        <v>95590</v>
      </c>
      <c r="O50" s="98">
        <v>11.9</v>
      </c>
      <c r="P50" s="28">
        <v>29</v>
      </c>
      <c r="Q50" s="28" t="s">
        <v>512</v>
      </c>
      <c r="R50" s="29">
        <v>290142</v>
      </c>
      <c r="S50" s="98">
        <v>11.6</v>
      </c>
      <c r="T50" s="28">
        <v>29</v>
      </c>
    </row>
    <row r="51" spans="1:20" x14ac:dyDescent="0.25">
      <c r="A51" s="28" t="s">
        <v>513</v>
      </c>
      <c r="B51" s="29">
        <v>23882</v>
      </c>
      <c r="C51" s="98">
        <v>11.1</v>
      </c>
      <c r="D51" s="28">
        <v>30</v>
      </c>
      <c r="E51" s="28" t="s">
        <v>513</v>
      </c>
      <c r="F51" s="29">
        <v>33985</v>
      </c>
      <c r="G51" s="98">
        <v>6.4</v>
      </c>
      <c r="H51" s="28">
        <v>30</v>
      </c>
      <c r="I51" s="28" t="s">
        <v>513</v>
      </c>
      <c r="J51" s="29">
        <v>29591</v>
      </c>
      <c r="K51" s="98">
        <v>5.2</v>
      </c>
      <c r="L51" s="28">
        <v>30</v>
      </c>
      <c r="M51" s="28" t="s">
        <v>513</v>
      </c>
      <c r="N51" s="29">
        <v>87457</v>
      </c>
      <c r="O51" s="98">
        <v>7.2</v>
      </c>
      <c r="P51" s="28">
        <v>30</v>
      </c>
      <c r="Q51" s="28" t="s">
        <v>513</v>
      </c>
      <c r="R51" s="29">
        <v>273847</v>
      </c>
      <c r="S51" s="98">
        <v>8.3000000000000007</v>
      </c>
      <c r="T51" s="28">
        <v>30</v>
      </c>
    </row>
    <row r="52" spans="1:20" ht="13.8" thickBot="1" x14ac:dyDescent="0.3">
      <c r="A52" s="122" t="s">
        <v>514</v>
      </c>
      <c r="B52" s="123">
        <v>22443</v>
      </c>
      <c r="C52" s="124">
        <v>9.3000000000000007</v>
      </c>
      <c r="D52" s="122">
        <v>31</v>
      </c>
      <c r="E52" s="122" t="s">
        <v>514</v>
      </c>
      <c r="F52" s="123">
        <v>32989</v>
      </c>
      <c r="G52" s="124">
        <v>6.4</v>
      </c>
      <c r="H52" s="122">
        <v>31</v>
      </c>
      <c r="I52" s="122" t="s">
        <v>514</v>
      </c>
      <c r="J52" s="123">
        <v>28435</v>
      </c>
      <c r="K52" s="124">
        <v>5.0999999999999996</v>
      </c>
      <c r="L52" s="122">
        <v>31</v>
      </c>
      <c r="M52" s="122" t="s">
        <v>514</v>
      </c>
      <c r="N52" s="123">
        <v>83868</v>
      </c>
      <c r="O52" s="124">
        <v>6.7</v>
      </c>
      <c r="P52" s="122">
        <v>31</v>
      </c>
      <c r="Q52" s="122" t="s">
        <v>514</v>
      </c>
      <c r="R52" s="123">
        <v>266703</v>
      </c>
      <c r="S52" s="124">
        <v>7.9</v>
      </c>
      <c r="T52" s="28">
        <v>31</v>
      </c>
    </row>
    <row r="53" spans="1:20" x14ac:dyDescent="0.25">
      <c r="A53" s="125" t="s">
        <v>515</v>
      </c>
      <c r="B53" s="126">
        <v>72904</v>
      </c>
      <c r="C53" s="127">
        <v>13.2</v>
      </c>
      <c r="D53" s="125">
        <v>32</v>
      </c>
      <c r="E53" s="125" t="s">
        <v>515</v>
      </c>
      <c r="F53" s="126">
        <v>103847</v>
      </c>
      <c r="G53" s="127">
        <v>7.8</v>
      </c>
      <c r="H53" s="125">
        <v>32</v>
      </c>
      <c r="I53" s="125" t="s">
        <v>515</v>
      </c>
      <c r="J53" s="126">
        <v>90164</v>
      </c>
      <c r="K53" s="127">
        <v>6.3</v>
      </c>
      <c r="L53" s="125">
        <v>32</v>
      </c>
      <c r="M53" s="125" t="s">
        <v>515</v>
      </c>
      <c r="N53" s="126">
        <v>266915</v>
      </c>
      <c r="O53" s="127">
        <v>8.6999999999999993</v>
      </c>
      <c r="P53" s="125">
        <v>32</v>
      </c>
      <c r="Q53" s="125" t="s">
        <v>515</v>
      </c>
      <c r="R53" s="126">
        <v>830692</v>
      </c>
      <c r="S53" s="127">
        <v>9.3000000000000007</v>
      </c>
      <c r="T53" s="32">
        <v>32</v>
      </c>
    </row>
    <row r="54" spans="1:20" x14ac:dyDescent="0.25">
      <c r="A54" s="46"/>
      <c r="B54" s="73"/>
      <c r="C54" s="99"/>
      <c r="D54" s="47"/>
      <c r="E54" s="47"/>
      <c r="F54" s="73"/>
      <c r="G54" s="99"/>
      <c r="H54" s="47"/>
      <c r="I54" s="47"/>
      <c r="J54" s="73"/>
      <c r="K54" s="99"/>
      <c r="L54" s="47"/>
      <c r="M54" s="47"/>
      <c r="N54" s="73"/>
      <c r="O54" s="99"/>
      <c r="P54" s="47"/>
      <c r="Q54" s="47"/>
      <c r="R54" s="73"/>
      <c r="S54" s="103"/>
      <c r="T54" s="47"/>
    </row>
    <row r="55" spans="1:20" x14ac:dyDescent="0.25">
      <c r="A55" s="48"/>
      <c r="B55" s="74"/>
      <c r="C55" s="100"/>
      <c r="D55" s="49"/>
      <c r="E55" s="49"/>
      <c r="F55" s="74"/>
      <c r="G55" s="100"/>
      <c r="H55" s="49"/>
      <c r="I55" s="49"/>
      <c r="J55" s="74"/>
      <c r="K55" s="100"/>
      <c r="L55" s="49"/>
      <c r="M55" s="49"/>
      <c r="N55" s="74"/>
      <c r="O55" s="100"/>
      <c r="P55" s="49"/>
      <c r="Q55" s="49"/>
      <c r="R55" s="74"/>
      <c r="S55" s="104"/>
      <c r="T55" s="49"/>
    </row>
    <row r="56" spans="1:20" x14ac:dyDescent="0.25">
      <c r="A56" s="28" t="s">
        <v>516</v>
      </c>
      <c r="B56" s="29"/>
      <c r="C56" s="98"/>
      <c r="D56" s="28">
        <v>33</v>
      </c>
      <c r="E56" s="28" t="s">
        <v>516</v>
      </c>
      <c r="F56" s="29"/>
      <c r="G56" s="98"/>
      <c r="H56" s="28">
        <v>33</v>
      </c>
      <c r="I56" s="28" t="s">
        <v>516</v>
      </c>
      <c r="J56" s="29"/>
      <c r="K56" s="98"/>
      <c r="L56" s="28">
        <v>33</v>
      </c>
      <c r="M56" s="28" t="s">
        <v>516</v>
      </c>
      <c r="N56" s="29"/>
      <c r="O56" s="98"/>
      <c r="P56" s="28">
        <v>33</v>
      </c>
      <c r="Q56" s="28" t="s">
        <v>516</v>
      </c>
      <c r="R56" s="29"/>
      <c r="S56" s="98"/>
      <c r="T56" s="28">
        <v>33</v>
      </c>
    </row>
    <row r="57" spans="1:20" x14ac:dyDescent="0.25">
      <c r="A57" s="28" t="s">
        <v>517</v>
      </c>
      <c r="B57" s="29"/>
      <c r="C57" s="98"/>
      <c r="D57" s="28">
        <v>34</v>
      </c>
      <c r="E57" s="28" t="s">
        <v>517</v>
      </c>
      <c r="F57" s="29"/>
      <c r="G57" s="98"/>
      <c r="H57" s="28">
        <v>34</v>
      </c>
      <c r="I57" s="28" t="s">
        <v>517</v>
      </c>
      <c r="J57" s="29"/>
      <c r="K57" s="98"/>
      <c r="L57" s="28">
        <v>34</v>
      </c>
      <c r="M57" s="28" t="s">
        <v>517</v>
      </c>
      <c r="N57" s="29"/>
      <c r="O57" s="98"/>
      <c r="P57" s="28">
        <v>34</v>
      </c>
      <c r="Q57" s="28" t="s">
        <v>517</v>
      </c>
      <c r="R57" s="29"/>
      <c r="S57" s="98"/>
      <c r="T57" s="28">
        <v>34</v>
      </c>
    </row>
    <row r="58" spans="1:20" ht="13.8" thickBot="1" x14ac:dyDescent="0.3">
      <c r="A58" s="122" t="s">
        <v>518</v>
      </c>
      <c r="B58" s="123"/>
      <c r="C58" s="124"/>
      <c r="D58" s="122">
        <v>35</v>
      </c>
      <c r="E58" s="122" t="s">
        <v>518</v>
      </c>
      <c r="F58" s="123"/>
      <c r="G58" s="124"/>
      <c r="H58" s="122">
        <v>35</v>
      </c>
      <c r="I58" s="122" t="s">
        <v>518</v>
      </c>
      <c r="J58" s="123"/>
      <c r="K58" s="124"/>
      <c r="L58" s="122">
        <v>35</v>
      </c>
      <c r="M58" s="122" t="s">
        <v>518</v>
      </c>
      <c r="N58" s="123"/>
      <c r="O58" s="124"/>
      <c r="P58" s="122">
        <v>35</v>
      </c>
      <c r="Q58" s="122" t="s">
        <v>518</v>
      </c>
      <c r="R58" s="123"/>
      <c r="S58" s="124"/>
      <c r="T58" s="28">
        <v>35</v>
      </c>
    </row>
    <row r="59" spans="1:20" x14ac:dyDescent="0.25">
      <c r="A59" s="125" t="s">
        <v>519</v>
      </c>
      <c r="B59" s="126">
        <v>0</v>
      </c>
      <c r="C59" s="127"/>
      <c r="D59" s="125">
        <v>36</v>
      </c>
      <c r="E59" s="125" t="s">
        <v>519</v>
      </c>
      <c r="F59" s="126">
        <v>0</v>
      </c>
      <c r="G59" s="127"/>
      <c r="H59" s="125">
        <v>36</v>
      </c>
      <c r="I59" s="125" t="s">
        <v>519</v>
      </c>
      <c r="J59" s="126">
        <v>0</v>
      </c>
      <c r="K59" s="127"/>
      <c r="L59" s="125">
        <v>36</v>
      </c>
      <c r="M59" s="125" t="s">
        <v>519</v>
      </c>
      <c r="N59" s="126">
        <v>0</v>
      </c>
      <c r="O59" s="127"/>
      <c r="P59" s="125">
        <v>36</v>
      </c>
      <c r="Q59" s="125" t="s">
        <v>519</v>
      </c>
      <c r="R59" s="126">
        <v>0</v>
      </c>
      <c r="S59" s="127"/>
      <c r="T59" s="32">
        <v>36</v>
      </c>
    </row>
    <row r="60" spans="1:20" x14ac:dyDescent="0.25">
      <c r="A60" s="28" t="s">
        <v>520</v>
      </c>
      <c r="B60" s="29">
        <v>72904</v>
      </c>
      <c r="C60" s="98">
        <v>13.2</v>
      </c>
      <c r="D60" s="28">
        <v>37</v>
      </c>
      <c r="E60" s="28" t="s">
        <v>520</v>
      </c>
      <c r="F60" s="29">
        <v>103847</v>
      </c>
      <c r="G60" s="98">
        <v>7.8</v>
      </c>
      <c r="H60" s="28">
        <v>37</v>
      </c>
      <c r="I60" s="28" t="s">
        <v>520</v>
      </c>
      <c r="J60" s="29">
        <v>90164</v>
      </c>
      <c r="K60" s="98">
        <v>6.3</v>
      </c>
      <c r="L60" s="28">
        <v>37</v>
      </c>
      <c r="M60" s="28" t="s">
        <v>520</v>
      </c>
      <c r="N60" s="29">
        <v>266915</v>
      </c>
      <c r="O60" s="98">
        <v>8.6999999999999993</v>
      </c>
      <c r="P60" s="28">
        <v>37</v>
      </c>
      <c r="Q60" s="28" t="s">
        <v>520</v>
      </c>
      <c r="R60" s="29">
        <v>830692</v>
      </c>
      <c r="S60" s="98">
        <v>9.3000000000000007</v>
      </c>
      <c r="T60" s="28">
        <v>37</v>
      </c>
    </row>
    <row r="61" spans="1:20" x14ac:dyDescent="0.25">
      <c r="A61" s="46"/>
      <c r="B61" s="73"/>
      <c r="C61" s="99"/>
      <c r="D61" s="47"/>
      <c r="E61" s="47"/>
      <c r="F61" s="73"/>
      <c r="G61" s="99"/>
      <c r="H61" s="47"/>
      <c r="I61" s="47"/>
      <c r="J61" s="73"/>
      <c r="K61" s="99"/>
      <c r="L61" s="47"/>
      <c r="M61" s="47"/>
      <c r="N61" s="73"/>
      <c r="O61" s="99"/>
      <c r="P61" s="47"/>
      <c r="Q61" s="47"/>
      <c r="R61" s="73"/>
      <c r="S61" s="103"/>
      <c r="T61" s="47"/>
    </row>
    <row r="62" spans="1:20" x14ac:dyDescent="0.25">
      <c r="A62" s="48"/>
      <c r="B62" s="74"/>
      <c r="C62" s="100"/>
      <c r="D62" s="49"/>
      <c r="E62" s="49"/>
      <c r="F62" s="74"/>
      <c r="G62" s="100"/>
      <c r="H62" s="49"/>
      <c r="I62" s="49"/>
      <c r="J62" s="74"/>
      <c r="K62" s="100"/>
      <c r="L62" s="49"/>
      <c r="M62" s="49"/>
      <c r="N62" s="74"/>
      <c r="O62" s="100"/>
      <c r="P62" s="49"/>
      <c r="Q62" s="49"/>
      <c r="R62" s="74"/>
      <c r="S62" s="104"/>
      <c r="T62" s="49"/>
    </row>
    <row r="63" spans="1:20" ht="13.8" thickBot="1" x14ac:dyDescent="0.3">
      <c r="A63" s="128" t="s">
        <v>31</v>
      </c>
      <c r="B63" s="129">
        <v>195389</v>
      </c>
      <c r="C63" s="130">
        <v>16.899999999999999</v>
      </c>
      <c r="D63" s="128">
        <v>38</v>
      </c>
      <c r="E63" s="128" t="s">
        <v>31</v>
      </c>
      <c r="F63" s="129">
        <v>283539</v>
      </c>
      <c r="G63" s="130">
        <v>11.4</v>
      </c>
      <c r="H63" s="128">
        <v>38</v>
      </c>
      <c r="I63" s="128" t="s">
        <v>31</v>
      </c>
      <c r="J63" s="129">
        <v>250635</v>
      </c>
      <c r="K63" s="130">
        <v>10.1</v>
      </c>
      <c r="L63" s="128">
        <v>38</v>
      </c>
      <c r="M63" s="128" t="s">
        <v>31</v>
      </c>
      <c r="N63" s="129">
        <v>729562</v>
      </c>
      <c r="O63" s="130">
        <v>12.4</v>
      </c>
      <c r="P63" s="128">
        <v>38</v>
      </c>
      <c r="Q63" s="128" t="s">
        <v>31</v>
      </c>
      <c r="R63" s="129">
        <v>2335587</v>
      </c>
      <c r="S63" s="130">
        <v>11.7</v>
      </c>
      <c r="T63" s="33">
        <v>38</v>
      </c>
    </row>
    <row r="64" spans="1:20" ht="13.8" thickTop="1" x14ac:dyDescent="0.25"/>
  </sheetData>
  <mergeCells count="11">
    <mergeCell ref="Q35:R35"/>
    <mergeCell ref="M35:N35"/>
    <mergeCell ref="I35:J35"/>
    <mergeCell ref="E35:F35"/>
    <mergeCell ref="A35:B35"/>
    <mergeCell ref="A2:B2"/>
    <mergeCell ref="Q3:R3"/>
    <mergeCell ref="A3:B3"/>
    <mergeCell ref="E3:F3"/>
    <mergeCell ref="I3:J3"/>
    <mergeCell ref="M3:N3"/>
  </mergeCells>
  <phoneticPr fontId="0" type="noConversion"/>
  <pageMargins left="0.75" right="0.75" top="1" bottom="1" header="0.5" footer="0.5"/>
  <pageSetup scale="66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64"/>
  <sheetViews>
    <sheetView zoomScaleNormal="100" workbookViewId="0">
      <selection activeCell="A35" sqref="A35:B35"/>
    </sheetView>
  </sheetViews>
  <sheetFormatPr defaultRowHeight="13.2" x14ac:dyDescent="0.25"/>
  <cols>
    <col min="3" max="3" width="9.109375" style="101" customWidth="1"/>
    <col min="4" max="4" width="0" hidden="1" customWidth="1"/>
    <col min="7" max="7" width="9.109375" style="101" customWidth="1"/>
    <col min="8" max="8" width="9.109375" hidden="1" customWidth="1"/>
    <col min="11" max="11" width="9.109375" style="101" customWidth="1"/>
    <col min="12" max="12" width="0" hidden="1" customWidth="1"/>
    <col min="14" max="14" width="10.33203125" customWidth="1"/>
    <col min="15" max="15" width="9.109375" style="101" customWidth="1"/>
    <col min="16" max="16" width="0" hidden="1" customWidth="1"/>
    <col min="18" max="18" width="9.88671875" customWidth="1"/>
    <col min="19" max="19" width="9.109375" style="101" customWidth="1"/>
    <col min="20" max="20" width="0" hidden="1" customWidth="1"/>
  </cols>
  <sheetData>
    <row r="1" spans="1:23" x14ac:dyDescent="0.25">
      <c r="A1" s="16"/>
      <c r="E1" t="s">
        <v>522</v>
      </c>
    </row>
    <row r="2" spans="1:23" ht="12.75" customHeight="1" x14ac:dyDescent="0.25">
      <c r="A2" s="223" t="s">
        <v>498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</row>
    <row r="3" spans="1:23" ht="12.75" customHeight="1" x14ac:dyDescent="0.25">
      <c r="A3" s="254" t="s">
        <v>93</v>
      </c>
      <c r="B3" s="255"/>
      <c r="C3" s="97" t="s">
        <v>499</v>
      </c>
      <c r="D3" s="45"/>
      <c r="E3" s="254" t="s">
        <v>104</v>
      </c>
      <c r="F3" s="255"/>
      <c r="G3" s="97" t="s">
        <v>499</v>
      </c>
      <c r="H3" s="45"/>
      <c r="I3" s="254" t="s">
        <v>117</v>
      </c>
      <c r="J3" s="255"/>
      <c r="K3" s="97" t="s">
        <v>499</v>
      </c>
      <c r="L3" s="45"/>
      <c r="M3" s="254" t="s">
        <v>523</v>
      </c>
      <c r="N3" s="255"/>
      <c r="O3" s="97" t="s">
        <v>499</v>
      </c>
      <c r="P3" s="45"/>
      <c r="Q3" s="254" t="s">
        <v>127</v>
      </c>
      <c r="R3" s="255"/>
      <c r="S3" s="97" t="s">
        <v>499</v>
      </c>
    </row>
    <row r="4" spans="1:23" x14ac:dyDescent="0.25">
      <c r="A4" s="28"/>
      <c r="B4" s="28"/>
      <c r="C4" s="98"/>
      <c r="D4" s="28"/>
      <c r="E4" s="28"/>
      <c r="F4" s="28"/>
      <c r="G4" s="98"/>
      <c r="H4" s="28"/>
      <c r="I4" s="28"/>
      <c r="J4" s="28"/>
      <c r="K4" s="98"/>
      <c r="L4" s="28"/>
      <c r="M4" s="28"/>
      <c r="N4" s="28"/>
      <c r="O4" s="98"/>
      <c r="P4" s="28"/>
      <c r="Q4" s="28"/>
      <c r="R4" s="28"/>
      <c r="S4" s="98"/>
    </row>
    <row r="5" spans="1:23" hidden="1" x14ac:dyDescent="0.25">
      <c r="A5" s="28"/>
      <c r="B5" s="28" t="s">
        <v>501</v>
      </c>
      <c r="C5" s="98" t="s">
        <v>502</v>
      </c>
      <c r="D5" s="28" t="s">
        <v>57</v>
      </c>
      <c r="E5" s="28"/>
      <c r="F5" s="28" t="s">
        <v>501</v>
      </c>
      <c r="G5" s="98" t="s">
        <v>502</v>
      </c>
      <c r="H5" s="28" t="s">
        <v>57</v>
      </c>
      <c r="I5" s="28"/>
      <c r="J5" s="28" t="s">
        <v>501</v>
      </c>
      <c r="K5" s="98" t="s">
        <v>502</v>
      </c>
      <c r="L5" s="28" t="s">
        <v>57</v>
      </c>
      <c r="M5" s="28"/>
      <c r="N5" s="28" t="s">
        <v>501</v>
      </c>
      <c r="O5" s="98" t="s">
        <v>502</v>
      </c>
      <c r="P5" s="28" t="s">
        <v>57</v>
      </c>
      <c r="Q5" s="28"/>
      <c r="R5" s="28" t="s">
        <v>501</v>
      </c>
      <c r="S5" s="98" t="s">
        <v>502</v>
      </c>
      <c r="T5" s="56" t="s">
        <v>57</v>
      </c>
    </row>
    <row r="6" spans="1:23" x14ac:dyDescent="0.25">
      <c r="A6" s="28" t="s">
        <v>503</v>
      </c>
      <c r="B6" s="29">
        <v>44771</v>
      </c>
      <c r="C6" s="98">
        <v>2</v>
      </c>
      <c r="D6" s="28">
        <v>1</v>
      </c>
      <c r="E6" s="28" t="s">
        <v>503</v>
      </c>
      <c r="F6" s="29">
        <v>91054</v>
      </c>
      <c r="G6" s="98">
        <v>1.7</v>
      </c>
      <c r="H6" s="28">
        <v>1</v>
      </c>
      <c r="I6" s="28" t="s">
        <v>503</v>
      </c>
      <c r="J6" s="29">
        <v>43373</v>
      </c>
      <c r="K6" s="98">
        <v>2.4</v>
      </c>
      <c r="L6" s="28">
        <v>1</v>
      </c>
      <c r="M6" s="28" t="s">
        <v>503</v>
      </c>
      <c r="N6" s="29">
        <v>179199</v>
      </c>
      <c r="O6" s="98">
        <v>1.9</v>
      </c>
      <c r="P6" s="28">
        <v>1</v>
      </c>
      <c r="Q6" s="28" t="s">
        <v>503</v>
      </c>
      <c r="R6" s="29">
        <v>251683</v>
      </c>
      <c r="S6" s="98">
        <v>2.1</v>
      </c>
      <c r="T6" s="28">
        <v>1</v>
      </c>
    </row>
    <row r="7" spans="1:23" x14ac:dyDescent="0.25">
      <c r="A7" s="28" t="s">
        <v>504</v>
      </c>
      <c r="B7" s="29">
        <v>41172</v>
      </c>
      <c r="C7" s="98">
        <v>1.8</v>
      </c>
      <c r="D7" s="28">
        <v>2</v>
      </c>
      <c r="E7" s="28" t="s">
        <v>504</v>
      </c>
      <c r="F7" s="29">
        <v>85097</v>
      </c>
      <c r="G7" s="98">
        <v>1.6</v>
      </c>
      <c r="H7" s="28">
        <v>2</v>
      </c>
      <c r="I7" s="28" t="s">
        <v>504</v>
      </c>
      <c r="J7" s="29">
        <v>40046</v>
      </c>
      <c r="K7" s="98">
        <v>1.9</v>
      </c>
      <c r="L7" s="28">
        <v>2</v>
      </c>
      <c r="M7" s="28" t="s">
        <v>504</v>
      </c>
      <c r="N7" s="29">
        <v>166316</v>
      </c>
      <c r="O7" s="98">
        <v>1.7</v>
      </c>
      <c r="P7" s="28">
        <v>2</v>
      </c>
      <c r="Q7" s="28" t="s">
        <v>504</v>
      </c>
      <c r="R7" s="29">
        <v>233921</v>
      </c>
      <c r="S7" s="98">
        <v>2</v>
      </c>
      <c r="T7" s="28">
        <v>2</v>
      </c>
    </row>
    <row r="8" spans="1:23" ht="13.8" thickBot="1" x14ac:dyDescent="0.3">
      <c r="A8" s="28" t="s">
        <v>505</v>
      </c>
      <c r="B8" s="29">
        <v>37875</v>
      </c>
      <c r="C8" s="98">
        <v>-21.4</v>
      </c>
      <c r="D8" s="28">
        <v>3</v>
      </c>
      <c r="E8" s="28" t="s">
        <v>505</v>
      </c>
      <c r="F8" s="29">
        <v>78685</v>
      </c>
      <c r="G8" s="98">
        <v>-19.7</v>
      </c>
      <c r="H8" s="28">
        <v>3</v>
      </c>
      <c r="I8" s="28" t="s">
        <v>505</v>
      </c>
      <c r="J8" s="29">
        <v>38118</v>
      </c>
      <c r="K8" s="98">
        <v>-17.600000000000001</v>
      </c>
      <c r="L8" s="28">
        <v>3</v>
      </c>
      <c r="M8" s="28" t="s">
        <v>505</v>
      </c>
      <c r="N8" s="29">
        <v>154677</v>
      </c>
      <c r="O8" s="98">
        <v>-19.600000000000001</v>
      </c>
      <c r="P8" s="28">
        <v>3</v>
      </c>
      <c r="Q8" s="28" t="s">
        <v>505</v>
      </c>
      <c r="R8" s="29">
        <v>220955</v>
      </c>
      <c r="S8" s="98">
        <v>-18.899999999999999</v>
      </c>
      <c r="T8" s="28">
        <v>3</v>
      </c>
    </row>
    <row r="9" spans="1:23" x14ac:dyDescent="0.25">
      <c r="A9" s="125" t="s">
        <v>506</v>
      </c>
      <c r="B9" s="126">
        <v>123818</v>
      </c>
      <c r="C9" s="127">
        <v>-6.6</v>
      </c>
      <c r="D9" s="125">
        <v>4</v>
      </c>
      <c r="E9" s="125" t="s">
        <v>506</v>
      </c>
      <c r="F9" s="126">
        <v>254836</v>
      </c>
      <c r="G9" s="127">
        <v>-6.1</v>
      </c>
      <c r="H9" s="125">
        <v>4</v>
      </c>
      <c r="I9" s="125" t="s">
        <v>506</v>
      </c>
      <c r="J9" s="126">
        <v>121537</v>
      </c>
      <c r="K9" s="127">
        <v>-5</v>
      </c>
      <c r="L9" s="125">
        <v>4</v>
      </c>
      <c r="M9" s="125" t="s">
        <v>506</v>
      </c>
      <c r="N9" s="126">
        <v>500192</v>
      </c>
      <c r="O9" s="127">
        <v>-5.9</v>
      </c>
      <c r="P9" s="125">
        <v>4</v>
      </c>
      <c r="Q9" s="125" t="s">
        <v>506</v>
      </c>
      <c r="R9" s="126">
        <v>706559</v>
      </c>
      <c r="S9" s="127">
        <v>-5.6</v>
      </c>
      <c r="T9" s="32">
        <v>4</v>
      </c>
    </row>
    <row r="10" spans="1:23" x14ac:dyDescent="0.25">
      <c r="A10" s="46"/>
      <c r="B10" s="73"/>
      <c r="C10" s="99"/>
      <c r="D10" s="47"/>
      <c r="E10" s="47"/>
      <c r="F10" s="73"/>
      <c r="G10" s="99"/>
      <c r="H10" s="47"/>
      <c r="I10" s="47"/>
      <c r="J10" s="73"/>
      <c r="K10" s="99"/>
      <c r="L10" s="47"/>
      <c r="M10" s="47"/>
      <c r="N10" s="73"/>
      <c r="O10" s="99"/>
      <c r="P10" s="47"/>
      <c r="Q10" s="47"/>
      <c r="R10" s="73"/>
      <c r="S10" s="103"/>
      <c r="T10" s="47"/>
      <c r="U10" s="87"/>
      <c r="V10" s="87"/>
      <c r="W10" s="87"/>
    </row>
    <row r="11" spans="1:23" x14ac:dyDescent="0.25">
      <c r="A11" s="48"/>
      <c r="B11" s="74"/>
      <c r="C11" s="100"/>
      <c r="D11" s="49"/>
      <c r="E11" s="49"/>
      <c r="F11" s="74"/>
      <c r="G11" s="100"/>
      <c r="H11" s="49"/>
      <c r="I11" s="49"/>
      <c r="J11" s="74"/>
      <c r="K11" s="100"/>
      <c r="L11" s="49"/>
      <c r="M11" s="49"/>
      <c r="N11" s="74"/>
      <c r="O11" s="100"/>
      <c r="P11" s="49"/>
      <c r="Q11" s="49"/>
      <c r="R11" s="74"/>
      <c r="S11" s="104"/>
      <c r="T11" s="49"/>
      <c r="U11" s="87"/>
      <c r="V11" s="87"/>
      <c r="W11" s="87"/>
    </row>
    <row r="12" spans="1:23" x14ac:dyDescent="0.25">
      <c r="A12" s="28" t="s">
        <v>507</v>
      </c>
      <c r="B12" s="29">
        <v>26744</v>
      </c>
      <c r="C12" s="98">
        <v>-44.8</v>
      </c>
      <c r="D12" s="28">
        <v>5</v>
      </c>
      <c r="E12" s="28" t="s">
        <v>507</v>
      </c>
      <c r="F12" s="29">
        <v>58550</v>
      </c>
      <c r="G12" s="98">
        <v>-40.799999999999997</v>
      </c>
      <c r="H12" s="28">
        <v>5</v>
      </c>
      <c r="I12" s="28" t="s">
        <v>507</v>
      </c>
      <c r="J12" s="29">
        <v>29163</v>
      </c>
      <c r="K12" s="98">
        <v>-38.200000000000003</v>
      </c>
      <c r="L12" s="28">
        <v>5</v>
      </c>
      <c r="M12" s="28" t="s">
        <v>507</v>
      </c>
      <c r="N12" s="29">
        <v>114457</v>
      </c>
      <c r="O12" s="98">
        <v>-41.2</v>
      </c>
      <c r="P12" s="28">
        <v>5</v>
      </c>
      <c r="Q12" s="28" t="s">
        <v>507</v>
      </c>
      <c r="R12" s="29">
        <v>165763</v>
      </c>
      <c r="S12" s="98">
        <v>-40.200000000000003</v>
      </c>
      <c r="T12" s="28">
        <v>5</v>
      </c>
    </row>
    <row r="13" spans="1:23" x14ac:dyDescent="0.25">
      <c r="A13" s="28" t="s">
        <v>508</v>
      </c>
      <c r="B13" s="29">
        <v>34938</v>
      </c>
      <c r="C13" s="98">
        <v>-30.6</v>
      </c>
      <c r="D13" s="28">
        <v>6</v>
      </c>
      <c r="E13" s="28" t="s">
        <v>508</v>
      </c>
      <c r="F13" s="29">
        <v>73594</v>
      </c>
      <c r="G13" s="98">
        <v>-26.6</v>
      </c>
      <c r="H13" s="28">
        <v>6</v>
      </c>
      <c r="I13" s="28" t="s">
        <v>508</v>
      </c>
      <c r="J13" s="29">
        <v>36283</v>
      </c>
      <c r="K13" s="98">
        <v>-24.3</v>
      </c>
      <c r="L13" s="28">
        <v>6</v>
      </c>
      <c r="M13" s="28" t="s">
        <v>508</v>
      </c>
      <c r="N13" s="29">
        <v>144815</v>
      </c>
      <c r="O13" s="98">
        <v>-27.1</v>
      </c>
      <c r="P13" s="28">
        <v>6</v>
      </c>
      <c r="Q13" s="28" t="s">
        <v>508</v>
      </c>
      <c r="R13" s="29">
        <v>212421</v>
      </c>
      <c r="S13" s="98">
        <v>-25.6</v>
      </c>
      <c r="T13" s="28">
        <v>6</v>
      </c>
    </row>
    <row r="14" spans="1:23" ht="13.8" thickBot="1" x14ac:dyDescent="0.3">
      <c r="A14" s="28" t="s">
        <v>509</v>
      </c>
      <c r="B14" s="29">
        <v>42349</v>
      </c>
      <c r="C14" s="98">
        <v>-17.399999999999999</v>
      </c>
      <c r="D14" s="28">
        <v>7</v>
      </c>
      <c r="E14" s="28" t="s">
        <v>509</v>
      </c>
      <c r="F14" s="29">
        <v>84760</v>
      </c>
      <c r="G14" s="98">
        <v>-14</v>
      </c>
      <c r="H14" s="28">
        <v>7</v>
      </c>
      <c r="I14" s="28" t="s">
        <v>509</v>
      </c>
      <c r="J14" s="29">
        <v>41303</v>
      </c>
      <c r="K14" s="98">
        <v>-11.8</v>
      </c>
      <c r="L14" s="28">
        <v>7</v>
      </c>
      <c r="M14" s="28" t="s">
        <v>509</v>
      </c>
      <c r="N14" s="29">
        <v>168412</v>
      </c>
      <c r="O14" s="98">
        <v>-14.3</v>
      </c>
      <c r="P14" s="28">
        <v>7</v>
      </c>
      <c r="Q14" s="28" t="s">
        <v>509</v>
      </c>
      <c r="R14" s="29">
        <v>246764</v>
      </c>
      <c r="S14" s="98">
        <v>-13.3</v>
      </c>
      <c r="T14" s="28">
        <v>7</v>
      </c>
    </row>
    <row r="15" spans="1:23" x14ac:dyDescent="0.25">
      <c r="A15" s="125" t="s">
        <v>510</v>
      </c>
      <c r="B15" s="126">
        <v>104030</v>
      </c>
      <c r="C15" s="127">
        <v>-30.7</v>
      </c>
      <c r="D15" s="125">
        <v>8</v>
      </c>
      <c r="E15" s="125" t="s">
        <v>510</v>
      </c>
      <c r="F15" s="126">
        <v>216905</v>
      </c>
      <c r="G15" s="127">
        <v>-27.2</v>
      </c>
      <c r="H15" s="125">
        <v>8</v>
      </c>
      <c r="I15" s="125" t="s">
        <v>510</v>
      </c>
      <c r="J15" s="126">
        <v>106749</v>
      </c>
      <c r="K15" s="127">
        <v>-24.8</v>
      </c>
      <c r="L15" s="125">
        <v>8</v>
      </c>
      <c r="M15" s="125" t="s">
        <v>510</v>
      </c>
      <c r="N15" s="126">
        <v>427684</v>
      </c>
      <c r="O15" s="127">
        <v>-27.5</v>
      </c>
      <c r="P15" s="125">
        <v>8</v>
      </c>
      <c r="Q15" s="125" t="s">
        <v>510</v>
      </c>
      <c r="R15" s="126">
        <v>624948</v>
      </c>
      <c r="S15" s="127">
        <v>-26.2</v>
      </c>
      <c r="T15" s="32">
        <v>8</v>
      </c>
    </row>
    <row r="16" spans="1:23" x14ac:dyDescent="0.25">
      <c r="A16" s="28" t="s">
        <v>511</v>
      </c>
      <c r="B16" s="29">
        <v>227848</v>
      </c>
      <c r="C16" s="98">
        <v>-19.399999999999999</v>
      </c>
      <c r="D16" s="28">
        <v>9</v>
      </c>
      <c r="E16" s="28" t="s">
        <v>511</v>
      </c>
      <c r="F16" s="29">
        <v>471741</v>
      </c>
      <c r="G16" s="98">
        <v>-17.100000000000001</v>
      </c>
      <c r="H16" s="28">
        <v>9</v>
      </c>
      <c r="I16" s="28" t="s">
        <v>511</v>
      </c>
      <c r="J16" s="29">
        <v>228286</v>
      </c>
      <c r="K16" s="98">
        <v>-15.4</v>
      </c>
      <c r="L16" s="28">
        <v>9</v>
      </c>
      <c r="M16" s="28" t="s">
        <v>511</v>
      </c>
      <c r="N16" s="29">
        <v>927875</v>
      </c>
      <c r="O16" s="98">
        <v>-17.3</v>
      </c>
      <c r="P16" s="28">
        <v>9</v>
      </c>
      <c r="Q16" s="28" t="s">
        <v>511</v>
      </c>
      <c r="R16" s="29">
        <v>1331507</v>
      </c>
      <c r="S16" s="98">
        <v>-16.5</v>
      </c>
      <c r="T16" s="28">
        <v>9</v>
      </c>
    </row>
    <row r="17" spans="1:23" x14ac:dyDescent="0.25">
      <c r="A17" s="46"/>
      <c r="B17" s="73"/>
      <c r="C17" s="99"/>
      <c r="D17" s="47"/>
      <c r="E17" s="47"/>
      <c r="F17" s="73"/>
      <c r="G17" s="99"/>
      <c r="H17" s="47"/>
      <c r="I17" s="47"/>
      <c r="J17" s="73"/>
      <c r="K17" s="99"/>
      <c r="L17" s="47"/>
      <c r="M17" s="47"/>
      <c r="N17" s="73"/>
      <c r="O17" s="99"/>
      <c r="P17" s="47"/>
      <c r="Q17" s="47"/>
      <c r="R17" s="73"/>
      <c r="S17" s="103"/>
      <c r="T17" s="47"/>
      <c r="U17" s="87"/>
      <c r="V17" s="87"/>
      <c r="W17" s="87"/>
    </row>
    <row r="18" spans="1:23" x14ac:dyDescent="0.25">
      <c r="A18" s="48"/>
      <c r="B18" s="74"/>
      <c r="C18" s="100"/>
      <c r="D18" s="49"/>
      <c r="E18" s="49"/>
      <c r="F18" s="74"/>
      <c r="G18" s="100"/>
      <c r="H18" s="49"/>
      <c r="I18" s="49"/>
      <c r="J18" s="74"/>
      <c r="K18" s="100"/>
      <c r="L18" s="49"/>
      <c r="M18" s="49"/>
      <c r="N18" s="74"/>
      <c r="O18" s="100"/>
      <c r="P18" s="49"/>
      <c r="Q18" s="49"/>
      <c r="R18" s="74"/>
      <c r="S18" s="104"/>
      <c r="T18" s="49"/>
      <c r="U18" s="87"/>
      <c r="V18" s="87"/>
      <c r="W18" s="87"/>
    </row>
    <row r="19" spans="1:23" x14ac:dyDescent="0.25">
      <c r="A19" s="28" t="s">
        <v>512</v>
      </c>
      <c r="B19" s="29">
        <v>42425</v>
      </c>
      <c r="C19" s="98">
        <v>-14.7</v>
      </c>
      <c r="D19" s="28">
        <v>10</v>
      </c>
      <c r="E19" s="28" t="s">
        <v>512</v>
      </c>
      <c r="F19" s="29">
        <v>88961</v>
      </c>
      <c r="G19" s="98">
        <v>-11.8</v>
      </c>
      <c r="H19" s="28">
        <v>10</v>
      </c>
      <c r="I19" s="28" t="s">
        <v>512</v>
      </c>
      <c r="J19" s="29">
        <v>43278</v>
      </c>
      <c r="K19" s="98">
        <v>-10.5</v>
      </c>
      <c r="L19" s="28">
        <v>10</v>
      </c>
      <c r="M19" s="28" t="s">
        <v>512</v>
      </c>
      <c r="N19" s="29">
        <v>174664</v>
      </c>
      <c r="O19" s="98">
        <v>-12.2</v>
      </c>
      <c r="P19" s="28">
        <v>10</v>
      </c>
      <c r="Q19" s="28" t="s">
        <v>512</v>
      </c>
      <c r="R19" s="29">
        <v>260099</v>
      </c>
      <c r="S19" s="98">
        <v>-11.2</v>
      </c>
      <c r="T19" s="28">
        <v>10</v>
      </c>
    </row>
    <row r="20" spans="1:23" x14ac:dyDescent="0.25">
      <c r="A20" s="28" t="s">
        <v>513</v>
      </c>
      <c r="B20" s="29">
        <v>42045</v>
      </c>
      <c r="C20" s="98">
        <v>-15.9</v>
      </c>
      <c r="D20" s="28">
        <v>11</v>
      </c>
      <c r="E20" s="28" t="s">
        <v>513</v>
      </c>
      <c r="F20" s="29">
        <v>87995</v>
      </c>
      <c r="G20" s="98">
        <v>-12</v>
      </c>
      <c r="H20" s="28">
        <v>11</v>
      </c>
      <c r="I20" s="28" t="s">
        <v>513</v>
      </c>
      <c r="J20" s="29">
        <v>41168</v>
      </c>
      <c r="K20" s="98">
        <v>-11.8</v>
      </c>
      <c r="L20" s="28">
        <v>11</v>
      </c>
      <c r="M20" s="28" t="s">
        <v>513</v>
      </c>
      <c r="N20" s="29">
        <v>171208</v>
      </c>
      <c r="O20" s="98">
        <v>-12.9</v>
      </c>
      <c r="P20" s="28">
        <v>11</v>
      </c>
      <c r="Q20" s="28" t="s">
        <v>513</v>
      </c>
      <c r="R20" s="29">
        <v>252775</v>
      </c>
      <c r="S20" s="98">
        <v>-11.9</v>
      </c>
      <c r="T20" s="28">
        <v>11</v>
      </c>
    </row>
    <row r="21" spans="1:23" ht="13.8" thickBot="1" x14ac:dyDescent="0.3">
      <c r="A21" s="28" t="s">
        <v>514</v>
      </c>
      <c r="B21" s="29">
        <v>42297</v>
      </c>
      <c r="C21" s="98">
        <v>-10.9</v>
      </c>
      <c r="D21" s="28">
        <v>12</v>
      </c>
      <c r="E21" s="28" t="s">
        <v>514</v>
      </c>
      <c r="F21" s="29">
        <v>85673</v>
      </c>
      <c r="G21" s="98">
        <v>-9.5</v>
      </c>
      <c r="H21" s="28">
        <v>12</v>
      </c>
      <c r="I21" s="28" t="s">
        <v>514</v>
      </c>
      <c r="J21" s="29">
        <v>40639</v>
      </c>
      <c r="K21" s="98">
        <v>-8.6</v>
      </c>
      <c r="L21" s="28">
        <v>12</v>
      </c>
      <c r="M21" s="28" t="s">
        <v>514</v>
      </c>
      <c r="N21" s="29">
        <v>168610</v>
      </c>
      <c r="O21" s="98">
        <v>-9.6</v>
      </c>
      <c r="P21" s="28">
        <v>12</v>
      </c>
      <c r="Q21" s="28" t="s">
        <v>514</v>
      </c>
      <c r="R21" s="29">
        <v>247205</v>
      </c>
      <c r="S21" s="98">
        <v>-8.1999999999999993</v>
      </c>
      <c r="T21" s="28">
        <v>12</v>
      </c>
    </row>
    <row r="22" spans="1:23" x14ac:dyDescent="0.25">
      <c r="A22" s="125" t="s">
        <v>515</v>
      </c>
      <c r="B22" s="126">
        <v>126767</v>
      </c>
      <c r="C22" s="127">
        <v>-13.9</v>
      </c>
      <c r="D22" s="125">
        <v>13</v>
      </c>
      <c r="E22" s="125" t="s">
        <v>515</v>
      </c>
      <c r="F22" s="126">
        <v>262629</v>
      </c>
      <c r="G22" s="127">
        <v>-11.1</v>
      </c>
      <c r="H22" s="125">
        <v>13</v>
      </c>
      <c r="I22" s="125" t="s">
        <v>515</v>
      </c>
      <c r="J22" s="126">
        <v>125086</v>
      </c>
      <c r="K22" s="127">
        <v>-10.3</v>
      </c>
      <c r="L22" s="125">
        <v>13</v>
      </c>
      <c r="M22" s="125" t="s">
        <v>515</v>
      </c>
      <c r="N22" s="126">
        <v>514481</v>
      </c>
      <c r="O22" s="127">
        <v>-11.6</v>
      </c>
      <c r="P22" s="125">
        <v>13</v>
      </c>
      <c r="Q22" s="125" t="s">
        <v>515</v>
      </c>
      <c r="R22" s="126">
        <v>760079</v>
      </c>
      <c r="S22" s="127">
        <v>-10.5</v>
      </c>
      <c r="T22" s="32">
        <v>13</v>
      </c>
    </row>
    <row r="23" spans="1:23" x14ac:dyDescent="0.25">
      <c r="A23" s="46"/>
      <c r="B23" s="73"/>
      <c r="C23" s="99"/>
      <c r="D23" s="47"/>
      <c r="E23" s="47"/>
      <c r="F23" s="73"/>
      <c r="G23" s="99"/>
      <c r="H23" s="47"/>
      <c r="I23" s="47"/>
      <c r="J23" s="73"/>
      <c r="K23" s="99"/>
      <c r="L23" s="47"/>
      <c r="M23" s="47"/>
      <c r="N23" s="73"/>
      <c r="O23" s="99"/>
      <c r="P23" s="47"/>
      <c r="Q23" s="47"/>
      <c r="R23" s="73"/>
      <c r="S23" s="103"/>
      <c r="T23" s="47"/>
      <c r="U23" s="87"/>
      <c r="V23" s="87"/>
      <c r="W23" s="87"/>
    </row>
    <row r="24" spans="1:23" x14ac:dyDescent="0.25">
      <c r="A24" s="48"/>
      <c r="B24" s="74"/>
      <c r="C24" s="100"/>
      <c r="D24" s="49"/>
      <c r="E24" s="49"/>
      <c r="F24" s="74"/>
      <c r="G24" s="100"/>
      <c r="H24" s="49"/>
      <c r="I24" s="49"/>
      <c r="J24" s="74"/>
      <c r="K24" s="100"/>
      <c r="L24" s="49"/>
      <c r="M24" s="49"/>
      <c r="N24" s="74"/>
      <c r="O24" s="100"/>
      <c r="P24" s="49"/>
      <c r="Q24" s="49"/>
      <c r="R24" s="74"/>
      <c r="S24" s="104"/>
      <c r="T24" s="49"/>
      <c r="U24" s="87"/>
      <c r="V24" s="87"/>
      <c r="W24" s="87"/>
    </row>
    <row r="25" spans="1:23" x14ac:dyDescent="0.25">
      <c r="A25" s="28" t="s">
        <v>516</v>
      </c>
      <c r="B25" s="29">
        <v>43829</v>
      </c>
      <c r="C25" s="98">
        <v>-11.1</v>
      </c>
      <c r="D25" s="28">
        <v>14</v>
      </c>
      <c r="E25" s="28" t="s">
        <v>516</v>
      </c>
      <c r="F25" s="29">
        <v>91479</v>
      </c>
      <c r="G25" s="98">
        <v>-9.9</v>
      </c>
      <c r="H25" s="28">
        <v>14</v>
      </c>
      <c r="I25" s="28" t="s">
        <v>516</v>
      </c>
      <c r="J25" s="29">
        <v>42272</v>
      </c>
      <c r="K25" s="98">
        <v>-8.8000000000000007</v>
      </c>
      <c r="L25" s="28">
        <v>14</v>
      </c>
      <c r="M25" s="28" t="s">
        <v>516</v>
      </c>
      <c r="N25" s="29">
        <v>177580</v>
      </c>
      <c r="O25" s="98">
        <v>-9.9</v>
      </c>
      <c r="P25" s="28">
        <v>14</v>
      </c>
      <c r="Q25" s="28" t="s">
        <v>516</v>
      </c>
      <c r="R25" s="29">
        <v>259074</v>
      </c>
      <c r="S25" s="98">
        <v>-8.5</v>
      </c>
      <c r="T25" s="28">
        <v>14</v>
      </c>
    </row>
    <row r="26" spans="1:23" x14ac:dyDescent="0.25">
      <c r="A26" s="28" t="s">
        <v>517</v>
      </c>
      <c r="B26" s="29">
        <v>40991</v>
      </c>
      <c r="C26" s="98">
        <v>-13.5</v>
      </c>
      <c r="D26" s="28">
        <v>15</v>
      </c>
      <c r="E26" s="28" t="s">
        <v>517</v>
      </c>
      <c r="F26" s="29">
        <v>81599</v>
      </c>
      <c r="G26" s="98">
        <v>-12</v>
      </c>
      <c r="H26" s="28">
        <v>15</v>
      </c>
      <c r="I26" s="28" t="s">
        <v>517</v>
      </c>
      <c r="J26" s="29">
        <v>39279</v>
      </c>
      <c r="K26" s="98">
        <v>-10.6</v>
      </c>
      <c r="L26" s="28">
        <v>15</v>
      </c>
      <c r="M26" s="28" t="s">
        <v>517</v>
      </c>
      <c r="N26" s="29">
        <v>161870</v>
      </c>
      <c r="O26" s="98">
        <v>-12</v>
      </c>
      <c r="P26" s="28">
        <v>15</v>
      </c>
      <c r="Q26" s="28" t="s">
        <v>517</v>
      </c>
      <c r="R26" s="29">
        <v>233607</v>
      </c>
      <c r="S26" s="98">
        <v>-10.9</v>
      </c>
      <c r="T26" s="28">
        <v>15</v>
      </c>
    </row>
    <row r="27" spans="1:23" ht="13.8" thickBot="1" x14ac:dyDescent="0.3">
      <c r="A27" s="28" t="s">
        <v>518</v>
      </c>
      <c r="B27" s="29">
        <v>42725</v>
      </c>
      <c r="C27" s="98">
        <v>-13.4</v>
      </c>
      <c r="D27" s="28">
        <v>16</v>
      </c>
      <c r="E27" s="28" t="s">
        <v>518</v>
      </c>
      <c r="F27" s="29">
        <v>86816</v>
      </c>
      <c r="G27" s="98">
        <v>-11.1</v>
      </c>
      <c r="H27" s="28">
        <v>16</v>
      </c>
      <c r="I27" s="28" t="s">
        <v>518</v>
      </c>
      <c r="J27" s="29">
        <v>42418</v>
      </c>
      <c r="K27" s="98">
        <v>-7.8</v>
      </c>
      <c r="L27" s="28">
        <v>16</v>
      </c>
      <c r="M27" s="28" t="s">
        <v>518</v>
      </c>
      <c r="N27" s="29">
        <v>171959</v>
      </c>
      <c r="O27" s="98">
        <v>-10.9</v>
      </c>
      <c r="P27" s="28">
        <v>16</v>
      </c>
      <c r="Q27" s="28" t="s">
        <v>518</v>
      </c>
      <c r="R27" s="29">
        <v>244107</v>
      </c>
      <c r="S27" s="98">
        <v>-10.3</v>
      </c>
      <c r="T27" s="28">
        <v>16</v>
      </c>
    </row>
    <row r="28" spans="1:23" x14ac:dyDescent="0.25">
      <c r="A28" s="125" t="s">
        <v>519</v>
      </c>
      <c r="B28" s="126">
        <v>127545</v>
      </c>
      <c r="C28" s="127">
        <v>-12.6</v>
      </c>
      <c r="D28" s="125">
        <v>17</v>
      </c>
      <c r="E28" s="125" t="s">
        <v>519</v>
      </c>
      <c r="F28" s="126">
        <v>259895</v>
      </c>
      <c r="G28" s="127">
        <v>-11</v>
      </c>
      <c r="H28" s="125">
        <v>17</v>
      </c>
      <c r="I28" s="125" t="s">
        <v>519</v>
      </c>
      <c r="J28" s="126">
        <v>123968</v>
      </c>
      <c r="K28" s="127">
        <v>-9</v>
      </c>
      <c r="L28" s="125">
        <v>17</v>
      </c>
      <c r="M28" s="125" t="s">
        <v>519</v>
      </c>
      <c r="N28" s="126">
        <v>511408</v>
      </c>
      <c r="O28" s="127">
        <v>-10.9</v>
      </c>
      <c r="P28" s="125">
        <v>17</v>
      </c>
      <c r="Q28" s="125" t="s">
        <v>519</v>
      </c>
      <c r="R28" s="126">
        <v>736788</v>
      </c>
      <c r="S28" s="127">
        <v>-9.9</v>
      </c>
      <c r="T28" s="32">
        <v>17</v>
      </c>
    </row>
    <row r="29" spans="1:23" ht="13.8" thickBot="1" x14ac:dyDescent="0.3">
      <c r="A29" s="135" t="s">
        <v>520</v>
      </c>
      <c r="B29" s="136">
        <v>254312</v>
      </c>
      <c r="C29" s="137">
        <v>-13.3</v>
      </c>
      <c r="D29" s="135">
        <v>18</v>
      </c>
      <c r="E29" s="135" t="s">
        <v>520</v>
      </c>
      <c r="F29" s="136">
        <v>522524</v>
      </c>
      <c r="G29" s="137">
        <v>-11.1</v>
      </c>
      <c r="H29" s="135">
        <v>18</v>
      </c>
      <c r="I29" s="135" t="s">
        <v>520</v>
      </c>
      <c r="J29" s="136">
        <v>249054</v>
      </c>
      <c r="K29" s="137">
        <v>-9.6999999999999993</v>
      </c>
      <c r="L29" s="135">
        <v>18</v>
      </c>
      <c r="M29" s="135" t="s">
        <v>520</v>
      </c>
      <c r="N29" s="136">
        <v>1025890</v>
      </c>
      <c r="O29" s="137">
        <v>-11.3</v>
      </c>
      <c r="P29" s="135">
        <v>18</v>
      </c>
      <c r="Q29" s="135" t="s">
        <v>520</v>
      </c>
      <c r="R29" s="136">
        <v>1496867</v>
      </c>
      <c r="S29" s="137">
        <v>-10.199999999999999</v>
      </c>
      <c r="T29" s="28">
        <v>18</v>
      </c>
    </row>
    <row r="30" spans="1:23" ht="13.8" thickTop="1" x14ac:dyDescent="0.25">
      <c r="A30" s="131"/>
      <c r="B30" s="132"/>
      <c r="C30" s="133"/>
      <c r="D30" s="87"/>
      <c r="E30" s="87"/>
      <c r="F30" s="132"/>
      <c r="G30" s="133"/>
      <c r="H30" s="87"/>
      <c r="I30" s="87"/>
      <c r="J30" s="132"/>
      <c r="K30" s="133"/>
      <c r="L30" s="87"/>
      <c r="M30" s="87"/>
      <c r="N30" s="132"/>
      <c r="O30" s="133"/>
      <c r="P30" s="87"/>
      <c r="Q30" s="87"/>
      <c r="R30" s="132"/>
      <c r="S30" s="134"/>
      <c r="T30" s="47"/>
      <c r="U30" s="87"/>
      <c r="V30" s="87"/>
      <c r="W30" s="87"/>
    </row>
    <row r="31" spans="1:23" x14ac:dyDescent="0.25">
      <c r="A31" s="48"/>
      <c r="B31" s="74"/>
      <c r="C31" s="100"/>
      <c r="D31" s="49"/>
      <c r="E31" s="49"/>
      <c r="F31" s="74"/>
      <c r="G31" s="100"/>
      <c r="H31" s="49"/>
      <c r="I31" s="49"/>
      <c r="J31" s="74"/>
      <c r="K31" s="100"/>
      <c r="L31" s="49"/>
      <c r="M31" s="49"/>
      <c r="N31" s="74"/>
      <c r="O31" s="100"/>
      <c r="P31" s="49"/>
      <c r="Q31" s="49"/>
      <c r="R31" s="74"/>
      <c r="S31" s="104"/>
      <c r="T31" s="49"/>
      <c r="U31" s="87"/>
      <c r="V31" s="87"/>
      <c r="W31" s="87"/>
    </row>
    <row r="32" spans="1:23" ht="13.8" thickBot="1" x14ac:dyDescent="0.3">
      <c r="A32" s="128" t="s">
        <v>31</v>
      </c>
      <c r="B32" s="129">
        <v>482160</v>
      </c>
      <c r="C32" s="130">
        <v>-16.3</v>
      </c>
      <c r="D32" s="128">
        <v>19</v>
      </c>
      <c r="E32" s="128" t="s">
        <v>31</v>
      </c>
      <c r="F32" s="129">
        <v>994265</v>
      </c>
      <c r="G32" s="130">
        <v>-14</v>
      </c>
      <c r="H32" s="128">
        <v>19</v>
      </c>
      <c r="I32" s="128" t="s">
        <v>31</v>
      </c>
      <c r="J32" s="129">
        <v>477340</v>
      </c>
      <c r="K32" s="130">
        <v>-12.5</v>
      </c>
      <c r="L32" s="128">
        <v>19</v>
      </c>
      <c r="M32" s="128" t="s">
        <v>31</v>
      </c>
      <c r="N32" s="129">
        <v>1953765</v>
      </c>
      <c r="O32" s="130">
        <v>-14.2</v>
      </c>
      <c r="P32" s="128">
        <v>19</v>
      </c>
      <c r="Q32" s="128" t="s">
        <v>31</v>
      </c>
      <c r="R32" s="129">
        <v>2828374</v>
      </c>
      <c r="S32" s="130">
        <v>-13.3</v>
      </c>
      <c r="T32" s="33">
        <v>19</v>
      </c>
    </row>
    <row r="33" spans="1:23" ht="13.8" thickTop="1" x14ac:dyDescent="0.25">
      <c r="A33" s="16"/>
      <c r="B33" s="75"/>
      <c r="F33" s="75"/>
      <c r="J33" s="75"/>
      <c r="N33" s="75"/>
      <c r="R33" s="75"/>
    </row>
    <row r="34" spans="1:23" ht="12.75" customHeight="1" x14ac:dyDescent="0.25">
      <c r="A34" s="50" t="s">
        <v>521</v>
      </c>
      <c r="B34" s="76"/>
      <c r="C34" s="102"/>
      <c r="D34" s="51"/>
      <c r="E34" s="51"/>
      <c r="F34" s="76"/>
      <c r="G34" s="102"/>
      <c r="H34" s="51"/>
      <c r="I34" s="51"/>
      <c r="J34" s="76"/>
      <c r="K34" s="102"/>
      <c r="L34" s="51"/>
      <c r="M34" s="51"/>
      <c r="N34" s="76"/>
      <c r="O34" s="102"/>
      <c r="P34" s="51"/>
      <c r="Q34" s="51"/>
      <c r="R34" s="76"/>
      <c r="S34" s="105"/>
      <c r="T34" s="51"/>
    </row>
    <row r="35" spans="1:23" ht="12.75" customHeight="1" x14ac:dyDescent="0.25">
      <c r="A35" s="256" t="s">
        <v>93</v>
      </c>
      <c r="B35" s="257"/>
      <c r="C35" s="97" t="s">
        <v>499</v>
      </c>
      <c r="D35" s="45"/>
      <c r="E35" s="55" t="s">
        <v>104</v>
      </c>
      <c r="F35" s="79"/>
      <c r="G35" s="97" t="s">
        <v>499</v>
      </c>
      <c r="H35" s="45"/>
      <c r="I35" s="55" t="s">
        <v>117</v>
      </c>
      <c r="J35" s="79"/>
      <c r="K35" s="97" t="s">
        <v>499</v>
      </c>
      <c r="L35" s="45"/>
      <c r="M35" s="55" t="s">
        <v>523</v>
      </c>
      <c r="N35" s="79"/>
      <c r="O35" s="97" t="s">
        <v>499</v>
      </c>
      <c r="P35" s="45"/>
      <c r="Q35" s="55" t="s">
        <v>127</v>
      </c>
      <c r="R35" s="79"/>
      <c r="S35" s="97" t="s">
        <v>499</v>
      </c>
      <c r="T35" s="45"/>
    </row>
    <row r="36" spans="1:23" x14ac:dyDescent="0.25">
      <c r="A36" s="28"/>
      <c r="B36" s="29"/>
      <c r="C36" s="98"/>
      <c r="D36" s="28"/>
      <c r="E36" s="28"/>
      <c r="F36" s="29"/>
      <c r="G36" s="98"/>
      <c r="H36" s="28"/>
      <c r="I36" s="28"/>
      <c r="J36" s="29"/>
      <c r="K36" s="98"/>
      <c r="L36" s="28"/>
      <c r="M36" s="28"/>
      <c r="N36" s="29"/>
      <c r="O36" s="98"/>
      <c r="P36" s="28"/>
      <c r="Q36" s="28"/>
      <c r="R36" s="29"/>
      <c r="S36" s="98"/>
      <c r="T36" s="28"/>
    </row>
    <row r="37" spans="1:23" x14ac:dyDescent="0.25">
      <c r="A37" s="28" t="s">
        <v>503</v>
      </c>
      <c r="B37" s="29">
        <v>38423</v>
      </c>
      <c r="C37" s="98">
        <v>-14.2</v>
      </c>
      <c r="D37" s="28">
        <v>20</v>
      </c>
      <c r="E37" s="28" t="s">
        <v>503</v>
      </c>
      <c r="F37" s="29">
        <v>79277</v>
      </c>
      <c r="G37" s="98">
        <v>-12.9</v>
      </c>
      <c r="H37" s="28">
        <v>20</v>
      </c>
      <c r="I37" s="28" t="s">
        <v>503</v>
      </c>
      <c r="J37" s="29">
        <v>38297</v>
      </c>
      <c r="K37" s="98">
        <v>-11.7</v>
      </c>
      <c r="L37" s="28">
        <v>20</v>
      </c>
      <c r="M37" s="28" t="s">
        <v>503</v>
      </c>
      <c r="N37" s="29">
        <v>155997</v>
      </c>
      <c r="O37" s="98">
        <v>-12.9</v>
      </c>
      <c r="P37" s="28">
        <v>20</v>
      </c>
      <c r="Q37" s="28" t="s">
        <v>503</v>
      </c>
      <c r="R37" s="29">
        <v>223204</v>
      </c>
      <c r="S37" s="98">
        <v>-11.3</v>
      </c>
      <c r="T37" s="28">
        <v>20</v>
      </c>
    </row>
    <row r="38" spans="1:23" x14ac:dyDescent="0.25">
      <c r="A38" s="28" t="s">
        <v>504</v>
      </c>
      <c r="B38" s="29">
        <v>35309</v>
      </c>
      <c r="C38" s="98">
        <v>-14.2</v>
      </c>
      <c r="D38" s="28">
        <v>21</v>
      </c>
      <c r="E38" s="28" t="s">
        <v>504</v>
      </c>
      <c r="F38" s="29">
        <v>74327</v>
      </c>
      <c r="G38" s="98">
        <v>-12.7</v>
      </c>
      <c r="H38" s="28">
        <v>21</v>
      </c>
      <c r="I38" s="28" t="s">
        <v>504</v>
      </c>
      <c r="J38" s="29">
        <v>35169</v>
      </c>
      <c r="K38" s="98">
        <v>-12.2</v>
      </c>
      <c r="L38" s="28">
        <v>21</v>
      </c>
      <c r="M38" s="28" t="s">
        <v>504</v>
      </c>
      <c r="N38" s="29">
        <v>144806</v>
      </c>
      <c r="O38" s="98">
        <v>-12.9</v>
      </c>
      <c r="P38" s="28">
        <v>21</v>
      </c>
      <c r="Q38" s="28" t="s">
        <v>504</v>
      </c>
      <c r="R38" s="29">
        <v>205623</v>
      </c>
      <c r="S38" s="98">
        <v>-12.1</v>
      </c>
      <c r="T38" s="28">
        <v>21</v>
      </c>
    </row>
    <row r="39" spans="1:23" ht="13.8" thickBot="1" x14ac:dyDescent="0.3">
      <c r="A39" s="28" t="s">
        <v>505</v>
      </c>
      <c r="B39" s="29">
        <v>45369</v>
      </c>
      <c r="C39" s="98">
        <v>19.8</v>
      </c>
      <c r="D39" s="28">
        <v>22</v>
      </c>
      <c r="E39" s="28" t="s">
        <v>505</v>
      </c>
      <c r="F39" s="29">
        <v>92762</v>
      </c>
      <c r="G39" s="98">
        <v>17.899999999999999</v>
      </c>
      <c r="H39" s="28">
        <v>22</v>
      </c>
      <c r="I39" s="28" t="s">
        <v>505</v>
      </c>
      <c r="J39" s="29">
        <v>44696</v>
      </c>
      <c r="K39" s="98">
        <v>17.3</v>
      </c>
      <c r="L39" s="28">
        <v>22</v>
      </c>
      <c r="M39" s="28" t="s">
        <v>505</v>
      </c>
      <c r="N39" s="29">
        <v>182827</v>
      </c>
      <c r="O39" s="98">
        <v>18.2</v>
      </c>
      <c r="P39" s="28">
        <v>22</v>
      </c>
      <c r="Q39" s="28" t="s">
        <v>505</v>
      </c>
      <c r="R39" s="29">
        <v>262577</v>
      </c>
      <c r="S39" s="98">
        <v>18.8</v>
      </c>
      <c r="T39" s="28">
        <v>22</v>
      </c>
    </row>
    <row r="40" spans="1:23" x14ac:dyDescent="0.25">
      <c r="A40" s="125" t="s">
        <v>506</v>
      </c>
      <c r="B40" s="126">
        <v>119101</v>
      </c>
      <c r="C40" s="127">
        <v>-3.8</v>
      </c>
      <c r="D40" s="125">
        <v>23</v>
      </c>
      <c r="E40" s="125" t="s">
        <v>506</v>
      </c>
      <c r="F40" s="126">
        <v>246367</v>
      </c>
      <c r="G40" s="127">
        <v>-3.3</v>
      </c>
      <c r="H40" s="125">
        <v>23</v>
      </c>
      <c r="I40" s="125" t="s">
        <v>506</v>
      </c>
      <c r="J40" s="126">
        <v>118162</v>
      </c>
      <c r="K40" s="127">
        <v>-2.8</v>
      </c>
      <c r="L40" s="125">
        <v>23</v>
      </c>
      <c r="M40" s="125" t="s">
        <v>506</v>
      </c>
      <c r="N40" s="126">
        <v>483630</v>
      </c>
      <c r="O40" s="127">
        <v>-3.3</v>
      </c>
      <c r="P40" s="125">
        <v>23</v>
      </c>
      <c r="Q40" s="125" t="s">
        <v>506</v>
      </c>
      <c r="R40" s="126">
        <v>691404</v>
      </c>
      <c r="S40" s="127">
        <v>-2.1</v>
      </c>
      <c r="T40" s="32">
        <v>23</v>
      </c>
    </row>
    <row r="41" spans="1:23" x14ac:dyDescent="0.25">
      <c r="A41" s="46"/>
      <c r="B41" s="73"/>
      <c r="C41" s="99"/>
      <c r="D41" s="47"/>
      <c r="E41" s="47"/>
      <c r="F41" s="73"/>
      <c r="G41" s="99"/>
      <c r="H41" s="47"/>
      <c r="I41" s="47"/>
      <c r="J41" s="73"/>
      <c r="K41" s="99"/>
      <c r="L41" s="47"/>
      <c r="M41" s="47"/>
      <c r="N41" s="73"/>
      <c r="O41" s="99"/>
      <c r="P41" s="47"/>
      <c r="Q41" s="47"/>
      <c r="R41" s="73"/>
      <c r="S41" s="103"/>
      <c r="T41" s="47"/>
      <c r="U41" s="87"/>
      <c r="V41" s="87"/>
      <c r="W41" s="87"/>
    </row>
    <row r="42" spans="1:23" x14ac:dyDescent="0.25">
      <c r="A42" s="48"/>
      <c r="B42" s="74"/>
      <c r="C42" s="100"/>
      <c r="D42" s="49"/>
      <c r="E42" s="49"/>
      <c r="F42" s="74"/>
      <c r="G42" s="100"/>
      <c r="H42" s="49"/>
      <c r="I42" s="49"/>
      <c r="J42" s="74"/>
      <c r="K42" s="100"/>
      <c r="L42" s="49"/>
      <c r="M42" s="49"/>
      <c r="N42" s="74"/>
      <c r="O42" s="100"/>
      <c r="P42" s="49"/>
      <c r="Q42" s="49"/>
      <c r="R42" s="74"/>
      <c r="S42" s="104"/>
      <c r="T42" s="49"/>
      <c r="U42" s="87"/>
      <c r="V42" s="87"/>
      <c r="W42" s="87"/>
    </row>
    <row r="43" spans="1:23" x14ac:dyDescent="0.25">
      <c r="A43" s="28" t="s">
        <v>507</v>
      </c>
      <c r="B43" s="29">
        <v>43857</v>
      </c>
      <c r="C43" s="98">
        <v>64</v>
      </c>
      <c r="D43" s="28">
        <v>24</v>
      </c>
      <c r="E43" s="28" t="s">
        <v>507</v>
      </c>
      <c r="F43" s="29">
        <v>89877</v>
      </c>
      <c r="G43" s="98">
        <v>53.5</v>
      </c>
      <c r="H43" s="28">
        <v>24</v>
      </c>
      <c r="I43" s="28" t="s">
        <v>507</v>
      </c>
      <c r="J43" s="29">
        <v>44002</v>
      </c>
      <c r="K43" s="98">
        <v>50.9</v>
      </c>
      <c r="L43" s="28">
        <v>24</v>
      </c>
      <c r="M43" s="28" t="s">
        <v>507</v>
      </c>
      <c r="N43" s="29">
        <v>177736</v>
      </c>
      <c r="O43" s="98">
        <v>55.3</v>
      </c>
      <c r="P43" s="28">
        <v>24</v>
      </c>
      <c r="Q43" s="28" t="s">
        <v>507</v>
      </c>
      <c r="R43" s="29">
        <v>257255</v>
      </c>
      <c r="S43" s="98">
        <v>55.2</v>
      </c>
      <c r="T43" s="28">
        <v>24</v>
      </c>
    </row>
    <row r="44" spans="1:23" x14ac:dyDescent="0.25">
      <c r="A44" s="28" t="s">
        <v>508</v>
      </c>
      <c r="B44" s="29">
        <v>47180</v>
      </c>
      <c r="C44" s="98">
        <v>35</v>
      </c>
      <c r="D44" s="28">
        <v>25</v>
      </c>
      <c r="E44" s="28" t="s">
        <v>508</v>
      </c>
      <c r="F44" s="29">
        <v>94358</v>
      </c>
      <c r="G44" s="98">
        <v>28.2</v>
      </c>
      <c r="H44" s="28">
        <v>25</v>
      </c>
      <c r="I44" s="28" t="s">
        <v>508</v>
      </c>
      <c r="J44" s="29">
        <v>45941</v>
      </c>
      <c r="K44" s="98">
        <v>26.6</v>
      </c>
      <c r="L44" s="28">
        <v>25</v>
      </c>
      <c r="M44" s="28" t="s">
        <v>508</v>
      </c>
      <c r="N44" s="29">
        <v>187479</v>
      </c>
      <c r="O44" s="98">
        <v>29.5</v>
      </c>
      <c r="P44" s="28">
        <v>25</v>
      </c>
      <c r="Q44" s="28" t="s">
        <v>508</v>
      </c>
      <c r="R44" s="29">
        <v>273738</v>
      </c>
      <c r="S44" s="98">
        <v>28.9</v>
      </c>
      <c r="T44" s="28">
        <v>25</v>
      </c>
    </row>
    <row r="45" spans="1:23" ht="13.8" thickBot="1" x14ac:dyDescent="0.3">
      <c r="A45" s="28" t="s">
        <v>509</v>
      </c>
      <c r="B45" s="29">
        <v>50161</v>
      </c>
      <c r="C45" s="98">
        <v>18.399999999999999</v>
      </c>
      <c r="D45" s="28">
        <v>26</v>
      </c>
      <c r="E45" s="28" t="s">
        <v>509</v>
      </c>
      <c r="F45" s="29">
        <v>96572</v>
      </c>
      <c r="G45" s="98">
        <v>13.9</v>
      </c>
      <c r="H45" s="28">
        <v>26</v>
      </c>
      <c r="I45" s="28" t="s">
        <v>509</v>
      </c>
      <c r="J45" s="29">
        <v>46669</v>
      </c>
      <c r="K45" s="98">
        <v>13</v>
      </c>
      <c r="L45" s="28">
        <v>26</v>
      </c>
      <c r="M45" s="28" t="s">
        <v>509</v>
      </c>
      <c r="N45" s="29">
        <v>193402</v>
      </c>
      <c r="O45" s="98">
        <v>14.8</v>
      </c>
      <c r="P45" s="28">
        <v>26</v>
      </c>
      <c r="Q45" s="28" t="s">
        <v>509</v>
      </c>
      <c r="R45" s="29">
        <v>282497</v>
      </c>
      <c r="S45" s="98">
        <v>14.5</v>
      </c>
      <c r="T45" s="28">
        <v>26</v>
      </c>
    </row>
    <row r="46" spans="1:23" x14ac:dyDescent="0.25">
      <c r="A46" s="125" t="s">
        <v>510</v>
      </c>
      <c r="B46" s="126">
        <v>141197</v>
      </c>
      <c r="C46" s="127">
        <v>35.700000000000003</v>
      </c>
      <c r="D46" s="125">
        <v>27</v>
      </c>
      <c r="E46" s="125" t="s">
        <v>510</v>
      </c>
      <c r="F46" s="126">
        <v>280808</v>
      </c>
      <c r="G46" s="127">
        <v>29.5</v>
      </c>
      <c r="H46" s="125">
        <v>27</v>
      </c>
      <c r="I46" s="125" t="s">
        <v>510</v>
      </c>
      <c r="J46" s="126">
        <v>136612</v>
      </c>
      <c r="K46" s="127">
        <v>28</v>
      </c>
      <c r="L46" s="125">
        <v>27</v>
      </c>
      <c r="M46" s="125" t="s">
        <v>510</v>
      </c>
      <c r="N46" s="126">
        <v>558617</v>
      </c>
      <c r="O46" s="127">
        <v>30.6</v>
      </c>
      <c r="P46" s="125">
        <v>27</v>
      </c>
      <c r="Q46" s="125" t="s">
        <v>510</v>
      </c>
      <c r="R46" s="126">
        <v>813490</v>
      </c>
      <c r="S46" s="127">
        <v>30.2</v>
      </c>
      <c r="T46" s="32">
        <v>27</v>
      </c>
    </row>
    <row r="47" spans="1:23" x14ac:dyDescent="0.25">
      <c r="A47" s="28" t="s">
        <v>511</v>
      </c>
      <c r="B47" s="29">
        <v>260299</v>
      </c>
      <c r="C47" s="98">
        <v>14.2</v>
      </c>
      <c r="D47" s="28">
        <v>28</v>
      </c>
      <c r="E47" s="28" t="s">
        <v>511</v>
      </c>
      <c r="F47" s="29">
        <v>527174</v>
      </c>
      <c r="G47" s="98">
        <v>11.8</v>
      </c>
      <c r="H47" s="28">
        <v>28</v>
      </c>
      <c r="I47" s="28" t="s">
        <v>511</v>
      </c>
      <c r="J47" s="29">
        <v>254774</v>
      </c>
      <c r="K47" s="98">
        <v>11.6</v>
      </c>
      <c r="L47" s="28">
        <v>28</v>
      </c>
      <c r="M47" s="28" t="s">
        <v>511</v>
      </c>
      <c r="N47" s="29">
        <v>1042247</v>
      </c>
      <c r="O47" s="98">
        <v>12.3</v>
      </c>
      <c r="P47" s="28">
        <v>28</v>
      </c>
      <c r="Q47" s="28" t="s">
        <v>511</v>
      </c>
      <c r="R47" s="29">
        <v>1504894</v>
      </c>
      <c r="S47" s="98">
        <v>13</v>
      </c>
      <c r="T47" s="28">
        <v>28</v>
      </c>
    </row>
    <row r="48" spans="1:23" x14ac:dyDescent="0.25">
      <c r="A48" s="46"/>
      <c r="B48" s="73"/>
      <c r="C48" s="99"/>
      <c r="D48" s="47"/>
      <c r="E48" s="47"/>
      <c r="F48" s="73"/>
      <c r="G48" s="99"/>
      <c r="H48" s="47"/>
      <c r="I48" s="47"/>
      <c r="J48" s="73"/>
      <c r="K48" s="99"/>
      <c r="L48" s="47"/>
      <c r="M48" s="47"/>
      <c r="N48" s="73"/>
      <c r="O48" s="99"/>
      <c r="P48" s="47"/>
      <c r="Q48" s="47"/>
      <c r="R48" s="73"/>
      <c r="S48" s="103"/>
      <c r="T48" s="47"/>
      <c r="U48" s="87"/>
      <c r="V48" s="87"/>
      <c r="W48" s="87"/>
    </row>
    <row r="49" spans="1:23" x14ac:dyDescent="0.25">
      <c r="A49" s="48"/>
      <c r="B49" s="74"/>
      <c r="C49" s="100"/>
      <c r="D49" s="49"/>
      <c r="E49" s="49"/>
      <c r="F49" s="74"/>
      <c r="G49" s="100"/>
      <c r="H49" s="49"/>
      <c r="I49" s="49"/>
      <c r="J49" s="74"/>
      <c r="K49" s="100"/>
      <c r="L49" s="49"/>
      <c r="M49" s="49"/>
      <c r="N49" s="74"/>
      <c r="O49" s="100"/>
      <c r="P49" s="49"/>
      <c r="Q49" s="49"/>
      <c r="R49" s="74"/>
      <c r="S49" s="104"/>
      <c r="T49" s="49"/>
      <c r="U49" s="87"/>
      <c r="V49" s="87"/>
      <c r="W49" s="87"/>
    </row>
    <row r="50" spans="1:23" x14ac:dyDescent="0.25">
      <c r="A50" s="28" t="s">
        <v>512</v>
      </c>
      <c r="B50" s="29">
        <v>48268</v>
      </c>
      <c r="C50" s="98">
        <v>13.8</v>
      </c>
      <c r="D50" s="28">
        <v>29</v>
      </c>
      <c r="E50" s="28" t="s">
        <v>512</v>
      </c>
      <c r="F50" s="29">
        <v>98619</v>
      </c>
      <c r="G50" s="98">
        <v>10.9</v>
      </c>
      <c r="H50" s="28">
        <v>29</v>
      </c>
      <c r="I50" s="28" t="s">
        <v>512</v>
      </c>
      <c r="J50" s="29">
        <v>47665</v>
      </c>
      <c r="K50" s="98">
        <v>10.1</v>
      </c>
      <c r="L50" s="28">
        <v>29</v>
      </c>
      <c r="M50" s="28" t="s">
        <v>512</v>
      </c>
      <c r="N50" s="29">
        <v>194553</v>
      </c>
      <c r="O50" s="98">
        <v>11.4</v>
      </c>
      <c r="P50" s="28">
        <v>29</v>
      </c>
      <c r="Q50" s="28" t="s">
        <v>512</v>
      </c>
      <c r="R50" s="29">
        <v>290142</v>
      </c>
      <c r="S50" s="98">
        <v>11.6</v>
      </c>
      <c r="T50" s="28">
        <v>29</v>
      </c>
    </row>
    <row r="51" spans="1:23" x14ac:dyDescent="0.25">
      <c r="A51" s="28" t="s">
        <v>513</v>
      </c>
      <c r="B51" s="29">
        <v>46405</v>
      </c>
      <c r="C51" s="98">
        <v>10.4</v>
      </c>
      <c r="D51" s="28">
        <v>30</v>
      </c>
      <c r="E51" s="28" t="s">
        <v>513</v>
      </c>
      <c r="F51" s="29">
        <v>95440</v>
      </c>
      <c r="G51" s="98">
        <v>8.5</v>
      </c>
      <c r="H51" s="28">
        <v>30</v>
      </c>
      <c r="I51" s="28" t="s">
        <v>513</v>
      </c>
      <c r="J51" s="29">
        <v>44544</v>
      </c>
      <c r="K51" s="98">
        <v>8.1999999999999993</v>
      </c>
      <c r="L51" s="28">
        <v>30</v>
      </c>
      <c r="M51" s="28" t="s">
        <v>513</v>
      </c>
      <c r="N51" s="29">
        <v>186389</v>
      </c>
      <c r="O51" s="98">
        <v>8.9</v>
      </c>
      <c r="P51" s="28">
        <v>30</v>
      </c>
      <c r="Q51" s="28" t="s">
        <v>513</v>
      </c>
      <c r="R51" s="29">
        <v>273847</v>
      </c>
      <c r="S51" s="98">
        <v>8.3000000000000007</v>
      </c>
      <c r="T51" s="28">
        <v>30</v>
      </c>
    </row>
    <row r="52" spans="1:23" ht="13.8" thickBot="1" x14ac:dyDescent="0.3">
      <c r="A52" s="28" t="s">
        <v>514</v>
      </c>
      <c r="B52" s="29">
        <v>46318</v>
      </c>
      <c r="C52" s="98">
        <v>9.5</v>
      </c>
      <c r="D52" s="28">
        <v>31</v>
      </c>
      <c r="E52" s="28" t="s">
        <v>514</v>
      </c>
      <c r="F52" s="29">
        <v>92674</v>
      </c>
      <c r="G52" s="98">
        <v>8.1999999999999993</v>
      </c>
      <c r="H52" s="28">
        <v>31</v>
      </c>
      <c r="I52" s="28" t="s">
        <v>514</v>
      </c>
      <c r="J52" s="29">
        <v>43844</v>
      </c>
      <c r="K52" s="98">
        <v>7.9</v>
      </c>
      <c r="L52" s="28">
        <v>31</v>
      </c>
      <c r="M52" s="28" t="s">
        <v>514</v>
      </c>
      <c r="N52" s="29">
        <v>182836</v>
      </c>
      <c r="O52" s="98">
        <v>8.4</v>
      </c>
      <c r="P52" s="28">
        <v>31</v>
      </c>
      <c r="Q52" s="28" t="s">
        <v>514</v>
      </c>
      <c r="R52" s="29">
        <v>266703</v>
      </c>
      <c r="S52" s="98">
        <v>7.9</v>
      </c>
      <c r="T52" s="28">
        <v>31</v>
      </c>
    </row>
    <row r="53" spans="1:23" x14ac:dyDescent="0.25">
      <c r="A53" s="125" t="s">
        <v>515</v>
      </c>
      <c r="B53" s="126">
        <v>140991</v>
      </c>
      <c r="C53" s="127">
        <v>11.2</v>
      </c>
      <c r="D53" s="125">
        <v>32</v>
      </c>
      <c r="E53" s="125" t="s">
        <v>515</v>
      </c>
      <c r="F53" s="126">
        <v>286733</v>
      </c>
      <c r="G53" s="127">
        <v>9.1999999999999993</v>
      </c>
      <c r="H53" s="125">
        <v>32</v>
      </c>
      <c r="I53" s="125" t="s">
        <v>515</v>
      </c>
      <c r="J53" s="126">
        <v>136053</v>
      </c>
      <c r="K53" s="127">
        <v>8.8000000000000007</v>
      </c>
      <c r="L53" s="125">
        <v>32</v>
      </c>
      <c r="M53" s="125" t="s">
        <v>515</v>
      </c>
      <c r="N53" s="126">
        <v>563778</v>
      </c>
      <c r="O53" s="127">
        <v>9.6</v>
      </c>
      <c r="P53" s="125">
        <v>32</v>
      </c>
      <c r="Q53" s="125" t="s">
        <v>515</v>
      </c>
      <c r="R53" s="126">
        <v>830692</v>
      </c>
      <c r="S53" s="127">
        <v>9.3000000000000007</v>
      </c>
      <c r="T53" s="32">
        <v>32</v>
      </c>
    </row>
    <row r="54" spans="1:23" x14ac:dyDescent="0.25">
      <c r="A54" s="46"/>
      <c r="B54" s="73"/>
      <c r="C54" s="99"/>
      <c r="D54" s="47"/>
      <c r="E54" s="47"/>
      <c r="F54" s="73"/>
      <c r="G54" s="99"/>
      <c r="H54" s="47"/>
      <c r="I54" s="47"/>
      <c r="J54" s="73"/>
      <c r="K54" s="99"/>
      <c r="L54" s="47"/>
      <c r="M54" s="47"/>
      <c r="N54" s="73"/>
      <c r="O54" s="99"/>
      <c r="P54" s="47"/>
      <c r="Q54" s="47"/>
      <c r="R54" s="73"/>
      <c r="S54" s="103"/>
      <c r="T54" s="47"/>
      <c r="U54" s="87"/>
      <c r="V54" s="87"/>
      <c r="W54" s="87"/>
    </row>
    <row r="55" spans="1:23" x14ac:dyDescent="0.25">
      <c r="A55" s="48"/>
      <c r="B55" s="74"/>
      <c r="C55" s="100"/>
      <c r="D55" s="49"/>
      <c r="E55" s="49"/>
      <c r="F55" s="74"/>
      <c r="G55" s="100"/>
      <c r="H55" s="49"/>
      <c r="I55" s="49"/>
      <c r="J55" s="74"/>
      <c r="K55" s="100"/>
      <c r="L55" s="49"/>
      <c r="M55" s="49"/>
      <c r="N55" s="74"/>
      <c r="O55" s="100"/>
      <c r="P55" s="49"/>
      <c r="Q55" s="49"/>
      <c r="R55" s="74"/>
      <c r="S55" s="104"/>
      <c r="T55" s="49"/>
      <c r="U55" s="87"/>
      <c r="V55" s="87"/>
      <c r="W55" s="87"/>
    </row>
    <row r="56" spans="1:23" x14ac:dyDescent="0.25">
      <c r="A56" s="28" t="s">
        <v>516</v>
      </c>
      <c r="B56" s="29"/>
      <c r="C56" s="98"/>
      <c r="D56" s="28">
        <v>33</v>
      </c>
      <c r="E56" s="28" t="s">
        <v>516</v>
      </c>
      <c r="F56" s="29"/>
      <c r="G56" s="98"/>
      <c r="H56" s="28">
        <v>33</v>
      </c>
      <c r="I56" s="28" t="s">
        <v>516</v>
      </c>
      <c r="J56" s="29"/>
      <c r="K56" s="98"/>
      <c r="L56" s="28">
        <v>33</v>
      </c>
      <c r="M56" s="28" t="s">
        <v>516</v>
      </c>
      <c r="N56" s="29"/>
      <c r="O56" s="98"/>
      <c r="P56" s="28">
        <v>33</v>
      </c>
      <c r="Q56" s="28" t="s">
        <v>516</v>
      </c>
      <c r="R56" s="29"/>
      <c r="S56" s="98"/>
      <c r="T56" s="28">
        <v>33</v>
      </c>
    </row>
    <row r="57" spans="1:23" x14ac:dyDescent="0.25">
      <c r="A57" s="28" t="s">
        <v>517</v>
      </c>
      <c r="B57" s="29"/>
      <c r="C57" s="98"/>
      <c r="D57" s="28">
        <v>34</v>
      </c>
      <c r="E57" s="28" t="s">
        <v>517</v>
      </c>
      <c r="F57" s="29"/>
      <c r="G57" s="98"/>
      <c r="H57" s="28">
        <v>34</v>
      </c>
      <c r="I57" s="28" t="s">
        <v>517</v>
      </c>
      <c r="J57" s="29"/>
      <c r="K57" s="98"/>
      <c r="L57" s="28">
        <v>34</v>
      </c>
      <c r="M57" s="28" t="s">
        <v>517</v>
      </c>
      <c r="N57" s="29"/>
      <c r="O57" s="98"/>
      <c r="P57" s="28">
        <v>34</v>
      </c>
      <c r="Q57" s="28" t="s">
        <v>517</v>
      </c>
      <c r="R57" s="29"/>
      <c r="S57" s="98"/>
      <c r="T57" s="28">
        <v>34</v>
      </c>
    </row>
    <row r="58" spans="1:23" ht="13.8" thickBot="1" x14ac:dyDescent="0.3">
      <c r="A58" s="28" t="s">
        <v>518</v>
      </c>
      <c r="B58" s="29"/>
      <c r="C58" s="98"/>
      <c r="D58" s="28">
        <v>35</v>
      </c>
      <c r="E58" s="28" t="s">
        <v>518</v>
      </c>
      <c r="F58" s="29"/>
      <c r="G58" s="98"/>
      <c r="H58" s="28">
        <v>35</v>
      </c>
      <c r="I58" s="28" t="s">
        <v>518</v>
      </c>
      <c r="J58" s="29"/>
      <c r="K58" s="98"/>
      <c r="L58" s="28">
        <v>35</v>
      </c>
      <c r="M58" s="28" t="s">
        <v>518</v>
      </c>
      <c r="N58" s="29"/>
      <c r="O58" s="98"/>
      <c r="P58" s="28">
        <v>35</v>
      </c>
      <c r="Q58" s="28" t="s">
        <v>518</v>
      </c>
      <c r="R58" s="29"/>
      <c r="S58" s="98"/>
      <c r="T58" s="28">
        <v>35</v>
      </c>
    </row>
    <row r="59" spans="1:23" x14ac:dyDescent="0.25">
      <c r="A59" s="125" t="s">
        <v>519</v>
      </c>
      <c r="B59" s="126">
        <v>0</v>
      </c>
      <c r="C59" s="127"/>
      <c r="D59" s="125">
        <v>36</v>
      </c>
      <c r="E59" s="125" t="s">
        <v>519</v>
      </c>
      <c r="F59" s="126">
        <v>0</v>
      </c>
      <c r="G59" s="127"/>
      <c r="H59" s="125">
        <v>36</v>
      </c>
      <c r="I59" s="125" t="s">
        <v>519</v>
      </c>
      <c r="J59" s="126">
        <v>0</v>
      </c>
      <c r="K59" s="127"/>
      <c r="L59" s="125">
        <v>36</v>
      </c>
      <c r="M59" s="125" t="s">
        <v>519</v>
      </c>
      <c r="N59" s="126">
        <v>0</v>
      </c>
      <c r="O59" s="127"/>
      <c r="P59" s="125">
        <v>36</v>
      </c>
      <c r="Q59" s="125" t="s">
        <v>519</v>
      </c>
      <c r="R59" s="126">
        <v>0</v>
      </c>
      <c r="S59" s="127"/>
      <c r="T59" s="32">
        <v>36</v>
      </c>
    </row>
    <row r="60" spans="1:23" x14ac:dyDescent="0.25">
      <c r="A60" s="28" t="s">
        <v>520</v>
      </c>
      <c r="B60" s="29">
        <v>140991</v>
      </c>
      <c r="C60" s="98">
        <v>11.2</v>
      </c>
      <c r="D60" s="28">
        <v>37</v>
      </c>
      <c r="E60" s="28" t="s">
        <v>520</v>
      </c>
      <c r="F60" s="29">
        <v>286733</v>
      </c>
      <c r="G60" s="98">
        <v>9.1999999999999993</v>
      </c>
      <c r="H60" s="28">
        <v>37</v>
      </c>
      <c r="I60" s="28" t="s">
        <v>520</v>
      </c>
      <c r="J60" s="29">
        <v>136053</v>
      </c>
      <c r="K60" s="98">
        <v>8.8000000000000007</v>
      </c>
      <c r="L60" s="28">
        <v>37</v>
      </c>
      <c r="M60" s="28" t="s">
        <v>520</v>
      </c>
      <c r="N60" s="29">
        <v>563778</v>
      </c>
      <c r="O60" s="98">
        <v>9.6</v>
      </c>
      <c r="P60" s="28">
        <v>37</v>
      </c>
      <c r="Q60" s="28" t="s">
        <v>520</v>
      </c>
      <c r="R60" s="29">
        <v>830692</v>
      </c>
      <c r="S60" s="98">
        <v>9.3000000000000007</v>
      </c>
      <c r="T60" s="28">
        <v>37</v>
      </c>
    </row>
    <row r="61" spans="1:23" x14ac:dyDescent="0.25">
      <c r="A61" s="46"/>
      <c r="B61" s="73"/>
      <c r="C61" s="99"/>
      <c r="D61" s="47"/>
      <c r="E61" s="47"/>
      <c r="F61" s="73"/>
      <c r="G61" s="99"/>
      <c r="H61" s="47"/>
      <c r="I61" s="47"/>
      <c r="J61" s="73"/>
      <c r="K61" s="99"/>
      <c r="L61" s="47"/>
      <c r="M61" s="47"/>
      <c r="N61" s="73"/>
      <c r="O61" s="99"/>
      <c r="P61" s="47"/>
      <c r="Q61" s="47"/>
      <c r="R61" s="73"/>
      <c r="S61" s="103"/>
      <c r="T61" s="47"/>
      <c r="U61" s="87"/>
      <c r="V61" s="87"/>
      <c r="W61" s="87"/>
    </row>
    <row r="62" spans="1:23" x14ac:dyDescent="0.25">
      <c r="A62" s="48"/>
      <c r="B62" s="74"/>
      <c r="C62" s="100"/>
      <c r="D62" s="49"/>
      <c r="E62" s="49"/>
      <c r="F62" s="74"/>
      <c r="G62" s="100"/>
      <c r="H62" s="49"/>
      <c r="I62" s="49"/>
      <c r="J62" s="74"/>
      <c r="K62" s="100"/>
      <c r="L62" s="49"/>
      <c r="M62" s="49"/>
      <c r="N62" s="74"/>
      <c r="O62" s="100"/>
      <c r="P62" s="49"/>
      <c r="Q62" s="49"/>
      <c r="R62" s="74"/>
      <c r="S62" s="104"/>
      <c r="T62" s="49"/>
      <c r="U62" s="87"/>
      <c r="V62" s="87"/>
      <c r="W62" s="87"/>
    </row>
    <row r="63" spans="1:23" ht="13.8" thickBot="1" x14ac:dyDescent="0.3">
      <c r="A63" s="128" t="s">
        <v>31</v>
      </c>
      <c r="B63" s="129">
        <v>401290</v>
      </c>
      <c r="C63" s="130">
        <v>13.2</v>
      </c>
      <c r="D63" s="128">
        <v>38</v>
      </c>
      <c r="E63" s="128" t="s">
        <v>31</v>
      </c>
      <c r="F63" s="129">
        <v>813907</v>
      </c>
      <c r="G63" s="130">
        <v>10.8</v>
      </c>
      <c r="H63" s="128">
        <v>38</v>
      </c>
      <c r="I63" s="128" t="s">
        <v>31</v>
      </c>
      <c r="J63" s="129">
        <v>390828</v>
      </c>
      <c r="K63" s="130">
        <v>10.6</v>
      </c>
      <c r="L63" s="128">
        <v>38</v>
      </c>
      <c r="M63" s="128" t="s">
        <v>31</v>
      </c>
      <c r="N63" s="129">
        <v>1606025</v>
      </c>
      <c r="O63" s="130">
        <v>11.3</v>
      </c>
      <c r="P63" s="128">
        <v>38</v>
      </c>
      <c r="Q63" s="128" t="s">
        <v>31</v>
      </c>
      <c r="R63" s="129">
        <v>2335587</v>
      </c>
      <c r="S63" s="130">
        <v>11.7</v>
      </c>
      <c r="T63" s="33">
        <v>38</v>
      </c>
    </row>
    <row r="64" spans="1:23" ht="13.8" thickTop="1" x14ac:dyDescent="0.25"/>
  </sheetData>
  <mergeCells count="7">
    <mergeCell ref="A35:B35"/>
    <mergeCell ref="A2:S2"/>
    <mergeCell ref="A3:B3"/>
    <mergeCell ref="E3:F3"/>
    <mergeCell ref="I3:J3"/>
    <mergeCell ref="M3:N3"/>
    <mergeCell ref="Q3:R3"/>
  </mergeCells>
  <phoneticPr fontId="0" type="noConversion"/>
  <pageMargins left="0.75" right="0.75" top="1" bottom="1" header="0.5" footer="0.5"/>
  <pageSetup scale="65" orientation="portrait" verticalDpi="598" r:id="rId1"/>
  <headerFooter alignWithMargins="0"/>
  <colBreaks count="1" manualBreakCount="1">
    <brk id="2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L1:O327"/>
  <sheetViews>
    <sheetView topLeftCell="A4" zoomScale="78" zoomScaleNormal="78" workbookViewId="0">
      <selection activeCell="R36" sqref="R36"/>
    </sheetView>
  </sheetViews>
  <sheetFormatPr defaultRowHeight="13.2" x14ac:dyDescent="0.25"/>
  <cols>
    <col min="14" max="14" width="18.44140625" customWidth="1"/>
  </cols>
  <sheetData>
    <row r="1" spans="12:15" ht="39.6" x14ac:dyDescent="0.25">
      <c r="L1" s="154" t="s">
        <v>31</v>
      </c>
      <c r="M1" s="150" t="s">
        <v>524</v>
      </c>
      <c r="N1" s="15" t="s">
        <v>525</v>
      </c>
      <c r="O1" s="19"/>
    </row>
    <row r="2" spans="12:15" x14ac:dyDescent="0.25">
      <c r="L2" s="155">
        <f>IF(Data!H42 &lt;&gt; "", Data!J42, "")</f>
        <v>35431</v>
      </c>
      <c r="M2" s="151">
        <f>Data!H42</f>
        <v>35431</v>
      </c>
      <c r="N2" s="17">
        <f>Data!I42</f>
        <v>2490</v>
      </c>
    </row>
    <row r="3" spans="12:15" x14ac:dyDescent="0.25">
      <c r="L3" s="155">
        <f>IF(Data!H43 &lt;&gt; "", Data!J43, "")</f>
        <v>35462</v>
      </c>
      <c r="M3" s="151">
        <f>Data!H43</f>
        <v>35462</v>
      </c>
      <c r="N3" s="17">
        <f>Data!I43</f>
        <v>2497</v>
      </c>
    </row>
    <row r="4" spans="12:15" x14ac:dyDescent="0.25">
      <c r="L4" s="155">
        <f>IF(Data!H44 &lt;&gt; "", Data!J44, "")</f>
        <v>35490</v>
      </c>
      <c r="M4" s="151">
        <f>Data!H44</f>
        <v>35490</v>
      </c>
      <c r="N4" s="17">
        <f>Data!I44</f>
        <v>2505</v>
      </c>
    </row>
    <row r="5" spans="12:15" x14ac:dyDescent="0.25">
      <c r="L5" s="155">
        <f>IF(Data!H45 &lt;&gt; "", Data!J45, "")</f>
        <v>35521</v>
      </c>
      <c r="M5" s="151">
        <f>Data!H45</f>
        <v>35521</v>
      </c>
      <c r="N5" s="17">
        <f>Data!I45</f>
        <v>2511</v>
      </c>
    </row>
    <row r="6" spans="12:15" x14ac:dyDescent="0.25">
      <c r="L6" s="155">
        <f>IF(Data!H46 &lt;&gt; "", Data!J46, "")</f>
        <v>35551</v>
      </c>
      <c r="M6" s="151">
        <f>Data!H46</f>
        <v>35551</v>
      </c>
      <c r="N6" s="17">
        <f>Data!I46</f>
        <v>2518</v>
      </c>
    </row>
    <row r="7" spans="12:15" x14ac:dyDescent="0.25">
      <c r="L7" s="155">
        <f>IF(Data!H47 &lt;&gt; "", Data!J47, "")</f>
        <v>35582</v>
      </c>
      <c r="M7" s="151">
        <f>Data!H47</f>
        <v>35582</v>
      </c>
      <c r="N7" s="17">
        <f>Data!I47</f>
        <v>2524</v>
      </c>
    </row>
    <row r="8" spans="12:15" x14ac:dyDescent="0.25">
      <c r="L8" s="155">
        <f>IF(Data!H48 &lt;&gt; "", Data!J48, "")</f>
        <v>35612</v>
      </c>
      <c r="M8" s="151">
        <f>Data!H48</f>
        <v>35612</v>
      </c>
      <c r="N8" s="17">
        <f>Data!I48</f>
        <v>2536</v>
      </c>
    </row>
    <row r="9" spans="12:15" x14ac:dyDescent="0.25">
      <c r="L9" s="155">
        <f>IF(Data!H49 &lt;&gt; "", Data!J49, "")</f>
        <v>35643</v>
      </c>
      <c r="M9" s="151">
        <f>Data!H49</f>
        <v>35643</v>
      </c>
      <c r="N9" s="17">
        <f>Data!I49</f>
        <v>2540</v>
      </c>
    </row>
    <row r="10" spans="12:15" x14ac:dyDescent="0.25">
      <c r="L10" s="155">
        <f>IF(Data!H50 &lt;&gt; "", Data!J50, "")</f>
        <v>35674</v>
      </c>
      <c r="M10" s="151">
        <f>Data!H50</f>
        <v>35674</v>
      </c>
      <c r="N10" s="17">
        <f>Data!I50</f>
        <v>2546</v>
      </c>
    </row>
    <row r="11" spans="12:15" x14ac:dyDescent="0.25">
      <c r="L11" s="155">
        <f>IF(Data!H51 &lt;&gt; "", Data!J51, "")</f>
        <v>35704</v>
      </c>
      <c r="M11" s="151">
        <f>Data!H51</f>
        <v>35704</v>
      </c>
      <c r="N11" s="17">
        <f>Data!I51</f>
        <v>2551</v>
      </c>
    </row>
    <row r="12" spans="12:15" x14ac:dyDescent="0.25">
      <c r="L12" s="155">
        <f>IF(Data!H52 &lt;&gt; "", Data!J52, "")</f>
        <v>35735</v>
      </c>
      <c r="M12" s="151">
        <f>Data!H52</f>
        <v>35735</v>
      </c>
      <c r="N12" s="17">
        <f>Data!I52</f>
        <v>2553</v>
      </c>
    </row>
    <row r="13" spans="12:15" x14ac:dyDescent="0.25">
      <c r="L13" s="155">
        <f>IF(Data!H53 &lt;&gt; "", Data!J53, "")</f>
        <v>35765</v>
      </c>
      <c r="M13" s="151">
        <f>Data!H53</f>
        <v>35765</v>
      </c>
      <c r="N13" s="17">
        <f>Data!I53</f>
        <v>2559</v>
      </c>
    </row>
    <row r="14" spans="12:15" x14ac:dyDescent="0.25">
      <c r="L14" s="155">
        <f>IF(Data!H54 &lt;&gt; "", Data!J54, "")</f>
        <v>35796</v>
      </c>
      <c r="M14" s="151">
        <f>Data!H54</f>
        <v>35796</v>
      </c>
      <c r="N14" s="17">
        <f>Data!I54</f>
        <v>2566</v>
      </c>
    </row>
    <row r="15" spans="12:15" x14ac:dyDescent="0.25">
      <c r="L15" s="155">
        <f>IF(Data!H55 &lt;&gt; "", Data!J55, "")</f>
        <v>35827</v>
      </c>
      <c r="M15" s="151">
        <f>Data!H55</f>
        <v>35827</v>
      </c>
      <c r="N15" s="17">
        <f>Data!I55</f>
        <v>2569</v>
      </c>
    </row>
    <row r="16" spans="12:15" x14ac:dyDescent="0.25">
      <c r="L16" s="155">
        <f>IF(Data!H56 &lt;&gt; "", Data!J56, "")</f>
        <v>35855</v>
      </c>
      <c r="M16" s="151">
        <f>Data!H56</f>
        <v>35855</v>
      </c>
      <c r="N16" s="17">
        <f>Data!I56</f>
        <v>2571</v>
      </c>
    </row>
    <row r="17" spans="12:14" x14ac:dyDescent="0.25">
      <c r="L17" s="155">
        <f>IF(Data!H57 &lt;&gt; "", Data!J57, "")</f>
        <v>35886</v>
      </c>
      <c r="M17" s="151">
        <f>Data!H57</f>
        <v>35886</v>
      </c>
      <c r="N17" s="17">
        <f>Data!I57</f>
        <v>2578</v>
      </c>
    </row>
    <row r="18" spans="12:14" x14ac:dyDescent="0.25">
      <c r="L18" s="155">
        <f>IF(Data!H58 &lt;&gt; "", Data!J58, "")</f>
        <v>35916</v>
      </c>
      <c r="M18" s="151">
        <f>Data!H58</f>
        <v>35916</v>
      </c>
      <c r="N18" s="17">
        <f>Data!I58</f>
        <v>2580</v>
      </c>
    </row>
    <row r="19" spans="12:14" x14ac:dyDescent="0.25">
      <c r="L19" s="155">
        <f>IF(Data!H59 &lt;&gt; "", Data!J59, "")</f>
        <v>35947</v>
      </c>
      <c r="M19" s="151">
        <f>Data!H59</f>
        <v>35947</v>
      </c>
      <c r="N19" s="17">
        <f>Data!I59</f>
        <v>2587</v>
      </c>
    </row>
    <row r="20" spans="12:14" x14ac:dyDescent="0.25">
      <c r="L20" s="155">
        <f>IF(Data!H60 &lt;&gt; "", Data!J60, "")</f>
        <v>35977</v>
      </c>
      <c r="M20" s="151">
        <f>Data!H60</f>
        <v>35977</v>
      </c>
      <c r="N20" s="17">
        <f>Data!I60</f>
        <v>2590</v>
      </c>
    </row>
    <row r="21" spans="12:14" x14ac:dyDescent="0.25">
      <c r="L21" s="155">
        <f>IF(Data!H61 &lt;&gt; "", Data!J61, "")</f>
        <v>36008</v>
      </c>
      <c r="M21" s="151">
        <f>Data!H61</f>
        <v>36008</v>
      </c>
      <c r="N21" s="17">
        <f>Data!I61</f>
        <v>2594</v>
      </c>
    </row>
    <row r="22" spans="12:14" x14ac:dyDescent="0.25">
      <c r="L22" s="155">
        <f>IF(Data!H62 &lt;&gt; "", Data!J62, "")</f>
        <v>36039</v>
      </c>
      <c r="M22" s="151">
        <f>Data!H62</f>
        <v>36039</v>
      </c>
      <c r="N22" s="17">
        <f>Data!I62</f>
        <v>2599</v>
      </c>
    </row>
    <row r="23" spans="12:14" x14ac:dyDescent="0.25">
      <c r="L23" s="155">
        <f>IF(Data!H63 &lt;&gt; "", Data!J63, "")</f>
        <v>36069</v>
      </c>
      <c r="M23" s="151">
        <f>Data!H63</f>
        <v>36069</v>
      </c>
      <c r="N23" s="17">
        <f>Data!I63</f>
        <v>2607</v>
      </c>
    </row>
    <row r="24" spans="12:14" x14ac:dyDescent="0.25">
      <c r="L24" s="155">
        <f>IF(Data!H64 &lt;&gt; "", Data!J64, "")</f>
        <v>36100</v>
      </c>
      <c r="M24" s="151">
        <f>Data!H64</f>
        <v>36100</v>
      </c>
      <c r="N24" s="17">
        <f>Data!I64</f>
        <v>2616</v>
      </c>
    </row>
    <row r="25" spans="12:14" x14ac:dyDescent="0.25">
      <c r="L25" s="155">
        <f>IF(Data!H65 &lt;&gt; "", Data!J65, "")</f>
        <v>36130</v>
      </c>
      <c r="M25" s="151">
        <f>Data!H65</f>
        <v>36130</v>
      </c>
      <c r="N25" s="17">
        <f>Data!I65</f>
        <v>2625</v>
      </c>
    </row>
    <row r="26" spans="12:14" x14ac:dyDescent="0.25">
      <c r="L26" s="155">
        <f>IF(Data!H66 &lt;&gt; "", Data!J66, "")</f>
        <v>36161</v>
      </c>
      <c r="M26" s="151">
        <f>Data!H66</f>
        <v>36161</v>
      </c>
      <c r="N26" s="17">
        <f>Data!I66</f>
        <v>2622</v>
      </c>
    </row>
    <row r="27" spans="12:14" x14ac:dyDescent="0.25">
      <c r="L27" s="155">
        <f>IF(Data!H67 &lt;&gt; "", Data!J67, "")</f>
        <v>36192</v>
      </c>
      <c r="M27" s="151">
        <f>Data!H67</f>
        <v>36192</v>
      </c>
      <c r="N27" s="17">
        <f>Data!I67</f>
        <v>2626</v>
      </c>
    </row>
    <row r="28" spans="12:14" x14ac:dyDescent="0.25">
      <c r="L28" s="155">
        <f>IF(Data!H68 &lt;&gt; "", Data!J68, "")</f>
        <v>36220</v>
      </c>
      <c r="M28" s="151">
        <f>Data!H68</f>
        <v>36220</v>
      </c>
      <c r="N28" s="17">
        <f>Data!I68</f>
        <v>2633</v>
      </c>
    </row>
    <row r="29" spans="12:14" x14ac:dyDescent="0.25">
      <c r="L29" s="155">
        <f>IF(Data!H69 &lt;&gt; "", Data!J69, "")</f>
        <v>36251</v>
      </c>
      <c r="M29" s="151">
        <f>Data!H69</f>
        <v>36251</v>
      </c>
      <c r="N29" s="17">
        <f>Data!I69</f>
        <v>2636</v>
      </c>
    </row>
    <row r="30" spans="12:14" x14ac:dyDescent="0.25">
      <c r="L30" s="155">
        <f>IF(Data!H70 &lt;&gt; "", Data!J70, "")</f>
        <v>36281</v>
      </c>
      <c r="M30" s="151">
        <f>Data!H70</f>
        <v>36281</v>
      </c>
      <c r="N30" s="17">
        <f>Data!I70</f>
        <v>2639</v>
      </c>
    </row>
    <row r="31" spans="12:14" x14ac:dyDescent="0.25">
      <c r="L31" s="155">
        <f>IF(Data!H71 &lt;&gt; "", Data!J71, "")</f>
        <v>36312</v>
      </c>
      <c r="M31" s="151">
        <f>Data!H71</f>
        <v>36312</v>
      </c>
      <c r="N31" s="17">
        <f>Data!I71</f>
        <v>2646</v>
      </c>
    </row>
    <row r="32" spans="12:14" x14ac:dyDescent="0.25">
      <c r="L32" s="155">
        <f>IF(Data!H72 &lt;&gt; "", Data!J72, "")</f>
        <v>36342</v>
      </c>
      <c r="M32" s="151">
        <f>Data!H72</f>
        <v>36342</v>
      </c>
      <c r="N32" s="17">
        <f>Data!I72</f>
        <v>2649</v>
      </c>
    </row>
    <row r="33" spans="12:14" x14ac:dyDescent="0.25">
      <c r="L33" s="155">
        <f>IF(Data!H73 &lt;&gt; "", Data!J73, "")</f>
        <v>36373</v>
      </c>
      <c r="M33" s="151">
        <f>Data!H73</f>
        <v>36373</v>
      </c>
      <c r="N33" s="17">
        <f>Data!I73</f>
        <v>2654</v>
      </c>
    </row>
    <row r="34" spans="12:14" x14ac:dyDescent="0.25">
      <c r="L34" s="155">
        <f>IF(Data!H74 &lt;&gt; "", Data!J74, "")</f>
        <v>36404</v>
      </c>
      <c r="M34" s="151">
        <f>Data!H74</f>
        <v>36404</v>
      </c>
      <c r="N34" s="17">
        <f>Data!I74</f>
        <v>2659</v>
      </c>
    </row>
    <row r="35" spans="12:14" x14ac:dyDescent="0.25">
      <c r="L35" s="155">
        <f>IF(Data!H75 &lt;&gt; "", Data!J75, "")</f>
        <v>36434</v>
      </c>
      <c r="M35" s="151">
        <f>Data!H75</f>
        <v>36434</v>
      </c>
      <c r="N35" s="17">
        <f>Data!I75</f>
        <v>2664</v>
      </c>
    </row>
    <row r="36" spans="12:14" x14ac:dyDescent="0.25">
      <c r="L36" s="155">
        <f>IF(Data!H76 &lt;&gt; "", Data!J76, "")</f>
        <v>36465</v>
      </c>
      <c r="M36" s="151">
        <f>Data!H76</f>
        <v>36465</v>
      </c>
      <c r="N36" s="17">
        <f>Data!I76</f>
        <v>2675</v>
      </c>
    </row>
    <row r="37" spans="12:14" x14ac:dyDescent="0.25">
      <c r="L37" s="155">
        <f>IF(Data!H77 &lt;&gt; "", Data!J77, "")</f>
        <v>36495</v>
      </c>
      <c r="M37" s="151">
        <f>Data!H77</f>
        <v>36495</v>
      </c>
      <c r="N37" s="17">
        <f>Data!I77</f>
        <v>2680</v>
      </c>
    </row>
    <row r="38" spans="12:14" x14ac:dyDescent="0.25">
      <c r="L38" s="155">
        <f>IF(Data!H78 &lt;&gt; "", Data!J78, "")</f>
        <v>36526</v>
      </c>
      <c r="M38" s="151">
        <f>Data!H78</f>
        <v>36526</v>
      </c>
      <c r="N38" s="17">
        <f>Data!I78</f>
        <v>2689</v>
      </c>
    </row>
    <row r="39" spans="12:14" x14ac:dyDescent="0.25">
      <c r="L39" s="155">
        <f>IF(Data!H79 &lt;&gt; "", Data!J79, "")</f>
        <v>36557</v>
      </c>
      <c r="M39" s="151">
        <f>Data!H79</f>
        <v>36557</v>
      </c>
      <c r="N39" s="17">
        <f>Data!I79</f>
        <v>2697</v>
      </c>
    </row>
    <row r="40" spans="12:14" x14ac:dyDescent="0.25">
      <c r="L40" s="155">
        <f>IF(Data!H80 &lt;&gt; "", Data!J80, "")</f>
        <v>36586</v>
      </c>
      <c r="M40" s="151">
        <f>Data!H80</f>
        <v>36586</v>
      </c>
      <c r="N40" s="17">
        <f>Data!I80</f>
        <v>2708</v>
      </c>
    </row>
    <row r="41" spans="12:14" x14ac:dyDescent="0.25">
      <c r="L41" s="155">
        <f>IF(Data!H81 &lt;&gt; "", Data!J81, "")</f>
        <v>36617</v>
      </c>
      <c r="M41" s="151">
        <f>Data!H81</f>
        <v>36617</v>
      </c>
      <c r="N41" s="17">
        <f>Data!I81</f>
        <v>2715</v>
      </c>
    </row>
    <row r="42" spans="12:14" x14ac:dyDescent="0.25">
      <c r="L42" s="155">
        <f>IF(Data!H82 &lt;&gt; "", Data!J82, "")</f>
        <v>36647</v>
      </c>
      <c r="M42" s="151">
        <f>Data!H82</f>
        <v>36647</v>
      </c>
      <c r="N42" s="17">
        <f>Data!I82</f>
        <v>2727</v>
      </c>
    </row>
    <row r="43" spans="12:14" x14ac:dyDescent="0.25">
      <c r="L43" s="155">
        <f>IF(Data!H83 &lt;&gt; "", Data!J83, "")</f>
        <v>36678</v>
      </c>
      <c r="M43" s="151">
        <f>Data!H83</f>
        <v>36678</v>
      </c>
      <c r="N43" s="17">
        <f>Data!I83</f>
        <v>2734</v>
      </c>
    </row>
    <row r="44" spans="12:14" x14ac:dyDescent="0.25">
      <c r="L44" s="155">
        <f>IF(Data!H84 &lt;&gt; "", Data!J84, "")</f>
        <v>36708</v>
      </c>
      <c r="M44" s="151">
        <f>Data!H84</f>
        <v>36708</v>
      </c>
      <c r="N44" s="17">
        <f>Data!I84</f>
        <v>2736</v>
      </c>
    </row>
    <row r="45" spans="12:14" x14ac:dyDescent="0.25">
      <c r="L45" s="155">
        <f>IF(Data!H85 &lt;&gt; "", Data!J85, "")</f>
        <v>36739</v>
      </c>
      <c r="M45" s="151">
        <f>Data!H85</f>
        <v>36739</v>
      </c>
      <c r="N45" s="17">
        <f>Data!I85</f>
        <v>2742</v>
      </c>
    </row>
    <row r="46" spans="12:14" x14ac:dyDescent="0.25">
      <c r="L46" s="155">
        <f>IF(Data!H86 &lt;&gt; "", Data!J86, "")</f>
        <v>36770</v>
      </c>
      <c r="M46" s="151">
        <f>Data!H86</f>
        <v>36770</v>
      </c>
      <c r="N46" s="17">
        <f>Data!I86</f>
        <v>2746</v>
      </c>
    </row>
    <row r="47" spans="12:14" x14ac:dyDescent="0.25">
      <c r="L47" s="155">
        <f>IF(Data!H87 &lt;&gt; "", Data!J87, "")</f>
        <v>36800</v>
      </c>
      <c r="M47" s="151">
        <f>Data!H87</f>
        <v>36800</v>
      </c>
      <c r="N47" s="17">
        <f>Data!I87</f>
        <v>2748</v>
      </c>
    </row>
    <row r="48" spans="12:14" x14ac:dyDescent="0.25">
      <c r="L48" s="155">
        <f>IF(Data!H88 &lt;&gt; "", Data!J88, "")</f>
        <v>36831</v>
      </c>
      <c r="M48" s="151">
        <f>Data!H88</f>
        <v>36831</v>
      </c>
      <c r="N48" s="17">
        <f>Data!I88</f>
        <v>2749</v>
      </c>
    </row>
    <row r="49" spans="12:14" x14ac:dyDescent="0.25">
      <c r="L49" s="155">
        <f>IF(Data!H89 &lt;&gt; "", Data!J89, "")</f>
        <v>36861</v>
      </c>
      <c r="M49" s="151">
        <f>Data!H89</f>
        <v>36861</v>
      </c>
      <c r="N49" s="17">
        <f>Data!I89</f>
        <v>2746</v>
      </c>
    </row>
    <row r="50" spans="12:14" x14ac:dyDescent="0.25">
      <c r="L50" s="155">
        <f>IF(Data!H90 &lt;&gt; "", Data!J90, "")</f>
        <v>36892</v>
      </c>
      <c r="M50" s="151">
        <f>Data!H90</f>
        <v>36892</v>
      </c>
      <c r="N50" s="17">
        <f>Data!I90</f>
        <v>2753</v>
      </c>
    </row>
    <row r="51" spans="12:14" x14ac:dyDescent="0.25">
      <c r="L51" s="155">
        <f>IF(Data!H91 &lt;&gt; "", Data!J91, "")</f>
        <v>36923</v>
      </c>
      <c r="M51" s="151">
        <f>Data!H91</f>
        <v>36923</v>
      </c>
      <c r="N51" s="17">
        <f>Data!I91</f>
        <v>2755</v>
      </c>
    </row>
    <row r="52" spans="12:14" x14ac:dyDescent="0.25">
      <c r="L52" s="155">
        <f>IF(Data!H92 &lt;&gt; "", Data!J92, "")</f>
        <v>36951</v>
      </c>
      <c r="M52" s="151">
        <f>Data!H92</f>
        <v>36951</v>
      </c>
      <c r="N52" s="17">
        <f>Data!I92</f>
        <v>2756</v>
      </c>
    </row>
    <row r="53" spans="12:14" x14ac:dyDescent="0.25">
      <c r="L53" s="155">
        <f>IF(Data!H93 &lt;&gt; "", Data!J93, "")</f>
        <v>36982</v>
      </c>
      <c r="M53" s="151">
        <f>Data!H93</f>
        <v>36982</v>
      </c>
      <c r="N53" s="17">
        <f>Data!I93</f>
        <v>2761</v>
      </c>
    </row>
    <row r="54" spans="12:14" x14ac:dyDescent="0.25">
      <c r="L54" s="155">
        <f>IF(Data!H94 &lt;&gt; "", Data!J94, "")</f>
        <v>37012</v>
      </c>
      <c r="M54" s="151">
        <f>Data!H94</f>
        <v>37012</v>
      </c>
      <c r="N54" s="17">
        <f>Data!I94</f>
        <v>2763</v>
      </c>
    </row>
    <row r="55" spans="12:14" x14ac:dyDescent="0.25">
      <c r="L55" s="155">
        <f>IF(Data!H95 &lt;&gt; "", Data!J95, "")</f>
        <v>37043</v>
      </c>
      <c r="M55" s="151">
        <f>Data!H95</f>
        <v>37043</v>
      </c>
      <c r="N55" s="17">
        <f>Data!I95</f>
        <v>2763</v>
      </c>
    </row>
    <row r="56" spans="12:14" x14ac:dyDescent="0.25">
      <c r="L56" s="155">
        <f>IF(Data!H96 &lt;&gt; "", Data!J96, "")</f>
        <v>37073</v>
      </c>
      <c r="M56" s="151">
        <f>Data!H96</f>
        <v>37073</v>
      </c>
      <c r="N56" s="17">
        <f>Data!I96</f>
        <v>2768</v>
      </c>
    </row>
    <row r="57" spans="12:14" x14ac:dyDescent="0.25">
      <c r="L57" s="155">
        <f>IF(Data!H97 &lt;&gt; "", Data!J97, "")</f>
        <v>37104</v>
      </c>
      <c r="M57" s="151">
        <f>Data!H97</f>
        <v>37104</v>
      </c>
      <c r="N57" s="17">
        <f>Data!I97</f>
        <v>2773</v>
      </c>
    </row>
    <row r="58" spans="12:14" x14ac:dyDescent="0.25">
      <c r="L58" s="155">
        <f>IF(Data!H98 &lt;&gt; "", Data!J98, "")</f>
        <v>37135</v>
      </c>
      <c r="M58" s="151">
        <f>Data!H98</f>
        <v>37135</v>
      </c>
      <c r="N58" s="17">
        <f>Data!I98</f>
        <v>2771</v>
      </c>
    </row>
    <row r="59" spans="12:14" x14ac:dyDescent="0.25">
      <c r="L59" s="155">
        <f>IF(Data!H99 &lt;&gt; "", Data!J99, "")</f>
        <v>37165</v>
      </c>
      <c r="M59" s="151">
        <f>Data!H99</f>
        <v>37165</v>
      </c>
      <c r="N59" s="17">
        <f>Data!I99</f>
        <v>2776</v>
      </c>
    </row>
    <row r="60" spans="12:14" x14ac:dyDescent="0.25">
      <c r="L60" s="155">
        <f>IF(Data!H100 &lt;&gt; "", Data!J100, "")</f>
        <v>37196</v>
      </c>
      <c r="M60" s="151">
        <f>Data!H100</f>
        <v>37196</v>
      </c>
      <c r="N60" s="17">
        <f>Data!I100</f>
        <v>2784</v>
      </c>
    </row>
    <row r="61" spans="12:14" x14ac:dyDescent="0.25">
      <c r="L61" s="155">
        <f>IF(Data!H101 &lt;&gt; "", Data!J101, "")</f>
        <v>37226</v>
      </c>
      <c r="M61" s="151">
        <f>Data!H101</f>
        <v>37226</v>
      </c>
      <c r="N61" s="17">
        <f>Data!I101</f>
        <v>2796</v>
      </c>
    </row>
    <row r="62" spans="12:14" x14ac:dyDescent="0.25">
      <c r="L62" s="155">
        <f>IF(Data!H102 &lt;&gt; "", Data!J102, "")</f>
        <v>37257</v>
      </c>
      <c r="M62" s="151">
        <f>Data!H102</f>
        <v>37257</v>
      </c>
      <c r="N62" s="17">
        <f>Data!I102</f>
        <v>2801</v>
      </c>
    </row>
    <row r="63" spans="12:14" x14ac:dyDescent="0.25">
      <c r="L63" s="155">
        <f>IF(Data!H103 &lt;&gt; "", Data!J103, "")</f>
        <v>37288</v>
      </c>
      <c r="M63" s="151">
        <f>Data!H103</f>
        <v>37288</v>
      </c>
      <c r="N63" s="17">
        <f>Data!I103</f>
        <v>2808</v>
      </c>
    </row>
    <row r="64" spans="12:14" x14ac:dyDescent="0.25">
      <c r="L64" s="155">
        <f>IF(Data!H104 &lt;&gt; "", Data!J104, "")</f>
        <v>37316</v>
      </c>
      <c r="M64" s="151">
        <f>Data!H104</f>
        <v>37316</v>
      </c>
      <c r="N64" s="17">
        <f>Data!I104</f>
        <v>2811</v>
      </c>
    </row>
    <row r="65" spans="12:14" x14ac:dyDescent="0.25">
      <c r="L65" s="155">
        <f>IF(Data!H105 &lt;&gt; "", Data!J105, "")</f>
        <v>37347</v>
      </c>
      <c r="M65" s="151">
        <f>Data!H105</f>
        <v>37347</v>
      </c>
      <c r="N65" s="17">
        <f>Data!I105</f>
        <v>2815</v>
      </c>
    </row>
    <row r="66" spans="12:14" x14ac:dyDescent="0.25">
      <c r="L66" s="155">
        <f>IF(Data!H106 &lt;&gt; "", Data!J106, "")</f>
        <v>37377</v>
      </c>
      <c r="M66" s="151">
        <f>Data!H106</f>
        <v>37377</v>
      </c>
      <c r="N66" s="17">
        <f>Data!I106</f>
        <v>2822</v>
      </c>
    </row>
    <row r="67" spans="12:14" x14ac:dyDescent="0.25">
      <c r="L67" s="155">
        <f>IF(Data!H107 &lt;&gt; "", Data!J107, "")</f>
        <v>37408</v>
      </c>
      <c r="M67" s="151">
        <f>Data!H107</f>
        <v>37408</v>
      </c>
      <c r="N67" s="17">
        <f>Data!I107</f>
        <v>2827</v>
      </c>
    </row>
    <row r="68" spans="12:14" x14ac:dyDescent="0.25">
      <c r="L68" s="155">
        <f>IF(Data!H108 &lt;&gt; "", Data!J108, "")</f>
        <v>37438</v>
      </c>
      <c r="M68" s="151">
        <f>Data!H108</f>
        <v>37438</v>
      </c>
      <c r="N68" s="17">
        <f>Data!I108</f>
        <v>2833</v>
      </c>
    </row>
    <row r="69" spans="12:14" x14ac:dyDescent="0.25">
      <c r="L69" s="155">
        <f>IF(Data!H109 &lt;&gt; "", Data!J109, "")</f>
        <v>37469</v>
      </c>
      <c r="M69" s="151">
        <f>Data!H109</f>
        <v>37469</v>
      </c>
      <c r="N69" s="17">
        <f>Data!I109</f>
        <v>2839</v>
      </c>
    </row>
    <row r="70" spans="12:14" x14ac:dyDescent="0.25">
      <c r="L70" s="155">
        <f>IF(Data!H110 &lt;&gt; "", Data!J110, "")</f>
        <v>37500</v>
      </c>
      <c r="M70" s="151">
        <f>Data!H110</f>
        <v>37500</v>
      </c>
      <c r="N70" s="17">
        <f>Data!I110</f>
        <v>2847</v>
      </c>
    </row>
    <row r="71" spans="12:14" x14ac:dyDescent="0.25">
      <c r="L71" s="155">
        <f>IF(Data!H111 &lt;&gt; "", Data!J111, "")</f>
        <v>37530</v>
      </c>
      <c r="M71" s="151">
        <f>Data!H111</f>
        <v>37530</v>
      </c>
      <c r="N71" s="17">
        <f>Data!I111</f>
        <v>2852</v>
      </c>
    </row>
    <row r="72" spans="12:14" x14ac:dyDescent="0.25">
      <c r="L72" s="155">
        <f>IF(Data!H112 &lt;&gt; "", Data!J112, "")</f>
        <v>37561</v>
      </c>
      <c r="M72" s="151">
        <f>Data!H112</f>
        <v>37561</v>
      </c>
      <c r="N72" s="17">
        <f>Data!I112</f>
        <v>2852</v>
      </c>
    </row>
    <row r="73" spans="12:14" x14ac:dyDescent="0.25">
      <c r="L73" s="155">
        <f>IF(Data!H113 &lt;&gt; "", Data!J113, "")</f>
        <v>37591</v>
      </c>
      <c r="M73" s="151">
        <f>Data!H113</f>
        <v>37591</v>
      </c>
      <c r="N73" s="17">
        <f>Data!I113</f>
        <v>2856</v>
      </c>
    </row>
    <row r="74" spans="12:14" x14ac:dyDescent="0.25">
      <c r="L74" s="155">
        <f>IF(Data!H114 &lt;&gt; "", Data!J114, "")</f>
        <v>37622</v>
      </c>
      <c r="M74" s="151">
        <f>Data!H114</f>
        <v>37622</v>
      </c>
      <c r="N74" s="17">
        <f>Data!I114</f>
        <v>2860</v>
      </c>
    </row>
    <row r="75" spans="12:14" x14ac:dyDescent="0.25">
      <c r="L75" s="155">
        <f>IF(Data!H115 &lt;&gt; "", Data!J115, "")</f>
        <v>37653</v>
      </c>
      <c r="M75" s="151">
        <f>Data!H115</f>
        <v>37653</v>
      </c>
      <c r="N75" s="17">
        <f>Data!I115</f>
        <v>2856</v>
      </c>
    </row>
    <row r="76" spans="12:14" x14ac:dyDescent="0.25">
      <c r="L76" s="155">
        <f>IF(Data!H116 &lt;&gt; "", Data!J116, "")</f>
        <v>37681</v>
      </c>
      <c r="M76" s="151">
        <f>Data!H116</f>
        <v>37681</v>
      </c>
      <c r="N76" s="17">
        <f>Data!I116</f>
        <v>2857</v>
      </c>
    </row>
    <row r="77" spans="12:14" x14ac:dyDescent="0.25">
      <c r="L77" s="155">
        <f>IF(Data!H117 &lt;&gt; "", Data!J117, "")</f>
        <v>37712</v>
      </c>
      <c r="M77" s="151">
        <f>Data!H117</f>
        <v>37712</v>
      </c>
      <c r="N77" s="17">
        <f>Data!I117</f>
        <v>2859</v>
      </c>
    </row>
    <row r="78" spans="12:14" x14ac:dyDescent="0.25">
      <c r="L78" s="155">
        <f>IF(Data!H118 &lt;&gt; "", Data!J118, "")</f>
        <v>37742</v>
      </c>
      <c r="M78" s="151">
        <f>Data!H118</f>
        <v>37742</v>
      </c>
      <c r="N78" s="17">
        <f>Data!I118</f>
        <v>2860</v>
      </c>
    </row>
    <row r="79" spans="12:14" x14ac:dyDescent="0.25">
      <c r="L79" s="155">
        <f>IF(Data!H119 &lt;&gt; "", Data!J119, "")</f>
        <v>37773</v>
      </c>
      <c r="M79" s="151">
        <f>Data!H119</f>
        <v>37773</v>
      </c>
      <c r="N79" s="17">
        <f>Data!I119</f>
        <v>2864</v>
      </c>
    </row>
    <row r="80" spans="12:14" x14ac:dyDescent="0.25">
      <c r="L80" s="155">
        <f>IF(Data!H120 &lt;&gt; "", Data!J120, "")</f>
        <v>37803</v>
      </c>
      <c r="M80" s="151">
        <f>Data!H120</f>
        <v>37803</v>
      </c>
      <c r="N80" s="17">
        <f>Data!I120</f>
        <v>2870</v>
      </c>
    </row>
    <row r="81" spans="12:14" x14ac:dyDescent="0.25">
      <c r="L81" s="155">
        <f>IF(Data!H121 &lt;&gt; "", Data!J121, "")</f>
        <v>37834</v>
      </c>
      <c r="M81" s="151">
        <f>Data!H121</f>
        <v>37834</v>
      </c>
      <c r="N81" s="17">
        <f>Data!I121</f>
        <v>2872</v>
      </c>
    </row>
    <row r="82" spans="12:14" x14ac:dyDescent="0.25">
      <c r="L82" s="155">
        <f>IF(Data!H122 &lt;&gt; "", Data!J122, "")</f>
        <v>37865</v>
      </c>
      <c r="M82" s="151">
        <f>Data!H122</f>
        <v>37865</v>
      </c>
      <c r="N82" s="17">
        <f>Data!I122</f>
        <v>2875</v>
      </c>
    </row>
    <row r="83" spans="12:14" x14ac:dyDescent="0.25">
      <c r="L83" s="155">
        <f>IF(Data!H123 &lt;&gt; "", Data!J123, "")</f>
        <v>37895</v>
      </c>
      <c r="M83" s="151">
        <f>Data!H123</f>
        <v>37895</v>
      </c>
      <c r="N83" s="17">
        <f>Data!I123</f>
        <v>2883</v>
      </c>
    </row>
    <row r="84" spans="12:14" x14ac:dyDescent="0.25">
      <c r="L84" s="155">
        <f>IF(Data!H124 &lt;&gt; "", Data!J124, "")</f>
        <v>37926</v>
      </c>
      <c r="M84" s="151">
        <f>Data!H124</f>
        <v>37926</v>
      </c>
      <c r="N84" s="17">
        <f>Data!I124</f>
        <v>2886</v>
      </c>
    </row>
    <row r="85" spans="12:14" x14ac:dyDescent="0.25">
      <c r="L85" s="155">
        <f>IF(Data!H125 &lt;&gt; "", Data!J125, "")</f>
        <v>37956</v>
      </c>
      <c r="M85" s="151">
        <f>Data!H125</f>
        <v>37956</v>
      </c>
      <c r="N85" s="17">
        <f>Data!I125</f>
        <v>2891</v>
      </c>
    </row>
    <row r="86" spans="12:14" x14ac:dyDescent="0.25">
      <c r="L86" s="155">
        <f>IF(Data!H126 &lt;&gt; "", Data!J126, "")</f>
        <v>37987</v>
      </c>
      <c r="M86" s="151">
        <f>Data!H126</f>
        <v>37987</v>
      </c>
      <c r="N86" s="17">
        <f>Data!I126</f>
        <v>2894</v>
      </c>
    </row>
    <row r="87" spans="12:14" x14ac:dyDescent="0.25">
      <c r="L87" s="155">
        <f>IF(Data!H127 &lt;&gt; "", Data!J127, "")</f>
        <v>38018</v>
      </c>
      <c r="M87" s="151">
        <f>Data!H127</f>
        <v>38018</v>
      </c>
      <c r="N87" s="17">
        <f>Data!I127</f>
        <v>2904</v>
      </c>
    </row>
    <row r="88" spans="12:14" x14ac:dyDescent="0.25">
      <c r="L88" s="155">
        <f>IF(Data!H128 &lt;&gt; "", Data!J128, "")</f>
        <v>38047</v>
      </c>
      <c r="M88" s="151">
        <f>Data!H128</f>
        <v>38047</v>
      </c>
      <c r="N88" s="17">
        <f>Data!I128</f>
        <v>2918</v>
      </c>
    </row>
    <row r="89" spans="12:14" x14ac:dyDescent="0.25">
      <c r="L89" s="155">
        <f>IF(Data!H129 &lt;&gt; "", Data!J129, "")</f>
        <v>38078</v>
      </c>
      <c r="M89" s="151">
        <f>Data!H129</f>
        <v>38078</v>
      </c>
      <c r="N89" s="17">
        <f>Data!I129</f>
        <v>2930</v>
      </c>
    </row>
    <row r="90" spans="12:14" x14ac:dyDescent="0.25">
      <c r="L90" s="155">
        <f>IF(Data!H130 &lt;&gt; "", Data!J130, "")</f>
        <v>38108</v>
      </c>
      <c r="M90" s="151">
        <f>Data!H130</f>
        <v>38108</v>
      </c>
      <c r="N90" s="17">
        <f>Data!I130</f>
        <v>2934</v>
      </c>
    </row>
    <row r="91" spans="12:14" x14ac:dyDescent="0.25">
      <c r="L91" s="155">
        <f>IF(Data!H131 &lt;&gt; "", Data!J131, "")</f>
        <v>38139</v>
      </c>
      <c r="M91" s="151">
        <f>Data!H131</f>
        <v>38139</v>
      </c>
      <c r="N91" s="17">
        <f>Data!I131</f>
        <v>2939</v>
      </c>
    </row>
    <row r="92" spans="12:14" x14ac:dyDescent="0.25">
      <c r="L92" s="155">
        <f>IF(Data!H132 &lt;&gt; "", Data!J132, "")</f>
        <v>38169</v>
      </c>
      <c r="M92" s="151">
        <f>Data!H132</f>
        <v>38169</v>
      </c>
      <c r="N92" s="17">
        <f>Data!I132</f>
        <v>2943</v>
      </c>
    </row>
    <row r="93" spans="12:14" x14ac:dyDescent="0.25">
      <c r="L93" s="155">
        <f>IF(Data!H133 &lt;&gt; "", Data!J133, "")</f>
        <v>38200</v>
      </c>
      <c r="M93" s="151">
        <f>Data!H133</f>
        <v>38200</v>
      </c>
      <c r="N93" s="17">
        <f>Data!I133</f>
        <v>2945</v>
      </c>
    </row>
    <row r="94" spans="12:14" x14ac:dyDescent="0.25">
      <c r="L94" s="155">
        <f>IF(Data!H134 &lt;&gt; "", Data!J134, "")</f>
        <v>38231</v>
      </c>
      <c r="M94" s="151">
        <f>Data!H134</f>
        <v>38231</v>
      </c>
      <c r="N94" s="17">
        <f>Data!I134</f>
        <v>2952</v>
      </c>
    </row>
    <row r="95" spans="12:14" x14ac:dyDescent="0.25">
      <c r="L95" s="155">
        <f>IF(Data!H135 &lt;&gt; "", Data!J135, "")</f>
        <v>38261</v>
      </c>
      <c r="M95" s="151">
        <f>Data!H135</f>
        <v>38261</v>
      </c>
      <c r="N95" s="17">
        <f>Data!I135</f>
        <v>2952</v>
      </c>
    </row>
    <row r="96" spans="12:14" x14ac:dyDescent="0.25">
      <c r="L96" s="155">
        <f>IF(Data!H136 &lt;&gt; "", Data!J136, "")</f>
        <v>38292</v>
      </c>
      <c r="M96" s="151">
        <f>Data!H136</f>
        <v>38292</v>
      </c>
      <c r="N96" s="17">
        <f>Data!I136</f>
        <v>2958</v>
      </c>
    </row>
    <row r="97" spans="12:14" x14ac:dyDescent="0.25">
      <c r="L97" s="155">
        <f>IF(Data!H137 &lt;&gt; "", Data!J137, "")</f>
        <v>38322</v>
      </c>
      <c r="M97" s="151">
        <f>Data!H137</f>
        <v>38322</v>
      </c>
      <c r="N97" s="17">
        <f>Data!I137</f>
        <v>2964</v>
      </c>
    </row>
    <row r="98" spans="12:14" x14ac:dyDescent="0.25">
      <c r="L98" s="155">
        <f>IF(Data!H138 &lt;&gt; "", Data!J138, "")</f>
        <v>38353</v>
      </c>
      <c r="M98" s="151">
        <f>Data!H138</f>
        <v>38353</v>
      </c>
      <c r="N98" s="17">
        <f>Data!I138</f>
        <v>2966</v>
      </c>
    </row>
    <row r="99" spans="12:14" x14ac:dyDescent="0.25">
      <c r="L99" s="155">
        <f>IF(Data!H139 &lt;&gt; "", Data!J139, "")</f>
        <v>38384</v>
      </c>
      <c r="M99" s="151">
        <f>Data!H139</f>
        <v>38384</v>
      </c>
      <c r="N99" s="17">
        <f>Data!I139</f>
        <v>2972</v>
      </c>
    </row>
    <row r="100" spans="12:14" x14ac:dyDescent="0.25">
      <c r="L100" s="155">
        <f>IF(Data!H140 &lt;&gt; "", Data!J140, "")</f>
        <v>38412</v>
      </c>
      <c r="M100" s="151">
        <f>Data!H140</f>
        <v>38412</v>
      </c>
      <c r="N100" s="17">
        <f>Data!I140</f>
        <v>2974</v>
      </c>
    </row>
    <row r="101" spans="12:14" x14ac:dyDescent="0.25">
      <c r="L101" s="155">
        <f>IF(Data!H141 &lt;&gt; "", Data!J141, "")</f>
        <v>38443</v>
      </c>
      <c r="M101" s="151">
        <f>Data!H141</f>
        <v>38443</v>
      </c>
      <c r="N101" s="17">
        <f>Data!I141</f>
        <v>2974</v>
      </c>
    </row>
    <row r="102" spans="12:14" x14ac:dyDescent="0.25">
      <c r="L102" s="155">
        <f>IF(Data!H142 &lt;&gt; "", Data!J142, "")</f>
        <v>38473</v>
      </c>
      <c r="M102" s="151">
        <f>Data!H142</f>
        <v>38473</v>
      </c>
      <c r="N102" s="17">
        <f>Data!I142</f>
        <v>2980</v>
      </c>
    </row>
    <row r="103" spans="12:14" x14ac:dyDescent="0.25">
      <c r="L103" s="155">
        <f>IF(Data!H143 &lt;&gt; "", Data!J143, "")</f>
        <v>38504</v>
      </c>
      <c r="M103" s="151">
        <f>Data!H143</f>
        <v>38504</v>
      </c>
      <c r="N103" s="17">
        <f>Data!I143</f>
        <v>2987</v>
      </c>
    </row>
    <row r="104" spans="12:14" x14ac:dyDescent="0.25">
      <c r="L104" s="155">
        <f>IF(Data!H144 &lt;&gt; "", Data!J144, "")</f>
        <v>38534</v>
      </c>
      <c r="M104" s="151">
        <f>Data!H144</f>
        <v>38534</v>
      </c>
      <c r="N104" s="17">
        <f>Data!I144</f>
        <v>2988</v>
      </c>
    </row>
    <row r="105" spans="12:14" x14ac:dyDescent="0.25">
      <c r="L105" s="155">
        <f>IF(Data!H145 &lt;&gt; "", Data!J145, "")</f>
        <v>38565</v>
      </c>
      <c r="M105" s="151">
        <f>Data!H145</f>
        <v>38565</v>
      </c>
      <c r="N105" s="17">
        <f>Data!I145</f>
        <v>2990</v>
      </c>
    </row>
    <row r="106" spans="12:14" x14ac:dyDescent="0.25">
      <c r="L106" s="155">
        <f>IF(Data!H146 &lt;&gt; "", Data!J146, "")</f>
        <v>38596</v>
      </c>
      <c r="M106" s="151">
        <f>Data!H146</f>
        <v>38596</v>
      </c>
      <c r="N106" s="17">
        <f>Data!I146</f>
        <v>2988</v>
      </c>
    </row>
    <row r="107" spans="12:14" x14ac:dyDescent="0.25">
      <c r="L107" s="155">
        <f>IF(Data!H147 &lt;&gt; "", Data!J147, "")</f>
        <v>38626</v>
      </c>
      <c r="M107" s="151">
        <f>Data!H147</f>
        <v>38626</v>
      </c>
      <c r="N107" s="17">
        <f>Data!I147</f>
        <v>2985</v>
      </c>
    </row>
    <row r="108" spans="12:14" x14ac:dyDescent="0.25">
      <c r="L108" s="155">
        <f>IF(Data!H148 &lt;&gt; "", Data!J148, "")</f>
        <v>38657</v>
      </c>
      <c r="M108" s="151">
        <f>Data!H148</f>
        <v>38657</v>
      </c>
      <c r="N108" s="17">
        <f>Data!I148</f>
        <v>2988</v>
      </c>
    </row>
    <row r="109" spans="12:14" x14ac:dyDescent="0.25">
      <c r="L109" s="155">
        <f>IF(Data!H149 &lt;&gt; "", Data!J149, "")</f>
        <v>38687</v>
      </c>
      <c r="M109" s="151">
        <f>Data!H149</f>
        <v>38687</v>
      </c>
      <c r="N109" s="17">
        <f>Data!I149</f>
        <v>2989</v>
      </c>
    </row>
    <row r="110" spans="12:14" x14ac:dyDescent="0.25">
      <c r="L110" s="155">
        <f>IF(Data!H150 &lt;&gt; "", Data!J150, "")</f>
        <v>38718</v>
      </c>
      <c r="M110" s="151">
        <f>Data!H150</f>
        <v>38718</v>
      </c>
      <c r="N110" s="17">
        <f>Data!I150</f>
        <v>2998</v>
      </c>
    </row>
    <row r="111" spans="12:14" x14ac:dyDescent="0.25">
      <c r="L111" s="155">
        <f>IF(Data!H151 &lt;&gt; "", Data!J151, "")</f>
        <v>38749</v>
      </c>
      <c r="M111" s="151">
        <f>Data!H151</f>
        <v>38749</v>
      </c>
      <c r="N111" s="17">
        <f>Data!I151</f>
        <v>2999</v>
      </c>
    </row>
    <row r="112" spans="12:14" x14ac:dyDescent="0.25">
      <c r="L112" s="155">
        <f>IF(Data!H152 &lt;&gt; "", Data!J152, "")</f>
        <v>38777</v>
      </c>
      <c r="M112" s="151">
        <f>Data!H152</f>
        <v>38777</v>
      </c>
      <c r="N112" s="17">
        <f>Data!I152</f>
        <v>3003</v>
      </c>
    </row>
    <row r="113" spans="12:14" x14ac:dyDescent="0.25">
      <c r="L113" s="155">
        <f>IF(Data!H153 &lt;&gt; "", Data!J153, "")</f>
        <v>38808</v>
      </c>
      <c r="M113" s="151">
        <f>Data!H153</f>
        <v>38808</v>
      </c>
      <c r="N113" s="17">
        <f>Data!I153</f>
        <v>3003</v>
      </c>
    </row>
    <row r="114" spans="12:14" x14ac:dyDescent="0.25">
      <c r="L114" s="155">
        <f>IF(Data!H154 &lt;&gt; "", Data!J154, "")</f>
        <v>38838</v>
      </c>
      <c r="M114" s="151">
        <f>Data!H154</f>
        <v>38838</v>
      </c>
      <c r="N114" s="17">
        <f>Data!I154</f>
        <v>3003</v>
      </c>
    </row>
    <row r="115" spans="12:14" x14ac:dyDescent="0.25">
      <c r="L115" s="155">
        <f>IF(Data!H155 &lt;&gt; "", Data!J155, "")</f>
        <v>38869</v>
      </c>
      <c r="M115" s="151">
        <f>Data!H155</f>
        <v>38869</v>
      </c>
      <c r="N115" s="17">
        <f>Data!I155</f>
        <v>3003</v>
      </c>
    </row>
    <row r="116" spans="12:14" x14ac:dyDescent="0.25">
      <c r="L116" s="155">
        <f>IF(Data!H156 &lt;&gt; "", Data!J156, "")</f>
        <v>38899</v>
      </c>
      <c r="M116" s="151">
        <f>Data!H156</f>
        <v>38899</v>
      </c>
      <c r="N116" s="17">
        <f>Data!I156</f>
        <v>2999</v>
      </c>
    </row>
    <row r="117" spans="12:14" x14ac:dyDescent="0.25">
      <c r="L117" s="155">
        <f>IF(Data!H157 &lt;&gt; "", Data!J157, "")</f>
        <v>38930</v>
      </c>
      <c r="M117" s="151">
        <f>Data!H157</f>
        <v>38930</v>
      </c>
      <c r="N117" s="17">
        <f>Data!I157</f>
        <v>2999</v>
      </c>
    </row>
    <row r="118" spans="12:14" x14ac:dyDescent="0.25">
      <c r="L118" s="155">
        <f>IF(Data!H158 &lt;&gt; "", Data!J158, "")</f>
        <v>38961</v>
      </c>
      <c r="M118" s="151">
        <f>Data!H158</f>
        <v>38961</v>
      </c>
      <c r="N118" s="17">
        <f>Data!I158</f>
        <v>3003</v>
      </c>
    </row>
    <row r="119" spans="12:14" x14ac:dyDescent="0.25">
      <c r="L119" s="155">
        <f>IF(Data!H159 &lt;&gt; "", Data!J159, "")</f>
        <v>38991</v>
      </c>
      <c r="M119" s="151">
        <f>Data!H159</f>
        <v>38991</v>
      </c>
      <c r="N119" s="17">
        <f>Data!I159</f>
        <v>3010</v>
      </c>
    </row>
    <row r="120" spans="12:14" x14ac:dyDescent="0.25">
      <c r="L120" s="155">
        <f>IF(Data!H160 &lt;&gt; "", Data!J160, "")</f>
        <v>39022</v>
      </c>
      <c r="M120" s="151">
        <f>Data!H160</f>
        <v>39022</v>
      </c>
      <c r="N120" s="17">
        <f>Data!I160</f>
        <v>3012</v>
      </c>
    </row>
    <row r="121" spans="12:14" x14ac:dyDescent="0.25">
      <c r="L121" s="155">
        <f>IF(Data!H161 &lt;&gt; "", Data!J161, "")</f>
        <v>39052</v>
      </c>
      <c r="M121" s="151">
        <f>Data!H161</f>
        <v>39052</v>
      </c>
      <c r="N121" s="17">
        <f>Data!I161</f>
        <v>3014</v>
      </c>
    </row>
    <row r="122" spans="12:14" x14ac:dyDescent="0.25">
      <c r="L122" s="155">
        <f>IF(Data!H162 &lt;&gt; "", Data!J162, "")</f>
        <v>39083</v>
      </c>
      <c r="M122" s="151">
        <f>Data!H162</f>
        <v>39083</v>
      </c>
      <c r="N122" s="17">
        <f>Data!I162</f>
        <v>3015</v>
      </c>
    </row>
    <row r="123" spans="12:14" x14ac:dyDescent="0.25">
      <c r="L123" s="155">
        <f>IF(Data!H163 &lt;&gt; "", Data!J163, "")</f>
        <v>39114</v>
      </c>
      <c r="M123" s="151">
        <f>Data!H163</f>
        <v>39114</v>
      </c>
      <c r="N123" s="17">
        <f>Data!I163</f>
        <v>3013</v>
      </c>
    </row>
    <row r="124" spans="12:14" x14ac:dyDescent="0.25">
      <c r="L124" s="155">
        <f>IF(Data!H164 &lt;&gt; "", Data!J164, "")</f>
        <v>39142</v>
      </c>
      <c r="M124" s="151">
        <f>Data!H164</f>
        <v>39142</v>
      </c>
      <c r="N124" s="17">
        <f>Data!I164</f>
        <v>3016</v>
      </c>
    </row>
    <row r="125" spans="12:14" x14ac:dyDescent="0.25">
      <c r="L125" s="155">
        <f>IF(Data!H165 &lt;&gt; "", Data!J165, "")</f>
        <v>39173</v>
      </c>
      <c r="M125" s="151">
        <f>Data!H165</f>
        <v>39173</v>
      </c>
      <c r="N125" s="17">
        <f>Data!I165</f>
        <v>3018</v>
      </c>
    </row>
    <row r="126" spans="12:14" x14ac:dyDescent="0.25">
      <c r="L126" s="155">
        <f>IF(Data!H166 &lt;&gt; "", Data!J166, "")</f>
        <v>39203</v>
      </c>
      <c r="M126" s="151">
        <f>Data!H166</f>
        <v>39203</v>
      </c>
      <c r="N126" s="17">
        <f>Data!I166</f>
        <v>3023</v>
      </c>
    </row>
    <row r="127" spans="12:14" x14ac:dyDescent="0.25">
      <c r="L127" s="155">
        <f>IF(Data!H167 &lt;&gt; "", Data!J167, "")</f>
        <v>39234</v>
      </c>
      <c r="M127" s="151">
        <f>Data!H167</f>
        <v>39234</v>
      </c>
      <c r="N127" s="17">
        <f>Data!I167</f>
        <v>3024</v>
      </c>
    </row>
    <row r="128" spans="12:14" x14ac:dyDescent="0.25">
      <c r="L128" s="155">
        <f>IF(Data!H168 &lt;&gt; "", Data!J168, "")</f>
        <v>39264</v>
      </c>
      <c r="M128" s="151">
        <f>Data!H168</f>
        <v>39264</v>
      </c>
      <c r="N128" s="17">
        <f>Data!I168</f>
        <v>3028</v>
      </c>
    </row>
    <row r="129" spans="12:14" x14ac:dyDescent="0.25">
      <c r="L129" s="155">
        <f>IF(Data!H169 &lt;&gt; "", Data!J169, "")</f>
        <v>39295</v>
      </c>
      <c r="M129" s="151">
        <f>Data!H169</f>
        <v>39295</v>
      </c>
      <c r="N129" s="17">
        <f>Data!I169</f>
        <v>3034</v>
      </c>
    </row>
    <row r="130" spans="12:14" x14ac:dyDescent="0.25">
      <c r="L130" s="155">
        <f>IF(Data!H170 &lt;&gt; "", Data!J170, "")</f>
        <v>39326</v>
      </c>
      <c r="M130" s="151">
        <f>Data!H170</f>
        <v>39326</v>
      </c>
      <c r="N130" s="17">
        <f>Data!I170</f>
        <v>3034</v>
      </c>
    </row>
    <row r="131" spans="12:14" x14ac:dyDescent="0.25">
      <c r="L131" s="155">
        <f>IF(Data!H171 &lt;&gt; "", Data!J171, "")</f>
        <v>39356</v>
      </c>
      <c r="M131" s="151">
        <f>Data!H171</f>
        <v>39356</v>
      </c>
      <c r="N131" s="17">
        <f>Data!I171</f>
        <v>3037</v>
      </c>
    </row>
    <row r="132" spans="12:14" x14ac:dyDescent="0.25">
      <c r="L132" s="155">
        <f>IF(Data!H172 &lt;&gt; "", Data!J172, "")</f>
        <v>39387</v>
      </c>
      <c r="M132" s="151">
        <f>Data!H172</f>
        <v>39387</v>
      </c>
      <c r="N132" s="17">
        <f>Data!I172</f>
        <v>3038</v>
      </c>
    </row>
    <row r="133" spans="12:14" x14ac:dyDescent="0.25">
      <c r="L133" s="155">
        <f>IF(Data!H173 &lt;&gt; "", Data!J173, "")</f>
        <v>39417</v>
      </c>
      <c r="M133" s="151">
        <f>Data!H173</f>
        <v>39417</v>
      </c>
      <c r="N133" s="17">
        <f>Data!I173</f>
        <v>3030</v>
      </c>
    </row>
    <row r="134" spans="12:14" x14ac:dyDescent="0.25">
      <c r="L134" s="155">
        <f>IF(Data!H174 &lt;&gt; "", Data!J174, "")</f>
        <v>39448</v>
      </c>
      <c r="M134" s="151">
        <f>Data!H174</f>
        <v>39448</v>
      </c>
      <c r="N134" s="17">
        <f>Data!I174</f>
        <v>3029</v>
      </c>
    </row>
    <row r="135" spans="12:14" x14ac:dyDescent="0.25">
      <c r="L135" s="155">
        <f>IF(Data!H175 &lt;&gt; "", Data!J175, "")</f>
        <v>39479</v>
      </c>
      <c r="M135" s="151">
        <f>Data!H175</f>
        <v>39479</v>
      </c>
      <c r="N135" s="17">
        <f>Data!I175</f>
        <v>3031</v>
      </c>
    </row>
    <row r="136" spans="12:14" x14ac:dyDescent="0.25">
      <c r="L136" s="155">
        <f>IF(Data!H176 &lt;&gt; "", Data!J176, "")</f>
        <v>39508</v>
      </c>
      <c r="M136" s="151">
        <f>Data!H176</f>
        <v>39508</v>
      </c>
      <c r="N136" s="17">
        <f>Data!I176</f>
        <v>3023</v>
      </c>
    </row>
    <row r="137" spans="12:14" x14ac:dyDescent="0.25">
      <c r="L137" s="155">
        <f>IF(Data!H177 &lt;&gt; "", Data!J177, "")</f>
        <v>39539</v>
      </c>
      <c r="M137" s="151">
        <f>Data!H177</f>
        <v>39539</v>
      </c>
      <c r="N137" s="17">
        <f>Data!I177</f>
        <v>3022</v>
      </c>
    </row>
    <row r="138" spans="12:14" x14ac:dyDescent="0.25">
      <c r="L138" s="155">
        <f>IF(Data!H178 &lt;&gt; "", Data!J178, "")</f>
        <v>39569</v>
      </c>
      <c r="M138" s="151">
        <f>Data!H178</f>
        <v>39569</v>
      </c>
      <c r="N138" s="17">
        <f>Data!I178</f>
        <v>3015</v>
      </c>
    </row>
    <row r="139" spans="12:14" x14ac:dyDescent="0.25">
      <c r="L139" s="155">
        <f>IF(Data!H179 &lt;&gt; "", Data!J179, "")</f>
        <v>39600</v>
      </c>
      <c r="M139" s="151">
        <f>Data!H179</f>
        <v>39600</v>
      </c>
      <c r="N139" s="17">
        <f>Data!I179</f>
        <v>3007</v>
      </c>
    </row>
    <row r="140" spans="12:14" x14ac:dyDescent="0.25">
      <c r="L140" s="155">
        <f>IF(Data!H180 &lt;&gt; "", Data!J180, "")</f>
        <v>39630</v>
      </c>
      <c r="M140" s="151">
        <f>Data!H180</f>
        <v>39630</v>
      </c>
      <c r="N140" s="17">
        <f>Data!I180</f>
        <v>3002</v>
      </c>
    </row>
    <row r="141" spans="12:14" x14ac:dyDescent="0.25">
      <c r="L141" s="155">
        <f>IF(Data!H181 &lt;&gt; "", Data!J181, "")</f>
        <v>39661</v>
      </c>
      <c r="M141" s="151">
        <f>Data!H181</f>
        <v>39661</v>
      </c>
      <c r="N141" s="17">
        <f>Data!I181</f>
        <v>2992</v>
      </c>
    </row>
    <row r="142" spans="12:14" x14ac:dyDescent="0.25">
      <c r="L142" s="155">
        <f>IF(Data!H182 &lt;&gt; "", Data!J182, "")</f>
        <v>39692</v>
      </c>
      <c r="M142" s="151">
        <f>Data!H182</f>
        <v>39692</v>
      </c>
      <c r="N142" s="17">
        <f>Data!I182</f>
        <v>2986</v>
      </c>
    </row>
    <row r="143" spans="12:14" x14ac:dyDescent="0.25">
      <c r="L143" s="155">
        <f>IF(Data!H183 &lt;&gt; "", Data!J183, "")</f>
        <v>39722</v>
      </c>
      <c r="M143" s="151">
        <f>Data!H183</f>
        <v>39722</v>
      </c>
      <c r="N143" s="17">
        <f>Data!I183</f>
        <v>2981</v>
      </c>
    </row>
    <row r="144" spans="12:14" x14ac:dyDescent="0.25">
      <c r="L144" s="155">
        <f>IF(Data!H184 &lt;&gt; "", Data!J184, "")</f>
        <v>39753</v>
      </c>
      <c r="M144" s="151">
        <f>Data!H184</f>
        <v>39753</v>
      </c>
      <c r="N144" s="17">
        <f>Data!I184</f>
        <v>2971</v>
      </c>
    </row>
    <row r="145" spans="12:14" x14ac:dyDescent="0.25">
      <c r="L145" s="155">
        <f>IF(Data!H185 &lt;&gt; "", Data!J185, "")</f>
        <v>39783</v>
      </c>
      <c r="M145" s="151">
        <f>Data!H185</f>
        <v>39783</v>
      </c>
      <c r="N145" s="17">
        <f>Data!I185</f>
        <v>2973</v>
      </c>
    </row>
    <row r="146" spans="12:14" x14ac:dyDescent="0.25">
      <c r="L146" s="155">
        <f>IF(Data!H186 &lt;&gt; "", Data!J186, "")</f>
        <v>39814</v>
      </c>
      <c r="M146" s="151">
        <f>Data!H186</f>
        <v>39814</v>
      </c>
      <c r="N146" s="17">
        <f>Data!I186</f>
        <v>2966</v>
      </c>
    </row>
    <row r="147" spans="12:14" x14ac:dyDescent="0.25">
      <c r="L147" s="155">
        <f>IF(Data!H187 &lt;&gt; "", Data!J187, "")</f>
        <v>39845</v>
      </c>
      <c r="M147" s="151">
        <f>Data!H187</f>
        <v>39845</v>
      </c>
      <c r="N147" s="17">
        <f>Data!I187</f>
        <v>2963</v>
      </c>
    </row>
    <row r="148" spans="12:14" x14ac:dyDescent="0.25">
      <c r="L148" s="155">
        <f>IF(Data!H188 &lt;&gt; "", Data!J188, "")</f>
        <v>39873</v>
      </c>
      <c r="M148" s="151">
        <f>Data!H188</f>
        <v>39873</v>
      </c>
      <c r="N148" s="17">
        <f>Data!I188</f>
        <v>2961</v>
      </c>
    </row>
    <row r="149" spans="12:14" x14ac:dyDescent="0.25">
      <c r="L149" s="155">
        <f>IF(Data!H189 &lt;&gt; "", Data!J189, "")</f>
        <v>39904</v>
      </c>
      <c r="M149" s="151">
        <f>Data!H189</f>
        <v>39904</v>
      </c>
      <c r="N149" s="17">
        <f>Data!I189</f>
        <v>2960</v>
      </c>
    </row>
    <row r="150" spans="12:14" x14ac:dyDescent="0.25">
      <c r="L150" s="155">
        <f>IF(Data!H190 &lt;&gt; "", Data!J190, "")</f>
        <v>39934</v>
      </c>
      <c r="M150" s="151">
        <f>Data!H190</f>
        <v>39934</v>
      </c>
      <c r="N150" s="17">
        <f>Data!I190</f>
        <v>2957</v>
      </c>
    </row>
    <row r="151" spans="12:14" x14ac:dyDescent="0.25">
      <c r="L151" s="155">
        <f>IF(Data!H191 &lt;&gt; "", Data!J191, "")</f>
        <v>39965</v>
      </c>
      <c r="M151" s="151">
        <f>Data!H191</f>
        <v>39965</v>
      </c>
      <c r="N151" s="17">
        <f>Data!I191</f>
        <v>2958</v>
      </c>
    </row>
    <row r="152" spans="12:14" x14ac:dyDescent="0.25">
      <c r="L152" s="155">
        <f>IF(Data!H192 &lt;&gt; "", Data!J192, "")</f>
        <v>39995</v>
      </c>
      <c r="M152" s="151">
        <f>Data!H192</f>
        <v>39995</v>
      </c>
      <c r="N152" s="17">
        <f>Data!I192</f>
        <v>2960</v>
      </c>
    </row>
    <row r="153" spans="12:14" x14ac:dyDescent="0.25">
      <c r="L153" s="155">
        <f>IF(Data!H193 &lt;&gt; "", Data!J193, "")</f>
        <v>40026</v>
      </c>
      <c r="M153" s="151">
        <f>Data!H193</f>
        <v>40026</v>
      </c>
      <c r="N153" s="17">
        <f>Data!I193</f>
        <v>2959</v>
      </c>
    </row>
    <row r="154" spans="12:14" x14ac:dyDescent="0.25">
      <c r="L154" s="155">
        <f>IF(Data!H194 &lt;&gt; "", Data!J194, "")</f>
        <v>40057</v>
      </c>
      <c r="M154" s="151">
        <f>Data!H194</f>
        <v>40057</v>
      </c>
      <c r="N154" s="17">
        <f>Data!I194</f>
        <v>2961</v>
      </c>
    </row>
    <row r="155" spans="12:14" x14ac:dyDescent="0.25">
      <c r="L155" s="155">
        <f>IF(Data!H195 &lt;&gt; "", Data!J195, "")</f>
        <v>40087</v>
      </c>
      <c r="M155" s="151">
        <f>Data!H195</f>
        <v>40087</v>
      </c>
      <c r="N155" s="17">
        <f>Data!I195</f>
        <v>2957</v>
      </c>
    </row>
    <row r="156" spans="12:14" x14ac:dyDescent="0.25">
      <c r="L156" s="155">
        <f>IF(Data!H196 &lt;&gt; "", Data!J196, "")</f>
        <v>40118</v>
      </c>
      <c r="M156" s="151">
        <f>Data!H196</f>
        <v>40118</v>
      </c>
      <c r="N156" s="17">
        <f>Data!I196</f>
        <v>2958</v>
      </c>
    </row>
    <row r="157" spans="12:14" x14ac:dyDescent="0.25">
      <c r="L157" s="155">
        <f>IF(Data!H197 &lt;&gt; "", Data!J197, "")</f>
        <v>40148</v>
      </c>
      <c r="M157" s="151">
        <f>Data!H197</f>
        <v>40148</v>
      </c>
      <c r="N157" s="17">
        <f>Data!I197</f>
        <v>2956</v>
      </c>
    </row>
    <row r="158" spans="12:14" x14ac:dyDescent="0.25">
      <c r="L158" s="155">
        <f>IF(Data!H198 &lt;&gt; "", Data!J198, "")</f>
        <v>40179</v>
      </c>
      <c r="M158" s="151">
        <f>Data!H198</f>
        <v>40179</v>
      </c>
      <c r="N158" s="17">
        <f>Data!I198</f>
        <v>2951</v>
      </c>
    </row>
    <row r="159" spans="12:14" x14ac:dyDescent="0.25">
      <c r="L159" s="155">
        <f>IF(Data!H199 &lt;&gt; "", Data!J199, "")</f>
        <v>40210</v>
      </c>
      <c r="M159" s="151">
        <f>Data!H199</f>
        <v>40210</v>
      </c>
      <c r="N159" s="17">
        <f>Data!I199</f>
        <v>2944</v>
      </c>
    </row>
    <row r="160" spans="12:14" x14ac:dyDescent="0.25">
      <c r="L160" s="155">
        <f>IF(Data!H200 &lt;&gt; "", Data!J200, "")</f>
        <v>40238</v>
      </c>
      <c r="M160" s="151">
        <f>Data!H200</f>
        <v>40238</v>
      </c>
      <c r="N160" s="17">
        <f>Data!I200</f>
        <v>2948</v>
      </c>
    </row>
    <row r="161" spans="12:14" x14ac:dyDescent="0.25">
      <c r="L161" s="155">
        <f>IF(Data!H201 &lt;&gt; "", Data!J201, "")</f>
        <v>40269</v>
      </c>
      <c r="M161" s="151">
        <f>Data!H201</f>
        <v>40269</v>
      </c>
      <c r="N161" s="17">
        <f>Data!I201</f>
        <v>2951</v>
      </c>
    </row>
    <row r="162" spans="12:14" x14ac:dyDescent="0.25">
      <c r="L162" s="155">
        <f>IF(Data!H202 &lt;&gt; "", Data!J202, "")</f>
        <v>40299</v>
      </c>
      <c r="M162" s="151">
        <f>Data!H202</f>
        <v>40299</v>
      </c>
      <c r="N162" s="17">
        <f>Data!I202</f>
        <v>2950</v>
      </c>
    </row>
    <row r="163" spans="12:14" x14ac:dyDescent="0.25">
      <c r="L163" s="155">
        <f>IF(Data!H203 &lt;&gt; "", Data!J203, "")</f>
        <v>40330</v>
      </c>
      <c r="M163" s="151">
        <f>Data!H203</f>
        <v>40330</v>
      </c>
      <c r="N163" s="17">
        <f>Data!I203</f>
        <v>2952</v>
      </c>
    </row>
    <row r="164" spans="12:14" x14ac:dyDescent="0.25">
      <c r="L164" s="155">
        <f>IF(Data!H204 &lt;&gt; "", Data!J204, "")</f>
        <v>40360</v>
      </c>
      <c r="M164" s="151">
        <f>Data!H204</f>
        <v>40360</v>
      </c>
      <c r="N164" s="17">
        <f>Data!I204</f>
        <v>2953</v>
      </c>
    </row>
    <row r="165" spans="12:14" x14ac:dyDescent="0.25">
      <c r="L165" s="155">
        <f>IF(Data!H205 &lt;&gt; "", Data!J205, "")</f>
        <v>40391</v>
      </c>
      <c r="M165" s="151">
        <f>Data!H205</f>
        <v>40391</v>
      </c>
      <c r="N165" s="17">
        <f>Data!I205</f>
        <v>2957</v>
      </c>
    </row>
    <row r="166" spans="12:14" x14ac:dyDescent="0.25">
      <c r="L166" s="155">
        <f>IF(Data!H206 &lt;&gt; "", Data!J206, "")</f>
        <v>40422</v>
      </c>
      <c r="M166" s="151">
        <f>Data!H206</f>
        <v>40422</v>
      </c>
      <c r="N166" s="17">
        <f>Data!I206</f>
        <v>2960</v>
      </c>
    </row>
    <row r="167" spans="12:14" x14ac:dyDescent="0.25">
      <c r="L167" s="155">
        <f>IF(Data!H207 &lt;&gt; "", Data!J207, "")</f>
        <v>40452</v>
      </c>
      <c r="M167" s="151">
        <f>Data!H207</f>
        <v>40452</v>
      </c>
      <c r="N167" s="17">
        <f>Data!I207</f>
        <v>2964</v>
      </c>
    </row>
    <row r="168" spans="12:14" x14ac:dyDescent="0.25">
      <c r="L168" s="155">
        <f>IF(Data!H208 &lt;&gt; "", Data!J208, "")</f>
        <v>40483</v>
      </c>
      <c r="M168" s="151">
        <f>Data!H208</f>
        <v>40483</v>
      </c>
      <c r="N168" s="17">
        <f>Data!I208</f>
        <v>2967</v>
      </c>
    </row>
    <row r="169" spans="12:14" x14ac:dyDescent="0.25">
      <c r="L169" s="155">
        <f>IF(Data!H209 &lt;&gt; "", Data!J209, "")</f>
        <v>40513</v>
      </c>
      <c r="M169" s="151">
        <f>Data!H209</f>
        <v>40513</v>
      </c>
      <c r="N169" s="17">
        <f>Data!I209</f>
        <v>2968</v>
      </c>
    </row>
    <row r="170" spans="12:14" x14ac:dyDescent="0.25">
      <c r="L170" s="155">
        <f>IF(Data!H210 &lt;&gt; "", Data!J210, "")</f>
        <v>40544</v>
      </c>
      <c r="M170" s="151">
        <f>Data!H210</f>
        <v>40544</v>
      </c>
      <c r="N170" s="17">
        <f>Data!I210</f>
        <v>2971</v>
      </c>
    </row>
    <row r="171" spans="12:14" x14ac:dyDescent="0.25">
      <c r="L171" s="155">
        <f>IF(Data!H211 &lt;&gt; "", Data!J211, "")</f>
        <v>40575</v>
      </c>
      <c r="M171" s="151">
        <f>Data!H211</f>
        <v>40575</v>
      </c>
      <c r="N171" s="17">
        <f>Data!I211</f>
        <v>2973</v>
      </c>
    </row>
    <row r="172" spans="12:14" x14ac:dyDescent="0.25">
      <c r="L172" s="155">
        <f>IF(Data!H212 &lt;&gt; "", Data!J212, "")</f>
        <v>40603</v>
      </c>
      <c r="M172" s="151">
        <f>Data!H212</f>
        <v>40603</v>
      </c>
      <c r="N172" s="17">
        <f>Data!I212</f>
        <v>2972</v>
      </c>
    </row>
    <row r="173" spans="12:14" x14ac:dyDescent="0.25">
      <c r="L173" s="155">
        <f>IF(Data!H213 &lt;&gt; "", Data!J213, "")</f>
        <v>40634</v>
      </c>
      <c r="M173" s="151">
        <f>Data!H213</f>
        <v>40634</v>
      </c>
      <c r="N173" s="17">
        <f>Data!I213</f>
        <v>2968</v>
      </c>
    </row>
    <row r="174" spans="12:14" x14ac:dyDescent="0.25">
      <c r="L174" s="155">
        <f>IF(Data!H214 &lt;&gt; "", Data!J214, "")</f>
        <v>40664</v>
      </c>
      <c r="M174" s="151">
        <f>Data!H214</f>
        <v>40664</v>
      </c>
      <c r="N174" s="17">
        <f>Data!I214</f>
        <v>2965</v>
      </c>
    </row>
    <row r="175" spans="12:14" x14ac:dyDescent="0.25">
      <c r="L175" s="155">
        <f>IF(Data!H215 &lt;&gt; "", Data!J215, "")</f>
        <v>40695</v>
      </c>
      <c r="M175" s="151">
        <f>Data!H215</f>
        <v>40695</v>
      </c>
      <c r="N175" s="17">
        <f>Data!I215</f>
        <v>2963</v>
      </c>
    </row>
    <row r="176" spans="12:14" x14ac:dyDescent="0.25">
      <c r="L176" s="155">
        <f>IF(Data!H216 &lt;&gt; "", Data!J216, "")</f>
        <v>40725</v>
      </c>
      <c r="M176" s="151">
        <f>Data!H216</f>
        <v>40725</v>
      </c>
      <c r="N176" s="17">
        <f>Data!I216</f>
        <v>2958</v>
      </c>
    </row>
    <row r="177" spans="12:14" x14ac:dyDescent="0.25">
      <c r="L177" s="155">
        <f>IF(Data!H217 &lt;&gt; "", Data!J217, "")</f>
        <v>40756</v>
      </c>
      <c r="M177" s="151">
        <f>Data!H217</f>
        <v>40756</v>
      </c>
      <c r="N177" s="17">
        <f>Data!I217</f>
        <v>2955</v>
      </c>
    </row>
    <row r="178" spans="12:14" x14ac:dyDescent="0.25">
      <c r="L178" s="155">
        <f>IF(Data!H218 &lt;&gt; "", Data!J218, "")</f>
        <v>40787</v>
      </c>
      <c r="M178" s="151">
        <f>Data!H218</f>
        <v>40787</v>
      </c>
      <c r="N178" s="17">
        <f>Data!I218</f>
        <v>2952</v>
      </c>
    </row>
    <row r="179" spans="12:14" x14ac:dyDescent="0.25">
      <c r="L179" s="155">
        <f>IF(Data!H219 &lt;&gt; "", Data!J219, "")</f>
        <v>40817</v>
      </c>
      <c r="M179" s="151">
        <f>Data!H219</f>
        <v>40817</v>
      </c>
      <c r="N179" s="17">
        <f>Data!I219</f>
        <v>2948</v>
      </c>
    </row>
    <row r="180" spans="12:14" x14ac:dyDescent="0.25">
      <c r="L180" s="155">
        <f>IF(Data!H220 &lt;&gt; "", Data!J220, "")</f>
        <v>40848</v>
      </c>
      <c r="M180" s="151">
        <f>Data!H220</f>
        <v>40848</v>
      </c>
      <c r="N180" s="17">
        <f>Data!I220</f>
        <v>2947</v>
      </c>
    </row>
    <row r="181" spans="12:14" x14ac:dyDescent="0.25">
      <c r="L181" s="155">
        <f>IF(Data!H221 &lt;&gt; "", Data!J221, "")</f>
        <v>40878</v>
      </c>
      <c r="M181" s="151">
        <f>Data!H221</f>
        <v>40878</v>
      </c>
      <c r="N181" s="17">
        <f>Data!I221</f>
        <v>2951</v>
      </c>
    </row>
    <row r="182" spans="12:14" x14ac:dyDescent="0.25">
      <c r="L182" s="155">
        <f>IF(Data!H222 &lt;&gt; "", Data!J222, "")</f>
        <v>40909</v>
      </c>
      <c r="M182" s="151">
        <f>Data!H222</f>
        <v>40909</v>
      </c>
      <c r="N182" s="17">
        <f>Data!I222</f>
        <v>2955</v>
      </c>
    </row>
    <row r="183" spans="12:14" x14ac:dyDescent="0.25">
      <c r="L183" s="155">
        <f>IF(Data!H223 &lt;&gt; "", Data!J223, "")</f>
        <v>40940</v>
      </c>
      <c r="M183" s="151">
        <f>Data!H223</f>
        <v>40940</v>
      </c>
      <c r="N183" s="17">
        <f>Data!I223</f>
        <v>2960</v>
      </c>
    </row>
    <row r="184" spans="12:14" x14ac:dyDescent="0.25">
      <c r="L184" s="155">
        <f>IF(Data!H224 &lt;&gt; "", Data!J224, "")</f>
        <v>40969</v>
      </c>
      <c r="M184" s="151">
        <f>Data!H224</f>
        <v>40969</v>
      </c>
      <c r="N184" s="17">
        <f>Data!I224</f>
        <v>2963</v>
      </c>
    </row>
    <row r="185" spans="12:14" x14ac:dyDescent="0.25">
      <c r="L185" s="155">
        <f>IF(Data!H225 &lt;&gt; "", Data!J225, "")</f>
        <v>41000</v>
      </c>
      <c r="M185" s="151">
        <f>Data!H225</f>
        <v>41000</v>
      </c>
      <c r="N185" s="17">
        <f>Data!I225</f>
        <v>2962</v>
      </c>
    </row>
    <row r="186" spans="12:14" x14ac:dyDescent="0.25">
      <c r="L186" s="155">
        <f>IF(Data!H226 &lt;&gt; "", Data!J226, "")</f>
        <v>41030</v>
      </c>
      <c r="M186" s="151">
        <f>Data!H226</f>
        <v>41030</v>
      </c>
      <c r="N186" s="17">
        <f>Data!I226</f>
        <v>2969</v>
      </c>
    </row>
    <row r="187" spans="12:14" x14ac:dyDescent="0.25">
      <c r="L187" s="155">
        <f>IF(Data!H227 &lt;&gt; "", Data!J227, "")</f>
        <v>41061</v>
      </c>
      <c r="M187" s="151">
        <f>Data!H227</f>
        <v>41061</v>
      </c>
      <c r="N187" s="17">
        <f>Data!I227</f>
        <v>2971</v>
      </c>
    </row>
    <row r="188" spans="12:14" x14ac:dyDescent="0.25">
      <c r="L188" s="155">
        <f>IF(Data!H228 &lt;&gt; "", Data!J228, "")</f>
        <v>41091</v>
      </c>
      <c r="M188" s="151">
        <f>Data!H228</f>
        <v>41091</v>
      </c>
      <c r="N188" s="17">
        <f>Data!I228</f>
        <v>2971</v>
      </c>
    </row>
    <row r="189" spans="12:14" x14ac:dyDescent="0.25">
      <c r="L189" s="155">
        <f>IF(Data!H229 &lt;&gt; "", Data!J229, "")</f>
        <v>41122</v>
      </c>
      <c r="M189" s="151">
        <f>Data!H229</f>
        <v>41122</v>
      </c>
      <c r="N189" s="17">
        <f>Data!I229</f>
        <v>2974</v>
      </c>
    </row>
    <row r="190" spans="12:14" x14ac:dyDescent="0.25">
      <c r="L190" s="155">
        <f>IF(Data!H230 &lt;&gt; "", Data!J230, "")</f>
        <v>41153</v>
      </c>
      <c r="M190" s="151">
        <f>Data!H230</f>
        <v>41153</v>
      </c>
      <c r="N190" s="17">
        <f>Data!I230</f>
        <v>2971</v>
      </c>
    </row>
    <row r="191" spans="12:14" x14ac:dyDescent="0.25">
      <c r="L191" s="155">
        <f>IF(Data!H231 &lt;&gt; "", Data!J231, "")</f>
        <v>41183</v>
      </c>
      <c r="M191" s="151">
        <f>Data!H231</f>
        <v>41183</v>
      </c>
      <c r="N191" s="17">
        <f>Data!I231</f>
        <v>2973</v>
      </c>
    </row>
    <row r="192" spans="12:14" x14ac:dyDescent="0.25">
      <c r="L192" s="155">
        <f>IF(Data!H232 &lt;&gt; "", Data!J232, "")</f>
        <v>41214</v>
      </c>
      <c r="M192" s="151">
        <f>Data!H232</f>
        <v>41214</v>
      </c>
      <c r="N192" s="17">
        <f>Data!I232</f>
        <v>2974</v>
      </c>
    </row>
    <row r="193" spans="12:14" x14ac:dyDescent="0.25">
      <c r="L193" s="155">
        <f>IF(Data!H233 &lt;&gt; "", Data!J233, "")</f>
        <v>41244</v>
      </c>
      <c r="M193" s="151">
        <f>Data!H233</f>
        <v>41244</v>
      </c>
      <c r="N193" s="17">
        <f>Data!I233</f>
        <v>2968</v>
      </c>
    </row>
    <row r="194" spans="12:14" x14ac:dyDescent="0.25">
      <c r="L194" s="155">
        <f>IF(Data!H234 &lt;&gt; "", Data!J234, "")</f>
        <v>41275</v>
      </c>
      <c r="M194" s="151">
        <f>Data!H234</f>
        <v>41275</v>
      </c>
      <c r="N194" s="17">
        <f>Data!I234</f>
        <v>2969</v>
      </c>
    </row>
    <row r="195" spans="12:14" x14ac:dyDescent="0.25">
      <c r="L195" s="155">
        <f>IF(Data!H235 &lt;&gt; "", Data!J235, "")</f>
        <v>41306</v>
      </c>
      <c r="M195" s="151">
        <f>Data!H235</f>
        <v>41306</v>
      </c>
      <c r="N195" s="17">
        <f>Data!I235</f>
        <v>2967</v>
      </c>
    </row>
    <row r="196" spans="12:14" x14ac:dyDescent="0.25">
      <c r="L196" s="155">
        <f>IF(Data!H236 &lt;&gt; "", Data!J236, "")</f>
        <v>41334</v>
      </c>
      <c r="M196" s="151">
        <f>Data!H236</f>
        <v>41334</v>
      </c>
      <c r="N196" s="17">
        <f>Data!I236</f>
        <v>2964</v>
      </c>
    </row>
    <row r="197" spans="12:14" x14ac:dyDescent="0.25">
      <c r="L197" s="155">
        <f>IF(Data!H237 &lt;&gt; "", Data!J237, "")</f>
        <v>41365</v>
      </c>
      <c r="M197" s="151">
        <f>Data!H237</f>
        <v>41365</v>
      </c>
      <c r="N197" s="17">
        <f>Data!I237</f>
        <v>2967</v>
      </c>
    </row>
    <row r="198" spans="12:14" x14ac:dyDescent="0.25">
      <c r="L198" s="155">
        <f>IF(Data!H238 &lt;&gt; "", Data!J238, "")</f>
        <v>41395</v>
      </c>
      <c r="M198" s="151">
        <f>Data!H238</f>
        <v>41395</v>
      </c>
      <c r="N198" s="17">
        <f>Data!I238</f>
        <v>2969</v>
      </c>
    </row>
    <row r="199" spans="12:14" x14ac:dyDescent="0.25">
      <c r="L199" s="155">
        <f>IF(Data!H239 &lt;&gt; "", Data!J239, "")</f>
        <v>41426</v>
      </c>
      <c r="M199" s="151">
        <f>Data!H239</f>
        <v>41426</v>
      </c>
      <c r="N199" s="17">
        <f>Data!I239</f>
        <v>2969</v>
      </c>
    </row>
    <row r="200" spans="12:14" x14ac:dyDescent="0.25">
      <c r="L200" s="155">
        <f>IF(Data!H240 &lt;&gt; "", Data!J240, "")</f>
        <v>41456</v>
      </c>
      <c r="M200" s="151">
        <f>Data!H240</f>
        <v>41456</v>
      </c>
      <c r="N200" s="17">
        <f>Data!I240</f>
        <v>2973</v>
      </c>
    </row>
    <row r="201" spans="12:14" x14ac:dyDescent="0.25">
      <c r="L201" s="155">
        <f>IF(Data!H241 &lt;&gt; "", Data!J241, "")</f>
        <v>41487</v>
      </c>
      <c r="M201" s="151">
        <f>Data!H241</f>
        <v>41487</v>
      </c>
      <c r="N201" s="17">
        <f>Data!I241</f>
        <v>2977</v>
      </c>
    </row>
    <row r="202" spans="12:14" x14ac:dyDescent="0.25">
      <c r="L202" s="155">
        <f>IF(Data!H242 &lt;&gt; "", Data!J242, "")</f>
        <v>41518</v>
      </c>
      <c r="M202" s="151">
        <f>Data!H242</f>
        <v>41518</v>
      </c>
      <c r="N202" s="17">
        <f>Data!I242</f>
        <v>2981</v>
      </c>
    </row>
    <row r="203" spans="12:14" x14ac:dyDescent="0.25">
      <c r="L203" s="155">
        <f>IF(Data!H243 &lt;&gt; "", Data!J243, "")</f>
        <v>41548</v>
      </c>
      <c r="M203" s="151">
        <f>Data!H243</f>
        <v>41548</v>
      </c>
      <c r="N203" s="17">
        <f>Data!I243</f>
        <v>2986</v>
      </c>
    </row>
    <row r="204" spans="12:14" x14ac:dyDescent="0.25">
      <c r="L204" s="155">
        <f>IF(Data!H244 &lt;&gt; "", Data!J244, "")</f>
        <v>41579</v>
      </c>
      <c r="M204" s="151">
        <f>Data!H244</f>
        <v>41579</v>
      </c>
      <c r="N204" s="17">
        <f>Data!I244</f>
        <v>2986</v>
      </c>
    </row>
    <row r="205" spans="12:14" x14ac:dyDescent="0.25">
      <c r="L205" s="155">
        <f>IF(Data!H245 &lt;&gt; "", Data!J245, "")</f>
        <v>41609</v>
      </c>
      <c r="M205" s="151">
        <f>Data!H245</f>
        <v>41609</v>
      </c>
      <c r="N205" s="17">
        <f>Data!I245</f>
        <v>2988</v>
      </c>
    </row>
    <row r="206" spans="12:14" x14ac:dyDescent="0.25">
      <c r="L206" s="155">
        <f>IF(Data!H246 &lt;&gt; "", Data!J246, "")</f>
        <v>41640</v>
      </c>
      <c r="M206" s="151">
        <f>Data!H246</f>
        <v>41640</v>
      </c>
      <c r="N206" s="17">
        <f>Data!I246</f>
        <v>2985</v>
      </c>
    </row>
    <row r="207" spans="12:14" x14ac:dyDescent="0.25">
      <c r="L207" s="155">
        <f>IF(Data!H247 &lt;&gt; "", Data!J247, "")</f>
        <v>41671</v>
      </c>
      <c r="M207" s="151">
        <f>Data!H247</f>
        <v>41671</v>
      </c>
      <c r="N207" s="17">
        <f>Data!I247</f>
        <v>2983</v>
      </c>
    </row>
    <row r="208" spans="12:14" x14ac:dyDescent="0.25">
      <c r="L208" s="155">
        <f>IF(Data!H248 &lt;&gt; "", Data!J248, "")</f>
        <v>41699</v>
      </c>
      <c r="M208" s="151">
        <f>Data!H248</f>
        <v>41699</v>
      </c>
      <c r="N208" s="17">
        <f>Data!I248</f>
        <v>2983</v>
      </c>
    </row>
    <row r="209" spans="12:14" x14ac:dyDescent="0.25">
      <c r="L209" s="155">
        <f>IF(Data!H249 &lt;&gt; "", Data!J249, "")</f>
        <v>41730</v>
      </c>
      <c r="M209" s="151">
        <f>Data!H249</f>
        <v>41730</v>
      </c>
      <c r="N209" s="17">
        <f>Data!I249</f>
        <v>2988</v>
      </c>
    </row>
    <row r="210" spans="12:14" x14ac:dyDescent="0.25">
      <c r="L210" s="155">
        <f>IF(Data!H250 &lt;&gt; "", Data!J250, "")</f>
        <v>41760</v>
      </c>
      <c r="M210" s="151">
        <f>Data!H250</f>
        <v>41760</v>
      </c>
      <c r="N210" s="17">
        <f>Data!I250</f>
        <v>2991</v>
      </c>
    </row>
    <row r="211" spans="12:14" x14ac:dyDescent="0.25">
      <c r="L211" s="155">
        <f>IF(Data!H251 &lt;&gt; "", Data!J251, "")</f>
        <v>41791</v>
      </c>
      <c r="M211" s="151">
        <f>Data!H251</f>
        <v>41791</v>
      </c>
      <c r="N211" s="17">
        <f>Data!I251</f>
        <v>2994</v>
      </c>
    </row>
    <row r="212" spans="12:14" x14ac:dyDescent="0.25">
      <c r="L212" s="155">
        <f>IF(Data!H252 &lt;&gt; "", Data!J252, "")</f>
        <v>41821</v>
      </c>
      <c r="M212" s="151">
        <f>Data!H252</f>
        <v>41821</v>
      </c>
      <c r="N212" s="17">
        <f>Data!I252</f>
        <v>3000</v>
      </c>
    </row>
    <row r="213" spans="12:14" x14ac:dyDescent="0.25">
      <c r="L213" s="155">
        <f>IF(Data!H253 &lt;&gt; "", Data!J253, "")</f>
        <v>41852</v>
      </c>
      <c r="M213" s="151">
        <f>Data!H253</f>
        <v>41852</v>
      </c>
      <c r="N213" s="17">
        <f>Data!I253</f>
        <v>3001</v>
      </c>
    </row>
    <row r="214" spans="12:14" x14ac:dyDescent="0.25">
      <c r="L214" s="155">
        <f>IF(Data!H254 &lt;&gt; "", Data!J254, "")</f>
        <v>41883</v>
      </c>
      <c r="M214" s="151">
        <f>Data!H254</f>
        <v>41883</v>
      </c>
      <c r="N214" s="17">
        <f>Data!I254</f>
        <v>3006</v>
      </c>
    </row>
    <row r="215" spans="12:14" x14ac:dyDescent="0.25">
      <c r="L215" s="155">
        <f>IF(Data!H255 &lt;&gt; "", Data!J255, "")</f>
        <v>41913</v>
      </c>
      <c r="M215" s="151">
        <f>Data!H255</f>
        <v>41913</v>
      </c>
      <c r="N215" s="17">
        <f>Data!I255</f>
        <v>3012</v>
      </c>
    </row>
    <row r="216" spans="12:14" x14ac:dyDescent="0.25">
      <c r="L216" s="155">
        <f>IF(Data!H256 &lt;&gt; "", Data!J256, "")</f>
        <v>41944</v>
      </c>
      <c r="M216" s="151">
        <f>Data!H256</f>
        <v>41944</v>
      </c>
      <c r="N216" s="17">
        <f>Data!I256</f>
        <v>3013</v>
      </c>
    </row>
    <row r="217" spans="12:14" x14ac:dyDescent="0.25">
      <c r="L217" s="155">
        <f>IF(Data!H257 &lt;&gt; "", Data!J257, "")</f>
        <v>41974</v>
      </c>
      <c r="M217" s="151">
        <f>Data!H257</f>
        <v>41974</v>
      </c>
      <c r="N217" s="17">
        <f>Data!I257</f>
        <v>3024</v>
      </c>
    </row>
    <row r="218" spans="12:14" x14ac:dyDescent="0.25">
      <c r="L218" s="155">
        <f>IF(Data!H258 &lt;&gt; "", Data!J258, "")</f>
        <v>42005</v>
      </c>
      <c r="M218" s="151">
        <f>Data!H258</f>
        <v>42005</v>
      </c>
      <c r="N218" s="17">
        <f>Data!I258</f>
        <v>3031</v>
      </c>
    </row>
    <row r="219" spans="12:14" x14ac:dyDescent="0.25">
      <c r="L219" s="155">
        <f>IF(Data!H259 &lt;&gt; "", Data!J259, "")</f>
        <v>42036</v>
      </c>
      <c r="M219" s="151">
        <f>Data!H259</f>
        <v>42036</v>
      </c>
      <c r="N219" s="17">
        <f>Data!I259</f>
        <v>3034</v>
      </c>
    </row>
    <row r="220" spans="12:14" x14ac:dyDescent="0.25">
      <c r="L220" s="155">
        <f>IF(Data!H260 &lt;&gt; "", Data!J260, "")</f>
        <v>42064</v>
      </c>
      <c r="M220" s="151">
        <f>Data!H260</f>
        <v>42064</v>
      </c>
      <c r="N220" s="17">
        <f>Data!I260</f>
        <v>3039</v>
      </c>
    </row>
    <row r="221" spans="12:14" x14ac:dyDescent="0.25">
      <c r="L221" s="155">
        <f>IF(Data!H261 &lt;&gt; "", Data!J261, "")</f>
        <v>42095</v>
      </c>
      <c r="M221" s="151">
        <f>Data!H261</f>
        <v>42095</v>
      </c>
      <c r="N221" s="17">
        <f>Data!I261</f>
        <v>3045</v>
      </c>
    </row>
    <row r="222" spans="12:14" x14ac:dyDescent="0.25">
      <c r="L222" s="155">
        <f>IF(Data!H262 &lt;&gt; "", Data!J262, "")</f>
        <v>42125</v>
      </c>
      <c r="M222" s="151">
        <f>Data!H262</f>
        <v>42125</v>
      </c>
      <c r="N222" s="17">
        <f>Data!I262</f>
        <v>3050</v>
      </c>
    </row>
    <row r="223" spans="12:14" x14ac:dyDescent="0.25">
      <c r="L223" s="155">
        <f>IF(Data!H263 &lt;&gt; "", Data!J263, "")</f>
        <v>42156</v>
      </c>
      <c r="M223" s="151">
        <f>Data!H263</f>
        <v>42156</v>
      </c>
      <c r="N223" s="17">
        <f>Data!I263</f>
        <v>3058</v>
      </c>
    </row>
    <row r="224" spans="12:14" x14ac:dyDescent="0.25">
      <c r="L224" s="155">
        <f>IF(Data!H264 &lt;&gt; "", Data!J264, "")</f>
        <v>42186</v>
      </c>
      <c r="M224" s="151">
        <f>Data!H264</f>
        <v>42186</v>
      </c>
      <c r="N224" s="17">
        <f>Data!I264</f>
        <v>3066</v>
      </c>
    </row>
    <row r="225" spans="12:14" x14ac:dyDescent="0.25">
      <c r="L225" s="155">
        <f>IF(Data!H265 &lt;&gt; "", Data!J265, "")</f>
        <v>42217</v>
      </c>
      <c r="M225" s="151">
        <f>Data!H265</f>
        <v>42217</v>
      </c>
      <c r="N225" s="17">
        <f>Data!I265</f>
        <v>3069</v>
      </c>
    </row>
    <row r="226" spans="12:14" x14ac:dyDescent="0.25">
      <c r="L226" s="155">
        <f>IF(Data!H266 &lt;&gt; "", Data!J266, "")</f>
        <v>42248</v>
      </c>
      <c r="M226" s="151">
        <f>Data!H266</f>
        <v>42248</v>
      </c>
      <c r="N226" s="17">
        <f>Data!I266</f>
        <v>3076</v>
      </c>
    </row>
    <row r="227" spans="12:14" x14ac:dyDescent="0.25">
      <c r="L227" s="155">
        <f>IF(Data!H267 &lt;&gt; "", Data!J267, "")</f>
        <v>42278</v>
      </c>
      <c r="M227" s="151">
        <f>Data!H267</f>
        <v>42278</v>
      </c>
      <c r="N227" s="17">
        <f>Data!I267</f>
        <v>3079</v>
      </c>
    </row>
    <row r="228" spans="12:14" x14ac:dyDescent="0.25">
      <c r="L228" s="155">
        <f>IF(Data!H268 &lt;&gt; "", Data!J268, "")</f>
        <v>42309</v>
      </c>
      <c r="M228" s="151">
        <f>Data!H268</f>
        <v>42309</v>
      </c>
      <c r="N228" s="17">
        <f>Data!I268</f>
        <v>3087</v>
      </c>
    </row>
    <row r="229" spans="12:14" x14ac:dyDescent="0.25">
      <c r="L229" s="155">
        <f>IF(Data!H269 &lt;&gt; "", Data!J269, "")</f>
        <v>42339</v>
      </c>
      <c r="M229" s="151">
        <f>Data!H269</f>
        <v>42339</v>
      </c>
      <c r="N229" s="17">
        <f>Data!I269</f>
        <v>3094</v>
      </c>
    </row>
    <row r="230" spans="12:14" x14ac:dyDescent="0.25">
      <c r="L230" s="155">
        <f>IF(Data!H270 &lt;&gt; "", Data!J270, "")</f>
        <v>42370</v>
      </c>
      <c r="M230" s="151">
        <f>Data!H270</f>
        <v>42370</v>
      </c>
      <c r="N230" s="17">
        <f>Data!I270</f>
        <v>3101</v>
      </c>
    </row>
    <row r="231" spans="12:14" x14ac:dyDescent="0.25">
      <c r="L231" s="155">
        <f>IF(Data!H271 &lt;&gt; "", Data!J271, "")</f>
        <v>42401</v>
      </c>
      <c r="M231" s="151">
        <f>Data!H271</f>
        <v>42401</v>
      </c>
      <c r="N231" s="17">
        <f>Data!I271</f>
        <v>3107</v>
      </c>
    </row>
    <row r="232" spans="12:14" x14ac:dyDescent="0.25">
      <c r="L232" s="155">
        <f>IF(Data!H272 &lt;&gt; "", Data!J272, "")</f>
        <v>42430</v>
      </c>
      <c r="M232" s="151">
        <f>Data!H272</f>
        <v>42430</v>
      </c>
      <c r="N232" s="17">
        <f>Data!I272</f>
        <v>3114</v>
      </c>
    </row>
    <row r="233" spans="12:14" x14ac:dyDescent="0.25">
      <c r="L233" s="155">
        <f>IF(Data!H273 &lt;&gt; "", Data!J273, "")</f>
        <v>42461</v>
      </c>
      <c r="M233" s="151">
        <f>Data!H273</f>
        <v>42461</v>
      </c>
      <c r="N233" s="17">
        <f>Data!I273</f>
        <v>3121</v>
      </c>
    </row>
    <row r="234" spans="12:14" x14ac:dyDescent="0.25">
      <c r="L234" s="155">
        <f>IF(Data!H274 &lt;&gt; "", Data!J274, "")</f>
        <v>42491</v>
      </c>
      <c r="M234" s="151">
        <f>Data!H274</f>
        <v>42491</v>
      </c>
      <c r="N234" s="17">
        <f>Data!I274</f>
        <v>3128</v>
      </c>
    </row>
    <row r="235" spans="12:14" x14ac:dyDescent="0.25">
      <c r="L235" s="155">
        <f>IF(Data!H275 &lt;&gt; "", Data!J275, "")</f>
        <v>42522</v>
      </c>
      <c r="M235" s="151">
        <f>Data!H275</f>
        <v>42522</v>
      </c>
      <c r="N235" s="17">
        <f>Data!I275</f>
        <v>3134</v>
      </c>
    </row>
    <row r="236" spans="12:14" x14ac:dyDescent="0.25">
      <c r="L236" s="155">
        <f>IF(Data!H276 &lt;&gt; "", Data!J276, "")</f>
        <v>42552</v>
      </c>
      <c r="M236" s="151">
        <f>Data!H276</f>
        <v>42552</v>
      </c>
      <c r="N236" s="17">
        <f>Data!I276</f>
        <v>3141</v>
      </c>
    </row>
    <row r="237" spans="12:14" x14ac:dyDescent="0.25">
      <c r="L237" s="155">
        <f>IF(Data!H277 &lt;&gt; "", Data!J277, "")</f>
        <v>42583</v>
      </c>
      <c r="M237" s="151">
        <f>Data!H277</f>
        <v>42583</v>
      </c>
      <c r="N237" s="17">
        <f>Data!I277</f>
        <v>3148</v>
      </c>
    </row>
    <row r="238" spans="12:14" x14ac:dyDescent="0.25">
      <c r="L238" s="155">
        <f>IF(Data!H278 &lt;&gt; "", Data!J278, "")</f>
        <v>42614</v>
      </c>
      <c r="M238" s="151">
        <f>Data!H278</f>
        <v>42614</v>
      </c>
      <c r="N238" s="17">
        <f>Data!I278</f>
        <v>3155</v>
      </c>
    </row>
    <row r="239" spans="12:14" x14ac:dyDescent="0.25">
      <c r="L239" s="155">
        <f>IF(Data!H279 &lt;&gt; "", Data!J279, "")</f>
        <v>42644</v>
      </c>
      <c r="M239" s="151">
        <f>Data!H279</f>
        <v>42644</v>
      </c>
      <c r="N239" s="17">
        <f>Data!I279</f>
        <v>3163</v>
      </c>
    </row>
    <row r="240" spans="12:14" x14ac:dyDescent="0.25">
      <c r="L240" s="155">
        <f>IF(Data!H280 &lt;&gt; "", Data!J280, "")</f>
        <v>42675</v>
      </c>
      <c r="M240" s="151">
        <f>Data!H280</f>
        <v>42675</v>
      </c>
      <c r="N240" s="17">
        <f>Data!I280</f>
        <v>3169</v>
      </c>
    </row>
    <row r="241" spans="12:14" x14ac:dyDescent="0.25">
      <c r="L241" s="155">
        <f>IF(Data!H281 &lt;&gt; "", Data!J281, "")</f>
        <v>42705</v>
      </c>
      <c r="M241" s="151">
        <f>Data!H281</f>
        <v>42705</v>
      </c>
      <c r="N241" s="17">
        <f>Data!I281</f>
        <v>3175</v>
      </c>
    </row>
    <row r="242" spans="12:14" x14ac:dyDescent="0.25">
      <c r="L242" s="155">
        <f>IF(Data!H282 &lt;&gt; "", Data!J282, "")</f>
        <v>42736</v>
      </c>
      <c r="M242" s="151">
        <f>Data!H282</f>
        <v>42736</v>
      </c>
      <c r="N242" s="17">
        <f>Data!I282</f>
        <v>3178</v>
      </c>
    </row>
    <row r="243" spans="12:14" x14ac:dyDescent="0.25">
      <c r="L243" s="155">
        <f>IF(Data!H283 &lt;&gt; "", Data!J283, "")</f>
        <v>42767</v>
      </c>
      <c r="M243" s="151">
        <f>Data!H283</f>
        <v>42767</v>
      </c>
      <c r="N243" s="17">
        <f>Data!I283</f>
        <v>3181</v>
      </c>
    </row>
    <row r="244" spans="12:14" x14ac:dyDescent="0.25">
      <c r="L244" s="155">
        <f>IF(Data!H284 &lt;&gt; "", Data!J284, "")</f>
        <v>42795</v>
      </c>
      <c r="M244" s="151">
        <f>Data!H284</f>
        <v>42795</v>
      </c>
      <c r="N244" s="17">
        <f>Data!I284</f>
        <v>3184</v>
      </c>
    </row>
    <row r="245" spans="12:14" x14ac:dyDescent="0.25">
      <c r="L245" s="155">
        <f>IF(Data!H285 &lt;&gt; "", Data!J285, "")</f>
        <v>42826</v>
      </c>
      <c r="M245" s="151">
        <f>Data!H285</f>
        <v>42826</v>
      </c>
      <c r="N245" s="17">
        <f>Data!I285</f>
        <v>3187</v>
      </c>
    </row>
    <row r="246" spans="12:14" x14ac:dyDescent="0.25">
      <c r="L246" s="155">
        <f>IF(Data!H286 &lt;&gt; "", Data!J286, "")</f>
        <v>42856</v>
      </c>
      <c r="M246" s="151">
        <f>Data!H286</f>
        <v>42856</v>
      </c>
      <c r="N246" s="17">
        <f>Data!I286</f>
        <v>3190</v>
      </c>
    </row>
    <row r="247" spans="12:14" x14ac:dyDescent="0.25">
      <c r="L247" s="155">
        <f>IF(Data!H287 &lt;&gt; "", Data!J287, "")</f>
        <v>42887</v>
      </c>
      <c r="M247" s="151">
        <f>Data!H287</f>
        <v>42887</v>
      </c>
      <c r="N247" s="17">
        <f>Data!I287</f>
        <v>3193</v>
      </c>
    </row>
    <row r="248" spans="12:14" x14ac:dyDescent="0.25">
      <c r="L248" s="155">
        <f>IF(Data!H288 &lt;&gt; "", Data!J288, "")</f>
        <v>42917</v>
      </c>
      <c r="M248" s="151">
        <f>Data!H288</f>
        <v>42917</v>
      </c>
      <c r="N248" s="17">
        <f>Data!I288</f>
        <v>3197</v>
      </c>
    </row>
    <row r="249" spans="12:14" x14ac:dyDescent="0.25">
      <c r="L249" s="155">
        <f>IF(Data!H289 &lt;&gt; "", Data!J289, "")</f>
        <v>42948</v>
      </c>
      <c r="M249" s="151">
        <f>Data!H289</f>
        <v>42948</v>
      </c>
      <c r="N249" s="17">
        <f>Data!I289</f>
        <v>3201</v>
      </c>
    </row>
    <row r="250" spans="12:14" x14ac:dyDescent="0.25">
      <c r="L250" s="155">
        <f>IF(Data!H290 &lt;&gt; "", Data!J290, "")</f>
        <v>42979</v>
      </c>
      <c r="M250" s="151">
        <f>Data!H290</f>
        <v>42979</v>
      </c>
      <c r="N250" s="17">
        <f>Data!I290</f>
        <v>3204</v>
      </c>
    </row>
    <row r="251" spans="12:14" x14ac:dyDescent="0.25">
      <c r="L251" s="155">
        <f>IF(Data!H291 &lt;&gt; "", Data!J291, "")</f>
        <v>43009</v>
      </c>
      <c r="M251" s="151">
        <f>Data!H291</f>
        <v>43009</v>
      </c>
      <c r="N251" s="17">
        <f>Data!I291</f>
        <v>3207</v>
      </c>
    </row>
    <row r="252" spans="12:14" x14ac:dyDescent="0.25">
      <c r="L252" s="155">
        <f>IF(Data!H292 &lt;&gt; "", Data!J292, "")</f>
        <v>43040</v>
      </c>
      <c r="M252" s="151">
        <f>Data!H292</f>
        <v>43040</v>
      </c>
      <c r="N252" s="17">
        <f>Data!I292</f>
        <v>3210</v>
      </c>
    </row>
    <row r="253" spans="12:14" x14ac:dyDescent="0.25">
      <c r="L253" s="155">
        <f>IF(Data!H293 &lt;&gt; "", Data!J293, "")</f>
        <v>43070</v>
      </c>
      <c r="M253" s="151">
        <f>Data!H293</f>
        <v>43070</v>
      </c>
      <c r="N253" s="17">
        <f>Data!I293</f>
        <v>3213</v>
      </c>
    </row>
    <row r="254" spans="12:14" x14ac:dyDescent="0.25">
      <c r="L254" s="155">
        <f>IF(Data!H294 &lt;&gt; "", Data!J294, "")</f>
        <v>43101</v>
      </c>
      <c r="M254" s="151">
        <f>Data!H294</f>
        <v>43101</v>
      </c>
      <c r="N254" s="17">
        <f>Data!I294</f>
        <v>3215</v>
      </c>
    </row>
    <row r="255" spans="12:14" x14ac:dyDescent="0.25">
      <c r="L255" s="155">
        <f>IF(Data!H295 &lt;&gt; "", Data!J295, "")</f>
        <v>43132</v>
      </c>
      <c r="M255" s="151">
        <f>Data!H295</f>
        <v>43132</v>
      </c>
      <c r="N255" s="17">
        <f>Data!I295</f>
        <v>3217</v>
      </c>
    </row>
    <row r="256" spans="12:14" x14ac:dyDescent="0.25">
      <c r="L256" s="155">
        <f>IF(Data!H296 &lt;&gt; "", Data!J296, "")</f>
        <v>43160</v>
      </c>
      <c r="M256" s="151">
        <f>Data!H296</f>
        <v>43160</v>
      </c>
      <c r="N256" s="17">
        <f>Data!I296</f>
        <v>3220</v>
      </c>
    </row>
    <row r="257" spans="12:14" x14ac:dyDescent="0.25">
      <c r="L257" s="155">
        <f>IF(Data!H297 &lt;&gt; "", Data!J297, "")</f>
        <v>43191</v>
      </c>
      <c r="M257" s="151">
        <f>Data!H297</f>
        <v>43191</v>
      </c>
      <c r="N257" s="17">
        <f>Data!I297</f>
        <v>3222</v>
      </c>
    </row>
    <row r="258" spans="12:14" x14ac:dyDescent="0.25">
      <c r="L258" s="155">
        <f>IF(Data!H298 &lt;&gt; "", Data!J298, "")</f>
        <v>43221</v>
      </c>
      <c r="M258" s="151">
        <f>Data!H298</f>
        <v>43221</v>
      </c>
      <c r="N258" s="17">
        <f>Data!I298</f>
        <v>3225</v>
      </c>
    </row>
    <row r="259" spans="12:14" x14ac:dyDescent="0.25">
      <c r="L259" s="155">
        <f>IF(Data!H299 &lt;&gt; "", Data!J299, "")</f>
        <v>43252</v>
      </c>
      <c r="M259" s="151">
        <f>Data!H299</f>
        <v>43252</v>
      </c>
      <c r="N259" s="17">
        <f>Data!I299</f>
        <v>3228</v>
      </c>
    </row>
    <row r="260" spans="12:14" x14ac:dyDescent="0.25">
      <c r="L260" s="155">
        <f>IF(Data!H300 &lt;&gt; "", Data!J300, "")</f>
        <v>43282</v>
      </c>
      <c r="M260" s="151">
        <f>Data!H300</f>
        <v>43282</v>
      </c>
      <c r="N260" s="17">
        <f>Data!I300</f>
        <v>3230</v>
      </c>
    </row>
    <row r="261" spans="12:14" x14ac:dyDescent="0.25">
      <c r="L261" s="155">
        <f>IF(Data!H301 &lt;&gt; "", Data!J301, "")</f>
        <v>43313</v>
      </c>
      <c r="M261" s="151">
        <f>Data!H301</f>
        <v>43313</v>
      </c>
      <c r="N261" s="17">
        <f>Data!I301</f>
        <v>3232</v>
      </c>
    </row>
    <row r="262" spans="12:14" x14ac:dyDescent="0.25">
      <c r="L262" s="155">
        <f>IF(Data!H302 &lt;&gt; "", Data!J302, "")</f>
        <v>43344</v>
      </c>
      <c r="M262" s="151">
        <f>Data!H302</f>
        <v>43344</v>
      </c>
      <c r="N262" s="17">
        <f>Data!I302</f>
        <v>3234</v>
      </c>
    </row>
    <row r="263" spans="12:14" x14ac:dyDescent="0.25">
      <c r="L263" s="155">
        <f>IF(Data!H303 &lt;&gt; "", Data!J303, "")</f>
        <v>43374</v>
      </c>
      <c r="M263" s="151">
        <f>Data!H303</f>
        <v>43374</v>
      </c>
      <c r="N263" s="17">
        <f>Data!I303</f>
        <v>3236</v>
      </c>
    </row>
    <row r="264" spans="12:14" x14ac:dyDescent="0.25">
      <c r="L264" s="155">
        <f>IF(Data!H304 &lt;&gt; "", Data!J304, "")</f>
        <v>43405</v>
      </c>
      <c r="M264" s="151">
        <f>Data!H304</f>
        <v>43405</v>
      </c>
      <c r="N264" s="17">
        <f>Data!I304</f>
        <v>3238</v>
      </c>
    </row>
    <row r="265" spans="12:14" x14ac:dyDescent="0.25">
      <c r="L265" s="155">
        <f>IF(Data!H305 &lt;&gt; "", Data!J305, "")</f>
        <v>43435</v>
      </c>
      <c r="M265" s="151">
        <f>Data!H305</f>
        <v>43435</v>
      </c>
      <c r="N265" s="17">
        <f>Data!I305</f>
        <v>3240</v>
      </c>
    </row>
    <row r="266" spans="12:14" x14ac:dyDescent="0.25">
      <c r="L266" s="155">
        <f>IF(Data!H306 &lt;&gt; "", Data!J306, "")</f>
        <v>43466</v>
      </c>
      <c r="M266" s="151">
        <f>Data!H306</f>
        <v>43466</v>
      </c>
      <c r="N266" s="17">
        <f>Data!I306</f>
        <v>3242</v>
      </c>
    </row>
    <row r="267" spans="12:14" x14ac:dyDescent="0.25">
      <c r="L267" s="155">
        <f>IF(Data!H307 &lt;&gt; "", Data!J307, "")</f>
        <v>43497</v>
      </c>
      <c r="M267" s="151">
        <f>Data!H307</f>
        <v>43497</v>
      </c>
      <c r="N267" s="17">
        <f>Data!I307</f>
        <v>3243</v>
      </c>
    </row>
    <row r="268" spans="12:14" x14ac:dyDescent="0.25">
      <c r="L268" s="155">
        <f>IF(Data!H308 &lt;&gt; "", Data!J308, "")</f>
        <v>43525</v>
      </c>
      <c r="M268" s="151">
        <f>Data!H308</f>
        <v>43525</v>
      </c>
      <c r="N268" s="17">
        <f>Data!I308</f>
        <v>3245</v>
      </c>
    </row>
    <row r="269" spans="12:14" x14ac:dyDescent="0.25">
      <c r="L269" s="155">
        <f>IF(Data!H309 &lt;&gt; "", Data!J309, "")</f>
        <v>43556</v>
      </c>
      <c r="M269" s="151">
        <f>Data!H309</f>
        <v>43556</v>
      </c>
      <c r="N269" s="17">
        <f>Data!I309</f>
        <v>3247</v>
      </c>
    </row>
    <row r="270" spans="12:14" x14ac:dyDescent="0.25">
      <c r="L270" s="155">
        <f>IF(Data!H310 &lt;&gt; "", Data!J310, "")</f>
        <v>43586</v>
      </c>
      <c r="M270" s="151">
        <f>Data!H310</f>
        <v>43586</v>
      </c>
      <c r="N270" s="17">
        <f>Data!I310</f>
        <v>3249</v>
      </c>
    </row>
    <row r="271" spans="12:14" x14ac:dyDescent="0.25">
      <c r="L271" s="155">
        <f>IF(Data!H311 &lt;&gt; "", Data!J311, "")</f>
        <v>43617</v>
      </c>
      <c r="M271" s="151">
        <f>Data!H311</f>
        <v>43617</v>
      </c>
      <c r="N271" s="17">
        <f>Data!I311</f>
        <v>3250</v>
      </c>
    </row>
    <row r="272" spans="12:14" x14ac:dyDescent="0.25">
      <c r="L272" s="155">
        <f>IF(Data!H312 &lt;&gt; "", Data!J312, "")</f>
        <v>43647</v>
      </c>
      <c r="M272" s="151">
        <f>Data!H312</f>
        <v>43647</v>
      </c>
      <c r="N272" s="17">
        <f>Data!I312</f>
        <v>3252</v>
      </c>
    </row>
    <row r="273" spans="12:14" x14ac:dyDescent="0.25">
      <c r="L273" s="155">
        <f>IF(Data!H313 &lt;&gt; "", Data!J313, "")</f>
        <v>43678</v>
      </c>
      <c r="M273" s="151">
        <f>Data!H313</f>
        <v>43678</v>
      </c>
      <c r="N273" s="17">
        <f>Data!I313</f>
        <v>3254</v>
      </c>
    </row>
    <row r="274" spans="12:14" x14ac:dyDescent="0.25">
      <c r="L274" s="155">
        <f>IF(Data!H314 &lt;&gt; "", Data!J314, "")</f>
        <v>43709</v>
      </c>
      <c r="M274" s="151">
        <f>Data!H314</f>
        <v>43709</v>
      </c>
      <c r="N274" s="17">
        <f>Data!I314</f>
        <v>3256</v>
      </c>
    </row>
    <row r="275" spans="12:14" x14ac:dyDescent="0.25">
      <c r="L275" s="155">
        <f>IF(Data!H315 &lt;&gt; "", Data!J315, "")</f>
        <v>43739</v>
      </c>
      <c r="M275" s="151">
        <f>Data!H315</f>
        <v>43739</v>
      </c>
      <c r="N275" s="17">
        <f>Data!I315</f>
        <v>3258</v>
      </c>
    </row>
    <row r="276" spans="12:14" x14ac:dyDescent="0.25">
      <c r="L276" s="155">
        <f>IF(Data!H316 &lt;&gt; "", Data!J316, "")</f>
        <v>43770</v>
      </c>
      <c r="M276" s="151">
        <f>Data!H316</f>
        <v>43770</v>
      </c>
      <c r="N276" s="17">
        <f>Data!I316</f>
        <v>3260</v>
      </c>
    </row>
    <row r="277" spans="12:14" x14ac:dyDescent="0.25">
      <c r="L277" s="155">
        <f>IF(Data!H317 &lt;&gt; "", Data!J317, "")</f>
        <v>43800</v>
      </c>
      <c r="M277" s="151">
        <f>Data!H317</f>
        <v>43800</v>
      </c>
      <c r="N277" s="17">
        <f>Data!I317</f>
        <v>3262</v>
      </c>
    </row>
    <row r="278" spans="12:14" x14ac:dyDescent="0.25">
      <c r="L278" s="155">
        <f>IF(Data!H318 &lt;&gt; "", Data!J318, "")</f>
        <v>43831</v>
      </c>
      <c r="M278" s="151">
        <f>Data!H318</f>
        <v>43831</v>
      </c>
      <c r="N278" s="17">
        <f>Data!I318</f>
        <v>3267</v>
      </c>
    </row>
    <row r="279" spans="12:14" x14ac:dyDescent="0.25">
      <c r="L279" s="155">
        <f>IF(Data!H319 &lt;&gt; "", Data!J319, "")</f>
        <v>43862</v>
      </c>
      <c r="M279" s="151">
        <f>Data!H319</f>
        <v>43862</v>
      </c>
      <c r="N279" s="17">
        <f>Data!I319</f>
        <v>3272</v>
      </c>
    </row>
    <row r="280" spans="12:14" x14ac:dyDescent="0.25">
      <c r="L280" s="155">
        <f>IF(Data!H320 &lt;&gt; "", Data!J320, "")</f>
        <v>43891</v>
      </c>
      <c r="M280" s="151">
        <f>Data!H320</f>
        <v>43891</v>
      </c>
      <c r="N280" s="17">
        <f>Data!I320</f>
        <v>3220</v>
      </c>
    </row>
    <row r="281" spans="12:14" x14ac:dyDescent="0.25">
      <c r="L281" s="155">
        <f>IF(Data!H321 &lt;&gt; "", Data!J321, "")</f>
        <v>43922</v>
      </c>
      <c r="M281" s="151">
        <f>Data!H321</f>
        <v>43922</v>
      </c>
      <c r="N281" s="17">
        <f>Data!I321</f>
        <v>3109</v>
      </c>
    </row>
    <row r="282" spans="12:14" x14ac:dyDescent="0.25">
      <c r="L282" s="155">
        <f>IF(Data!H322 &lt;&gt; "", Data!J322, "")</f>
        <v>43952</v>
      </c>
      <c r="M282" s="151">
        <f>Data!H322</f>
        <v>43952</v>
      </c>
      <c r="N282" s="17">
        <f>Data!I322</f>
        <v>3035</v>
      </c>
    </row>
    <row r="283" spans="12:14" x14ac:dyDescent="0.25">
      <c r="L283" s="155">
        <f>IF(Data!H323 &lt;&gt; "", Data!J323, "")</f>
        <v>43983</v>
      </c>
      <c r="M283" s="151">
        <f>Data!H323</f>
        <v>43983</v>
      </c>
      <c r="N283" s="17">
        <f>Data!I323</f>
        <v>2998</v>
      </c>
    </row>
    <row r="284" spans="12:14" x14ac:dyDescent="0.25">
      <c r="L284" s="155">
        <f>IF(Data!H324 &lt;&gt; "", Data!J324, "")</f>
        <v>44013</v>
      </c>
      <c r="M284" s="151">
        <f>Data!H324</f>
        <v>44013</v>
      </c>
      <c r="N284" s="17">
        <f>Data!I324</f>
        <v>2965</v>
      </c>
    </row>
    <row r="285" spans="12:14" x14ac:dyDescent="0.25">
      <c r="L285" s="155">
        <f>IF(Data!H325 &lt;&gt; "", Data!J325, "")</f>
        <v>44044</v>
      </c>
      <c r="M285" s="151">
        <f>Data!H325</f>
        <v>44044</v>
      </c>
      <c r="N285" s="17">
        <f>Data!I325</f>
        <v>2931</v>
      </c>
    </row>
    <row r="286" spans="12:14" x14ac:dyDescent="0.25">
      <c r="L286" s="155">
        <f>IF(Data!H326 &lt;&gt; "", Data!J326, "")</f>
        <v>44075</v>
      </c>
      <c r="M286" s="151">
        <f>Data!H326</f>
        <v>44075</v>
      </c>
      <c r="N286" s="17">
        <f>Data!I326</f>
        <v>2909</v>
      </c>
    </row>
    <row r="287" spans="12:14" x14ac:dyDescent="0.25">
      <c r="L287" s="155">
        <f>IF(Data!H327 &lt;&gt; "", Data!J327, "")</f>
        <v>44105</v>
      </c>
      <c r="M287" s="151">
        <f>Data!H327</f>
        <v>44105</v>
      </c>
      <c r="N287" s="17">
        <f>Data!I327</f>
        <v>2885</v>
      </c>
    </row>
    <row r="288" spans="12:14" x14ac:dyDescent="0.25">
      <c r="L288" s="155">
        <f>IF(Data!H328 &lt;&gt; "", Data!J328, "")</f>
        <v>44136</v>
      </c>
      <c r="M288" s="151">
        <f>Data!H328</f>
        <v>44136</v>
      </c>
      <c r="N288" s="17">
        <f>Data!I328</f>
        <v>2857</v>
      </c>
    </row>
    <row r="289" spans="12:14" x14ac:dyDescent="0.25">
      <c r="L289" s="155">
        <f>IF(Data!H329 &lt;&gt; "", Data!J329, "")</f>
        <v>44166</v>
      </c>
      <c r="M289" s="151">
        <f>Data!H329</f>
        <v>44166</v>
      </c>
      <c r="N289" s="17">
        <f>Data!I329</f>
        <v>2829</v>
      </c>
    </row>
    <row r="290" spans="12:14" x14ac:dyDescent="0.25">
      <c r="L290" s="155">
        <f>IF(Data!H330 &lt;&gt; "", Data!J330, "")</f>
        <v>44197</v>
      </c>
      <c r="M290" s="151">
        <f>Data!H330</f>
        <v>44197</v>
      </c>
      <c r="N290" s="17">
        <f>Data!I330</f>
        <v>2800</v>
      </c>
    </row>
    <row r="291" spans="12:14" x14ac:dyDescent="0.25">
      <c r="L291" s="155">
        <f>IF(Data!H331 &lt;&gt; "", Data!J331, "")</f>
        <v>44228</v>
      </c>
      <c r="M291" s="151">
        <f>Data!H331</f>
        <v>44228</v>
      </c>
      <c r="N291" s="17">
        <f>Data!I331</f>
        <v>2772</v>
      </c>
    </row>
    <row r="292" spans="12:14" x14ac:dyDescent="0.25">
      <c r="L292" s="155">
        <f>IF(Data!H332 &lt;&gt; "", Data!J332, "")</f>
        <v>44256</v>
      </c>
      <c r="M292" s="151">
        <f>Data!H332</f>
        <v>44256</v>
      </c>
      <c r="N292" s="17">
        <f>Data!I332</f>
        <v>2814</v>
      </c>
    </row>
    <row r="293" spans="12:14" x14ac:dyDescent="0.25">
      <c r="L293" s="155">
        <f>IF(Data!H333 &lt;&gt; "", Data!J333, "")</f>
        <v>44287</v>
      </c>
      <c r="M293" s="151">
        <f>Data!H333</f>
        <v>44287</v>
      </c>
      <c r="N293" s="17">
        <f>Data!I333</f>
        <v>2905</v>
      </c>
    </row>
    <row r="294" spans="12:14" x14ac:dyDescent="0.25">
      <c r="L294" s="155">
        <f>IF(Data!H334 &lt;&gt; "", Data!J334, "")</f>
        <v>44317</v>
      </c>
      <c r="M294" s="151">
        <f>Data!H334</f>
        <v>44317</v>
      </c>
      <c r="N294" s="17">
        <f>Data!I334</f>
        <v>2967</v>
      </c>
    </row>
    <row r="295" spans="12:14" x14ac:dyDescent="0.25">
      <c r="L295" s="155">
        <f>IF(Data!H335 &lt;&gt; "", Data!J335, "")</f>
        <v>44348</v>
      </c>
      <c r="M295" s="151">
        <f>Data!H335</f>
        <v>44348</v>
      </c>
      <c r="N295" s="17">
        <f>Data!I335</f>
        <v>3002</v>
      </c>
    </row>
    <row r="296" spans="12:14" x14ac:dyDescent="0.25">
      <c r="L296" s="155">
        <f>IF(Data!H336 &lt;&gt; "", Data!J336, "")</f>
        <v>44378</v>
      </c>
      <c r="M296" s="151">
        <f>Data!H336</f>
        <v>44378</v>
      </c>
      <c r="N296" s="17">
        <f>Data!I336</f>
        <v>3032</v>
      </c>
    </row>
    <row r="297" spans="12:14" x14ac:dyDescent="0.25">
      <c r="L297" s="155">
        <f>IF(Data!H337 &lt;&gt; "", Data!J337, "")</f>
        <v>44409</v>
      </c>
      <c r="M297" s="151">
        <f>Data!H337</f>
        <v>44409</v>
      </c>
      <c r="N297" s="17">
        <f>Data!I337</f>
        <v>3053</v>
      </c>
    </row>
    <row r="298" spans="12:14" x14ac:dyDescent="0.25">
      <c r="L298" s="155">
        <f>IF(Data!H338 &lt;&gt; "", Data!J338, "")</f>
        <v>44440</v>
      </c>
      <c r="M298" s="151">
        <f>Data!H338</f>
        <v>44440</v>
      </c>
      <c r="N298" s="17">
        <f>Data!I338</f>
        <v>3073</v>
      </c>
    </row>
    <row r="299" spans="12:14" x14ac:dyDescent="0.25">
      <c r="L299" s="155" t="str">
        <f>IF(Data!H339 &lt;&gt; "", Data!J339, "")</f>
        <v/>
      </c>
      <c r="M299" s="151" t="str">
        <f>Data!H339</f>
        <v/>
      </c>
      <c r="N299" s="17" t="e">
        <f>Data!I339</f>
        <v>#N/A</v>
      </c>
    </row>
    <row r="300" spans="12:14" x14ac:dyDescent="0.25">
      <c r="L300" s="155" t="str">
        <f>IF(Data!H340 &lt;&gt; "", Data!J340, "")</f>
        <v/>
      </c>
      <c r="M300" s="151" t="str">
        <f>Data!H340</f>
        <v/>
      </c>
      <c r="N300" s="17" t="e">
        <f>Data!I340</f>
        <v>#N/A</v>
      </c>
    </row>
    <row r="301" spans="12:14" x14ac:dyDescent="0.25">
      <c r="L301" s="155" t="str">
        <f>IF(Data!H341 &lt;&gt; "", Data!J341, "")</f>
        <v/>
      </c>
      <c r="M301" s="151" t="str">
        <f>Data!H341</f>
        <v/>
      </c>
      <c r="N301" s="17" t="e">
        <f>Data!I341</f>
        <v>#N/A</v>
      </c>
    </row>
    <row r="302" spans="12:14" x14ac:dyDescent="0.25">
      <c r="L302" s="155" t="str">
        <f>IF(Data!H342 &lt;&gt; "", Data!J342, "")</f>
        <v/>
      </c>
      <c r="M302" s="151" t="str">
        <f>Data!H342</f>
        <v/>
      </c>
      <c r="N302" s="17" t="e">
        <f>Data!I342</f>
        <v>#N/A</v>
      </c>
    </row>
    <row r="303" spans="12:14" x14ac:dyDescent="0.25">
      <c r="L303" s="155" t="str">
        <f>IF(Data!H343 &lt;&gt; "", Data!J343, "")</f>
        <v/>
      </c>
      <c r="M303" s="151" t="str">
        <f>Data!H343</f>
        <v/>
      </c>
      <c r="N303" s="17" t="e">
        <f>Data!I343</f>
        <v>#N/A</v>
      </c>
    </row>
    <row r="304" spans="12:14" x14ac:dyDescent="0.25">
      <c r="L304" s="155" t="str">
        <f>IF(Data!H344 &lt;&gt; "", Data!J344, "")</f>
        <v/>
      </c>
      <c r="M304" s="151" t="str">
        <f>Data!H344</f>
        <v/>
      </c>
      <c r="N304" s="17" t="e">
        <f>Data!I344</f>
        <v>#N/A</v>
      </c>
    </row>
    <row r="305" spans="12:14" x14ac:dyDescent="0.25">
      <c r="L305" s="155" t="str">
        <f>IF(Data!H345 &lt;&gt; "", Data!J345, "")</f>
        <v/>
      </c>
      <c r="M305" s="151" t="str">
        <f>Data!H345</f>
        <v/>
      </c>
      <c r="N305" s="17" t="e">
        <f>Data!I345</f>
        <v>#N/A</v>
      </c>
    </row>
    <row r="306" spans="12:14" x14ac:dyDescent="0.25">
      <c r="L306" s="155" t="str">
        <f>IF(Data!H346 &lt;&gt; "", Data!J346, "")</f>
        <v/>
      </c>
      <c r="M306" s="151" t="str">
        <f>Data!H346</f>
        <v/>
      </c>
      <c r="N306" s="17" t="e">
        <f>Data!I346</f>
        <v>#N/A</v>
      </c>
    </row>
    <row r="307" spans="12:14" x14ac:dyDescent="0.25">
      <c r="L307" s="155" t="str">
        <f>IF(Data!H347 &lt;&gt; "", Data!J347, "")</f>
        <v/>
      </c>
      <c r="M307" s="151" t="str">
        <f>Data!H347</f>
        <v/>
      </c>
      <c r="N307" s="17" t="e">
        <f>Data!I347</f>
        <v>#N/A</v>
      </c>
    </row>
    <row r="308" spans="12:14" x14ac:dyDescent="0.25">
      <c r="L308" s="155" t="str">
        <f>IF(Data!H348 &lt;&gt; "", Data!J348, "")</f>
        <v/>
      </c>
      <c r="M308" s="151" t="str">
        <f>Data!H348</f>
        <v/>
      </c>
      <c r="N308" s="17" t="e">
        <f>Data!I348</f>
        <v>#N/A</v>
      </c>
    </row>
    <row r="309" spans="12:14" x14ac:dyDescent="0.25">
      <c r="L309" s="155" t="str">
        <f>IF(Data!H349 &lt;&gt; "", Data!J349, "")</f>
        <v/>
      </c>
      <c r="M309" s="151" t="str">
        <f>Data!H349</f>
        <v/>
      </c>
      <c r="N309" s="17" t="e">
        <f>Data!I349</f>
        <v>#N/A</v>
      </c>
    </row>
    <row r="310" spans="12:14" x14ac:dyDescent="0.25">
      <c r="L310" s="155" t="str">
        <f>IF(Data!H350 &lt;&gt; "", Data!J350, "")</f>
        <v/>
      </c>
      <c r="M310" s="151" t="str">
        <f>Data!H350</f>
        <v/>
      </c>
      <c r="N310" s="17" t="e">
        <f>Data!I350</f>
        <v>#N/A</v>
      </c>
    </row>
    <row r="311" spans="12:14" x14ac:dyDescent="0.25">
      <c r="L311" s="155" t="str">
        <f>IF(Data!H351 &lt;&gt; "", Data!J351, "")</f>
        <v/>
      </c>
      <c r="M311" s="151" t="str">
        <f>Data!H351</f>
        <v/>
      </c>
      <c r="N311" s="17" t="e">
        <f>Data!I351</f>
        <v>#N/A</v>
      </c>
    </row>
    <row r="312" spans="12:14" x14ac:dyDescent="0.25">
      <c r="L312" s="155" t="str">
        <f>IF(Data!H352 &lt;&gt; "", Data!J352, "")</f>
        <v/>
      </c>
      <c r="M312" s="151" t="str">
        <f>Data!H352</f>
        <v/>
      </c>
      <c r="N312" s="17" t="e">
        <f>Data!I352</f>
        <v>#N/A</v>
      </c>
    </row>
    <row r="313" spans="12:14" x14ac:dyDescent="0.25">
      <c r="L313" s="155" t="str">
        <f>IF(Data!H353 &lt;&gt; "", Data!J353, "")</f>
        <v/>
      </c>
      <c r="M313" s="151" t="str">
        <f>Data!H353</f>
        <v/>
      </c>
      <c r="N313" s="17" t="e">
        <f>Data!I353</f>
        <v>#N/A</v>
      </c>
    </row>
    <row r="314" spans="12:14" x14ac:dyDescent="0.25">
      <c r="L314" s="155" t="str">
        <f>IF(Data!H354 &lt;&gt; "", Data!J354, "")</f>
        <v/>
      </c>
      <c r="M314" s="151" t="str">
        <f>Data!H354</f>
        <v/>
      </c>
      <c r="N314" s="17" t="e">
        <f>Data!I354</f>
        <v>#N/A</v>
      </c>
    </row>
    <row r="315" spans="12:14" x14ac:dyDescent="0.25">
      <c r="L315" s="155" t="str">
        <f>IF(Data!H355 &lt;&gt; "", Data!J355, "")</f>
        <v/>
      </c>
      <c r="M315" s="151" t="str">
        <f>Data!H355</f>
        <v/>
      </c>
      <c r="N315" s="17" t="e">
        <f>Data!I355</f>
        <v>#N/A</v>
      </c>
    </row>
    <row r="316" spans="12:14" x14ac:dyDescent="0.25">
      <c r="L316" s="155" t="str">
        <f>IF(Data!H356 &lt;&gt; "", Data!J356, "")</f>
        <v/>
      </c>
      <c r="M316" s="151" t="str">
        <f>Data!H356</f>
        <v/>
      </c>
      <c r="N316" s="17" t="e">
        <f>Data!I356</f>
        <v>#N/A</v>
      </c>
    </row>
    <row r="317" spans="12:14" x14ac:dyDescent="0.25">
      <c r="L317" s="155" t="str">
        <f>IF(Data!H357 &lt;&gt; "", Data!J357, "")</f>
        <v/>
      </c>
      <c r="M317" s="151" t="str">
        <f>Data!H357</f>
        <v/>
      </c>
      <c r="N317" s="17" t="e">
        <f>Data!I357</f>
        <v>#N/A</v>
      </c>
    </row>
    <row r="318" spans="12:14" x14ac:dyDescent="0.25">
      <c r="L318" s="155" t="str">
        <f>IF(Data!H358 &lt;&gt; "", Data!J358, "")</f>
        <v/>
      </c>
      <c r="M318" s="152" t="str">
        <f>Data!H358</f>
        <v/>
      </c>
      <c r="N318" s="142" t="e">
        <f>Data!I358</f>
        <v>#N/A</v>
      </c>
    </row>
    <row r="319" spans="12:14" x14ac:dyDescent="0.25">
      <c r="L319" s="155" t="str">
        <f>IF(Data!H359 &lt;&gt; "", Data!J359, "")</f>
        <v/>
      </c>
      <c r="M319" s="153" t="str">
        <f>Data!H359</f>
        <v/>
      </c>
      <c r="N319" s="145" t="e">
        <f>Data!I359</f>
        <v>#N/A</v>
      </c>
    </row>
    <row r="320" spans="12:14" x14ac:dyDescent="0.25">
      <c r="M320" s="143"/>
      <c r="N320" s="144"/>
    </row>
    <row r="321" spans="13:14" x14ac:dyDescent="0.25">
      <c r="M321" s="143"/>
      <c r="N321" s="144"/>
    </row>
    <row r="322" spans="13:14" x14ac:dyDescent="0.25">
      <c r="M322" s="143"/>
      <c r="N322" s="144"/>
    </row>
    <row r="323" spans="13:14" x14ac:dyDescent="0.25">
      <c r="M323" s="143"/>
      <c r="N323" s="144"/>
    </row>
    <row r="324" spans="13:14" x14ac:dyDescent="0.25">
      <c r="M324" s="143"/>
      <c r="N324" s="144"/>
    </row>
    <row r="325" spans="13:14" x14ac:dyDescent="0.25">
      <c r="M325" s="143"/>
      <c r="N325" s="144"/>
    </row>
    <row r="326" spans="13:14" x14ac:dyDescent="0.25">
      <c r="M326" s="143"/>
      <c r="N326" s="144"/>
    </row>
    <row r="327" spans="13:14" x14ac:dyDescent="0.25">
      <c r="M327" s="143"/>
      <c r="N327" s="144"/>
    </row>
  </sheetData>
  <phoneticPr fontId="0" type="noConversion"/>
  <conditionalFormatting sqref="M2:N327">
    <cfRule type="expression" dxfId="7" priority="1" stopIfTrue="1">
      <formula>ISNA(M2)</formula>
    </cfRule>
  </conditionalFormatting>
  <pageMargins left="0.75" right="0.75" top="1" bottom="1" header="0.5" footer="0.5"/>
  <pageSetup scale="87" orientation="portrait" horizontalDpi="300" verticalDpi="300" r:id="rId1"/>
  <headerFooter alignWithMargins="0"/>
  <rowBreaks count="1" manualBreakCount="1">
    <brk id="57" max="16383" man="1"/>
  </rowBreaks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57</vt:i4>
      </vt:variant>
    </vt:vector>
  </HeadingPairs>
  <TitlesOfParts>
    <vt:vector size="70" baseType="lpstr">
      <vt:lpstr>Page1</vt:lpstr>
      <vt:lpstr>Page 2</vt:lpstr>
      <vt:lpstr>Page 3</vt:lpstr>
      <vt:lpstr>Page 4</vt:lpstr>
      <vt:lpstr>Page 5</vt:lpstr>
      <vt:lpstr>Page 6</vt:lpstr>
      <vt:lpstr>Page 7</vt:lpstr>
      <vt:lpstr>Page 8</vt:lpstr>
      <vt:lpstr>Figure 1</vt:lpstr>
      <vt:lpstr>Figure 2</vt:lpstr>
      <vt:lpstr>Figure 3</vt:lpstr>
      <vt:lpstr>Data</vt:lpstr>
      <vt:lpstr>SAVMT</vt:lpstr>
      <vt:lpstr>Current_Year</vt:lpstr>
      <vt:lpstr>Current_Year2</vt:lpstr>
      <vt:lpstr>Fig1_table</vt:lpstr>
      <vt:lpstr>Fig2_table</vt:lpstr>
      <vt:lpstr>Page1_data</vt:lpstr>
      <vt:lpstr>Page2_table</vt:lpstr>
      <vt:lpstr>Page3_Description1</vt:lpstr>
      <vt:lpstr>Page3_Description2</vt:lpstr>
      <vt:lpstr>Page3_Description3</vt:lpstr>
      <vt:lpstr>Page3_Description4</vt:lpstr>
      <vt:lpstr>Page3_Description5</vt:lpstr>
      <vt:lpstr>Page3_Description6</vt:lpstr>
      <vt:lpstr>Page3_Table1</vt:lpstr>
      <vt:lpstr>'Page 4'!Page4_Table</vt:lpstr>
      <vt:lpstr>'Page 5'!Page4_Table</vt:lpstr>
      <vt:lpstr>'Page 6'!Page4_Table</vt:lpstr>
      <vt:lpstr>'Page 4'!Page4_Table_Total</vt:lpstr>
      <vt:lpstr>'Page 5'!Page4_Table_Total</vt:lpstr>
      <vt:lpstr>'Page 6'!Page4_Table_Total</vt:lpstr>
      <vt:lpstr>'Page 4'!Page4_Year1</vt:lpstr>
      <vt:lpstr>'Page 5'!Page4_Year1</vt:lpstr>
      <vt:lpstr>'Page 6'!Page4_Year1</vt:lpstr>
      <vt:lpstr>'Page 4'!Page4_Year2</vt:lpstr>
      <vt:lpstr>'Page 5'!Page4_Year2</vt:lpstr>
      <vt:lpstr>'Page 6'!Page4_Year2</vt:lpstr>
      <vt:lpstr>'Page 5'!Page5_Table</vt:lpstr>
      <vt:lpstr>'Page 6'!Page5_Table</vt:lpstr>
      <vt:lpstr>'Page 5'!Page5_Table_Total</vt:lpstr>
      <vt:lpstr>'Page 6'!Page5_Table_Total</vt:lpstr>
      <vt:lpstr>'Page 5'!Page5_Year1</vt:lpstr>
      <vt:lpstr>'Page 6'!Page5_Year1</vt:lpstr>
      <vt:lpstr>'Page 5'!Page5_Year2</vt:lpstr>
      <vt:lpstr>'Page 6'!Page5_Year2</vt:lpstr>
      <vt:lpstr>'Page 6'!Page6_Table</vt:lpstr>
      <vt:lpstr>'Page 6'!Page6_Table_Total</vt:lpstr>
      <vt:lpstr>'Page 6'!Page6_Table_web</vt:lpstr>
      <vt:lpstr>'Page 6'!Page6_Year1</vt:lpstr>
      <vt:lpstr>'Page 6'!Page6_Year2</vt:lpstr>
      <vt:lpstr>Page7_SubTable1</vt:lpstr>
      <vt:lpstr>Page7_SubTable2</vt:lpstr>
      <vt:lpstr>Page7_SubTable3</vt:lpstr>
      <vt:lpstr>Page7_SubTable4</vt:lpstr>
      <vt:lpstr>Page7_SubTable5</vt:lpstr>
      <vt:lpstr>Page8_SubTable1</vt:lpstr>
      <vt:lpstr>Page8_SubTable2</vt:lpstr>
      <vt:lpstr>Page8_SubTable3</vt:lpstr>
      <vt:lpstr>Page8_SubTable4</vt:lpstr>
      <vt:lpstr>Page8_SubTable5</vt:lpstr>
      <vt:lpstr>Previous_Year</vt:lpstr>
      <vt:lpstr>Previous_Year2</vt:lpstr>
      <vt:lpstr>'Figure 1'!Print_Area</vt:lpstr>
      <vt:lpstr>'Figure 2'!Print_Area</vt:lpstr>
      <vt:lpstr>'Page 2'!Print_Area</vt:lpstr>
      <vt:lpstr>'Page 5'!Print_Area</vt:lpstr>
      <vt:lpstr>'Page 8'!Print_Area</vt:lpstr>
      <vt:lpstr>Page1!Print_Area</vt:lpstr>
      <vt:lpstr>Report_Type</vt:lpstr>
    </vt:vector>
  </TitlesOfParts>
  <Company>Federal Highway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Jener R. Silva</dc:creator>
  <cp:lastModifiedBy>Zhang, Patrick (FHWA)</cp:lastModifiedBy>
  <cp:lastPrinted>2004-04-15T22:51:16Z</cp:lastPrinted>
  <dcterms:created xsi:type="dcterms:W3CDTF">2004-04-08T14:20:42Z</dcterms:created>
  <dcterms:modified xsi:type="dcterms:W3CDTF">2021-11-05T13:37:26Z</dcterms:modified>
</cp:coreProperties>
</file>