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fhwaroot\policyinformation\travel_monitoring\23jantvt\"/>
    </mc:Choice>
  </mc:AlternateContent>
  <xr:revisionPtr revIDLastSave="0" documentId="13_ncr:1_{B960C16D-2B62-4665-BB00-8122B1BF0850}" xr6:coauthVersionLast="47" xr6:coauthVersionMax="47" xr10:uidLastSave="{00000000-0000-0000-0000-000000000000}"/>
  <bookViews>
    <workbookView xWindow="-108" yWindow="-108" windowWidth="23256" windowHeight="12576" tabRatio="661" activeTab="3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1" r:id="rId11"/>
    <sheet name="Data" sheetId="57" r:id="rId12"/>
    <sheet name="SAVMT" sheetId="60" r:id="rId13"/>
  </sheets>
  <externalReferences>
    <externalReference r:id="rId14"/>
  </externalReference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 localSheetId="10">[1]SAVMT!#REF!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52" l="1"/>
  <c r="E10" i="37"/>
  <c r="H15" i="37" s="1"/>
  <c r="E15" i="37"/>
  <c r="G15" i="37"/>
  <c r="E17" i="37"/>
  <c r="E20" i="37"/>
  <c r="E21" i="37"/>
  <c r="E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K18" i="52"/>
  <c r="E29" i="52"/>
  <c r="F29" i="52"/>
  <c r="G29" i="52"/>
  <c r="I29" i="52"/>
  <c r="J29" i="52"/>
  <c r="K29" i="52"/>
  <c r="E43" i="52"/>
  <c r="G43" i="52" s="1"/>
  <c r="F43" i="52"/>
  <c r="I43" i="52"/>
  <c r="J43" i="52"/>
  <c r="K43" i="52"/>
  <c r="E53" i="52"/>
  <c r="F53" i="52"/>
  <c r="G53" i="52"/>
  <c r="I53" i="52"/>
  <c r="J53" i="52"/>
  <c r="K53" i="52"/>
  <c r="E68" i="52"/>
  <c r="G68" i="52" s="1"/>
  <c r="F68" i="52"/>
  <c r="I68" i="52"/>
  <c r="J68" i="52"/>
  <c r="K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G29" i="53" s="1"/>
  <c r="F29" i="53"/>
  <c r="I29" i="53"/>
  <c r="K29" i="53" s="1"/>
  <c r="J29" i="53"/>
  <c r="E43" i="53"/>
  <c r="G43" i="53" s="1"/>
  <c r="F43" i="53"/>
  <c r="I43" i="53"/>
  <c r="K43" i="53" s="1"/>
  <c r="J43" i="53"/>
  <c r="E53" i="53"/>
  <c r="G53" i="53" s="1"/>
  <c r="F53" i="53"/>
  <c r="I53" i="53"/>
  <c r="K53" i="53" s="1"/>
  <c r="J53" i="53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/>
  <c r="F18" i="54"/>
  <c r="I18" i="54"/>
  <c r="J18" i="54"/>
  <c r="K18" i="54" s="1"/>
  <c r="E29" i="54"/>
  <c r="F29" i="54"/>
  <c r="G29" i="54" s="1"/>
  <c r="I29" i="54"/>
  <c r="K29" i="54"/>
  <c r="J29" i="54"/>
  <c r="E43" i="54"/>
  <c r="G43" i="54"/>
  <c r="F43" i="54"/>
  <c r="I43" i="54"/>
  <c r="J43" i="54"/>
  <c r="K43" i="54" s="1"/>
  <c r="E53" i="54"/>
  <c r="F53" i="54"/>
  <c r="G53" i="54" s="1"/>
  <c r="I53" i="54"/>
  <c r="K53" i="54"/>
  <c r="J53" i="54"/>
  <c r="E68" i="54"/>
  <c r="G68" i="54"/>
  <c r="F68" i="54"/>
  <c r="I68" i="54"/>
  <c r="J68" i="54"/>
  <c r="K68" i="54" s="1"/>
  <c r="D70" i="54"/>
  <c r="E70" i="54"/>
  <c r="F70" i="54"/>
  <c r="G70" i="54"/>
  <c r="H70" i="54"/>
  <c r="I70" i="54"/>
  <c r="J70" i="54"/>
  <c r="K70" i="54"/>
  <c r="A6" i="57"/>
  <c r="B6" i="57" s="1"/>
  <c r="G42" i="57"/>
  <c r="I42" i="57"/>
  <c r="N2" i="22" s="1"/>
  <c r="J42" i="57"/>
  <c r="H42" i="57" s="1"/>
  <c r="S42" i="57"/>
  <c r="T42" i="57"/>
  <c r="U42" i="57"/>
  <c r="G43" i="57"/>
  <c r="J43" i="57" s="1"/>
  <c r="H43" i="57" s="1"/>
  <c r="I43" i="57"/>
  <c r="N3" i="22"/>
  <c r="R43" i="57"/>
  <c r="S43" i="57"/>
  <c r="N22" i="11" s="1"/>
  <c r="T43" i="57"/>
  <c r="O22" i="11" s="1"/>
  <c r="U43" i="57"/>
  <c r="P22" i="11" s="1"/>
  <c r="W43" i="57"/>
  <c r="X43" i="57"/>
  <c r="N5" i="11"/>
  <c r="Y43" i="57"/>
  <c r="O5" i="11" s="1"/>
  <c r="Z43" i="57"/>
  <c r="P5" i="11"/>
  <c r="G44" i="57"/>
  <c r="J44" i="57" s="1"/>
  <c r="H44" i="57" s="1"/>
  <c r="I44" i="57"/>
  <c r="N4" i="22" s="1"/>
  <c r="R44" i="57"/>
  <c r="S44" i="57"/>
  <c r="N23" i="11"/>
  <c r="T44" i="57"/>
  <c r="O23" i="11" s="1"/>
  <c r="U44" i="57"/>
  <c r="P23" i="11"/>
  <c r="W44" i="57"/>
  <c r="X44" i="57"/>
  <c r="N6" i="11" s="1"/>
  <c r="Y44" i="57"/>
  <c r="O6" i="1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/>
  <c r="U45" i="57"/>
  <c r="P24" i="11" s="1"/>
  <c r="W45" i="57"/>
  <c r="X45" i="57"/>
  <c r="N7" i="11" s="1"/>
  <c r="Y45" i="57"/>
  <c r="O7" i="11"/>
  <c r="Z45" i="57"/>
  <c r="P7" i="11"/>
  <c r="G46" i="57"/>
  <c r="J46" i="57" s="1"/>
  <c r="H46" i="57" s="1"/>
  <c r="I46" i="57"/>
  <c r="N6" i="22"/>
  <c r="R46" i="57"/>
  <c r="S46" i="57"/>
  <c r="N25" i="11" s="1"/>
  <c r="T46" i="57"/>
  <c r="O25" i="11"/>
  <c r="U46" i="57"/>
  <c r="P25" i="11"/>
  <c r="W46" i="57"/>
  <c r="X46" i="57"/>
  <c r="N8" i="11"/>
  <c r="Y46" i="57"/>
  <c r="O8" i="11" s="1"/>
  <c r="Z46" i="57"/>
  <c r="P8" i="11" s="1"/>
  <c r="G47" i="57"/>
  <c r="I47" i="57"/>
  <c r="N7" i="22"/>
  <c r="J47" i="57"/>
  <c r="H47" i="57"/>
  <c r="R47" i="57"/>
  <c r="S47" i="57"/>
  <c r="N26" i="11"/>
  <c r="T47" i="57"/>
  <c r="O26" i="11" s="1"/>
  <c r="U47" i="57"/>
  <c r="P26" i="11" s="1"/>
  <c r="W47" i="57"/>
  <c r="X47" i="57"/>
  <c r="N9" i="11"/>
  <c r="Y47" i="57"/>
  <c r="O9" i="11"/>
  <c r="Z47" i="57"/>
  <c r="P9" i="11" s="1"/>
  <c r="G48" i="57"/>
  <c r="I48" i="57"/>
  <c r="N8" i="22" s="1"/>
  <c r="J48" i="57"/>
  <c r="H48" i="57" s="1"/>
  <c r="R48" i="57"/>
  <c r="S48" i="57"/>
  <c r="N27" i="11"/>
  <c r="T48" i="57"/>
  <c r="O27" i="11"/>
  <c r="U48" i="57"/>
  <c r="P27" i="11" s="1"/>
  <c r="W48" i="57"/>
  <c r="X48" i="57"/>
  <c r="N10" i="11" s="1"/>
  <c r="Y48" i="57"/>
  <c r="O10" i="11" s="1"/>
  <c r="Z48" i="57"/>
  <c r="P10" i="11"/>
  <c r="G49" i="57"/>
  <c r="I49" i="57"/>
  <c r="N9" i="22"/>
  <c r="J49" i="57"/>
  <c r="H49" i="57" s="1"/>
  <c r="R49" i="57"/>
  <c r="S49" i="57"/>
  <c r="N28" i="11" s="1"/>
  <c r="T49" i="57"/>
  <c r="O28" i="11" s="1"/>
  <c r="U49" i="57"/>
  <c r="P28" i="11"/>
  <c r="W49" i="57"/>
  <c r="X49" i="57"/>
  <c r="N11" i="11"/>
  <c r="Y49" i="57"/>
  <c r="O11" i="11" s="1"/>
  <c r="Z49" i="57"/>
  <c r="P11" i="11"/>
  <c r="G50" i="57"/>
  <c r="J50" i="57" s="1"/>
  <c r="H50" i="57" s="1"/>
  <c r="I50" i="57"/>
  <c r="N10" i="22" s="1"/>
  <c r="R50" i="57"/>
  <c r="S50" i="57"/>
  <c r="N29" i="11"/>
  <c r="T50" i="57"/>
  <c r="O29" i="11" s="1"/>
  <c r="U50" i="57"/>
  <c r="P29" i="11"/>
  <c r="W50" i="57"/>
  <c r="X50" i="57"/>
  <c r="N12" i="11" s="1"/>
  <c r="Y50" i="57"/>
  <c r="O12" i="11"/>
  <c r="Z50" i="57"/>
  <c r="P12" i="11"/>
  <c r="G51" i="57"/>
  <c r="J51" i="57" s="1"/>
  <c r="H51" i="57" s="1"/>
  <c r="I51" i="57"/>
  <c r="N11" i="22" s="1"/>
  <c r="R51" i="57"/>
  <c r="S51" i="57"/>
  <c r="N30" i="11" s="1"/>
  <c r="T51" i="57"/>
  <c r="O30" i="11"/>
  <c r="U51" i="57"/>
  <c r="P30" i="11"/>
  <c r="W51" i="57"/>
  <c r="X51" i="57"/>
  <c r="N13" i="11" s="1"/>
  <c r="Y51" i="57"/>
  <c r="O13" i="11"/>
  <c r="Z51" i="57"/>
  <c r="P13" i="11"/>
  <c r="G52" i="57"/>
  <c r="I52" i="57"/>
  <c r="N12" i="22"/>
  <c r="J52" i="57"/>
  <c r="H52" i="57" s="1"/>
  <c r="R52" i="57"/>
  <c r="S52" i="57"/>
  <c r="N31" i="11" s="1"/>
  <c r="T52" i="57"/>
  <c r="O31" i="11"/>
  <c r="U52" i="57"/>
  <c r="P31" i="11"/>
  <c r="W52" i="57"/>
  <c r="X52" i="57"/>
  <c r="N14" i="11"/>
  <c r="Y52" i="57"/>
  <c r="O14" i="11" s="1"/>
  <c r="Z52" i="57"/>
  <c r="P14" i="11" s="1"/>
  <c r="G53" i="57"/>
  <c r="I53" i="57"/>
  <c r="N13" i="22"/>
  <c r="J53" i="57"/>
  <c r="H53" i="57"/>
  <c r="R53" i="57"/>
  <c r="S53" i="57"/>
  <c r="N32" i="11"/>
  <c r="T53" i="57"/>
  <c r="O32" i="11" s="1"/>
  <c r="U53" i="57"/>
  <c r="P32" i="11" s="1"/>
  <c r="W53" i="57"/>
  <c r="X53" i="57"/>
  <c r="N15" i="11"/>
  <c r="Y53" i="57"/>
  <c r="O15" i="11"/>
  <c r="Z53" i="57"/>
  <c r="P15" i="11" s="1"/>
  <c r="G54" i="57"/>
  <c r="I54" i="57"/>
  <c r="N14" i="22" s="1"/>
  <c r="J54" i="57"/>
  <c r="H54" i="57" s="1"/>
  <c r="R54" i="57"/>
  <c r="S54" i="57"/>
  <c r="N33" i="11"/>
  <c r="T54" i="57"/>
  <c r="O33" i="11"/>
  <c r="U54" i="57"/>
  <c r="P33" i="11" s="1"/>
  <c r="W54" i="57"/>
  <c r="X54" i="57"/>
  <c r="N16" i="11" s="1"/>
  <c r="Y54" i="57"/>
  <c r="O16" i="11" s="1"/>
  <c r="Z54" i="57"/>
  <c r="P16" i="11"/>
  <c r="G55" i="57"/>
  <c r="J55" i="57" s="1"/>
  <c r="H55" i="57" s="1"/>
  <c r="I55" i="57"/>
  <c r="N15" i="22"/>
  <c r="G56" i="57"/>
  <c r="J56" i="57"/>
  <c r="H56" i="57" s="1"/>
  <c r="M16" i="22" s="1"/>
  <c r="I56" i="57"/>
  <c r="N16" i="22" s="1"/>
  <c r="G57" i="57"/>
  <c r="J57" i="57"/>
  <c r="H57" i="57"/>
  <c r="I57" i="57"/>
  <c r="N17" i="22"/>
  <c r="G58" i="57"/>
  <c r="I58" i="57"/>
  <c r="N18" i="22"/>
  <c r="J58" i="57"/>
  <c r="H58" i="57" s="1"/>
  <c r="G59" i="57"/>
  <c r="J59" i="57" s="1"/>
  <c r="H59" i="57" s="1"/>
  <c r="I59" i="57"/>
  <c r="N19" i="22"/>
  <c r="G60" i="57"/>
  <c r="J60" i="57"/>
  <c r="H60" i="57" s="1"/>
  <c r="I60" i="57"/>
  <c r="N20" i="22"/>
  <c r="G61" i="57"/>
  <c r="J61" i="57" s="1"/>
  <c r="H61" i="57" s="1"/>
  <c r="I61" i="57"/>
  <c r="N21" i="22"/>
  <c r="G62" i="57"/>
  <c r="J62" i="57"/>
  <c r="H62" i="57" s="1"/>
  <c r="I62" i="57"/>
  <c r="N22" i="22" s="1"/>
  <c r="G63" i="57"/>
  <c r="J63" i="57"/>
  <c r="H63" i="57"/>
  <c r="I63" i="57"/>
  <c r="N23" i="22"/>
  <c r="G64" i="57"/>
  <c r="J64" i="57" s="1"/>
  <c r="H64" i="57" s="1"/>
  <c r="I64" i="57"/>
  <c r="N24" i="22"/>
  <c r="G65" i="57"/>
  <c r="J65" i="57" s="1"/>
  <c r="H65" i="57" s="1"/>
  <c r="I65" i="57"/>
  <c r="N25" i="22"/>
  <c r="G66" i="57"/>
  <c r="J66" i="57"/>
  <c r="H66" i="57" s="1"/>
  <c r="M26" i="22" s="1"/>
  <c r="I66" i="57"/>
  <c r="N26" i="22"/>
  <c r="G67" i="57"/>
  <c r="J67" i="57" s="1"/>
  <c r="H67" i="57" s="1"/>
  <c r="I67" i="57"/>
  <c r="N27" i="22"/>
  <c r="G68" i="57"/>
  <c r="J68" i="57"/>
  <c r="H68" i="57" s="1"/>
  <c r="I68" i="57"/>
  <c r="N28" i="22" s="1"/>
  <c r="G69" i="57"/>
  <c r="J69" i="57"/>
  <c r="H69" i="57"/>
  <c r="I69" i="57"/>
  <c r="N29" i="22"/>
  <c r="G70" i="57"/>
  <c r="I70" i="57"/>
  <c r="N30" i="22"/>
  <c r="J70" i="57"/>
  <c r="H70" i="57" s="1"/>
  <c r="G71" i="57"/>
  <c r="J71" i="57" s="1"/>
  <c r="H71" i="57" s="1"/>
  <c r="I71" i="57"/>
  <c r="N31" i="22"/>
  <c r="G72" i="57"/>
  <c r="J72" i="57"/>
  <c r="H72" i="57" s="1"/>
  <c r="I72" i="57"/>
  <c r="N32" i="22"/>
  <c r="G73" i="57"/>
  <c r="J73" i="57" s="1"/>
  <c r="H73" i="57" s="1"/>
  <c r="I73" i="57"/>
  <c r="N33" i="22"/>
  <c r="G74" i="57"/>
  <c r="J74" i="57"/>
  <c r="H74" i="57" s="1"/>
  <c r="I74" i="57"/>
  <c r="N34" i="22" s="1"/>
  <c r="G75" i="57"/>
  <c r="J75" i="57"/>
  <c r="H75" i="57"/>
  <c r="I75" i="57"/>
  <c r="N35" i="22"/>
  <c r="G76" i="57"/>
  <c r="J76" i="57" s="1"/>
  <c r="H76" i="57" s="1"/>
  <c r="L36" i="22" s="1"/>
  <c r="I76" i="57"/>
  <c r="N36" i="22"/>
  <c r="G77" i="57"/>
  <c r="J77" i="57" s="1"/>
  <c r="H77" i="57" s="1"/>
  <c r="I77" i="57"/>
  <c r="N37" i="22"/>
  <c r="G78" i="57"/>
  <c r="J78" i="57"/>
  <c r="H78" i="57" s="1"/>
  <c r="I78" i="57"/>
  <c r="N38" i="22"/>
  <c r="G79" i="57"/>
  <c r="J79" i="57" s="1"/>
  <c r="H79" i="57" s="1"/>
  <c r="I79" i="57"/>
  <c r="N39" i="22"/>
  <c r="G80" i="57"/>
  <c r="J80" i="57"/>
  <c r="H80" i="57" s="1"/>
  <c r="I80" i="57"/>
  <c r="N40" i="22" s="1"/>
  <c r="G81" i="57"/>
  <c r="J81" i="57"/>
  <c r="H81" i="57"/>
  <c r="I81" i="57"/>
  <c r="N41" i="22"/>
  <c r="G82" i="57"/>
  <c r="I82" i="57"/>
  <c r="N42" i="22"/>
  <c r="J82" i="57"/>
  <c r="H82" i="57" s="1"/>
  <c r="M42" i="22" s="1"/>
  <c r="G83" i="57"/>
  <c r="J83" i="57" s="1"/>
  <c r="H83" i="57" s="1"/>
  <c r="I83" i="57"/>
  <c r="N43" i="22"/>
  <c r="G84" i="57"/>
  <c r="J84" i="57"/>
  <c r="H84" i="57" s="1"/>
  <c r="I84" i="57"/>
  <c r="N44" i="22"/>
  <c r="G85" i="57"/>
  <c r="J85" i="57" s="1"/>
  <c r="H85" i="57" s="1"/>
  <c r="I85" i="57"/>
  <c r="N45" i="22"/>
  <c r="G86" i="57"/>
  <c r="J86" i="57"/>
  <c r="H86" i="57" s="1"/>
  <c r="M46" i="22" s="1"/>
  <c r="I86" i="57"/>
  <c r="N46" i="22" s="1"/>
  <c r="G87" i="57"/>
  <c r="J87" i="57"/>
  <c r="H87" i="57"/>
  <c r="I87" i="57"/>
  <c r="N47" i="22"/>
  <c r="G88" i="57"/>
  <c r="J88" i="57" s="1"/>
  <c r="H88" i="57" s="1"/>
  <c r="I88" i="57"/>
  <c r="N48" i="22"/>
  <c r="G89" i="57"/>
  <c r="J89" i="57" s="1"/>
  <c r="H89" i="57" s="1"/>
  <c r="I89" i="57"/>
  <c r="N49" i="22"/>
  <c r="G90" i="57"/>
  <c r="J90" i="57"/>
  <c r="H90" i="57" s="1"/>
  <c r="I90" i="57"/>
  <c r="N50" i="22"/>
  <c r="G91" i="57"/>
  <c r="J91" i="57" s="1"/>
  <c r="H91" i="57" s="1"/>
  <c r="I91" i="57"/>
  <c r="N51" i="22"/>
  <c r="G92" i="57"/>
  <c r="J92" i="57"/>
  <c r="H92" i="57"/>
  <c r="I92" i="57"/>
  <c r="N52" i="22" s="1"/>
  <c r="G93" i="57"/>
  <c r="J93" i="57"/>
  <c r="H93" i="57"/>
  <c r="I93" i="57"/>
  <c r="N53" i="22"/>
  <c r="G94" i="57"/>
  <c r="I94" i="57"/>
  <c r="N54" i="22"/>
  <c r="J94" i="57"/>
  <c r="H94" i="57" s="1"/>
  <c r="G95" i="57"/>
  <c r="J95" i="57" s="1"/>
  <c r="H95" i="57" s="1"/>
  <c r="I95" i="57"/>
  <c r="N55" i="22"/>
  <c r="G96" i="57"/>
  <c r="J96" i="57"/>
  <c r="H96" i="57" s="1"/>
  <c r="I96" i="57"/>
  <c r="N56" i="22"/>
  <c r="G97" i="57"/>
  <c r="J97" i="57" s="1"/>
  <c r="H97" i="57" s="1"/>
  <c r="I97" i="57"/>
  <c r="N57" i="22"/>
  <c r="G98" i="57"/>
  <c r="J98" i="57"/>
  <c r="H98" i="57" s="1"/>
  <c r="I98" i="57"/>
  <c r="N58" i="22" s="1"/>
  <c r="G99" i="57"/>
  <c r="J99" i="57"/>
  <c r="H99" i="57"/>
  <c r="I99" i="57"/>
  <c r="N59" i="22"/>
  <c r="G100" i="57"/>
  <c r="J100" i="57" s="1"/>
  <c r="H100" i="57" s="1"/>
  <c r="I100" i="57"/>
  <c r="N60" i="22"/>
  <c r="G101" i="57"/>
  <c r="J101" i="57" s="1"/>
  <c r="H101" i="57" s="1"/>
  <c r="I101" i="57"/>
  <c r="N61" i="22"/>
  <c r="G102" i="57"/>
  <c r="J102" i="57"/>
  <c r="H102" i="57" s="1"/>
  <c r="I102" i="57"/>
  <c r="N62" i="22"/>
  <c r="G103" i="57"/>
  <c r="J103" i="57" s="1"/>
  <c r="H103" i="57" s="1"/>
  <c r="I103" i="57"/>
  <c r="N63" i="22"/>
  <c r="G104" i="57"/>
  <c r="J104" i="57"/>
  <c r="H104" i="57"/>
  <c r="I104" i="57"/>
  <c r="N64" i="22" s="1"/>
  <c r="G105" i="57"/>
  <c r="J105" i="57"/>
  <c r="H105" i="57"/>
  <c r="I105" i="57"/>
  <c r="N65" i="22"/>
  <c r="G106" i="57"/>
  <c r="I106" i="57"/>
  <c r="N66" i="22"/>
  <c r="J106" i="57"/>
  <c r="H106" i="57" s="1"/>
  <c r="G107" i="57"/>
  <c r="J107" i="57" s="1"/>
  <c r="H107" i="57" s="1"/>
  <c r="I107" i="57"/>
  <c r="N67" i="22"/>
  <c r="G108" i="57"/>
  <c r="J108" i="57"/>
  <c r="H108" i="57" s="1"/>
  <c r="I108" i="57"/>
  <c r="N68" i="22"/>
  <c r="G109" i="57"/>
  <c r="J109" i="57" s="1"/>
  <c r="H109" i="57" s="1"/>
  <c r="L69" i="22" s="1"/>
  <c r="I109" i="57"/>
  <c r="N69" i="22"/>
  <c r="G110" i="57"/>
  <c r="J110" i="57"/>
  <c r="H110" i="57" s="1"/>
  <c r="I110" i="57"/>
  <c r="N70" i="22" s="1"/>
  <c r="G111" i="57"/>
  <c r="J111" i="57"/>
  <c r="H111" i="57"/>
  <c r="I111" i="57"/>
  <c r="N71" i="22"/>
  <c r="G112" i="57"/>
  <c r="J112" i="57" s="1"/>
  <c r="H112" i="57" s="1"/>
  <c r="I112" i="57"/>
  <c r="N72" i="22"/>
  <c r="G113" i="57"/>
  <c r="J113" i="57" s="1"/>
  <c r="H113" i="57" s="1"/>
  <c r="I113" i="57"/>
  <c r="N73" i="22"/>
  <c r="G114" i="57"/>
  <c r="J114" i="57"/>
  <c r="H114" i="57" s="1"/>
  <c r="I114" i="57"/>
  <c r="N74" i="22"/>
  <c r="G115" i="57"/>
  <c r="J115" i="57" s="1"/>
  <c r="H115" i="57" s="1"/>
  <c r="I115" i="57"/>
  <c r="N75" i="22"/>
  <c r="G116" i="57"/>
  <c r="J116" i="57"/>
  <c r="H116" i="57"/>
  <c r="I116" i="57"/>
  <c r="N76" i="22" s="1"/>
  <c r="G117" i="57"/>
  <c r="J117" i="57"/>
  <c r="H117" i="57"/>
  <c r="I117" i="57"/>
  <c r="N77" i="22"/>
  <c r="G118" i="57"/>
  <c r="I118" i="57"/>
  <c r="N78" i="22"/>
  <c r="J118" i="57"/>
  <c r="H118" i="57" s="1"/>
  <c r="M78" i="22" s="1"/>
  <c r="G119" i="57"/>
  <c r="J119" i="57" s="1"/>
  <c r="H119" i="57" s="1"/>
  <c r="I119" i="57"/>
  <c r="N79" i="22"/>
  <c r="G120" i="57"/>
  <c r="J120" i="57"/>
  <c r="H120" i="57" s="1"/>
  <c r="I120" i="57"/>
  <c r="N80" i="22"/>
  <c r="G121" i="57"/>
  <c r="J121" i="57" s="1"/>
  <c r="H121" i="57" s="1"/>
  <c r="I121" i="57"/>
  <c r="N81" i="22"/>
  <c r="G122" i="57"/>
  <c r="J122" i="57"/>
  <c r="H122" i="57" s="1"/>
  <c r="L82" i="22" s="1"/>
  <c r="I122" i="57"/>
  <c r="N82" i="22" s="1"/>
  <c r="G123" i="57"/>
  <c r="J123" i="57"/>
  <c r="H123" i="57"/>
  <c r="I123" i="57"/>
  <c r="N83" i="22"/>
  <c r="G124" i="57"/>
  <c r="J124" i="57" s="1"/>
  <c r="H124" i="57" s="1"/>
  <c r="I124" i="57"/>
  <c r="N84" i="22"/>
  <c r="G125" i="57"/>
  <c r="J125" i="57" s="1"/>
  <c r="H125" i="57" s="1"/>
  <c r="I125" i="57"/>
  <c r="N85" i="22"/>
  <c r="G126" i="57"/>
  <c r="J126" i="57"/>
  <c r="H126" i="57" s="1"/>
  <c r="I126" i="57"/>
  <c r="N86" i="22"/>
  <c r="G127" i="57"/>
  <c r="J127" i="57" s="1"/>
  <c r="H127" i="57" s="1"/>
  <c r="I127" i="57"/>
  <c r="N87" i="22"/>
  <c r="G128" i="57"/>
  <c r="J128" i="57"/>
  <c r="H128" i="57"/>
  <c r="I128" i="57"/>
  <c r="N88" i="22" s="1"/>
  <c r="G129" i="57"/>
  <c r="J129" i="57"/>
  <c r="H129" i="57"/>
  <c r="I129" i="57"/>
  <c r="N89" i="22"/>
  <c r="G130" i="57"/>
  <c r="I130" i="57"/>
  <c r="N90" i="22"/>
  <c r="J130" i="57"/>
  <c r="H130" i="57" s="1"/>
  <c r="G131" i="57"/>
  <c r="J131" i="57" s="1"/>
  <c r="H131" i="57" s="1"/>
  <c r="I131" i="57"/>
  <c r="N91" i="22"/>
  <c r="G132" i="57"/>
  <c r="J132" i="57"/>
  <c r="H132" i="57" s="1"/>
  <c r="I132" i="57"/>
  <c r="N92" i="22"/>
  <c r="G133" i="57"/>
  <c r="J133" i="57" s="1"/>
  <c r="H133" i="57" s="1"/>
  <c r="I133" i="57"/>
  <c r="N93" i="22"/>
  <c r="G134" i="57"/>
  <c r="I134" i="57"/>
  <c r="N94" i="22" s="1"/>
  <c r="J134" i="57"/>
  <c r="H134" i="57" s="1"/>
  <c r="G135" i="57"/>
  <c r="J135" i="57"/>
  <c r="H135" i="57"/>
  <c r="I135" i="57"/>
  <c r="N95" i="22"/>
  <c r="G136" i="57"/>
  <c r="J136" i="57" s="1"/>
  <c r="H136" i="57" s="1"/>
  <c r="I136" i="57"/>
  <c r="N96" i="22"/>
  <c r="G137" i="57"/>
  <c r="J137" i="57" s="1"/>
  <c r="H137" i="57" s="1"/>
  <c r="I137" i="57"/>
  <c r="N97" i="22"/>
  <c r="G138" i="57"/>
  <c r="J138" i="57"/>
  <c r="H138" i="57" s="1"/>
  <c r="I138" i="57"/>
  <c r="N98" i="22"/>
  <c r="G139" i="57"/>
  <c r="J139" i="57" s="1"/>
  <c r="H139" i="57" s="1"/>
  <c r="I139" i="57"/>
  <c r="N99" i="22" s="1"/>
  <c r="G140" i="57"/>
  <c r="H140" i="57"/>
  <c r="I140" i="57"/>
  <c r="N100" i="22"/>
  <c r="J140" i="57"/>
  <c r="G141" i="57"/>
  <c r="J141" i="57"/>
  <c r="H141" i="57"/>
  <c r="I141" i="57"/>
  <c r="N101" i="22"/>
  <c r="G142" i="57"/>
  <c r="I142" i="57"/>
  <c r="N102" i="22"/>
  <c r="J142" i="57"/>
  <c r="H142" i="57"/>
  <c r="G143" i="57"/>
  <c r="J143" i="57" s="1"/>
  <c r="H143" i="57" s="1"/>
  <c r="I143" i="57"/>
  <c r="N103" i="22"/>
  <c r="G144" i="57"/>
  <c r="J144" i="57"/>
  <c r="H144" i="57" s="1"/>
  <c r="I144" i="57"/>
  <c r="N104" i="22"/>
  <c r="G145" i="57"/>
  <c r="J145" i="57" s="1"/>
  <c r="H145" i="57" s="1"/>
  <c r="I145" i="57"/>
  <c r="N105" i="22"/>
  <c r="G146" i="57"/>
  <c r="J146" i="57"/>
  <c r="H146" i="57" s="1"/>
  <c r="I146" i="57"/>
  <c r="N106" i="22" s="1"/>
  <c r="G147" i="57"/>
  <c r="J147" i="57"/>
  <c r="H147" i="57"/>
  <c r="I147" i="57"/>
  <c r="N107" i="22"/>
  <c r="G148" i="57"/>
  <c r="J148" i="57" s="1"/>
  <c r="H148" i="57" s="1"/>
  <c r="L108" i="22" s="1"/>
  <c r="I148" i="57"/>
  <c r="N108" i="22"/>
  <c r="G149" i="57"/>
  <c r="J149" i="57" s="1"/>
  <c r="H149" i="57" s="1"/>
  <c r="I149" i="57"/>
  <c r="N109" i="22"/>
  <c r="G150" i="57"/>
  <c r="J150" i="57"/>
  <c r="H150" i="57" s="1"/>
  <c r="I150" i="57"/>
  <c r="N110" i="22"/>
  <c r="G151" i="57"/>
  <c r="J151" i="57" s="1"/>
  <c r="H151" i="57" s="1"/>
  <c r="I151" i="57"/>
  <c r="N111" i="22" s="1"/>
  <c r="G152" i="57"/>
  <c r="J152" i="57"/>
  <c r="H152" i="57"/>
  <c r="I152" i="57"/>
  <c r="N112" i="22" s="1"/>
  <c r="G153" i="57"/>
  <c r="I153" i="57"/>
  <c r="N113" i="22"/>
  <c r="J153" i="57"/>
  <c r="H153" i="57"/>
  <c r="G154" i="57"/>
  <c r="I154" i="57"/>
  <c r="N114" i="22"/>
  <c r="J154" i="57"/>
  <c r="H154" i="57" s="1"/>
  <c r="M114" i="22" s="1"/>
  <c r="G155" i="57"/>
  <c r="J155" i="57" s="1"/>
  <c r="H155" i="57" s="1"/>
  <c r="I155" i="57"/>
  <c r="N115" i="22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/>
  <c r="H158" i="57" s="1"/>
  <c r="I158" i="57"/>
  <c r="N118" i="22" s="1"/>
  <c r="G159" i="57"/>
  <c r="I159" i="57"/>
  <c r="N119" i="22"/>
  <c r="J159" i="57"/>
  <c r="H159" i="57"/>
  <c r="G160" i="57"/>
  <c r="I160" i="57"/>
  <c r="N120" i="22" s="1"/>
  <c r="J160" i="57"/>
  <c r="H160" i="57" s="1"/>
  <c r="M120" i="22" s="1"/>
  <c r="G161" i="57"/>
  <c r="J161" i="57" s="1"/>
  <c r="H161" i="57" s="1"/>
  <c r="I161" i="57"/>
  <c r="N121" i="22"/>
  <c r="G162" i="57"/>
  <c r="J162" i="57" s="1"/>
  <c r="H162" i="57" s="1"/>
  <c r="I162" i="57"/>
  <c r="N122" i="22" s="1"/>
  <c r="G163" i="57"/>
  <c r="H163" i="57"/>
  <c r="I163" i="57"/>
  <c r="N123" i="22" s="1"/>
  <c r="J163" i="57"/>
  <c r="G164" i="57"/>
  <c r="J164" i="57"/>
  <c r="H164" i="57"/>
  <c r="I164" i="57"/>
  <c r="N124" i="22" s="1"/>
  <c r="G165" i="57"/>
  <c r="I165" i="57"/>
  <c r="N125" i="22" s="1"/>
  <c r="J165" i="57"/>
  <c r="H165" i="57" s="1"/>
  <c r="G166" i="57"/>
  <c r="I166" i="57"/>
  <c r="N126" i="22"/>
  <c r="J166" i="57"/>
  <c r="H166" i="57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J170" i="57" s="1"/>
  <c r="H170" i="57"/>
  <c r="I170" i="57"/>
  <c r="N130" i="22" s="1"/>
  <c r="G171" i="57"/>
  <c r="I171" i="57"/>
  <c r="N131" i="22"/>
  <c r="J171" i="57"/>
  <c r="H171" i="57" s="1"/>
  <c r="G172" i="57"/>
  <c r="I172" i="57"/>
  <c r="N132" i="22" s="1"/>
  <c r="J172" i="57"/>
  <c r="H172" i="57" s="1"/>
  <c r="G173" i="57"/>
  <c r="J173" i="57" s="1"/>
  <c r="H173" i="57" s="1"/>
  <c r="I173" i="57"/>
  <c r="N133" i="22"/>
  <c r="G174" i="57"/>
  <c r="J174" i="57" s="1"/>
  <c r="H174" i="57" s="1"/>
  <c r="I174" i="57"/>
  <c r="N134" i="22" s="1"/>
  <c r="G175" i="57"/>
  <c r="H175" i="57"/>
  <c r="I175" i="57"/>
  <c r="N135" i="22" s="1"/>
  <c r="J175" i="57"/>
  <c r="G176" i="57"/>
  <c r="J176" i="57"/>
  <c r="H176" i="57"/>
  <c r="I176" i="57"/>
  <c r="N136" i="22" s="1"/>
  <c r="G177" i="57"/>
  <c r="I177" i="57"/>
  <c r="N137" i="22" s="1"/>
  <c r="J177" i="57"/>
  <c r="H177" i="57" s="1"/>
  <c r="G178" i="57"/>
  <c r="I178" i="57"/>
  <c r="N138" i="22"/>
  <c r="J178" i="57"/>
  <c r="H178" i="57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/>
  <c r="I182" i="57"/>
  <c r="N142" i="22" s="1"/>
  <c r="G183" i="57"/>
  <c r="I183" i="57"/>
  <c r="N143" i="22"/>
  <c r="J183" i="57"/>
  <c r="H183" i="57" s="1"/>
  <c r="G184" i="57"/>
  <c r="I184" i="57"/>
  <c r="N144" i="22" s="1"/>
  <c r="J184" i="57"/>
  <c r="H184" i="57" s="1"/>
  <c r="G185" i="57"/>
  <c r="J185" i="57" s="1"/>
  <c r="H185" i="57" s="1"/>
  <c r="I185" i="57"/>
  <c r="N145" i="22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I190" i="57"/>
  <c r="N150" i="22"/>
  <c r="J190" i="57"/>
  <c r="H190" i="57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J194" i="57" s="1"/>
  <c r="H194" i="57"/>
  <c r="I194" i="57"/>
  <c r="N154" i="22" s="1"/>
  <c r="G195" i="57"/>
  <c r="I195" i="57"/>
  <c r="N155" i="22" s="1"/>
  <c r="J195" i="57"/>
  <c r="H195" i="57" s="1"/>
  <c r="G196" i="57"/>
  <c r="I196" i="57"/>
  <c r="N156" i="22"/>
  <c r="J196" i="57"/>
  <c r="H196" i="57"/>
  <c r="G197" i="57"/>
  <c r="J197" i="57" s="1"/>
  <c r="H197" i="57" s="1"/>
  <c r="I197" i="57"/>
  <c r="N157" i="22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J200" i="57"/>
  <c r="H200" i="57" s="1"/>
  <c r="L160" i="22" s="1"/>
  <c r="I200" i="57"/>
  <c r="N160" i="22" s="1"/>
  <c r="G201" i="57"/>
  <c r="I201" i="57"/>
  <c r="N161" i="22" s="1"/>
  <c r="J201" i="57"/>
  <c r="H201" i="57" s="1"/>
  <c r="G202" i="57"/>
  <c r="I202" i="57"/>
  <c r="N162" i="22"/>
  <c r="J202" i="57"/>
  <c r="H202" i="57"/>
  <c r="G203" i="57"/>
  <c r="J203" i="57" s="1"/>
  <c r="H203" i="57" s="1"/>
  <c r="I203" i="57"/>
  <c r="N163" i="22" s="1"/>
  <c r="G204" i="57"/>
  <c r="J204" i="57" s="1"/>
  <c r="I204" i="57"/>
  <c r="N164" i="22" s="1"/>
  <c r="H204" i="57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I207" i="57"/>
  <c r="N167" i="22" s="1"/>
  <c r="J207" i="57"/>
  <c r="H207" i="57" s="1"/>
  <c r="G208" i="57"/>
  <c r="I208" i="57"/>
  <c r="N168" i="22"/>
  <c r="J208" i="57"/>
  <c r="H208" i="57"/>
  <c r="G209" i="57"/>
  <c r="J209" i="57" s="1"/>
  <c r="H209" i="57" s="1"/>
  <c r="I209" i="57"/>
  <c r="N169" i="22" s="1"/>
  <c r="G210" i="57"/>
  <c r="J210" i="57" s="1"/>
  <c r="I210" i="57"/>
  <c r="N170" i="22" s="1"/>
  <c r="H210" i="57"/>
  <c r="G211" i="57"/>
  <c r="J211" i="57" s="1"/>
  <c r="H211" i="57" s="1"/>
  <c r="I211" i="57"/>
  <c r="N171" i="22" s="1"/>
  <c r="G212" i="57"/>
  <c r="J212" i="57"/>
  <c r="H212" i="57"/>
  <c r="I212" i="57"/>
  <c r="N172" i="22" s="1"/>
  <c r="G213" i="57"/>
  <c r="I213" i="57"/>
  <c r="N173" i="22" s="1"/>
  <c r="J213" i="57"/>
  <c r="H213" i="57" s="1"/>
  <c r="G214" i="57"/>
  <c r="I214" i="57"/>
  <c r="N174" i="22"/>
  <c r="J214" i="57"/>
  <c r="H214" i="57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I219" i="57"/>
  <c r="N179" i="22"/>
  <c r="J219" i="57"/>
  <c r="H219" i="57"/>
  <c r="G220" i="57"/>
  <c r="I220" i="57"/>
  <c r="N180" i="22" s="1"/>
  <c r="J220" i="57"/>
  <c r="H220" i="57"/>
  <c r="G221" i="57"/>
  <c r="J221" i="57" s="1"/>
  <c r="H221" i="57"/>
  <c r="I221" i="57"/>
  <c r="N181" i="22" s="1"/>
  <c r="G222" i="57"/>
  <c r="I222" i="57"/>
  <c r="N182" i="22" s="1"/>
  <c r="J222" i="57"/>
  <c r="H222" i="57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I225" i="57"/>
  <c r="N185" i="22" s="1"/>
  <c r="J225" i="57"/>
  <c r="H225" i="57" s="1"/>
  <c r="G226" i="57"/>
  <c r="I226" i="57"/>
  <c r="N186" i="22"/>
  <c r="J226" i="57"/>
  <c r="H226" i="57" s="1"/>
  <c r="G227" i="57"/>
  <c r="J227" i="57" s="1"/>
  <c r="H227" i="57" s="1"/>
  <c r="I227" i="57"/>
  <c r="N187" i="22" s="1"/>
  <c r="G228" i="57"/>
  <c r="I228" i="57"/>
  <c r="N188" i="22" s="1"/>
  <c r="J228" i="57"/>
  <c r="H228" i="57"/>
  <c r="G229" i="57"/>
  <c r="J229" i="57" s="1"/>
  <c r="H229" i="57" s="1"/>
  <c r="I229" i="57"/>
  <c r="N189" i="22"/>
  <c r="G230" i="57"/>
  <c r="J230" i="57" s="1"/>
  <c r="H230" i="57"/>
  <c r="I230" i="57"/>
  <c r="N190" i="22" s="1"/>
  <c r="G231" i="57"/>
  <c r="I231" i="57"/>
  <c r="N191" i="22" s="1"/>
  <c r="J231" i="57"/>
  <c r="H231" i="57"/>
  <c r="G232" i="57"/>
  <c r="I232" i="57"/>
  <c r="N192" i="22" s="1"/>
  <c r="J232" i="57"/>
  <c r="H232" i="57"/>
  <c r="G233" i="57"/>
  <c r="J233" i="57" s="1"/>
  <c r="H233" i="57" s="1"/>
  <c r="I233" i="57"/>
  <c r="N193" i="22" s="1"/>
  <c r="G234" i="57"/>
  <c r="I234" i="57"/>
  <c r="N194" i="22" s="1"/>
  <c r="J234" i="57"/>
  <c r="H234" i="57"/>
  <c r="G235" i="57"/>
  <c r="J235" i="57" s="1"/>
  <c r="H235" i="57" s="1"/>
  <c r="I235" i="57"/>
  <c r="N195" i="22" s="1"/>
  <c r="G236" i="57"/>
  <c r="J236" i="57"/>
  <c r="H236" i="57" s="1"/>
  <c r="M196" i="22" s="1"/>
  <c r="I236" i="57"/>
  <c r="N196" i="22" s="1"/>
  <c r="G237" i="57"/>
  <c r="I237" i="57"/>
  <c r="N197" i="22" s="1"/>
  <c r="J237" i="57"/>
  <c r="H237" i="57" s="1"/>
  <c r="G238" i="57"/>
  <c r="I238" i="57"/>
  <c r="N198" i="22" s="1"/>
  <c r="J238" i="57"/>
  <c r="H238" i="57" s="1"/>
  <c r="G239" i="57"/>
  <c r="J239" i="57" s="1"/>
  <c r="H239" i="57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/>
  <c r="H242" i="57"/>
  <c r="I242" i="57"/>
  <c r="N202" i="22" s="1"/>
  <c r="G243" i="57"/>
  <c r="I243" i="57"/>
  <c r="N203" i="22" s="1"/>
  <c r="J243" i="57"/>
  <c r="H243" i="57"/>
  <c r="G244" i="57"/>
  <c r="I244" i="57"/>
  <c r="N204" i="22"/>
  <c r="J244" i="57"/>
  <c r="H244" i="57"/>
  <c r="G245" i="57"/>
  <c r="J245" i="57" s="1"/>
  <c r="H245" i="57" s="1"/>
  <c r="I245" i="57"/>
  <c r="N205" i="22" s="1"/>
  <c r="G246" i="57"/>
  <c r="I246" i="57"/>
  <c r="N206" i="22" s="1"/>
  <c r="J246" i="57"/>
  <c r="H246" i="57"/>
  <c r="G247" i="57"/>
  <c r="J247" i="57" s="1"/>
  <c r="H247" i="57" s="1"/>
  <c r="I247" i="57"/>
  <c r="N207" i="22" s="1"/>
  <c r="G248" i="57"/>
  <c r="J248" i="57" s="1"/>
  <c r="H248" i="57" s="1"/>
  <c r="L208" i="22" s="1"/>
  <c r="I248" i="57"/>
  <c r="N208" i="22" s="1"/>
  <c r="G249" i="57"/>
  <c r="I249" i="57"/>
  <c r="N209" i="22"/>
  <c r="J249" i="57"/>
  <c r="H249" i="57" s="1"/>
  <c r="G250" i="57"/>
  <c r="I250" i="57"/>
  <c r="N210" i="22" s="1"/>
  <c r="J250" i="57"/>
  <c r="H250" i="57" s="1"/>
  <c r="G251" i="57"/>
  <c r="J251" i="57" s="1"/>
  <c r="H251" i="57" s="1"/>
  <c r="I251" i="57"/>
  <c r="N211" i="22"/>
  <c r="G252" i="57"/>
  <c r="J252" i="57" s="1"/>
  <c r="H252" i="57" s="1"/>
  <c r="M212" i="22" s="1"/>
  <c r="I252" i="57"/>
  <c r="N212" i="22" s="1"/>
  <c r="G253" i="57"/>
  <c r="J253" i="57" s="1"/>
  <c r="I253" i="57"/>
  <c r="N213" i="22"/>
  <c r="H253" i="57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I256" i="57"/>
  <c r="N216" i="22" s="1"/>
  <c r="J256" i="57"/>
  <c r="H256" i="57" s="1"/>
  <c r="M216" i="22" s="1"/>
  <c r="G257" i="57"/>
  <c r="J257" i="57" s="1"/>
  <c r="H257" i="57"/>
  <c r="I257" i="57"/>
  <c r="N217" i="22"/>
  <c r="G258" i="57"/>
  <c r="J258" i="57" s="1"/>
  <c r="H258" i="57" s="1"/>
  <c r="I258" i="57"/>
  <c r="N218" i="22" s="1"/>
  <c r="G259" i="57"/>
  <c r="J259" i="57" s="1"/>
  <c r="H259" i="57" s="1"/>
  <c r="I259" i="57"/>
  <c r="N219" i="22"/>
  <c r="G260" i="57"/>
  <c r="J260" i="57"/>
  <c r="H260" i="57"/>
  <c r="I260" i="57"/>
  <c r="N220" i="22" s="1"/>
  <c r="G261" i="57"/>
  <c r="J261" i="57" s="1"/>
  <c r="H261" i="57" s="1"/>
  <c r="I261" i="57"/>
  <c r="N221" i="22" s="1"/>
  <c r="G262" i="57"/>
  <c r="I262" i="57"/>
  <c r="N222" i="22" s="1"/>
  <c r="J262" i="57"/>
  <c r="H262" i="57"/>
  <c r="G263" i="57"/>
  <c r="J263" i="57" s="1"/>
  <c r="H263" i="57"/>
  <c r="I263" i="57"/>
  <c r="N223" i="22"/>
  <c r="G264" i="57"/>
  <c r="I264" i="57"/>
  <c r="N224" i="22" s="1"/>
  <c r="J264" i="57"/>
  <c r="H264" i="57" s="1"/>
  <c r="G265" i="57"/>
  <c r="J265" i="57" s="1"/>
  <c r="I265" i="57"/>
  <c r="N225" i="22" s="1"/>
  <c r="H265" i="57"/>
  <c r="G266" i="57"/>
  <c r="J266" i="57"/>
  <c r="H266" i="57" s="1"/>
  <c r="I266" i="57"/>
  <c r="N226" i="22" s="1"/>
  <c r="G267" i="57"/>
  <c r="I267" i="57"/>
  <c r="N227" i="22"/>
  <c r="J267" i="57"/>
  <c r="H267" i="57"/>
  <c r="G268" i="57"/>
  <c r="I268" i="57"/>
  <c r="N228" i="22"/>
  <c r="J268" i="57"/>
  <c r="H268" i="57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J271" i="57" s="1"/>
  <c r="I271" i="57"/>
  <c r="N231" i="22"/>
  <c r="H271" i="57"/>
  <c r="G272" i="57"/>
  <c r="J272" i="57" s="1"/>
  <c r="H272" i="57" s="1"/>
  <c r="I272" i="57"/>
  <c r="N232" i="22" s="1"/>
  <c r="G273" i="57"/>
  <c r="J273" i="57" s="1"/>
  <c r="H273" i="57" s="1"/>
  <c r="I273" i="57"/>
  <c r="N233" i="22"/>
  <c r="G274" i="57"/>
  <c r="I274" i="57"/>
  <c r="N234" i="22"/>
  <c r="J274" i="57"/>
  <c r="H274" i="57" s="1"/>
  <c r="G275" i="57"/>
  <c r="J275" i="57" s="1"/>
  <c r="H275" i="57" s="1"/>
  <c r="L235" i="22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I279" i="57"/>
  <c r="N239" i="22" s="1"/>
  <c r="J279" i="57"/>
  <c r="H279" i="57"/>
  <c r="G280" i="57"/>
  <c r="I280" i="57"/>
  <c r="N240" i="22" s="1"/>
  <c r="J280" i="57"/>
  <c r="H280" i="57" s="1"/>
  <c r="G281" i="57"/>
  <c r="J281" i="57" s="1"/>
  <c r="H281" i="57" s="1"/>
  <c r="I281" i="57"/>
  <c r="N241" i="22" s="1"/>
  <c r="G282" i="57"/>
  <c r="I282" i="57"/>
  <c r="N242" i="22" s="1"/>
  <c r="J282" i="57"/>
  <c r="H282" i="57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I285" i="57"/>
  <c r="N245" i="22"/>
  <c r="J285" i="57"/>
  <c r="H285" i="57" s="1"/>
  <c r="G286" i="57"/>
  <c r="I286" i="57"/>
  <c r="N246" i="22" s="1"/>
  <c r="J286" i="57"/>
  <c r="H286" i="57" s="1"/>
  <c r="G287" i="57"/>
  <c r="J287" i="57" s="1"/>
  <c r="H287" i="57" s="1"/>
  <c r="I287" i="57"/>
  <c r="N247" i="22"/>
  <c r="G288" i="57"/>
  <c r="J288" i="57" s="1"/>
  <c r="H288" i="57" s="1"/>
  <c r="I288" i="57"/>
  <c r="N248" i="22" s="1"/>
  <c r="G289" i="57"/>
  <c r="J289" i="57" s="1"/>
  <c r="I289" i="57"/>
  <c r="N249" i="22"/>
  <c r="H289" i="57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I292" i="57"/>
  <c r="N252" i="22" s="1"/>
  <c r="J292" i="57"/>
  <c r="H292" i="57" s="1"/>
  <c r="G293" i="57"/>
  <c r="J293" i="57" s="1"/>
  <c r="H293" i="57"/>
  <c r="I293" i="57"/>
  <c r="N253" i="22"/>
  <c r="G294" i="57"/>
  <c r="J294" i="57" s="1"/>
  <c r="H294" i="57" s="1"/>
  <c r="I294" i="57"/>
  <c r="N254" i="22" s="1"/>
  <c r="G295" i="57"/>
  <c r="J295" i="57" s="1"/>
  <c r="H295" i="57" s="1"/>
  <c r="I295" i="57"/>
  <c r="N255" i="22"/>
  <c r="G296" i="57"/>
  <c r="J296" i="57"/>
  <c r="H296" i="57"/>
  <c r="I296" i="57"/>
  <c r="N256" i="22" s="1"/>
  <c r="G297" i="57"/>
  <c r="I297" i="57"/>
  <c r="N257" i="22"/>
  <c r="J297" i="57"/>
  <c r="H297" i="57"/>
  <c r="G298" i="57"/>
  <c r="I298" i="57"/>
  <c r="N258" i="22"/>
  <c r="J298" i="57"/>
  <c r="H298" i="57"/>
  <c r="G299" i="57"/>
  <c r="J299" i="57" s="1"/>
  <c r="H299" i="57" s="1"/>
  <c r="I299" i="57"/>
  <c r="N259" i="22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/>
  <c r="H302" i="57" s="1"/>
  <c r="I302" i="57"/>
  <c r="N262" i="22" s="1"/>
  <c r="G303" i="57"/>
  <c r="I303" i="57"/>
  <c r="N263" i="22"/>
  <c r="J303" i="57"/>
  <c r="H303" i="57" s="1"/>
  <c r="L263" i="22" s="1"/>
  <c r="G304" i="57"/>
  <c r="I304" i="57"/>
  <c r="N264" i="22" s="1"/>
  <c r="J304" i="57"/>
  <c r="H304" i="57" s="1"/>
  <c r="G305" i="57"/>
  <c r="J305" i="57" s="1"/>
  <c r="H305" i="57" s="1"/>
  <c r="I305" i="57"/>
  <c r="N265" i="22"/>
  <c r="G306" i="57"/>
  <c r="J306" i="57" s="1"/>
  <c r="H306" i="57" s="1"/>
  <c r="I306" i="57"/>
  <c r="N266" i="22" s="1"/>
  <c r="G307" i="57"/>
  <c r="J307" i="57" s="1"/>
  <c r="H307" i="57" s="1"/>
  <c r="I307" i="57"/>
  <c r="N267" i="22"/>
  <c r="G308" i="57"/>
  <c r="J308" i="57"/>
  <c r="H308" i="57"/>
  <c r="I308" i="57"/>
  <c r="N268" i="22" s="1"/>
  <c r="G309" i="57"/>
  <c r="I309" i="57"/>
  <c r="N269" i="22"/>
  <c r="J309" i="57"/>
  <c r="H309" i="57"/>
  <c r="G310" i="57"/>
  <c r="I310" i="57"/>
  <c r="N270" i="22"/>
  <c r="J310" i="57"/>
  <c r="H310" i="57"/>
  <c r="G311" i="57"/>
  <c r="J311" i="57" s="1"/>
  <c r="H311" i="57" s="1"/>
  <c r="I311" i="57"/>
  <c r="N271" i="22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/>
  <c r="H314" i="57" s="1"/>
  <c r="I314" i="57"/>
  <c r="N274" i="22" s="1"/>
  <c r="G315" i="57"/>
  <c r="I315" i="57"/>
  <c r="N275" i="22"/>
  <c r="J315" i="57"/>
  <c r="H315" i="57" s="1"/>
  <c r="G316" i="57"/>
  <c r="I316" i="57"/>
  <c r="N276" i="22" s="1"/>
  <c r="J316" i="57"/>
  <c r="H316" i="57" s="1"/>
  <c r="G317" i="57"/>
  <c r="J317" i="57" s="1"/>
  <c r="H317" i="57" s="1"/>
  <c r="I317" i="57"/>
  <c r="N277" i="22"/>
  <c r="G318" i="57"/>
  <c r="J318" i="57" s="1"/>
  <c r="H318" i="57" s="1"/>
  <c r="I318" i="57"/>
  <c r="N278" i="22" s="1"/>
  <c r="G319" i="57"/>
  <c r="J319" i="57" s="1"/>
  <c r="H319" i="57" s="1"/>
  <c r="M279" i="22" s="1"/>
  <c r="I319" i="57"/>
  <c r="N279" i="22"/>
  <c r="G320" i="57"/>
  <c r="J320" i="57"/>
  <c r="H320" i="57"/>
  <c r="I320" i="57"/>
  <c r="N280" i="22" s="1"/>
  <c r="G321" i="57"/>
  <c r="I321" i="57"/>
  <c r="N281" i="22"/>
  <c r="J321" i="57"/>
  <c r="H321" i="57"/>
  <c r="G322" i="57"/>
  <c r="I322" i="57"/>
  <c r="N282" i="22"/>
  <c r="J322" i="57"/>
  <c r="H322" i="57"/>
  <c r="G323" i="57"/>
  <c r="J323" i="57" s="1"/>
  <c r="H323" i="57" s="1"/>
  <c r="I323" i="57"/>
  <c r="N283" i="22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/>
  <c r="H326" i="57" s="1"/>
  <c r="I326" i="57"/>
  <c r="N286" i="22" s="1"/>
  <c r="G327" i="57"/>
  <c r="I327" i="57"/>
  <c r="N287" i="22"/>
  <c r="J327" i="57"/>
  <c r="H327" i="57" s="1"/>
  <c r="G328" i="57"/>
  <c r="I328" i="57"/>
  <c r="N288" i="22" s="1"/>
  <c r="J328" i="57"/>
  <c r="H328" i="57" s="1"/>
  <c r="G329" i="57"/>
  <c r="J329" i="57" s="1"/>
  <c r="H329" i="57" s="1"/>
  <c r="I329" i="57"/>
  <c r="N289" i="22"/>
  <c r="G330" i="57"/>
  <c r="J330" i="57" s="1"/>
  <c r="H330" i="57" s="1"/>
  <c r="I330" i="57"/>
  <c r="N290" i="22" s="1"/>
  <c r="G331" i="57"/>
  <c r="J331" i="57" s="1"/>
  <c r="H331" i="57"/>
  <c r="I331" i="57"/>
  <c r="N291" i="22" s="1"/>
  <c r="G332" i="57"/>
  <c r="J332" i="57"/>
  <c r="H332" i="57"/>
  <c r="I332" i="57"/>
  <c r="N292" i="22" s="1"/>
  <c r="G333" i="57"/>
  <c r="H333" i="57"/>
  <c r="I333" i="57"/>
  <c r="N293" i="22" s="1"/>
  <c r="J333" i="57"/>
  <c r="G334" i="57"/>
  <c r="H334" i="57"/>
  <c r="I334" i="57"/>
  <c r="N294" i="22"/>
  <c r="J334" i="57"/>
  <c r="G335" i="57"/>
  <c r="J335" i="57" s="1"/>
  <c r="H335" i="57"/>
  <c r="I335" i="57"/>
  <c r="N295" i="22"/>
  <c r="G336" i="57"/>
  <c r="H336" i="57"/>
  <c r="I336" i="57"/>
  <c r="N296" i="22"/>
  <c r="J336" i="57"/>
  <c r="G337" i="57"/>
  <c r="J337" i="57" s="1"/>
  <c r="H337" i="57"/>
  <c r="I337" i="57"/>
  <c r="N297" i="22" s="1"/>
  <c r="G338" i="57"/>
  <c r="J338" i="57"/>
  <c r="H338" i="57"/>
  <c r="I338" i="57"/>
  <c r="N298" i="22" s="1"/>
  <c r="G339" i="57"/>
  <c r="J339" i="57" s="1"/>
  <c r="H339" i="57"/>
  <c r="I339" i="57"/>
  <c r="N299" i="22"/>
  <c r="G340" i="57"/>
  <c r="H340" i="57"/>
  <c r="I340" i="57"/>
  <c r="N300" i="22"/>
  <c r="J340" i="57"/>
  <c r="G341" i="57"/>
  <c r="J341" i="57" s="1"/>
  <c r="H341" i="57"/>
  <c r="I341" i="57"/>
  <c r="N301" i="22"/>
  <c r="G342" i="57"/>
  <c r="J342" i="57" s="1"/>
  <c r="H342" i="57"/>
  <c r="I342" i="57"/>
  <c r="N302" i="22"/>
  <c r="G343" i="57"/>
  <c r="J343" i="57" s="1"/>
  <c r="H343" i="57"/>
  <c r="I343" i="57"/>
  <c r="N303" i="22" s="1"/>
  <c r="G344" i="57"/>
  <c r="J344" i="57"/>
  <c r="H344" i="57"/>
  <c r="I344" i="57"/>
  <c r="N304" i="22" s="1"/>
  <c r="G345" i="57"/>
  <c r="H345" i="57"/>
  <c r="I345" i="57"/>
  <c r="N305" i="22" s="1"/>
  <c r="J345" i="57"/>
  <c r="G346" i="57"/>
  <c r="H346" i="57"/>
  <c r="I346" i="57"/>
  <c r="N306" i="22"/>
  <c r="J346" i="57"/>
  <c r="G347" i="57"/>
  <c r="J347" i="57" s="1"/>
  <c r="H347" i="57"/>
  <c r="I347" i="57"/>
  <c r="N307" i="22"/>
  <c r="G348" i="57"/>
  <c r="H348" i="57"/>
  <c r="I348" i="57"/>
  <c r="N308" i="22"/>
  <c r="J348" i="57"/>
  <c r="G349" i="57"/>
  <c r="J349" i="57" s="1"/>
  <c r="H349" i="57"/>
  <c r="I349" i="57"/>
  <c r="N309" i="22" s="1"/>
  <c r="G350" i="57"/>
  <c r="J350" i="57"/>
  <c r="H350" i="57"/>
  <c r="I350" i="57"/>
  <c r="N310" i="22" s="1"/>
  <c r="G351" i="57"/>
  <c r="H351" i="57"/>
  <c r="I351" i="57"/>
  <c r="N311" i="22"/>
  <c r="J351" i="57"/>
  <c r="G352" i="57"/>
  <c r="H352" i="57"/>
  <c r="I352" i="57"/>
  <c r="N312" i="22"/>
  <c r="J352" i="57"/>
  <c r="G353" i="57"/>
  <c r="J353" i="57" s="1"/>
  <c r="H353" i="57"/>
  <c r="I353" i="57"/>
  <c r="N313" i="22"/>
  <c r="G354" i="57"/>
  <c r="J354" i="57" s="1"/>
  <c r="H354" i="57"/>
  <c r="I354" i="57"/>
  <c r="N314" i="22"/>
  <c r="G355" i="57"/>
  <c r="J355" i="57" s="1"/>
  <c r="H355" i="57"/>
  <c r="I355" i="57"/>
  <c r="N315" i="22" s="1"/>
  <c r="G356" i="57"/>
  <c r="J356" i="57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/>
  <c r="J358" i="57"/>
  <c r="G359" i="57"/>
  <c r="J359" i="57" s="1"/>
  <c r="H359" i="57"/>
  <c r="I359" i="57"/>
  <c r="N319" i="22"/>
  <c r="L313" i="22"/>
  <c r="M313" i="22"/>
  <c r="L285" i="22"/>
  <c r="M285" i="22"/>
  <c r="M276" i="22"/>
  <c r="L276" i="22"/>
  <c r="M267" i="22"/>
  <c r="L267" i="22"/>
  <c r="L258" i="22"/>
  <c r="M258" i="22"/>
  <c r="L249" i="22"/>
  <c r="M249" i="22"/>
  <c r="M240" i="22"/>
  <c r="L240" i="22"/>
  <c r="L231" i="22"/>
  <c r="M231" i="22"/>
  <c r="L222" i="22"/>
  <c r="M222" i="22"/>
  <c r="L213" i="22"/>
  <c r="M213" i="22"/>
  <c r="M204" i="22"/>
  <c r="L204" i="22"/>
  <c r="L195" i="22"/>
  <c r="M195" i="22"/>
  <c r="L186" i="22"/>
  <c r="M186" i="22"/>
  <c r="L177" i="22"/>
  <c r="M177" i="22"/>
  <c r="M168" i="22"/>
  <c r="L168" i="22"/>
  <c r="L159" i="22"/>
  <c r="M159" i="22"/>
  <c r="L150" i="22"/>
  <c r="M150" i="22"/>
  <c r="L142" i="22"/>
  <c r="M142" i="22"/>
  <c r="L130" i="22"/>
  <c r="M130" i="22"/>
  <c r="L118" i="22"/>
  <c r="M118" i="22"/>
  <c r="L110" i="22"/>
  <c r="M110" i="22"/>
  <c r="L106" i="22"/>
  <c r="M106" i="22"/>
  <c r="L93" i="22"/>
  <c r="M93" i="22"/>
  <c r="L77" i="22"/>
  <c r="M77" i="22"/>
  <c r="L65" i="22"/>
  <c r="M65" i="22"/>
  <c r="M56" i="22"/>
  <c r="L56" i="22"/>
  <c r="L39" i="22"/>
  <c r="M39" i="22"/>
  <c r="L23" i="22"/>
  <c r="M23" i="22"/>
  <c r="L6" i="22"/>
  <c r="M6" i="22"/>
  <c r="M316" i="22"/>
  <c r="L316" i="22"/>
  <c r="L105" i="22"/>
  <c r="M105" i="22"/>
  <c r="L97" i="22"/>
  <c r="M97" i="22"/>
  <c r="L89" i="22"/>
  <c r="M89" i="22"/>
  <c r="L35" i="22"/>
  <c r="M35" i="22"/>
  <c r="L7" i="22"/>
  <c r="M7" i="22"/>
  <c r="M319" i="22"/>
  <c r="L319" i="22"/>
  <c r="L137" i="22"/>
  <c r="M137" i="22"/>
  <c r="L125" i="22"/>
  <c r="M125" i="22"/>
  <c r="L113" i="22"/>
  <c r="M113" i="22"/>
  <c r="L109" i="22"/>
  <c r="M109" i="22"/>
  <c r="M64" i="22"/>
  <c r="L64" i="22"/>
  <c r="L51" i="22"/>
  <c r="M51" i="22"/>
  <c r="L8" i="22"/>
  <c r="M8" i="22"/>
  <c r="L289" i="22"/>
  <c r="M289" i="22"/>
  <c r="M284" i="22"/>
  <c r="L284" i="22"/>
  <c r="M280" i="22"/>
  <c r="L280" i="22"/>
  <c r="M275" i="22"/>
  <c r="L275" i="22"/>
  <c r="M271" i="22"/>
  <c r="L271" i="22"/>
  <c r="L266" i="22"/>
  <c r="M266" i="22"/>
  <c r="L262" i="22"/>
  <c r="M262" i="22"/>
  <c r="L257" i="22"/>
  <c r="M257" i="22"/>
  <c r="L253" i="22"/>
  <c r="M253" i="22"/>
  <c r="M248" i="22"/>
  <c r="L248" i="22"/>
  <c r="M244" i="22"/>
  <c r="L244" i="22"/>
  <c r="L239" i="22"/>
  <c r="M239" i="22"/>
  <c r="L230" i="22"/>
  <c r="M230" i="22"/>
  <c r="L226" i="22"/>
  <c r="M226" i="22"/>
  <c r="L221" i="22"/>
  <c r="M221" i="22"/>
  <c r="L217" i="22"/>
  <c r="M217" i="22"/>
  <c r="L203" i="22"/>
  <c r="M203" i="22"/>
  <c r="L199" i="22"/>
  <c r="M199" i="22"/>
  <c r="L194" i="22"/>
  <c r="M194" i="22"/>
  <c r="L190" i="22"/>
  <c r="M190" i="22"/>
  <c r="L185" i="22"/>
  <c r="M185" i="22"/>
  <c r="L181" i="22"/>
  <c r="M181" i="22"/>
  <c r="M176" i="22"/>
  <c r="L176" i="22"/>
  <c r="M172" i="22"/>
  <c r="L172" i="22"/>
  <c r="L167" i="22"/>
  <c r="M167" i="22"/>
  <c r="L163" i="22"/>
  <c r="M163" i="22"/>
  <c r="L158" i="22"/>
  <c r="M158" i="22"/>
  <c r="L154" i="22"/>
  <c r="M154" i="22"/>
  <c r="L149" i="22"/>
  <c r="M149" i="22"/>
  <c r="L145" i="22"/>
  <c r="M145" i="22"/>
  <c r="L133" i="22"/>
  <c r="M133" i="22"/>
  <c r="L121" i="22"/>
  <c r="M121" i="22"/>
  <c r="M80" i="22"/>
  <c r="L80" i="22"/>
  <c r="L63" i="22"/>
  <c r="M63" i="22"/>
  <c r="L26" i="22"/>
  <c r="L9" i="22"/>
  <c r="M9" i="22"/>
  <c r="M288" i="22"/>
  <c r="L288" i="22"/>
  <c r="L270" i="22"/>
  <c r="M270" i="22"/>
  <c r="L261" i="22"/>
  <c r="M261" i="22"/>
  <c r="M252" i="22"/>
  <c r="L252" i="22"/>
  <c r="L243" i="22"/>
  <c r="M243" i="22"/>
  <c r="L234" i="22"/>
  <c r="M234" i="22"/>
  <c r="L225" i="22"/>
  <c r="M225" i="22"/>
  <c r="L207" i="22"/>
  <c r="M207" i="22"/>
  <c r="L198" i="22"/>
  <c r="M198" i="22"/>
  <c r="L189" i="22"/>
  <c r="M189" i="22"/>
  <c r="M180" i="22"/>
  <c r="L180" i="22"/>
  <c r="L171" i="22"/>
  <c r="M171" i="22"/>
  <c r="L162" i="22"/>
  <c r="M162" i="22"/>
  <c r="L153" i="22"/>
  <c r="M153" i="22"/>
  <c r="M96" i="22"/>
  <c r="L96" i="22"/>
  <c r="M92" i="22"/>
  <c r="L92" i="22"/>
  <c r="L75" i="22"/>
  <c r="M75" i="22"/>
  <c r="L59" i="22"/>
  <c r="M59" i="22"/>
  <c r="L47" i="22"/>
  <c r="M47" i="22"/>
  <c r="L38" i="22"/>
  <c r="M38" i="22"/>
  <c r="L21" i="22"/>
  <c r="M21" i="22"/>
  <c r="L10" i="22"/>
  <c r="M10" i="22"/>
  <c r="M140" i="22"/>
  <c r="L140" i="22"/>
  <c r="M128" i="22"/>
  <c r="L128" i="22"/>
  <c r="M116" i="22"/>
  <c r="L116" i="22"/>
  <c r="M104" i="22"/>
  <c r="L104" i="22"/>
  <c r="L71" i="22"/>
  <c r="M71" i="22"/>
  <c r="L17" i="22"/>
  <c r="M17" i="22"/>
  <c r="L11" i="22"/>
  <c r="M11" i="22"/>
  <c r="M136" i="22"/>
  <c r="L136" i="22"/>
  <c r="M124" i="22"/>
  <c r="L124" i="22"/>
  <c r="M112" i="22"/>
  <c r="L112" i="22"/>
  <c r="L87" i="22"/>
  <c r="M87" i="22"/>
  <c r="L46" i="22"/>
  <c r="L33" i="22"/>
  <c r="M33" i="22"/>
  <c r="L12" i="22"/>
  <c r="M12" i="22"/>
  <c r="M287" i="22"/>
  <c r="L287" i="22"/>
  <c r="M283" i="22"/>
  <c r="L283" i="22"/>
  <c r="L278" i="22"/>
  <c r="M278" i="22"/>
  <c r="L274" i="22"/>
  <c r="M274" i="22"/>
  <c r="L269" i="22"/>
  <c r="M269" i="22"/>
  <c r="L265" i="22"/>
  <c r="M265" i="22"/>
  <c r="M260" i="22"/>
  <c r="L260" i="22"/>
  <c r="M256" i="22"/>
  <c r="L256" i="22"/>
  <c r="L251" i="22"/>
  <c r="M251" i="22"/>
  <c r="L247" i="22"/>
  <c r="M247" i="22"/>
  <c r="L242" i="22"/>
  <c r="M242" i="22"/>
  <c r="L238" i="22"/>
  <c r="M238" i="22"/>
  <c r="L233" i="22"/>
  <c r="M233" i="22"/>
  <c r="L229" i="22"/>
  <c r="M229" i="22"/>
  <c r="M224" i="22"/>
  <c r="L224" i="22"/>
  <c r="M220" i="22"/>
  <c r="L220" i="22"/>
  <c r="L215" i="22"/>
  <c r="M215" i="22"/>
  <c r="L211" i="22"/>
  <c r="M211" i="22"/>
  <c r="L206" i="22"/>
  <c r="M206" i="22"/>
  <c r="L202" i="22"/>
  <c r="M202" i="22"/>
  <c r="L197" i="22"/>
  <c r="M197" i="22"/>
  <c r="L193" i="22"/>
  <c r="M193" i="22"/>
  <c r="M188" i="22"/>
  <c r="L188" i="22"/>
  <c r="M184" i="22"/>
  <c r="L184" i="22"/>
  <c r="L179" i="22"/>
  <c r="M179" i="22"/>
  <c r="L175" i="22"/>
  <c r="M175" i="22"/>
  <c r="L170" i="22"/>
  <c r="M170" i="22"/>
  <c r="L166" i="22"/>
  <c r="M166" i="22"/>
  <c r="L161" i="22"/>
  <c r="M161" i="22"/>
  <c r="L157" i="22"/>
  <c r="M157" i="22"/>
  <c r="M152" i="22"/>
  <c r="L152" i="22"/>
  <c r="M148" i="22"/>
  <c r="L148" i="22"/>
  <c r="L103" i="22"/>
  <c r="M103" i="22"/>
  <c r="L62" i="22"/>
  <c r="M62" i="22"/>
  <c r="L45" i="22"/>
  <c r="M45" i="22"/>
  <c r="L13" i="22"/>
  <c r="M13" i="22"/>
  <c r="L282" i="22"/>
  <c r="M282" i="22"/>
  <c r="L273" i="22"/>
  <c r="M273" i="22"/>
  <c r="M264" i="22"/>
  <c r="L264" i="22"/>
  <c r="L255" i="22"/>
  <c r="M255" i="22"/>
  <c r="L246" i="22"/>
  <c r="M246" i="22"/>
  <c r="L237" i="22"/>
  <c r="M237" i="22"/>
  <c r="M228" i="22"/>
  <c r="L228" i="22"/>
  <c r="L219" i="22"/>
  <c r="M219" i="22"/>
  <c r="L210" i="22"/>
  <c r="M210" i="22"/>
  <c r="L201" i="22"/>
  <c r="M201" i="22"/>
  <c r="M192" i="22"/>
  <c r="L192" i="22"/>
  <c r="L183" i="22"/>
  <c r="M183" i="22"/>
  <c r="L174" i="22"/>
  <c r="M174" i="22"/>
  <c r="L165" i="22"/>
  <c r="M165" i="22"/>
  <c r="M156" i="22"/>
  <c r="L156" i="22"/>
  <c r="L147" i="22"/>
  <c r="M147" i="22"/>
  <c r="L143" i="22"/>
  <c r="M143" i="22"/>
  <c r="L131" i="22"/>
  <c r="M131" i="22"/>
  <c r="L119" i="22"/>
  <c r="M119" i="22"/>
  <c r="L102" i="22"/>
  <c r="M102" i="22"/>
  <c r="L83" i="22"/>
  <c r="M83" i="22"/>
  <c r="L74" i="22"/>
  <c r="M74" i="22"/>
  <c r="L57" i="22"/>
  <c r="M57" i="22"/>
  <c r="L41" i="22"/>
  <c r="M41" i="22"/>
  <c r="L29" i="22"/>
  <c r="M29" i="22"/>
  <c r="M20" i="22"/>
  <c r="L20" i="22"/>
  <c r="L14" i="22"/>
  <c r="M14" i="22"/>
  <c r="L139" i="22"/>
  <c r="M139" i="22"/>
  <c r="L127" i="22"/>
  <c r="M127" i="22"/>
  <c r="L115" i="22"/>
  <c r="M115" i="22"/>
  <c r="L94" i="22"/>
  <c r="M94" i="22"/>
  <c r="L53" i="22"/>
  <c r="M53" i="22"/>
  <c r="L15" i="22"/>
  <c r="M15" i="22"/>
  <c r="L3" i="22"/>
  <c r="M3" i="22"/>
  <c r="M28" i="22"/>
  <c r="L28" i="22"/>
  <c r="L4" i="22"/>
  <c r="M4" i="22"/>
  <c r="L290" i="22"/>
  <c r="M290" i="22"/>
  <c r="L286" i="22"/>
  <c r="M286" i="22"/>
  <c r="L281" i="22"/>
  <c r="M281" i="22"/>
  <c r="L277" i="22"/>
  <c r="M277" i="22"/>
  <c r="M272" i="22"/>
  <c r="L272" i="22"/>
  <c r="M268" i="22"/>
  <c r="L268" i="22"/>
  <c r="M263" i="22"/>
  <c r="M259" i="22"/>
  <c r="L259" i="22"/>
  <c r="L254" i="22"/>
  <c r="M254" i="22"/>
  <c r="L250" i="22"/>
  <c r="M250" i="22"/>
  <c r="L245" i="22"/>
  <c r="M245" i="22"/>
  <c r="L241" i="22"/>
  <c r="M241" i="22"/>
  <c r="M236" i="22"/>
  <c r="L236" i="22"/>
  <c r="M232" i="22"/>
  <c r="L232" i="22"/>
  <c r="L227" i="22"/>
  <c r="M227" i="22"/>
  <c r="L223" i="22"/>
  <c r="M223" i="22"/>
  <c r="L218" i="22"/>
  <c r="M218" i="22"/>
  <c r="L214" i="22"/>
  <c r="M214" i="22"/>
  <c r="L209" i="22"/>
  <c r="M209" i="22"/>
  <c r="L205" i="22"/>
  <c r="M205" i="22"/>
  <c r="M200" i="22"/>
  <c r="L200" i="22"/>
  <c r="L191" i="22"/>
  <c r="M191" i="22"/>
  <c r="L187" i="22"/>
  <c r="M187" i="22"/>
  <c r="L182" i="22"/>
  <c r="M182" i="22"/>
  <c r="L178" i="22"/>
  <c r="M178" i="22"/>
  <c r="L173" i="22"/>
  <c r="M173" i="22"/>
  <c r="L169" i="22"/>
  <c r="M169" i="22"/>
  <c r="M164" i="22"/>
  <c r="L164" i="22"/>
  <c r="L155" i="22"/>
  <c r="M155" i="22"/>
  <c r="L151" i="22"/>
  <c r="M151" i="22"/>
  <c r="L146" i="22"/>
  <c r="M146" i="22"/>
  <c r="L134" i="22"/>
  <c r="M134" i="22"/>
  <c r="L122" i="22"/>
  <c r="M122" i="22"/>
  <c r="L98" i="22"/>
  <c r="M98" i="22"/>
  <c r="L81" i="22"/>
  <c r="M81" i="22"/>
  <c r="M44" i="22"/>
  <c r="L44" i="22"/>
  <c r="L27" i="22"/>
  <c r="M27" i="22"/>
  <c r="L5" i="22"/>
  <c r="M5" i="22"/>
  <c r="L310" i="22"/>
  <c r="M310" i="22"/>
  <c r="M307" i="22"/>
  <c r="L307" i="22"/>
  <c r="M304" i="22"/>
  <c r="L304" i="22"/>
  <c r="L301" i="22"/>
  <c r="M301" i="22"/>
  <c r="L298" i="22"/>
  <c r="M298" i="22"/>
  <c r="M295" i="22"/>
  <c r="L295" i="22"/>
  <c r="M292" i="22"/>
  <c r="L292" i="22"/>
  <c r="L99" i="22"/>
  <c r="M99" i="22"/>
  <c r="L85" i="22"/>
  <c r="M85" i="22"/>
  <c r="L78" i="22"/>
  <c r="L67" i="22"/>
  <c r="M67" i="22"/>
  <c r="M60" i="22"/>
  <c r="L60" i="22"/>
  <c r="L49" i="22"/>
  <c r="M49" i="22"/>
  <c r="L31" i="22"/>
  <c r="M31" i="22"/>
  <c r="M24" i="22"/>
  <c r="L24" i="22"/>
  <c r="L2" i="22"/>
  <c r="M2" i="22"/>
  <c r="L95" i="22"/>
  <c r="M95" i="22"/>
  <c r="M88" i="22"/>
  <c r="L88" i="22"/>
  <c r="L70" i="22"/>
  <c r="M70" i="22"/>
  <c r="M52" i="22"/>
  <c r="L52" i="22"/>
  <c r="L34" i="22"/>
  <c r="M34" i="22"/>
  <c r="H3" i="54"/>
  <c r="H3" i="53"/>
  <c r="H3" i="52"/>
  <c r="L120" i="22"/>
  <c r="L318" i="22"/>
  <c r="M318" i="22"/>
  <c r="M315" i="22"/>
  <c r="L315" i="22"/>
  <c r="M312" i="22"/>
  <c r="L312" i="22"/>
  <c r="L309" i="22"/>
  <c r="M309" i="22"/>
  <c r="L306" i="22"/>
  <c r="M306" i="22"/>
  <c r="M303" i="22"/>
  <c r="L303" i="22"/>
  <c r="M300" i="22"/>
  <c r="L300" i="22"/>
  <c r="L297" i="22"/>
  <c r="M297" i="22"/>
  <c r="L294" i="22"/>
  <c r="M294" i="22"/>
  <c r="M291" i="22"/>
  <c r="L291" i="22"/>
  <c r="M144" i="22"/>
  <c r="L144" i="22"/>
  <c r="L141" i="22"/>
  <c r="M141" i="22"/>
  <c r="L138" i="22"/>
  <c r="M138" i="22"/>
  <c r="L135" i="22"/>
  <c r="M135" i="22"/>
  <c r="M132" i="22"/>
  <c r="L132" i="22"/>
  <c r="L129" i="22"/>
  <c r="M129" i="22"/>
  <c r="L126" i="22"/>
  <c r="M126" i="22"/>
  <c r="L123" i="22"/>
  <c r="M123" i="22"/>
  <c r="L117" i="22"/>
  <c r="M117" i="22"/>
  <c r="L114" i="22"/>
  <c r="L111" i="22"/>
  <c r="M111" i="22"/>
  <c r="L101" i="22"/>
  <c r="M101" i="22"/>
  <c r="L91" i="22"/>
  <c r="M91" i="22"/>
  <c r="M84" i="22"/>
  <c r="L84" i="22"/>
  <c r="L73" i="22"/>
  <c r="M73" i="22"/>
  <c r="L66" i="22"/>
  <c r="M66" i="22"/>
  <c r="L55" i="22"/>
  <c r="M55" i="22"/>
  <c r="M48" i="22"/>
  <c r="L48" i="22"/>
  <c r="L37" i="22"/>
  <c r="M37" i="22"/>
  <c r="L30" i="22"/>
  <c r="M30" i="22"/>
  <c r="L19" i="22"/>
  <c r="M19" i="22"/>
  <c r="L107" i="22"/>
  <c r="M107" i="22"/>
  <c r="M76" i="22"/>
  <c r="L76" i="22"/>
  <c r="L58" i="22"/>
  <c r="M58" i="22"/>
  <c r="M40" i="22"/>
  <c r="L40" i="22"/>
  <c r="L22" i="22"/>
  <c r="M22" i="22"/>
  <c r="L317" i="22"/>
  <c r="M317" i="22"/>
  <c r="L314" i="22"/>
  <c r="M314" i="22"/>
  <c r="M311" i="22"/>
  <c r="L311" i="22"/>
  <c r="M308" i="22"/>
  <c r="L308" i="22"/>
  <c r="L305" i="22"/>
  <c r="M305" i="22"/>
  <c r="L302" i="22"/>
  <c r="M302" i="22"/>
  <c r="M299" i="22"/>
  <c r="L299" i="22"/>
  <c r="M296" i="22"/>
  <c r="L296" i="22"/>
  <c r="L293" i="22"/>
  <c r="M293" i="22"/>
  <c r="M100" i="22"/>
  <c r="L100" i="22"/>
  <c r="L90" i="22"/>
  <c r="M90" i="22"/>
  <c r="L79" i="22"/>
  <c r="M79" i="22"/>
  <c r="M72" i="22"/>
  <c r="L72" i="22"/>
  <c r="L61" i="22"/>
  <c r="M61" i="22"/>
  <c r="L54" i="22"/>
  <c r="M54" i="22"/>
  <c r="L43" i="22"/>
  <c r="M43" i="22"/>
  <c r="L25" i="22"/>
  <c r="M25" i="22"/>
  <c r="L18" i="22"/>
  <c r="M18" i="22"/>
  <c r="O4" i="11"/>
  <c r="O21" i="11"/>
  <c r="L86" i="22"/>
  <c r="M86" i="22"/>
  <c r="M68" i="22"/>
  <c r="L68" i="22"/>
  <c r="L50" i="22"/>
  <c r="M50" i="22"/>
  <c r="M32" i="22"/>
  <c r="L32" i="22"/>
  <c r="N4" i="11"/>
  <c r="N21" i="11"/>
  <c r="J5" i="52"/>
  <c r="I5" i="54"/>
  <c r="E16" i="37"/>
  <c r="F16" i="37" s="1"/>
  <c r="J5" i="54"/>
  <c r="I5" i="53"/>
  <c r="J5" i="53"/>
  <c r="I5" i="52"/>
  <c r="P4" i="11"/>
  <c r="P21" i="11"/>
  <c r="A2" i="23"/>
  <c r="A1" i="23"/>
  <c r="A31" i="37"/>
  <c r="M235" i="22" l="1"/>
  <c r="M108" i="22"/>
  <c r="L42" i="22"/>
  <c r="M160" i="22"/>
  <c r="M208" i="22"/>
  <c r="L216" i="22"/>
  <c r="L212" i="22"/>
  <c r="M36" i="22"/>
  <c r="L196" i="22"/>
  <c r="M69" i="22"/>
  <c r="L279" i="22"/>
  <c r="L16" i="22"/>
  <c r="M8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<sst xmlns="http://schemas.openxmlformats.org/spreadsheetml/2006/main" count="2483" uniqueCount="742">
  <si>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</si>
  <si>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</si>
  <si>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</si>
  <si>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</si>
  <si>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</si>
  <si>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</si>
  <si>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</si>
  <si>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</si>
  <si>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</si>
  <si>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</si>
  <si>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</si>
  <si>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</si>
  <si>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</si>
  <si>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</si>
  <si>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</si>
  <si>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</si>
  <si>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</si>
  <si>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</si>
  <si>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</si>
  <si>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</si>
  <si>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</si>
  <si>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</si>
  <si>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</si>
  <si>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</si>
  <si>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</si>
  <si>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</si>
  <si>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</si>
  <si>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</si>
  <si>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</si>
  <si>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</si>
  <si>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</si>
  <si>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</si>
  <si>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</si>
  <si>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</si>
  <si>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</si>
  <si>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</si>
  <si>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</si>
  <si>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</si>
  <si>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</si>
  <si>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</si>
  <si>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</si>
  <si>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</si>
  <si>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</si>
  <si>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</si>
  <si>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</si>
  <si>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</si>
  <si>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</si>
  <si>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</si>
  <si>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</si>
  <si>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</si>
  <si>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</si>
  <si>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</si>
  <si>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</si>
  <si>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</si>
  <si>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</si>
  <si>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</si>
  <si>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</si>
  <si>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</si>
  <si>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</si>
  <si>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</si>
  <si>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</si>
  <si>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</si>
  <si>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</si>
  <si>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</si>
  <si>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</si>
  <si>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</si>
  <si>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</si>
  <si>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</si>
  <si>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23.5</t>
  </si>
  <si>
    <t>23.8</t>
  </si>
  <si>
    <t>25.0</t>
  </si>
  <si>
    <t>23.7</t>
  </si>
  <si>
    <t>22.6</t>
  </si>
  <si>
    <t>23.3</t>
  </si>
  <si>
    <t>21.9</t>
  </si>
  <si>
    <t>21.6</t>
  </si>
  <si>
    <t>Rural Other Arterial</t>
  </si>
  <si>
    <t>27.5</t>
  </si>
  <si>
    <t>27.0</t>
  </si>
  <si>
    <t>32.0</t>
  </si>
  <si>
    <t>30.6</t>
  </si>
  <si>
    <t>33.9</t>
  </si>
  <si>
    <t>33.8</t>
  </si>
  <si>
    <t>34.9</t>
  </si>
  <si>
    <t>34.7</t>
  </si>
  <si>
    <t>33.6</t>
  </si>
  <si>
    <t>34.0</t>
  </si>
  <si>
    <t>30.8</t>
  </si>
  <si>
    <t>30.3</t>
  </si>
  <si>
    <t>Other Rural</t>
  </si>
  <si>
    <t>24.4</t>
  </si>
  <si>
    <t>28.2</t>
  </si>
  <si>
    <t>31.0</t>
  </si>
  <si>
    <t>30.5</t>
  </si>
  <si>
    <t>31.7</t>
  </si>
  <si>
    <t>31.4</t>
  </si>
  <si>
    <t>27.4</t>
  </si>
  <si>
    <t>26.6</t>
  </si>
  <si>
    <t>Urban Interstate</t>
  </si>
  <si>
    <t>41.4</t>
  </si>
  <si>
    <t>40.7</t>
  </si>
  <si>
    <t>48.3</t>
  </si>
  <si>
    <t>45.2</t>
  </si>
  <si>
    <t>48.7</t>
  </si>
  <si>
    <t>48.4</t>
  </si>
  <si>
    <t>47.4</t>
  </si>
  <si>
    <t>48.6</t>
  </si>
  <si>
    <t>45.4</t>
  </si>
  <si>
    <t>45.5</t>
  </si>
  <si>
    <t>Urban Other Arterial</t>
  </si>
  <si>
    <t>82.7</t>
  </si>
  <si>
    <t>81.6</t>
  </si>
  <si>
    <t>94.1</t>
  </si>
  <si>
    <t>89.3</t>
  </si>
  <si>
    <t>96.6</t>
  </si>
  <si>
    <t>94.4</t>
  </si>
  <si>
    <t>95.1</t>
  </si>
  <si>
    <t>98.4</t>
  </si>
  <si>
    <t>94.3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</si>
  <si>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</si>
  <si>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</si>
  <si>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</si>
  <si>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</si>
  <si>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</si>
  <si>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</si>
  <si>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</si>
  <si>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</si>
  <si>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44.2</t>
  </si>
  <si>
    <t>45.0</t>
  </si>
  <si>
    <t>42.2</t>
  </si>
  <si>
    <t>42.7</t>
  </si>
  <si>
    <t>All Systems</t>
  </si>
  <si>
    <t>234.1</t>
  </si>
  <si>
    <t>229.2</t>
  </si>
  <si>
    <t>269.5</t>
  </si>
  <si>
    <t>256.0</t>
  </si>
  <si>
    <t>280.3</t>
  </si>
  <si>
    <t>274.9</t>
  </si>
  <si>
    <t>279.3</t>
  </si>
  <si>
    <t>281.7</t>
  </si>
  <si>
    <t>273.1</t>
  </si>
  <si>
    <t>277.9</t>
  </si>
  <si>
    <t>257.0</t>
  </si>
  <si>
    <t>256.4</t>
  </si>
  <si>
    <t>2023 Individual Monthly Vehicle-Miles of Travel in Billions</t>
  </si>
  <si>
    <t>19.7</t>
  </si>
  <si>
    <t>29.1</t>
  </si>
  <si>
    <t>25.8</t>
  </si>
  <si>
    <t>44.1</t>
  </si>
  <si>
    <t>87.5</t>
  </si>
  <si>
    <t>41.1</t>
  </si>
  <si>
    <t>247.3</t>
  </si>
  <si>
    <t>* Percent Change In Individual Monthly Travel 2022 vs. 2023</t>
  </si>
  <si>
    <t>5.3</t>
  </si>
  <si>
    <t>5.6</t>
  </si>
  <si>
    <t>5.7</t>
  </si>
  <si>
    <t>6.4</t>
  </si>
  <si>
    <t>5.8</t>
  </si>
  <si>
    <t>4.8</t>
  </si>
  <si>
    <t>Table - 2. Estimated Cumulative Monthly Motor Vehicle Travel in the United States**</t>
  </si>
  <si>
    <t>2022 Cumulative Monthly Vehicle-Miles of Travel in Billions</t>
  </si>
  <si>
    <t>36.7</t>
  </si>
  <si>
    <t>59.0</t>
  </si>
  <si>
    <t>79.6</t>
  </si>
  <si>
    <t>103.1</t>
  </si>
  <si>
    <t>126.9</t>
  </si>
  <si>
    <t>151.9</t>
  </si>
  <si>
    <t>175.6</t>
  </si>
  <si>
    <t>198.2</t>
  </si>
  <si>
    <t>221.5</t>
  </si>
  <si>
    <t>243.3</t>
  </si>
  <si>
    <t>264.9</t>
  </si>
  <si>
    <t>54.5</t>
  </si>
  <si>
    <t>86.6</t>
  </si>
  <si>
    <t>117.2</t>
  </si>
  <si>
    <t>151.1</t>
  </si>
  <si>
    <t>184.9</t>
  </si>
  <si>
    <t>219.8</t>
  </si>
  <si>
    <t>254.5</t>
  </si>
  <si>
    <t>288.1</t>
  </si>
  <si>
    <t>322.1</t>
  </si>
  <si>
    <t>352.9</t>
  </si>
  <si>
    <t>383.2</t>
  </si>
  <si>
    <t>76.5</t>
  </si>
  <si>
    <t>104.0</t>
  </si>
  <si>
    <t>135.0</t>
  </si>
  <si>
    <t>165.5</t>
  </si>
  <si>
    <t>197.1</t>
  </si>
  <si>
    <t>228.5</t>
  </si>
  <si>
    <t>258.8</t>
  </si>
  <si>
    <t>289.3</t>
  </si>
  <si>
    <t>316.7</t>
  </si>
  <si>
    <t>343.3</t>
  </si>
  <si>
    <t>82.1</t>
  </si>
  <si>
    <t>130.4</t>
  </si>
  <si>
    <t>175.7</t>
  </si>
  <si>
    <t>224.3</t>
  </si>
  <si>
    <t>272.6</t>
  </si>
  <si>
    <t>321.0</t>
  </si>
  <si>
    <t>369.3</t>
  </si>
  <si>
    <t>416.7</t>
  </si>
  <si>
    <t>465.3</t>
  </si>
  <si>
    <t>510.7</t>
  </si>
  <si>
    <t>556.2</t>
  </si>
  <si>
    <t>164.3</t>
  </si>
  <si>
    <t>258.4</t>
  </si>
  <si>
    <t>347.7</t>
  </si>
  <si>
    <t>444.2</t>
  </si>
  <si>
    <t>538.6</t>
  </si>
  <si>
    <t>633.8</t>
  </si>
  <si>
    <t>732.2</t>
  </si>
  <si>
    <t>826.5</t>
  </si>
  <si>
    <t>923.2</t>
  </si>
  <si>
    <t>1012.3</t>
  </si>
  <si>
    <t>1102.1</t>
  </si>
  <si>
    <t>77.4</t>
  </si>
  <si>
    <t>121.9</t>
  </si>
  <si>
    <t>164.7</t>
  </si>
  <si>
    <t>211.4</t>
  </si>
  <si>
    <t>255.5</t>
  </si>
  <si>
    <t>299.7</t>
  </si>
  <si>
    <t>344.8</t>
  </si>
  <si>
    <t>389.8</t>
  </si>
  <si>
    <t>434.8</t>
  </si>
  <si>
    <t>477.0</t>
  </si>
  <si>
    <t>519.7</t>
  </si>
  <si>
    <t>463.3</t>
  </si>
  <si>
    <t>732.8</t>
  </si>
  <si>
    <t>988.8</t>
  </si>
  <si>
    <t>1269.1</t>
  </si>
  <si>
    <t>1544.0</t>
  </si>
  <si>
    <t>1823.3</t>
  </si>
  <si>
    <t>2105.0</t>
  </si>
  <si>
    <t>2378.1</t>
  </si>
  <si>
    <t>2656.1</t>
  </si>
  <si>
    <t>2913.0</t>
  </si>
  <si>
    <t>3169.4</t>
  </si>
  <si>
    <t>2023 Cumulative Monthly Vehicle-Miles of Travel in Billions</t>
  </si>
  <si>
    <t>* Percent Change In Cumulative Monthly Travel 2022 vs. 2023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</si>
  <si>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</si>
  <si>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</si>
  <si>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</si>
  <si>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</si>
  <si>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</si>
  <si>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</si>
  <si>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</si>
  <si>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</si>
  <si>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</si>
  <si>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</si>
  <si>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</si>
  <si>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</si>
  <si>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</si>
  <si>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</si>
  <si>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</si>
  <si>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</si>
  <si>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</si>
  <si>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</si>
  <si>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</si>
  <si>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</si>
  <si>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</si>
  <si>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</si>
  <si>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</si>
  <si>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</si>
  <si>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</si>
  <si>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</si>
  <si>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</si>
  <si>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</si>
  <si>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</si>
  <si>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</si>
  <si>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</si>
  <si>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</si>
  <si>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</si>
  <si>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</si>
  <si>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</si>
  <si>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</si>
  <si>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</si>
  <si>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</si>
  <si>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</si>
  <si>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</si>
  <si>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</si>
  <si>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</si>
  <si>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</si>
  <si>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</si>
  <si>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</si>
  <si>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</si>
  <si>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</si>
  <si>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</si>
  <si>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</si>
  <si>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</si>
  <si>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</si>
  <si>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</si>
  <si>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</si>
  <si>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</si>
  <si>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</si>
  <si>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</si>
  <si>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</si>
  <si>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</si>
  <si>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</si>
  <si>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</si>
  <si>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</si>
  <si>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</si>
  <si>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</si>
  <si>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</si>
  <si>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</si>
  <si>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</si>
  <si>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</si>
  <si>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</si>
  <si>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</si>
  <si>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</si>
  <si>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</si>
  <si>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</si>
  <si>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</si>
  <si>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</si>
  <si>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</si>
  <si>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</si>
  <si>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</si>
  <si>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</si>
  <si>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</si>
  <si>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</si>
  <si>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</si>
  <si>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</si>
  <si>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</si>
  <si>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</si>
  <si>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</si>
  <si>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</si>
  <si>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</si>
  <si>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</si>
  <si>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</si>
  <si>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</si>
  <si>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</si>
  <si>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</si>
  <si>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</si>
  <si>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</si>
  <si>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</si>
  <si>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</si>
  <si>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</si>
  <si>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</si>
  <si>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</si>
  <si>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</si>
  <si>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</si>
  <si>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</si>
  <si>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</si>
  <si>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</si>
  <si>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</si>
  <si>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</si>
  <si>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</si>
  <si>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</si>
  <si>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</si>
  <si>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</si>
  <si>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</si>
  <si>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</si>
  <si>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</si>
  <si>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</si>
  <si>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</si>
  <si>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</si>
  <si>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</si>
  <si>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</si>
  <si>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</si>
  <si>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</si>
  <si>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</si>
  <si>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</si>
  <si>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</si>
  <si>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</si>
  <si>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</si>
  <si>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</si>
  <si>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</si>
  <si>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</si>
  <si>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</si>
  <si>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</si>
  <si>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</si>
  <si>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</si>
  <si>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</si>
  <si>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</si>
  <si>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</si>
  <si>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</si>
  <si>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</si>
  <si>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</si>
  <si>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</si>
  <si>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</si>
  <si>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</si>
  <si>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</si>
  <si>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</si>
  <si>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</si>
  <si>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</si>
  <si>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</si>
  <si>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</si>
  <si>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</si>
  <si>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January</t>
  </si>
  <si>
    <t>51.9</t>
  </si>
  <si>
    <t>51.4</t>
  </si>
  <si>
    <t>54.6</t>
  </si>
  <si>
    <t>32.6</t>
  </si>
  <si>
    <t>56.9</t>
  </si>
  <si>
    <t>74.6</t>
  </si>
  <si>
    <t>172.7</t>
  </si>
  <si>
    <t>1.2</t>
  </si>
  <si>
    <t>4.0</t>
  </si>
  <si>
    <t>6.0</t>
  </si>
  <si>
    <t>10.1</t>
  </si>
  <si>
    <t>8.7</t>
  </si>
  <si>
    <t>-5.3</t>
  </si>
  <si>
    <t>2021</t>
  </si>
  <si>
    <t>March14,2023</t>
  </si>
  <si>
    <t>December 2022</t>
  </si>
  <si>
    <t>March 14,2023</t>
  </si>
  <si>
    <t>13.2</t>
  </si>
  <si>
    <t>272.5</t>
  </si>
  <si>
    <t>263.5</t>
  </si>
  <si>
    <t>263.1</t>
  </si>
  <si>
    <t>9.0</t>
  </si>
  <si>
    <t>9.4</t>
  </si>
  <si>
    <t>3.4</t>
  </si>
  <si>
    <t>3.6</t>
  </si>
  <si>
    <t>December</t>
  </si>
  <si>
    <t>2022</t>
  </si>
  <si>
    <t>Page 2 - table</t>
  </si>
  <si>
    <t>year_record</t>
  </si>
  <si>
    <t>tmonth</t>
  </si>
  <si>
    <t>yearToDate</t>
  </si>
  <si>
    <t>moving</t>
  </si>
  <si>
    <t>1998</t>
  </si>
  <si>
    <t>196870.000000</t>
  </si>
  <si>
    <t>2567117.000000</t>
  </si>
  <si>
    <t>1999</t>
  </si>
  <si>
    <t>193581.000000</t>
  </si>
  <si>
    <t>2622074.000000</t>
  </si>
  <si>
    <t>2000</t>
  </si>
  <si>
    <t>203442.000000</t>
  </si>
  <si>
    <t>2689319.000000</t>
  </si>
  <si>
    <t>2001</t>
  </si>
  <si>
    <t>209685.000000</t>
  </si>
  <si>
    <t>2753170.000000</t>
  </si>
  <si>
    <t>2002</t>
  </si>
  <si>
    <t>215215.000000</t>
  </si>
  <si>
    <t>2801140.000000</t>
  </si>
  <si>
    <t>2003</t>
  </si>
  <si>
    <t>218534.000000</t>
  </si>
  <si>
    <t>2858829.000000</t>
  </si>
  <si>
    <t>2004</t>
  </si>
  <si>
    <t>222450.000000</t>
  </si>
  <si>
    <t>2894137.000000</t>
  </si>
  <si>
    <t>2005</t>
  </si>
  <si>
    <t>224072.000000</t>
  </si>
  <si>
    <t>2966412.000000</t>
  </si>
  <si>
    <t>2006</t>
  </si>
  <si>
    <t>233282.000000</t>
  </si>
  <si>
    <t>2998640.000000</t>
  </si>
  <si>
    <t>2007</t>
  </si>
  <si>
    <t>233621.000000</t>
  </si>
  <si>
    <t>3014455.000000</t>
  </si>
  <si>
    <t>2008</t>
  </si>
  <si>
    <t>232920.000000</t>
  </si>
  <si>
    <t>3029121.000000</t>
  </si>
  <si>
    <t>2009</t>
  </si>
  <si>
    <t>225529.000000</t>
  </si>
  <si>
    <t>2966118.000000</t>
  </si>
  <si>
    <t>2010</t>
  </si>
  <si>
    <t>220839.000000</t>
  </si>
  <si>
    <t>2952073.000000</t>
  </si>
  <si>
    <t>2011</t>
  </si>
  <si>
    <t>223790.000000</t>
  </si>
  <si>
    <t>2970218.000000</t>
  </si>
  <si>
    <t>2012</t>
  </si>
  <si>
    <t>227527.000000</t>
  </si>
  <si>
    <t>2954139.000000</t>
  </si>
  <si>
    <t>2013</t>
  </si>
  <si>
    <t>229419.000000</t>
  </si>
  <si>
    <t>2970461.000000</t>
  </si>
  <si>
    <t>2014</t>
  </si>
  <si>
    <t>226413.000000</t>
  </si>
  <si>
    <t>2985274.000000</t>
  </si>
  <si>
    <t>2015</t>
  </si>
  <si>
    <t>233498.000000</t>
  </si>
  <si>
    <t>3032741.000000</t>
  </si>
  <si>
    <t>2016</t>
  </si>
  <si>
    <t>239679.000000</t>
  </si>
  <si>
    <t>3101553.000000</t>
  </si>
  <si>
    <t>2017</t>
  </si>
  <si>
    <t>242600.000000</t>
  </si>
  <si>
    <t>3177329.000000</t>
  </si>
  <si>
    <t>2018</t>
  </si>
  <si>
    <t>244736.000000</t>
  </si>
  <si>
    <t>3214483.000000</t>
  </si>
  <si>
    <t>2019</t>
  </si>
  <si>
    <t>248927.000000</t>
  </si>
  <si>
    <t>3244517.000000</t>
  </si>
  <si>
    <t>2020</t>
  </si>
  <si>
    <t>260847.000000</t>
  </si>
  <si>
    <t>3273692.000000</t>
  </si>
  <si>
    <t>224959.000000</t>
  </si>
  <si>
    <t>2867734.000000</t>
  </si>
  <si>
    <t>234099.000000</t>
  </si>
  <si>
    <t>3149228.000000</t>
  </si>
  <si>
    <t>247322.000000</t>
  </si>
  <si>
    <t>3182657.000000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</si>
  <si>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</si>
  <si>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</si>
  <si>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</si>
  <si>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</si>
  <si>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</si>
  <si>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</si>
  <si>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</si>
  <si>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</si>
  <si>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</si>
  <si>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</si>
  <si>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</si>
  <si>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2622</t>
  </si>
  <si>
    <t>2</t>
  </si>
  <si>
    <t>February</t>
  </si>
  <si>
    <t>2626</t>
  </si>
  <si>
    <t>3</t>
  </si>
  <si>
    <t>March</t>
  </si>
  <si>
    <t>2633</t>
  </si>
  <si>
    <t>4</t>
  </si>
  <si>
    <t>April</t>
  </si>
  <si>
    <t>2636</t>
  </si>
  <si>
    <t>5</t>
  </si>
  <si>
    <t>2639</t>
  </si>
  <si>
    <t>6</t>
  </si>
  <si>
    <t>June</t>
  </si>
  <si>
    <t>2646</t>
  </si>
  <si>
    <t>7</t>
  </si>
  <si>
    <t>July</t>
  </si>
  <si>
    <t>2649</t>
  </si>
  <si>
    <t>8</t>
  </si>
  <si>
    <t>August</t>
  </si>
  <si>
    <t>2654</t>
  </si>
  <si>
    <t>9</t>
  </si>
  <si>
    <t>September</t>
  </si>
  <si>
    <t>2659</t>
  </si>
  <si>
    <t>10</t>
  </si>
  <si>
    <t>October</t>
  </si>
  <si>
    <t>2664</t>
  </si>
  <si>
    <t>11</t>
  </si>
  <si>
    <t>November</t>
  </si>
  <si>
    <t>2675</t>
  </si>
  <si>
    <t>12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</si>
  <si>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</si>
  <si>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</si>
  <si>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</si>
  <si>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</si>
  <si>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</si>
  <si>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</si>
  <si>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</si>
  <si>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</si>
  <si>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</si>
  <si>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</si>
  <si>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</si>
  <si>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</si>
  <si>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</si>
  <si>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</si>
  <si>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</si>
  <si>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</si>
  <si>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</si>
  <si>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</si>
  <si>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</si>
  <si>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</si>
  <si>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</si>
  <si>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</si>
  <si>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</si>
  <si>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</si>
  <si>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</si>
  <si>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</si>
  <si>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</si>
  <si>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</si>
  <si>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</si>
  <si>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</si>
  <si>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</si>
  <si>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</si>
  <si>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</si>
  <si>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</si>
  <si>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</si>
  <si>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</si>
  <si>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</si>
  <si>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</si>
  <si>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</si>
  <si>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</si>
  <si>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</si>
  <si>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</si>
  <si>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</si>
  <si>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</si>
  <si>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</si>
  <si>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</si>
  <si>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</si>
  <si>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</si>
  <si>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</si>
  <si>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</si>
  <si>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</si>
  <si>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</si>
  <si>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</si>
  <si>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</si>
  <si>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</si>
  <si>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</si>
  <si>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</si>
  <si>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</si>
  <si>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</si>
  <si>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</si>
  <si>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</si>
  <si>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</si>
  <si>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</si>
  <si>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</si>
  <si>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</si>
  <si>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</si>
  <si>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</si>
  <si>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</si>
  <si>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</si>
  <si>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</si>
  <si>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</si>
  <si>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</si>
  <si>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</si>
  <si>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</si>
  <si>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</si>
  <si>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</si>
  <si>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</si>
  <si>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</si>
  <si>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</si>
  <si>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</si>
  <si>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</si>
  <si>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</si>
  <si>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</si>
  <si>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</si>
  <si>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</si>
  <si>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</si>
  <si>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</si>
  <si>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</si>
  <si>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</si>
  <si>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</si>
  <si>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</si>
  <si>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</si>
  <si>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</si>
  <si>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</si>
  <si>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</si>
  <si>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</si>
  <si>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</si>
  <si>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</si>
  <si>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</si>
  <si>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</si>
  <si>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</si>
  <si>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</si>
  <si>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</si>
  <si>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</si>
  <si>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</si>
  <si>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</si>
  <si>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</si>
  <si>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</si>
  <si>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</si>
  <si>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</si>
  <si>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</si>
  <si>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</si>
  <si>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</si>
  <si>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</si>
  <si>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</si>
  <si>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</si>
  <si>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</si>
  <si>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</si>
  <si>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</si>
  <si>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</si>
  <si>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</si>
  <si>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</si>
  <si>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</si>
  <si>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</si>
  <si>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</si>
  <si>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</si>
  <si>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</si>
  <si>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</si>
  <si>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</si>
  <si>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</si>
  <si>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</si>
  <si>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</si>
  <si>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</si>
  <si>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</si>
  <si>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</si>
  <si>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</si>
  <si>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</si>
  <si>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</si>
  <si>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</si>
  <si>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</si>
  <si>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</si>
  <si>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</si>
  <si>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</si>
  <si>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</si>
  <si>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</si>
  <si>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</si>
  <si>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</si>
  <si>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</si>
  <si>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</si>
  <si>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</si>
  <si>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</si>
  <si>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</si>
  <si>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</si>
  <si>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</si>
  <si>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</si>
  <si>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</si>
  <si>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</si>
  <si>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</si>
  <si>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</si>
  <si>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</si>
  <si>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</si>
  <si>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</si>
  <si>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</si>
  <si>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</si>
  <si>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</si>
  <si>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</si>
  <si>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</si>
  <si>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</si>
  <si>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</si>
  <si>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</si>
  <si>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</si>
  <si>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</si>
  <si>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</si>
  <si>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</si>
  <si>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</si>
  <si>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</si>
  <si>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</si>
  <si>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</si>
  <si>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</si>
  <si>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</si>
  <si>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</si>
  <si>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</si>
  <si>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</si>
  <si>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</si>
  <si>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</si>
  <si>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</si>
  <si>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</si>
  <si>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</si>
  <si>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</si>
  <si>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3177</t>
  </si>
  <si>
    <t>3180</t>
  </si>
  <si>
    <t>3171</t>
  </si>
  <si>
    <t>3173</t>
  </si>
  <si>
    <t>3176</t>
  </si>
  <si>
    <t>3168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</si>
  <si>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</si>
  <si>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</si>
  <si>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</si>
  <si>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</si>
  <si>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</si>
  <si>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</si>
  <si>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</si>
  <si>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</si>
  <si>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</si>
  <si>
    <t>change (8.1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</si>
</sst>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293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right" wrapText="1"/>
    </xf>
    <xf numFmtId="2" fontId="2" fillId="0" borderId="0" xfId="2" applyNumberFormat="1" applyAlignment="1">
      <alignment horizontal="center" vertical="center" wrapText="1"/>
    </xf>
    <xf numFmtId="0" fontId="2" fillId="0" borderId="0" xfId="2" applyAlignment="1">
      <alignment wrapText="1"/>
    </xf>
    <xf numFmtId="2" fontId="12" fillId="0" borderId="0" xfId="2" applyNumberFormat="1" applyFont="1" applyAlignment="1">
      <alignment horizontal="center" vertical="center" wrapText="1"/>
    </xf>
    <xf numFmtId="0" fontId="24" fillId="0" borderId="20" xfId="2" applyFont="1" applyBorder="1" applyAlignment="1">
      <alignment horizontal="center" vertical="center" wrapText="1"/>
    </xf>
    <xf numFmtId="0" fontId="0" fillId="0" borderId="0" xfId="3" applyFont="1"/>
    <xf numFmtId="3" fontId="0" fillId="0" borderId="0" xfId="3" applyNumberFormat="1" applyFont="1" applyAlignment="1">
      <alignment wrapText="1"/>
    </xf>
    <xf numFmtId="170" fontId="0" fillId="0" borderId="0" xfId="3" applyNumberFormat="1" applyFont="1" applyAlignment="1">
      <alignment horizontal="left"/>
    </xf>
    <xf numFmtId="3" fontId="0" fillId="3" borderId="0" xfId="0" applyNumberFormat="1" applyFill="1"/>
    <xf numFmtId="164" fontId="13" fillId="0" borderId="0" xfId="0" applyNumberFormat="1" applyFont="1" applyAlignment="1"/>
    <xf numFmtId="164" fontId="13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>
      <alignment horizontal="left" vertical="center" wrapText="1"/>
    </xf>
    <xf numFmtId="0" fontId="26" fillId="0" borderId="0" xfId="2" applyFont="1" applyAlignment="1">
      <alignment horizontal="center" vertical="center" wrapText="1"/>
    </xf>
    <xf numFmtId="0" fontId="2" fillId="0" borderId="0" xfId="2" applyAlignment="1">
      <alignment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">
    <cellStyle name="Normal" xfId="0" builtinId="0"/>
    <cellStyle name="Normal 2" xfId="2" xr:uid="{D857FCE2-ECE2-4657-B320-4A9C5A81FCE8}"/>
    <cellStyle name="Normal 2 3" xfId="3" xr:uid="{22D01A93-CBCE-4131-BDAC-0C9707B2AA6F}"/>
    <cellStyle name="Percent" xfId="1" builtinId="5"/>
  </cellStyles>
  <dxfs count="2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xmlMaps" Target="xmlMap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9527559055"/>
          <c:y val="2.4896383262043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1'!$L$2:$L$292</c:f>
              <c:strCache>
                <c:ptCount val="28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</c:strCache>
            </c:strRef>
          </c:cat>
          <c:val>
            <c:numRef>
              <c:f>'Figure 1'!$N$2:$N$292</c:f>
              <c:numCache>
                <c:formatCode>#,##0.0</c:formatCode>
                <c:ptCount val="291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3177</c:v>
                </c:pt>
                <c:pt idx="279">
                  <c:v>3181</c:v>
                </c:pt>
                <c:pt idx="280">
                  <c:v>3184</c:v>
                </c:pt>
                <c:pt idx="281">
                  <c:v>3180</c:v>
                </c:pt>
                <c:pt idx="282">
                  <c:v>3171</c:v>
                </c:pt>
                <c:pt idx="283">
                  <c:v>3173</c:v>
                </c:pt>
                <c:pt idx="284">
                  <c:v>3176</c:v>
                </c:pt>
                <c:pt idx="285">
                  <c:v>3176</c:v>
                </c:pt>
                <c:pt idx="286">
                  <c:v>3173</c:v>
                </c:pt>
                <c:pt idx="287">
                  <c:v>3168</c:v>
                </c:pt>
                <c:pt idx="288">
                  <c:v>3181</c:v>
                </c:pt>
                <c:pt idx="289">
                  <c:v>#N/A</c:v>
                </c:pt>
                <c:pt idx="29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D-4648-A06A-B1C9939B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30752"/>
        <c:axId val="1"/>
      </c:lineChart>
      <c:catAx>
        <c:axId val="74903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9685039366"/>
              <c:y val="0.96265612088048524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6220472441E-2"/>
              <c:y val="0.351660115691085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030752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6654882425"/>
          <c:y val="3.2257914663321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CE5-9EBE-E49551ABC5F5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6.23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5.89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CE5-9EBE-E49551ABC5F5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5-4CE5-9EBE-E49551ABC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049472"/>
        <c:axId val="1"/>
      </c:lineChart>
      <c:catAx>
        <c:axId val="7490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2852668624"/>
              <c:y val="0.91474647527466146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19697957923E-2"/>
              <c:y val="0.20967760667084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049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350773380218228"/>
          <c:y val="0.440072468817504"/>
          <c:w val="0.98500723123895229"/>
          <c:h val="0.576029777251294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5966638622"/>
          <c:y val="3.1325286316611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8-4A4C-BE53-8E102772B566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2.66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8-4A4C-BE53-8E102772B566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8-4A4C-BE53-8E102772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034080"/>
        <c:axId val="1"/>
      </c:lineChart>
      <c:catAx>
        <c:axId val="7490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5312392671"/>
              <c:y val="0.91084444246729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33704505424E-2"/>
              <c:y val="0.163855647987504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03408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5816468319"/>
          <c:y val="0.43656795725393083"/>
          <c:w val="0.10356725367312281"/>
          <c:h val="0.1417913509398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4" name="Picture 1">
          <a:extLst>
            <a:ext uri="{FF2B5EF4-FFF2-40B4-BE49-F238E27FC236}">
              <a16:creationId xmlns:a16="http://schemas.microsoft.com/office/drawing/2014/main" id="{A13C9645-0EB8-4090-A322-8979370A5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53340</xdr:colOff>
      <xdr:row>57</xdr:row>
      <xdr:rowOff>7620</xdr:rowOff>
    </xdr:to>
    <xdr:pic>
      <xdr:nvPicPr>
        <xdr:cNvPr id="27965" name="Picture 2" descr="map">
          <a:extLst>
            <a:ext uri="{FF2B5EF4-FFF2-40B4-BE49-F238E27FC236}">
              <a16:creationId xmlns:a16="http://schemas.microsoft.com/office/drawing/2014/main" id="{7682330C-0327-477B-AEA6-454057381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7" name="AutoShape 1" descr="U.S. Department of Transportation - FHWA">
          <a:extLst>
            <a:ext uri="{FF2B5EF4-FFF2-40B4-BE49-F238E27FC236}">
              <a16:creationId xmlns:a16="http://schemas.microsoft.com/office/drawing/2014/main" id="{F69318F0-0498-48AB-BD5C-3ACDA36031DF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8" name="AutoShape 2" descr="Fhwa Logo">
          <a:extLst>
            <a:ext uri="{FF2B5EF4-FFF2-40B4-BE49-F238E27FC236}">
              <a16:creationId xmlns:a16="http://schemas.microsoft.com/office/drawing/2014/main" id="{B6FCBC5D-DDDC-444F-9491-BA05FA61E8FA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8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D6C86BD-1306-41CA-A8EE-A9DD150076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8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C98CDF-28BC-487E-8554-8B7CF1B0229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9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D704B1-3058-4B85-8633-CCBAAF898F3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9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FC4EE1D3-3B95-45D2-A6A7-59116ACB834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9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0A550-4152-4935-AF64-F67047D0CDA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9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C123F5-D4E0-4178-BC7F-F7D17E9F67D1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9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48BB486-88D3-475A-BD2D-0CAFA30AA6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9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1C7604-77D9-457B-B22F-96A50C8C194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9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A61DC9-A029-4EAA-A2BE-55A74FE28362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97" name="AutoShape 15" descr="U.S. Department of Transportation - FHWA">
          <a:extLst>
            <a:ext uri="{FF2B5EF4-FFF2-40B4-BE49-F238E27FC236}">
              <a16:creationId xmlns:a16="http://schemas.microsoft.com/office/drawing/2014/main" id="{CF2B9078-9250-4E4A-943C-30DC2E05109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9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AD87263B-CC0F-4EB9-97F5-F7E05F9ECAA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9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BF7AE7-079C-4965-8E4E-782A278C614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0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259F42-9E68-47D3-B7AD-EF550C587E8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0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2C41F2C3-997B-41AD-97FF-4BE397933E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0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7824E8-A2A8-42AB-A867-48A1D68933D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0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478E65-DF1C-42B7-8CAD-8A3A693E244F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70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EB06E9AF-A35B-424E-977E-80E2B0987E3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70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332DA6-2640-456A-91C2-E5C941E1C60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0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CDB5B6-915B-4E1D-B94C-08ECE7E5B332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707" name="AutoShape 15" descr="U.S. Department of Transportation - FHWA">
          <a:extLst>
            <a:ext uri="{FF2B5EF4-FFF2-40B4-BE49-F238E27FC236}">
              <a16:creationId xmlns:a16="http://schemas.microsoft.com/office/drawing/2014/main" id="{F6A71B59-3F21-46CF-BD85-916CB8CA2D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6" name="AutoShape 15" descr="FHWA">
          <a:extLst>
            <a:ext uri="{FF2B5EF4-FFF2-40B4-BE49-F238E27FC236}">
              <a16:creationId xmlns:a16="http://schemas.microsoft.com/office/drawing/2014/main" id="{C512A562-2C52-4A5E-9CCF-CCD994143DA0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B6B5C63-6E3E-4635-AE3A-1D0904F9281D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0EACF6-5D96-47BD-A75B-227459892F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40DF50-DC90-4E28-8AA8-1E551563A003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B53E072F-AD5D-4114-BAC5-6CAC7C6F1696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36C55-9956-4252-BEEC-26691437B2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89F123-78B9-49DB-854F-3A3F566226D3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01FDA04-F259-4B8A-B5DA-00A9D2278E43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DEA1C7-0D5A-492C-8AA6-023D975E6F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A804F0-AA03-493E-9D8F-1E0DBB163161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77" name="AutoShape 15" descr="U.S. Department of Transportation - FHWA">
          <a:extLst>
            <a:ext uri="{FF2B5EF4-FFF2-40B4-BE49-F238E27FC236}">
              <a16:creationId xmlns:a16="http://schemas.microsoft.com/office/drawing/2014/main" id="{B7F10D43-AE0D-4773-8350-54EFBAB66F84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78" name="AutoShape 16" descr="FHWA">
          <a:extLst>
            <a:ext uri="{FF2B5EF4-FFF2-40B4-BE49-F238E27FC236}">
              <a16:creationId xmlns:a16="http://schemas.microsoft.com/office/drawing/2014/main" id="{3A721B39-BFFE-4220-80CD-15180C3FB8D8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79" name="AutoShape 17" descr="FHWA">
          <a:extLst>
            <a:ext uri="{FF2B5EF4-FFF2-40B4-BE49-F238E27FC236}">
              <a16:creationId xmlns:a16="http://schemas.microsoft.com/office/drawing/2014/main" id="{133C007B-4001-4440-9993-E655242450B2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80" name="AutoShape 18" descr="FHWA">
          <a:extLst>
            <a:ext uri="{FF2B5EF4-FFF2-40B4-BE49-F238E27FC236}">
              <a16:creationId xmlns:a16="http://schemas.microsoft.com/office/drawing/2014/main" id="{A06253BE-C6C4-41C5-8B0D-51AE8C25C728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81" name="AutoShape 19" descr="FHWA">
          <a:extLst>
            <a:ext uri="{FF2B5EF4-FFF2-40B4-BE49-F238E27FC236}">
              <a16:creationId xmlns:a16="http://schemas.microsoft.com/office/drawing/2014/main" id="{61A5CAF0-E0BC-40E8-9C96-A1484E680874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10" name="Chart 3">
          <a:extLst>
            <a:ext uri="{FF2B5EF4-FFF2-40B4-BE49-F238E27FC236}">
              <a16:creationId xmlns:a16="http://schemas.microsoft.com/office/drawing/2014/main" id="{ED41FACF-A89A-4173-9ED4-6A76EEB10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1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0F11FE44-8093-4BCF-9D9D-948B34EC382B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1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389813-6DD4-4EEF-A55C-FF79291E8DDC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13" name="AutoShape 8" descr="FHWA">
          <a:extLst>
            <a:ext uri="{FF2B5EF4-FFF2-40B4-BE49-F238E27FC236}">
              <a16:creationId xmlns:a16="http://schemas.microsoft.com/office/drawing/2014/main" id="{40B488F4-D6C6-44B1-BAE5-903C7E8802C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14" name="AutoShape 9" descr="FHWA">
          <a:extLst>
            <a:ext uri="{FF2B5EF4-FFF2-40B4-BE49-F238E27FC236}">
              <a16:creationId xmlns:a16="http://schemas.microsoft.com/office/drawing/2014/main" id="{A1B3D893-1843-4F4A-8394-7209BFB3D236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7" name="Chart 1">
          <a:extLst>
            <a:ext uri="{FF2B5EF4-FFF2-40B4-BE49-F238E27FC236}">
              <a16:creationId xmlns:a16="http://schemas.microsoft.com/office/drawing/2014/main" id="{DD59169F-DE75-4CF9-9032-C80568B70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8" name="Chart 2">
          <a:extLst>
            <a:ext uri="{FF2B5EF4-FFF2-40B4-BE49-F238E27FC236}">
              <a16:creationId xmlns:a16="http://schemas.microsoft.com/office/drawing/2014/main" id="{0987B71C-B666-4C41-A1F3-E1AA4FEC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251460</xdr:colOff>
      <xdr:row>33</xdr:row>
      <xdr:rowOff>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A849B-52A2-4057-9800-08A59EFCA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7101840" cy="515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trick.zhang\Documents\TVT\2022\Dec\22DecTV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 2"/>
      <sheetName val="Page 3"/>
      <sheetName val="Page 4"/>
      <sheetName val="Page 5"/>
      <sheetName val="Page 6"/>
      <sheetName val="Page 7"/>
      <sheetName val="Page 8"/>
      <sheetName val="Figure 1"/>
      <sheetName val="Figure 2"/>
      <sheetName val="Figure 3"/>
      <sheetName val="Data"/>
      <sheetName val="SAV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zoomScaleNormal="100" workbookViewId="0">
      <selection activeCell="K25" sqref="K25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0.6640625" style="3" bestFit="1" customWidth="1"/>
    <col min="10" max="10" width="9.109375" style="3"/>
    <col min="11" max="11" width="10.6640625" style="3" bestFit="1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96" t="s">
        <v>1</v>
      </c>
      <c r="F4" s="196"/>
      <c r="G4" s="196"/>
      <c r="H4" s="196"/>
      <c r="I4" s="196"/>
      <c r="J4" s="196"/>
    </row>
    <row r="5" spans="1:12" ht="12.75" customHeight="1" x14ac:dyDescent="0.2">
      <c r="A5" s="3" t="s">
        <v>2</v>
      </c>
      <c r="D5" s="6"/>
      <c r="E5" s="196"/>
      <c r="F5" s="196"/>
      <c r="G5" s="196"/>
      <c r="H5" s="196"/>
      <c r="I5" s="196"/>
      <c r="J5" s="196"/>
    </row>
    <row r="7" spans="1:12" ht="12.75" customHeight="1" x14ac:dyDescent="0.2">
      <c r="A7" s="7" t="s">
        <v>3</v>
      </c>
      <c r="D7" s="6"/>
      <c r="E7" s="196" t="s">
        <v>4</v>
      </c>
      <c r="F7" s="196"/>
      <c r="G7" s="196"/>
      <c r="H7" s="196"/>
      <c r="I7" s="196"/>
      <c r="J7" s="196"/>
    </row>
    <row r="8" spans="1:12" ht="12.75" customHeight="1" x14ac:dyDescent="0.2">
      <c r="A8" s="7" t="s">
        <v>5</v>
      </c>
      <c r="D8" s="6"/>
      <c r="E8" s="196"/>
      <c r="F8" s="196"/>
      <c r="G8" s="196"/>
      <c r="H8" s="196"/>
      <c r="I8" s="196"/>
      <c r="J8" s="196"/>
    </row>
    <row r="10" spans="1:12" ht="12.75" customHeight="1" x14ac:dyDescent="0.2">
      <c r="A10" s="3" t="s">
        <v>6</v>
      </c>
      <c r="E10" s="195" t="str">
        <f>CONCATENATE(Data!B4," ",Data!A4)</f>
        <v>January 2023</v>
      </c>
      <c r="F10" s="195"/>
      <c r="G10" s="195"/>
      <c r="H10" s="195"/>
      <c r="I10" s="195"/>
      <c r="J10" s="195"/>
    </row>
    <row r="11" spans="1:12" ht="12.75" customHeight="1" x14ac:dyDescent="0.2">
      <c r="A11" s="3" t="s">
        <v>7</v>
      </c>
      <c r="E11" s="195"/>
      <c r="F11" s="195"/>
      <c r="G11" s="195"/>
      <c r="H11" s="195"/>
      <c r="I11" s="195"/>
      <c r="J11" s="195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5.6%</v>
      </c>
      <c r="F15" s="2" t="s">
        <v>9</v>
      </c>
      <c r="G15" s="163" t="str">
        <f>Data!Y4</f>
        <v>13.2</v>
      </c>
      <c r="H15" s="2" t="str">
        <f>"billion vehicle miles) for "&amp;E10 &amp;" as compared  with"</f>
        <v>billion vehicle miles) for January 2023 as compared  with</v>
      </c>
      <c r="I15" s="1"/>
      <c r="L15" s="2"/>
    </row>
    <row r="16" spans="1:12" ht="17.399999999999999" x14ac:dyDescent="0.3">
      <c r="E16" s="100">
        <f>Data!A6</f>
        <v>44927</v>
      </c>
      <c r="F16" s="204">
        <f>E16</f>
        <v>44927</v>
      </c>
      <c r="G16" s="198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247.3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January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272.5</v>
      </c>
      <c r="F21" s="2" t="s">
        <v>11</v>
      </c>
      <c r="G21" s="2"/>
      <c r="H21" s="1"/>
      <c r="I21" s="193">
        <v>4.4999999999999998E-2</v>
      </c>
      <c r="J21" s="2" t="s">
        <v>9</v>
      </c>
      <c r="K21" s="2">
        <v>11.6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January 2022.</v>
      </c>
      <c r="F22" s="1"/>
      <c r="G22" s="2"/>
      <c r="H22" s="2" t="s">
        <v>13</v>
      </c>
      <c r="J22" s="1"/>
      <c r="K22" s="194">
        <v>3.1E-2</v>
      </c>
      <c r="L22" s="4" t="s">
        <v>741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December 2022.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97" t="str">
        <f>"Cumulative Travel for " &amp; Data!A4&amp;" changed by "</f>
        <v xml:space="preserve">Cumulative Travel for 2023 changed by </v>
      </c>
      <c r="F25" s="198"/>
      <c r="G25" s="198"/>
      <c r="H25" s="198"/>
      <c r="I25" s="198"/>
      <c r="J25" s="198"/>
      <c r="K25" s="91" t="str">
        <f>Data!S4&amp;"%"</f>
        <v>5.6%</v>
      </c>
    </row>
    <row r="26" spans="1:256" ht="17.399999999999999" x14ac:dyDescent="0.3">
      <c r="F26" s="4" t="s">
        <v>9</v>
      </c>
      <c r="G26" s="163" t="str">
        <f>Data!Z4</f>
        <v>13.2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247.3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203" t="str">
        <f>"Estimated Vehicle-Miles of Travel by Region - " &amp; E10 &amp;" - (in Billions)"</f>
        <v>Estimated Vehicle-Miles of Travel by Region - January 2023 - (in Billions)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</row>
    <row r="32" spans="1:256" ht="16.2" x14ac:dyDescent="0.3">
      <c r="A32" s="203" t="s">
        <v>16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51.9</v>
      </c>
      <c r="G61" s="12" t="str">
        <f>Data!D4</f>
        <v>51.4</v>
      </c>
      <c r="J61" s="12" t="str">
        <f>Data!G4</f>
        <v>32.6</v>
      </c>
    </row>
    <row r="62" spans="4:10" ht="16.2" x14ac:dyDescent="0.3">
      <c r="D62" s="11" t="str">
        <f>Data!L4 &amp; "%"</f>
        <v>1.2%</v>
      </c>
      <c r="G62" s="11" t="str">
        <f>Data!M4 &amp; "%"</f>
        <v>4.0%</v>
      </c>
      <c r="J62" s="11" t="str">
        <f>Data!O4 &amp; "%"</f>
        <v>10.1%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54.6</v>
      </c>
      <c r="J65" s="10" t="str">
        <f>Data!H4</f>
        <v>56.9</v>
      </c>
    </row>
    <row r="66" spans="1:10" ht="16.2" x14ac:dyDescent="0.3">
      <c r="G66" s="11" t="str">
        <f>Data!N4 &amp; "%"</f>
        <v>6.0%</v>
      </c>
      <c r="J66" s="11" t="str">
        <f>Data!P4 &amp; "%"</f>
        <v>8.7%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ht="13.2" x14ac:dyDescent="0.25">
      <c r="B70" s="199" t="s">
        <v>24</v>
      </c>
      <c r="C70" s="200"/>
      <c r="D70" s="200"/>
      <c r="E70" s="200"/>
      <c r="F70" s="201" t="str">
        <f>Data!X4</f>
        <v>March 14,2023</v>
      </c>
      <c r="G70" s="202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8" priority="17" stopIfTrue="1">
      <formula>VALUE(D62) &lt; 0</formula>
    </cfRule>
  </conditionalFormatting>
  <conditionalFormatting sqref="E15">
    <cfRule type="expression" dxfId="27" priority="18" stopIfTrue="1">
      <formula>VALUE(E15)&lt;0</formula>
    </cfRule>
  </conditionalFormatting>
  <conditionalFormatting sqref="K25">
    <cfRule type="expression" dxfId="26" priority="16" stopIfTrue="1">
      <formula>VALUE(K25) &lt; 0</formula>
    </cfRule>
  </conditionalFormatting>
  <conditionalFormatting sqref="G15">
    <cfRule type="expression" dxfId="25" priority="8" stopIfTrue="1">
      <formula>VALUE($G$15) &lt; 0</formula>
    </cfRule>
  </conditionalFormatting>
  <conditionalFormatting sqref="G26">
    <cfRule type="expression" dxfId="24" priority="7" stopIfTrue="1">
      <formula>VALUE($G$26) &lt; 0</formula>
    </cfRule>
  </conditionalFormatting>
  <conditionalFormatting sqref="I21">
    <cfRule type="expression" dxfId="23" priority="4" stopIfTrue="1">
      <formula>VALUE(I21)&lt;0</formula>
    </cfRule>
  </conditionalFormatting>
  <conditionalFormatting sqref="K21">
    <cfRule type="expression" dxfId="22" priority="3" stopIfTrue="1">
      <formula>VALUE(K21)&lt;0</formula>
    </cfRule>
  </conditionalFormatting>
  <conditionalFormatting sqref="K22">
    <cfRule type="expression" dxfId="21" priority="2" stopIfTrue="1">
      <formula>VALUE(K22)&lt;0</formula>
    </cfRule>
  </conditionalFormatting>
  <conditionalFormatting sqref="O22">
    <cfRule type="expression" dxfId="20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31" zoomScaleNormal="100" workbookViewId="0">
      <selection activeCell="P27" sqref="P27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86" t="s">
        <v>345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16"/>
      <c r="M1" s="283" t="s">
        <v>346</v>
      </c>
      <c r="N1" s="283"/>
      <c r="O1" s="283"/>
      <c r="P1" s="283"/>
    </row>
    <row r="2" spans="1:16" x14ac:dyDescent="0.25">
      <c r="M2" s="283"/>
      <c r="N2" s="283"/>
      <c r="O2" s="283"/>
      <c r="P2" s="283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322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5">
      <c r="M6" s="19" t="s">
        <v>323</v>
      </c>
      <c r="N6" s="67">
        <f>Data!X44</f>
        <v>5.17</v>
      </c>
      <c r="O6" s="67">
        <f>Data!Y44</f>
        <v>5.73</v>
      </c>
      <c r="P6" s="67" t="e">
        <f>Data!Z44</f>
        <v>#N/A</v>
      </c>
    </row>
    <row r="7" spans="1:16" x14ac:dyDescent="0.25">
      <c r="M7" s="19" t="s">
        <v>324</v>
      </c>
      <c r="N7" s="67">
        <f>Data!X45</f>
        <v>5.82</v>
      </c>
      <c r="O7" s="67">
        <f>Data!Y45</f>
        <v>6.03</v>
      </c>
      <c r="P7" s="67" t="e">
        <f>Data!Z45</f>
        <v>#N/A</v>
      </c>
    </row>
    <row r="8" spans="1:16" x14ac:dyDescent="0.25">
      <c r="M8" s="19" t="s">
        <v>326</v>
      </c>
      <c r="N8" s="67">
        <f>Data!X46</f>
        <v>5.77</v>
      </c>
      <c r="O8" s="67">
        <f>Data!Y46</f>
        <v>5.91</v>
      </c>
      <c r="P8" s="67" t="e">
        <f>Data!Z46</f>
        <v>#N/A</v>
      </c>
    </row>
    <row r="9" spans="1:16" x14ac:dyDescent="0.25">
      <c r="M9" s="19" t="s">
        <v>327</v>
      </c>
      <c r="N9" s="67">
        <f>Data!X47</f>
        <v>6.07</v>
      </c>
      <c r="O9" s="67">
        <f>Data!Y47</f>
        <v>6.19</v>
      </c>
      <c r="P9" s="67" t="e">
        <f>Data!Z47</f>
        <v>#N/A</v>
      </c>
    </row>
    <row r="10" spans="1:16" x14ac:dyDescent="0.25">
      <c r="M10" s="19" t="s">
        <v>328</v>
      </c>
      <c r="N10" s="67">
        <f>Data!X48</f>
        <v>6.3</v>
      </c>
      <c r="O10" s="67">
        <f>Data!Y48</f>
        <v>6.23</v>
      </c>
      <c r="P10" s="67" t="e">
        <f>Data!Z48</f>
        <v>#N/A</v>
      </c>
    </row>
    <row r="11" spans="1:16" x14ac:dyDescent="0.25">
      <c r="M11" s="19" t="s">
        <v>331</v>
      </c>
      <c r="N11" s="67">
        <f>Data!X49</f>
        <v>6.24</v>
      </c>
      <c r="O11" s="67">
        <f>Data!Y49</f>
        <v>6.06</v>
      </c>
      <c r="P11" s="67" t="e">
        <f>Data!Z49</f>
        <v>#N/A</v>
      </c>
    </row>
    <row r="12" spans="1:16" x14ac:dyDescent="0.25">
      <c r="M12" s="19" t="s">
        <v>332</v>
      </c>
      <c r="N12" s="67">
        <f>Data!X50</f>
        <v>6.11</v>
      </c>
      <c r="O12" s="67">
        <f>Data!Y50</f>
        <v>6.19</v>
      </c>
      <c r="P12" s="67" t="e">
        <f>Data!Z50</f>
        <v>#N/A</v>
      </c>
    </row>
    <row r="13" spans="1:16" ht="12.75" customHeight="1" x14ac:dyDescent="0.25">
      <c r="M13" s="19" t="s">
        <v>333</v>
      </c>
      <c r="N13" s="67">
        <f>Data!X51</f>
        <v>6.15</v>
      </c>
      <c r="O13" s="67">
        <f>Data!Y51</f>
        <v>6.22</v>
      </c>
      <c r="P13" s="67" t="e">
        <f>Data!Z51</f>
        <v>#N/A</v>
      </c>
    </row>
    <row r="14" spans="1:16" x14ac:dyDescent="0.25">
      <c r="M14" s="19" t="s">
        <v>335</v>
      </c>
      <c r="N14" s="67">
        <f>Data!X52</f>
        <v>6.13</v>
      </c>
      <c r="O14" s="67">
        <f>Data!Y52</f>
        <v>6.14</v>
      </c>
      <c r="P14" s="67" t="e">
        <f>Data!Z52</f>
        <v>#N/A</v>
      </c>
    </row>
    <row r="15" spans="1:16" x14ac:dyDescent="0.25">
      <c r="M15" s="19" t="s">
        <v>336</v>
      </c>
      <c r="N15" s="67">
        <f>Data!X53</f>
        <v>5.95</v>
      </c>
      <c r="O15" s="67">
        <f>Data!Y53</f>
        <v>5.89</v>
      </c>
      <c r="P15" s="67" t="e">
        <f>Data!Z53</f>
        <v>#N/A</v>
      </c>
    </row>
    <row r="16" spans="1:16" ht="12.75" customHeight="1" x14ac:dyDescent="0.25">
      <c r="M16" s="19" t="s">
        <v>337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5">
      <c r="M19" s="283" t="s">
        <v>347</v>
      </c>
      <c r="N19" s="283"/>
      <c r="O19" s="283"/>
      <c r="P19" s="283"/>
    </row>
    <row r="20" spans="13:16" x14ac:dyDescent="0.25">
      <c r="M20" s="284"/>
      <c r="N20" s="284"/>
      <c r="O20" s="285"/>
      <c r="P20" s="285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322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5">
      <c r="M23" s="19" t="s">
        <v>323</v>
      </c>
      <c r="N23" s="68">
        <f>Data!S44</f>
        <v>2.23</v>
      </c>
      <c r="O23" s="68">
        <f>Data!T44</f>
        <v>2.46</v>
      </c>
      <c r="P23" s="68" t="e">
        <f>Data!U44</f>
        <v>#N/A</v>
      </c>
    </row>
    <row r="24" spans="13:16" x14ac:dyDescent="0.25">
      <c r="M24" s="19" t="s">
        <v>324</v>
      </c>
      <c r="N24" s="68">
        <f>Data!S45</f>
        <v>2.63</v>
      </c>
      <c r="O24" s="68">
        <f>Data!T45</f>
        <v>2.66</v>
      </c>
      <c r="P24" s="68" t="e">
        <f>Data!U45</f>
        <v>#N/A</v>
      </c>
    </row>
    <row r="25" spans="13:16" x14ac:dyDescent="0.25">
      <c r="M25" s="19" t="s">
        <v>326</v>
      </c>
      <c r="N25" s="68">
        <f>Data!S46</f>
        <v>2.64</v>
      </c>
      <c r="O25" s="68">
        <f>Data!T46</f>
        <v>2.62</v>
      </c>
      <c r="P25" s="68" t="e">
        <f>Data!U46</f>
        <v>#N/A</v>
      </c>
    </row>
    <row r="26" spans="13:16" x14ac:dyDescent="0.25">
      <c r="M26" s="19" t="s">
        <v>327</v>
      </c>
      <c r="N26" s="68">
        <f>Data!S47</f>
        <v>2.85</v>
      </c>
      <c r="O26" s="68">
        <f>Data!T47</f>
        <v>2.85</v>
      </c>
      <c r="P26" s="68" t="e">
        <f>Data!U47</f>
        <v>#N/A</v>
      </c>
    </row>
    <row r="27" spans="13:16" x14ac:dyDescent="0.25">
      <c r="M27" s="19" t="s">
        <v>328</v>
      </c>
      <c r="N27" s="68">
        <f>Data!S48</f>
        <v>3.01</v>
      </c>
      <c r="O27" s="68">
        <f>Data!T48</f>
        <v>2.93</v>
      </c>
      <c r="P27" s="68" t="e">
        <f>Data!U48</f>
        <v>#N/A</v>
      </c>
    </row>
    <row r="28" spans="13:16" x14ac:dyDescent="0.25">
      <c r="M28" s="19" t="s">
        <v>331</v>
      </c>
      <c r="N28" s="68">
        <f>Data!S49</f>
        <v>3.07</v>
      </c>
      <c r="O28" s="68">
        <f>Data!T49</f>
        <v>2.95</v>
      </c>
      <c r="P28" s="68" t="e">
        <f>Data!U49</f>
        <v>#N/A</v>
      </c>
    </row>
    <row r="29" spans="13:16" x14ac:dyDescent="0.25">
      <c r="M29" s="19" t="s">
        <v>332</v>
      </c>
      <c r="N29" s="68">
        <f>Data!S50</f>
        <v>2.91</v>
      </c>
      <c r="O29" s="68">
        <f>Data!T50</f>
        <v>2.9</v>
      </c>
      <c r="P29" s="68" t="e">
        <f>Data!U50</f>
        <v>#N/A</v>
      </c>
    </row>
    <row r="30" spans="13:16" ht="12.75" customHeight="1" x14ac:dyDescent="0.25">
      <c r="M30" s="19" t="s">
        <v>333</v>
      </c>
      <c r="N30" s="68">
        <f>Data!S51</f>
        <v>2.86</v>
      </c>
      <c r="O30" s="68">
        <f>Data!T51</f>
        <v>2.88</v>
      </c>
      <c r="P30" s="68" t="e">
        <f>Data!U51</f>
        <v>#N/A</v>
      </c>
    </row>
    <row r="31" spans="13:16" x14ac:dyDescent="0.25">
      <c r="M31" s="19" t="s">
        <v>335</v>
      </c>
      <c r="N31" s="68">
        <f>Data!S52</f>
        <v>2.83</v>
      </c>
      <c r="O31" s="68">
        <f>Data!T52</f>
        <v>2.83</v>
      </c>
      <c r="P31" s="68" t="e">
        <f>Data!U52</f>
        <v>#N/A</v>
      </c>
    </row>
    <row r="32" spans="13:16" x14ac:dyDescent="0.25">
      <c r="M32" s="19" t="s">
        <v>336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5">
      <c r="M33" s="19" t="s">
        <v>337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7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B58A-0563-446E-A4E3-D35D8A1050C5}">
  <dimension ref="A1:P41"/>
  <sheetViews>
    <sheetView zoomScaleNormal="100" workbookViewId="0">
      <selection activeCell="H42" sqref="H42"/>
    </sheetView>
  </sheetViews>
  <sheetFormatPr defaultRowHeight="13.2" x14ac:dyDescent="0.25"/>
  <cols>
    <col min="1" max="1" width="15.33203125" style="183" customWidth="1"/>
    <col min="2" max="3" width="17" style="183" customWidth="1"/>
    <col min="4" max="4" width="20.6640625" style="183" customWidth="1"/>
    <col min="5" max="5" width="29.88671875" style="183" customWidth="1"/>
    <col min="6" max="12" width="8.88671875" style="183"/>
    <col min="13" max="13" width="17.44140625" style="183" customWidth="1"/>
    <col min="14" max="14" width="16" style="183" customWidth="1"/>
    <col min="15" max="15" width="16.44140625" style="183" customWidth="1"/>
    <col min="16" max="16" width="12.6640625" style="183" customWidth="1"/>
    <col min="17" max="17" width="27.6640625" style="183" customWidth="1"/>
    <col min="18" max="16384" width="8.88671875" style="183"/>
  </cols>
  <sheetData>
    <row r="1" spans="1:16" ht="12.75" customHeight="1" x14ac:dyDescent="0.25">
      <c r="A1" s="287" t="s">
        <v>348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182"/>
    </row>
    <row r="4" spans="1:16" x14ac:dyDescent="0.25">
      <c r="M4" s="184"/>
      <c r="N4" s="185"/>
      <c r="O4" s="185"/>
      <c r="P4" s="185"/>
    </row>
    <row r="5" spans="1:16" x14ac:dyDescent="0.25">
      <c r="M5" s="184"/>
      <c r="N5" s="185"/>
      <c r="O5" s="185"/>
      <c r="P5" s="185"/>
    </row>
    <row r="6" spans="1:16" x14ac:dyDescent="0.25">
      <c r="M6" s="184"/>
      <c r="N6" s="185"/>
      <c r="O6" s="185"/>
      <c r="P6" s="185"/>
    </row>
    <row r="7" spans="1:16" x14ac:dyDescent="0.25">
      <c r="M7" s="184"/>
      <c r="N7" s="185"/>
      <c r="O7" s="185"/>
      <c r="P7" s="185"/>
    </row>
    <row r="8" spans="1:16" x14ac:dyDescent="0.25">
      <c r="M8" s="184"/>
      <c r="N8" s="185"/>
      <c r="O8" s="185"/>
      <c r="P8" s="185"/>
    </row>
    <row r="9" spans="1:16" x14ac:dyDescent="0.25">
      <c r="M9" s="184"/>
      <c r="N9" s="185"/>
      <c r="O9" s="185"/>
      <c r="P9" s="185"/>
    </row>
    <row r="10" spans="1:16" x14ac:dyDescent="0.25">
      <c r="M10" s="184"/>
      <c r="N10" s="185"/>
      <c r="O10" s="185"/>
      <c r="P10" s="185"/>
    </row>
    <row r="11" spans="1:16" x14ac:dyDescent="0.25">
      <c r="M11" s="184"/>
      <c r="N11" s="185"/>
      <c r="O11" s="185"/>
      <c r="P11" s="185"/>
    </row>
    <row r="12" spans="1:16" x14ac:dyDescent="0.25">
      <c r="M12" s="184"/>
      <c r="N12" s="185"/>
      <c r="O12" s="185"/>
      <c r="P12" s="185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86" customFormat="1" ht="33" customHeight="1" x14ac:dyDescent="0.25">
      <c r="A35" s="288" t="s">
        <v>349</v>
      </c>
      <c r="B35" s="288"/>
      <c r="C35" s="288"/>
      <c r="D35" s="288"/>
      <c r="E35" s="288"/>
      <c r="F35" s="288"/>
      <c r="G35" s="288"/>
      <c r="H35" s="288"/>
      <c r="I35" s="288"/>
      <c r="J35" s="288"/>
      <c r="K35" s="288"/>
    </row>
    <row r="39" spans="1:11" ht="17.399999999999999" x14ac:dyDescent="0.25">
      <c r="A39" s="289"/>
      <c r="B39" s="290"/>
      <c r="C39" s="290"/>
      <c r="D39" s="290"/>
      <c r="E39" s="290"/>
    </row>
    <row r="40" spans="1:11" x14ac:dyDescent="0.25">
      <c r="A40" s="184"/>
      <c r="B40" s="185"/>
      <c r="C40" s="185"/>
      <c r="D40" s="185"/>
    </row>
    <row r="41" spans="1:11" x14ac:dyDescent="0.25">
      <c r="A41" s="187"/>
      <c r="B41" s="187"/>
      <c r="C41" s="187"/>
      <c r="D41" s="187"/>
      <c r="E41" s="188"/>
      <c r="F41" s="187"/>
    </row>
  </sheetData>
  <mergeCells count="3">
    <mergeCell ref="A1:K1"/>
    <mergeCell ref="A35:K35"/>
    <mergeCell ref="A39:E39"/>
  </mergeCells>
  <conditionalFormatting sqref="N4:P12 B40:D41 F41">
    <cfRule type="expression" dxfId="6" priority="2" stopIfTrue="1">
      <formula>ISNA(B4)</formula>
    </cfRule>
  </conditionalFormatting>
  <conditionalFormatting sqref="A41">
    <cfRule type="expression" dxfId="5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350</v>
      </c>
    </row>
    <row r="2" spans="1:40" x14ac:dyDescent="0.25">
      <c r="A2" t="s">
        <v>351</v>
      </c>
      <c r="B2" t="s">
        <v>352</v>
      </c>
      <c r="C2" t="s">
        <v>353</v>
      </c>
      <c r="D2" t="s">
        <v>354</v>
      </c>
      <c r="E2" t="s">
        <v>355</v>
      </c>
      <c r="G2" t="s">
        <v>356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363</v>
      </c>
      <c r="O2" t="s">
        <v>364</v>
      </c>
      <c r="P2" t="s">
        <v>365</v>
      </c>
      <c r="Q2" t="s">
        <v>366</v>
      </c>
      <c r="R2" t="s">
        <v>367</v>
      </c>
      <c r="S2" t="s">
        <v>368</v>
      </c>
      <c r="T2" t="s">
        <v>369</v>
      </c>
      <c r="U2" t="s">
        <v>370</v>
      </c>
      <c r="V2" t="s">
        <v>371</v>
      </c>
      <c r="W2" t="s">
        <v>372</v>
      </c>
      <c r="X2" t="s">
        <v>373</v>
      </c>
      <c r="Y2" t="s">
        <v>374</v>
      </c>
      <c r="Z2" t="s">
        <v>375</v>
      </c>
      <c r="AA2" t="s">
        <v>376</v>
      </c>
      <c r="AB2" t="s">
        <v>377</v>
      </c>
      <c r="AC2" t="s">
        <v>378</v>
      </c>
      <c r="AD2" t="s">
        <v>379</v>
      </c>
      <c r="AE2" t="s">
        <v>380</v>
      </c>
      <c r="AF2" t="s">
        <v>381</v>
      </c>
      <c r="AG2" t="s">
        <v>382</v>
      </c>
      <c r="AH2" t="s">
        <v>383</v>
      </c>
      <c r="AI2" t="s">
        <v>384</v>
      </c>
      <c r="AJ2" t="s">
        <v>385</v>
      </c>
    </row>
    <row r="3" spans="1:40" x14ac:dyDescent="0.25">
      <c r="B3" s="41"/>
      <c r="Y3" s="41"/>
      <c r="Z3" s="41"/>
    </row>
    <row r="4" spans="1:40" ht="26.4" x14ac:dyDescent="0.25">
      <c r="A4" s="181" t="s">
        <v>386</v>
      </c>
      <c r="B4" s="181" t="s">
        <v>387</v>
      </c>
      <c r="C4" s="181" t="s">
        <v>388</v>
      </c>
      <c r="D4" s="181" t="s">
        <v>389</v>
      </c>
      <c r="E4" s="181" t="s">
        <v>390</v>
      </c>
      <c r="G4" s="181" t="s">
        <v>391</v>
      </c>
      <c r="H4" s="181" t="s">
        <v>392</v>
      </c>
      <c r="I4" s="181" t="s">
        <v>393</v>
      </c>
      <c r="J4" s="181" t="s">
        <v>394</v>
      </c>
      <c r="K4" s="181" t="s">
        <v>151</v>
      </c>
      <c r="L4" s="181" t="s">
        <v>395</v>
      </c>
      <c r="M4" s="181" t="s">
        <v>396</v>
      </c>
      <c r="N4" s="181" t="s">
        <v>397</v>
      </c>
      <c r="O4" s="181" t="s">
        <v>398</v>
      </c>
      <c r="P4" s="181" t="s">
        <v>399</v>
      </c>
      <c r="Q4" s="181" t="s">
        <v>154</v>
      </c>
      <c r="R4" s="181" t="s">
        <v>400</v>
      </c>
      <c r="S4" s="181" t="s">
        <v>154</v>
      </c>
      <c r="T4" s="181" t="s">
        <v>401</v>
      </c>
      <c r="U4" s="181" t="s">
        <v>402</v>
      </c>
      <c r="V4" s="181" t="s">
        <v>151</v>
      </c>
      <c r="W4" s="181" t="s">
        <v>403</v>
      </c>
      <c r="X4" s="181" t="s">
        <v>404</v>
      </c>
      <c r="Y4" s="181" t="s">
        <v>405</v>
      </c>
      <c r="Z4" s="181" t="s">
        <v>405</v>
      </c>
      <c r="AA4" s="181" t="s">
        <v>401</v>
      </c>
      <c r="AB4" s="181" t="s">
        <v>406</v>
      </c>
      <c r="AC4" s="181" t="s">
        <v>407</v>
      </c>
      <c r="AD4" s="181" t="s">
        <v>408</v>
      </c>
      <c r="AE4" s="181" t="s">
        <v>409</v>
      </c>
      <c r="AF4" s="181" t="s">
        <v>410</v>
      </c>
      <c r="AG4" s="181" t="s">
        <v>411</v>
      </c>
      <c r="AH4" s="181" t="s">
        <v>412</v>
      </c>
      <c r="AI4" s="181" t="s">
        <v>413</v>
      </c>
      <c r="AJ4" s="181" t="s">
        <v>414</v>
      </c>
    </row>
    <row r="6" spans="1:40" x14ac:dyDescent="0.25">
      <c r="A6" s="89">
        <f>W4+31</f>
        <v>44927</v>
      </c>
      <c r="B6" s="90">
        <f>A6-31</f>
        <v>44896</v>
      </c>
    </row>
    <row r="7" spans="1:40" x14ac:dyDescent="0.25">
      <c r="A7" s="62"/>
      <c r="B7" s="62"/>
      <c r="C7" s="62"/>
      <c r="D7" s="62"/>
      <c r="E7" s="62"/>
      <c r="F7" s="62"/>
      <c r="G7" s="62" t="s">
        <v>415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416</v>
      </c>
      <c r="B8" s="63" t="s">
        <v>417</v>
      </c>
      <c r="C8" s="63" t="s">
        <v>418</v>
      </c>
      <c r="D8" s="63" t="s">
        <v>419</v>
      </c>
    </row>
    <row r="9" spans="1:40" x14ac:dyDescent="0.25">
      <c r="A9" s="63" t="s">
        <v>420</v>
      </c>
      <c r="B9" s="63" t="s">
        <v>421</v>
      </c>
      <c r="C9" s="63" t="s">
        <v>421</v>
      </c>
      <c r="D9" s="63" t="s">
        <v>422</v>
      </c>
    </row>
    <row r="10" spans="1:40" ht="17.399999999999999" x14ac:dyDescent="0.25">
      <c r="A10" s="63" t="s">
        <v>423</v>
      </c>
      <c r="B10" s="63" t="s">
        <v>424</v>
      </c>
      <c r="C10" s="63" t="s">
        <v>424</v>
      </c>
      <c r="D10" s="63" t="s">
        <v>425</v>
      </c>
      <c r="AD10" s="291"/>
      <c r="AE10" s="292"/>
      <c r="AF10" s="292"/>
      <c r="AG10" s="292"/>
      <c r="AH10" s="292"/>
    </row>
    <row r="11" spans="1:40" x14ac:dyDescent="0.25">
      <c r="A11" s="63" t="s">
        <v>426</v>
      </c>
      <c r="B11" s="63" t="s">
        <v>427</v>
      </c>
      <c r="C11" s="63" t="s">
        <v>427</v>
      </c>
      <c r="D11" s="63" t="s">
        <v>428</v>
      </c>
      <c r="AD11" s="170"/>
      <c r="AE11" s="171"/>
      <c r="AF11" s="171"/>
      <c r="AG11" s="171"/>
    </row>
    <row r="12" spans="1:40" x14ac:dyDescent="0.25">
      <c r="A12" s="63" t="s">
        <v>429</v>
      </c>
      <c r="B12" s="63" t="s">
        <v>430</v>
      </c>
      <c r="C12" s="63" t="s">
        <v>430</v>
      </c>
      <c r="D12" s="63" t="s">
        <v>431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432</v>
      </c>
      <c r="B13" s="63" t="s">
        <v>433</v>
      </c>
      <c r="C13" s="63" t="s">
        <v>433</v>
      </c>
      <c r="D13" s="63" t="s">
        <v>434</v>
      </c>
      <c r="AN13" s="175"/>
    </row>
    <row r="14" spans="1:40" x14ac:dyDescent="0.25">
      <c r="A14" s="63" t="s">
        <v>435</v>
      </c>
      <c r="B14" s="63" t="s">
        <v>436</v>
      </c>
      <c r="C14" s="63" t="s">
        <v>436</v>
      </c>
      <c r="D14" s="63" t="s">
        <v>437</v>
      </c>
      <c r="AN14" s="175"/>
    </row>
    <row r="15" spans="1:40" x14ac:dyDescent="0.25">
      <c r="A15" s="63" t="s">
        <v>438</v>
      </c>
      <c r="B15" s="63" t="s">
        <v>439</v>
      </c>
      <c r="C15" s="63" t="s">
        <v>439</v>
      </c>
      <c r="D15" s="63" t="s">
        <v>440</v>
      </c>
      <c r="AN15" s="175"/>
    </row>
    <row r="16" spans="1:40" x14ac:dyDescent="0.25">
      <c r="A16" s="63" t="s">
        <v>441</v>
      </c>
      <c r="B16" s="63" t="s">
        <v>442</v>
      </c>
      <c r="C16" s="63" t="s">
        <v>442</v>
      </c>
      <c r="D16" s="63" t="s">
        <v>443</v>
      </c>
      <c r="AN16" s="175"/>
    </row>
    <row r="17" spans="1:40" x14ac:dyDescent="0.25">
      <c r="A17" s="63" t="s">
        <v>444</v>
      </c>
      <c r="B17" s="63" t="s">
        <v>445</v>
      </c>
      <c r="C17" s="63" t="s">
        <v>445</v>
      </c>
      <c r="D17" s="63" t="s">
        <v>446</v>
      </c>
      <c r="AN17" s="175"/>
    </row>
    <row r="18" spans="1:40" x14ac:dyDescent="0.25">
      <c r="A18" s="63" t="s">
        <v>447</v>
      </c>
      <c r="B18" s="63" t="s">
        <v>448</v>
      </c>
      <c r="C18" s="63" t="s">
        <v>448</v>
      </c>
      <c r="D18" s="63" t="s">
        <v>449</v>
      </c>
      <c r="AN18" s="175"/>
    </row>
    <row r="19" spans="1:40" x14ac:dyDescent="0.25">
      <c r="A19" s="63" t="s">
        <v>450</v>
      </c>
      <c r="B19" s="63" t="s">
        <v>451</v>
      </c>
      <c r="C19" s="63" t="s">
        <v>451</v>
      </c>
      <c r="D19" s="63" t="s">
        <v>452</v>
      </c>
      <c r="AN19" s="175"/>
    </row>
    <row r="20" spans="1:40" x14ac:dyDescent="0.25">
      <c r="A20" s="63" t="s">
        <v>453</v>
      </c>
      <c r="B20" s="63" t="s">
        <v>454</v>
      </c>
      <c r="C20" s="63" t="s">
        <v>454</v>
      </c>
      <c r="D20" s="63" t="s">
        <v>455</v>
      </c>
      <c r="AN20" s="175"/>
    </row>
    <row r="21" spans="1:40" x14ac:dyDescent="0.25">
      <c r="A21" s="63" t="s">
        <v>456</v>
      </c>
      <c r="B21" s="63" t="s">
        <v>457</v>
      </c>
      <c r="C21" s="63" t="s">
        <v>457</v>
      </c>
      <c r="D21" s="63" t="s">
        <v>458</v>
      </c>
      <c r="AN21" s="175"/>
    </row>
    <row r="22" spans="1:40" x14ac:dyDescent="0.25">
      <c r="A22" s="63" t="s">
        <v>459</v>
      </c>
      <c r="B22" s="63" t="s">
        <v>460</v>
      </c>
      <c r="C22" s="63" t="s">
        <v>460</v>
      </c>
      <c r="D22" s="63" t="s">
        <v>461</v>
      </c>
      <c r="AN22" s="175"/>
    </row>
    <row r="23" spans="1:40" x14ac:dyDescent="0.25">
      <c r="A23" s="63" t="s">
        <v>462</v>
      </c>
      <c r="B23" s="63" t="s">
        <v>463</v>
      </c>
      <c r="C23" s="63" t="s">
        <v>463</v>
      </c>
      <c r="D23" s="63" t="s">
        <v>464</v>
      </c>
      <c r="AN23" s="175"/>
    </row>
    <row r="24" spans="1:40" x14ac:dyDescent="0.25">
      <c r="A24" s="63" t="s">
        <v>465</v>
      </c>
      <c r="B24" s="63" t="s">
        <v>466</v>
      </c>
      <c r="C24" s="63" t="s">
        <v>466</v>
      </c>
      <c r="D24" s="63" t="s">
        <v>467</v>
      </c>
      <c r="AN24" s="175"/>
    </row>
    <row r="25" spans="1:40" x14ac:dyDescent="0.25">
      <c r="A25" s="63" t="s">
        <v>468</v>
      </c>
      <c r="B25" s="63" t="s">
        <v>469</v>
      </c>
      <c r="C25" s="63" t="s">
        <v>469</v>
      </c>
      <c r="D25" s="63" t="s">
        <v>470</v>
      </c>
      <c r="AN25" s="175"/>
    </row>
    <row r="26" spans="1:40" x14ac:dyDescent="0.25">
      <c r="A26" s="63" t="s">
        <v>471</v>
      </c>
      <c r="B26" s="63" t="s">
        <v>472</v>
      </c>
      <c r="C26" s="63" t="s">
        <v>472</v>
      </c>
      <c r="D26" s="63" t="s">
        <v>473</v>
      </c>
      <c r="AN26" s="175"/>
    </row>
    <row r="27" spans="1:40" x14ac:dyDescent="0.25">
      <c r="A27" s="63" t="s">
        <v>474</v>
      </c>
      <c r="B27" s="63" t="s">
        <v>475</v>
      </c>
      <c r="C27" s="63" t="s">
        <v>475</v>
      </c>
      <c r="D27" s="63" t="s">
        <v>476</v>
      </c>
      <c r="AN27" s="175"/>
    </row>
    <row r="28" spans="1:40" x14ac:dyDescent="0.25">
      <c r="A28" s="63" t="s">
        <v>477</v>
      </c>
      <c r="B28" s="63" t="s">
        <v>478</v>
      </c>
      <c r="C28" s="63" t="s">
        <v>478</v>
      </c>
      <c r="D28" s="63" t="s">
        <v>479</v>
      </c>
      <c r="AN28" s="175"/>
    </row>
    <row r="29" spans="1:40" x14ac:dyDescent="0.25">
      <c r="A29" s="63" t="s">
        <v>480</v>
      </c>
      <c r="B29" s="63" t="s">
        <v>481</v>
      </c>
      <c r="C29" s="63" t="s">
        <v>481</v>
      </c>
      <c r="D29" s="63" t="s">
        <v>482</v>
      </c>
      <c r="AN29" s="175"/>
    </row>
    <row r="30" spans="1:40" x14ac:dyDescent="0.25">
      <c r="A30" s="63" t="s">
        <v>483</v>
      </c>
      <c r="B30" s="63" t="s">
        <v>484</v>
      </c>
      <c r="C30" s="63" t="s">
        <v>484</v>
      </c>
      <c r="D30" s="63" t="s">
        <v>485</v>
      </c>
      <c r="AN30" s="175"/>
    </row>
    <row r="31" spans="1:40" x14ac:dyDescent="0.25">
      <c r="A31" s="63" t="s">
        <v>486</v>
      </c>
      <c r="B31" s="63" t="s">
        <v>487</v>
      </c>
      <c r="C31" s="63" t="s">
        <v>487</v>
      </c>
      <c r="D31" s="63" t="s">
        <v>488</v>
      </c>
      <c r="AN31" s="175"/>
    </row>
    <row r="32" spans="1:40" x14ac:dyDescent="0.25">
      <c r="A32" s="63" t="s">
        <v>401</v>
      </c>
      <c r="B32" s="63" t="s">
        <v>489</v>
      </c>
      <c r="C32" s="63" t="s">
        <v>489</v>
      </c>
      <c r="D32" s="63" t="s">
        <v>490</v>
      </c>
      <c r="AN32" s="175"/>
    </row>
    <row r="33" spans="1:40" x14ac:dyDescent="0.25">
      <c r="A33" s="63" t="s">
        <v>414</v>
      </c>
      <c r="B33" s="63" t="s">
        <v>491</v>
      </c>
      <c r="C33" s="63" t="s">
        <v>491</v>
      </c>
      <c r="D33" s="63" t="s">
        <v>492</v>
      </c>
      <c r="AN33" s="175"/>
    </row>
    <row r="34" spans="1:40" x14ac:dyDescent="0.25">
      <c r="A34" s="63" t="s">
        <v>386</v>
      </c>
      <c r="B34" s="63" t="s">
        <v>493</v>
      </c>
      <c r="C34" s="63" t="s">
        <v>493</v>
      </c>
      <c r="D34" s="63" t="s">
        <v>494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495</v>
      </c>
      <c r="S40" s="62" t="s">
        <v>496</v>
      </c>
      <c r="AN40" s="175"/>
    </row>
    <row r="41" spans="1:40" x14ac:dyDescent="0.25">
      <c r="A41" t="s">
        <v>351</v>
      </c>
      <c r="B41" t="s">
        <v>497</v>
      </c>
      <c r="C41" t="s">
        <v>498</v>
      </c>
      <c r="D41" t="s">
        <v>499</v>
      </c>
      <c r="E41" t="s">
        <v>500</v>
      </c>
      <c r="F41" s="63" t="s">
        <v>62</v>
      </c>
      <c r="L41" t="s">
        <v>351</v>
      </c>
      <c r="M41" t="s">
        <v>501</v>
      </c>
      <c r="N41" t="s">
        <v>497</v>
      </c>
      <c r="O41" t="s">
        <v>500</v>
      </c>
      <c r="P41" t="s">
        <v>502</v>
      </c>
      <c r="Q41" t="s">
        <v>62</v>
      </c>
      <c r="T41" t="s">
        <v>503</v>
      </c>
      <c r="Y41" t="s">
        <v>504</v>
      </c>
      <c r="AN41" s="175"/>
    </row>
    <row r="42" spans="1:40" x14ac:dyDescent="0.25">
      <c r="A42" s="16" t="s">
        <v>423</v>
      </c>
      <c r="B42" s="16" t="s">
        <v>505</v>
      </c>
      <c r="C42" s="16" t="s">
        <v>387</v>
      </c>
      <c r="E42" s="16" t="s">
        <v>506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387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423</v>
      </c>
      <c r="B43" s="16" t="s">
        <v>507</v>
      </c>
      <c r="C43" s="16" t="s">
        <v>508</v>
      </c>
      <c r="E43" s="16" t="s">
        <v>509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508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5">
      <c r="A44" s="181" t="s">
        <v>423</v>
      </c>
      <c r="B44" s="181" t="s">
        <v>510</v>
      </c>
      <c r="C44" s="181" t="s">
        <v>511</v>
      </c>
      <c r="E44" s="181" t="s">
        <v>512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511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 t="e">
        <f t="shared" si="7"/>
        <v>#N/A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 t="e">
        <f t="shared" si="11"/>
        <v>#N/A</v>
      </c>
      <c r="AN44" s="175"/>
    </row>
    <row r="45" spans="1:40" x14ac:dyDescent="0.25">
      <c r="A45" s="181" t="s">
        <v>423</v>
      </c>
      <c r="B45" s="181" t="s">
        <v>513</v>
      </c>
      <c r="C45" s="181" t="s">
        <v>514</v>
      </c>
      <c r="E45" s="181" t="s">
        <v>515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514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2.66</v>
      </c>
      <c r="U45" t="e">
        <f t="shared" si="7"/>
        <v>#N/A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 t="e">
        <f t="shared" si="11"/>
        <v>#N/A</v>
      </c>
      <c r="AN45" s="175"/>
    </row>
    <row r="46" spans="1:40" x14ac:dyDescent="0.25">
      <c r="A46" s="181" t="s">
        <v>423</v>
      </c>
      <c r="B46" s="181" t="s">
        <v>516</v>
      </c>
      <c r="C46" s="181" t="s">
        <v>327</v>
      </c>
      <c r="E46" s="181" t="s">
        <v>517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327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 t="e">
        <f t="shared" si="7"/>
        <v>#N/A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 t="e">
        <f t="shared" si="11"/>
        <v>#N/A</v>
      </c>
      <c r="AN46" s="175"/>
    </row>
    <row r="47" spans="1:40" x14ac:dyDescent="0.25">
      <c r="A47" s="181" t="s">
        <v>423</v>
      </c>
      <c r="B47" s="181" t="s">
        <v>518</v>
      </c>
      <c r="C47" s="181" t="s">
        <v>519</v>
      </c>
      <c r="E47" s="181" t="s">
        <v>520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519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 t="e">
        <f t="shared" si="7"/>
        <v>#N/A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 t="e">
        <f t="shared" si="11"/>
        <v>#N/A</v>
      </c>
      <c r="AN47" s="175"/>
    </row>
    <row r="48" spans="1:40" x14ac:dyDescent="0.25">
      <c r="A48" s="181" t="s">
        <v>423</v>
      </c>
      <c r="B48" s="181" t="s">
        <v>521</v>
      </c>
      <c r="C48" s="181" t="s">
        <v>522</v>
      </c>
      <c r="E48" s="181" t="s">
        <v>523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522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 t="e">
        <f t="shared" si="7"/>
        <v>#N/A</v>
      </c>
      <c r="W48" s="64" t="str">
        <f t="shared" si="8"/>
        <v>June</v>
      </c>
      <c r="X48">
        <f t="shared" si="9"/>
        <v>6.3</v>
      </c>
      <c r="Y48">
        <f t="shared" si="10"/>
        <v>6.23</v>
      </c>
      <c r="Z48" t="e">
        <f t="shared" si="11"/>
        <v>#N/A</v>
      </c>
      <c r="AN48" s="175"/>
    </row>
    <row r="49" spans="1:40" x14ac:dyDescent="0.25">
      <c r="A49" s="181" t="s">
        <v>423</v>
      </c>
      <c r="B49" s="181" t="s">
        <v>524</v>
      </c>
      <c r="C49" s="181" t="s">
        <v>525</v>
      </c>
      <c r="E49" s="181" t="s">
        <v>526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525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 t="e">
        <f t="shared" si="7"/>
        <v>#N/A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 t="e">
        <f t="shared" si="11"/>
        <v>#N/A</v>
      </c>
      <c r="AN49" s="175"/>
    </row>
    <row r="50" spans="1:40" x14ac:dyDescent="0.25">
      <c r="A50" s="181" t="s">
        <v>423</v>
      </c>
      <c r="B50" s="181" t="s">
        <v>527</v>
      </c>
      <c r="C50" s="181" t="s">
        <v>528</v>
      </c>
      <c r="E50" s="181" t="s">
        <v>529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528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 t="e">
        <f t="shared" si="7"/>
        <v>#N/A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 t="e">
        <f t="shared" si="11"/>
        <v>#N/A</v>
      </c>
      <c r="AN50" s="175"/>
    </row>
    <row r="51" spans="1:40" x14ac:dyDescent="0.25">
      <c r="A51" s="181" t="s">
        <v>423</v>
      </c>
      <c r="B51" s="181" t="s">
        <v>530</v>
      </c>
      <c r="C51" s="181" t="s">
        <v>531</v>
      </c>
      <c r="E51" s="181" t="s">
        <v>532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531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 t="e">
        <f t="shared" si="7"/>
        <v>#N/A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 t="e">
        <f t="shared" si="11"/>
        <v>#N/A</v>
      </c>
      <c r="AN51" s="175"/>
    </row>
    <row r="52" spans="1:40" x14ac:dyDescent="0.25">
      <c r="A52" s="181" t="s">
        <v>423</v>
      </c>
      <c r="B52" s="181" t="s">
        <v>533</v>
      </c>
      <c r="C52" s="181" t="s">
        <v>534</v>
      </c>
      <c r="E52" s="181" t="s">
        <v>535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534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 t="e">
        <f t="shared" si="7"/>
        <v>#N/A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 t="e">
        <f t="shared" si="11"/>
        <v>#N/A</v>
      </c>
      <c r="AN52" s="175"/>
    </row>
    <row r="53" spans="1:40" x14ac:dyDescent="0.25">
      <c r="A53" s="181" t="s">
        <v>423</v>
      </c>
      <c r="B53" s="181" t="s">
        <v>536</v>
      </c>
      <c r="C53" s="181" t="s">
        <v>413</v>
      </c>
      <c r="E53" s="181" t="s">
        <v>537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413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5.89</v>
      </c>
      <c r="Z53" t="e">
        <f t="shared" si="11"/>
        <v>#N/A</v>
      </c>
      <c r="AN53" s="175"/>
    </row>
    <row r="54" spans="1:40" x14ac:dyDescent="0.25">
      <c r="A54" s="181" t="s">
        <v>426</v>
      </c>
      <c r="B54" s="181" t="s">
        <v>505</v>
      </c>
      <c r="C54" s="181" t="s">
        <v>387</v>
      </c>
      <c r="E54" s="181" t="s">
        <v>538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387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5">
      <c r="A55" s="181" t="s">
        <v>426</v>
      </c>
      <c r="B55" s="181" t="s">
        <v>507</v>
      </c>
      <c r="C55" s="181" t="s">
        <v>508</v>
      </c>
      <c r="E55" s="181" t="s">
        <v>539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508</v>
      </c>
      <c r="O55" s="65">
        <v>2.46</v>
      </c>
      <c r="P55" s="65">
        <v>5.73</v>
      </c>
      <c r="Q55" s="64">
        <v>14</v>
      </c>
      <c r="AN55" s="175"/>
    </row>
    <row r="56" spans="1:40" x14ac:dyDescent="0.25">
      <c r="A56" s="181" t="s">
        <v>426</v>
      </c>
      <c r="B56" s="181" t="s">
        <v>510</v>
      </c>
      <c r="C56" s="181" t="s">
        <v>511</v>
      </c>
      <c r="E56" s="181" t="s">
        <v>540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511</v>
      </c>
      <c r="O56" s="65">
        <v>2.66</v>
      </c>
      <c r="P56" s="65">
        <v>6.03</v>
      </c>
      <c r="Q56" s="64">
        <v>15</v>
      </c>
      <c r="AN56" s="175"/>
    </row>
    <row r="57" spans="1:40" x14ac:dyDescent="0.25">
      <c r="A57" s="181" t="s">
        <v>426</v>
      </c>
      <c r="B57" s="181" t="s">
        <v>513</v>
      </c>
      <c r="C57" s="181" t="s">
        <v>514</v>
      </c>
      <c r="E57" s="181" t="s">
        <v>541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514</v>
      </c>
      <c r="O57" s="65">
        <v>2.62</v>
      </c>
      <c r="P57" s="65">
        <v>5.91</v>
      </c>
      <c r="Q57" s="64">
        <v>16</v>
      </c>
      <c r="AN57" s="175"/>
    </row>
    <row r="58" spans="1:40" x14ac:dyDescent="0.25">
      <c r="A58" s="181" t="s">
        <v>426</v>
      </c>
      <c r="B58" s="181" t="s">
        <v>516</v>
      </c>
      <c r="C58" s="181" t="s">
        <v>327</v>
      </c>
      <c r="E58" s="181" t="s">
        <v>542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327</v>
      </c>
      <c r="O58" s="65">
        <v>2.85</v>
      </c>
      <c r="P58" s="65">
        <v>6.19</v>
      </c>
      <c r="Q58" s="64">
        <v>17</v>
      </c>
      <c r="AN58" s="175"/>
    </row>
    <row r="59" spans="1:40" x14ac:dyDescent="0.25">
      <c r="A59" s="181" t="s">
        <v>426</v>
      </c>
      <c r="B59" s="181" t="s">
        <v>518</v>
      </c>
      <c r="C59" s="181" t="s">
        <v>519</v>
      </c>
      <c r="E59" s="181" t="s">
        <v>543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519</v>
      </c>
      <c r="O59" s="65">
        <v>2.93</v>
      </c>
      <c r="P59" s="65">
        <v>6.23</v>
      </c>
      <c r="Q59" s="64">
        <v>18</v>
      </c>
      <c r="AN59" s="175"/>
    </row>
    <row r="60" spans="1:40" x14ac:dyDescent="0.25">
      <c r="A60" s="181" t="s">
        <v>426</v>
      </c>
      <c r="B60" s="181" t="s">
        <v>521</v>
      </c>
      <c r="C60" s="181" t="s">
        <v>522</v>
      </c>
      <c r="E60" s="181" t="s">
        <v>544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522</v>
      </c>
      <c r="O60" s="65">
        <v>2.95</v>
      </c>
      <c r="P60" s="65">
        <v>6.06</v>
      </c>
      <c r="Q60" s="64">
        <v>19</v>
      </c>
      <c r="AN60" s="175"/>
    </row>
    <row r="61" spans="1:40" x14ac:dyDescent="0.25">
      <c r="A61" s="181" t="s">
        <v>426</v>
      </c>
      <c r="B61" s="181" t="s">
        <v>524</v>
      </c>
      <c r="C61" s="181" t="s">
        <v>525</v>
      </c>
      <c r="E61" s="181" t="s">
        <v>545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525</v>
      </c>
      <c r="O61" s="65">
        <v>2.9</v>
      </c>
      <c r="P61" s="65">
        <v>6.19</v>
      </c>
      <c r="Q61" s="64">
        <v>20</v>
      </c>
      <c r="AN61" s="175"/>
    </row>
    <row r="62" spans="1:40" x14ac:dyDescent="0.25">
      <c r="A62" s="181" t="s">
        <v>426</v>
      </c>
      <c r="B62" s="181" t="s">
        <v>527</v>
      </c>
      <c r="C62" s="181" t="s">
        <v>528</v>
      </c>
      <c r="E62" s="181" t="s">
        <v>546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528</v>
      </c>
      <c r="O62" s="65">
        <v>2.88</v>
      </c>
      <c r="P62" s="65">
        <v>6.22</v>
      </c>
      <c r="Q62" s="64">
        <v>21</v>
      </c>
      <c r="AN62" s="175"/>
    </row>
    <row r="63" spans="1:40" x14ac:dyDescent="0.25">
      <c r="A63" s="181" t="s">
        <v>426</v>
      </c>
      <c r="B63" s="181" t="s">
        <v>530</v>
      </c>
      <c r="C63" s="181" t="s">
        <v>531</v>
      </c>
      <c r="E63" s="181" t="s">
        <v>547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531</v>
      </c>
      <c r="O63" s="65">
        <v>2.83</v>
      </c>
      <c r="P63" s="65">
        <v>6.14</v>
      </c>
      <c r="Q63" s="64">
        <v>22</v>
      </c>
      <c r="AN63" s="175"/>
    </row>
    <row r="64" spans="1:40" x14ac:dyDescent="0.25">
      <c r="A64" s="181" t="s">
        <v>426</v>
      </c>
      <c r="B64" s="181" t="s">
        <v>533</v>
      </c>
      <c r="C64" s="181" t="s">
        <v>534</v>
      </c>
      <c r="E64" s="181" t="s">
        <v>548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534</v>
      </c>
      <c r="O64" s="65">
        <v>2.67</v>
      </c>
      <c r="P64" s="65">
        <v>5.89</v>
      </c>
      <c r="Q64" s="64">
        <v>23</v>
      </c>
      <c r="AN64" s="175"/>
    </row>
    <row r="65" spans="1:40" x14ac:dyDescent="0.25">
      <c r="A65" s="181" t="s">
        <v>426</v>
      </c>
      <c r="B65" s="181" t="s">
        <v>536</v>
      </c>
      <c r="C65" s="181" t="s">
        <v>413</v>
      </c>
      <c r="E65" s="181" t="s">
        <v>546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413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5">
      <c r="A66" s="181" t="s">
        <v>429</v>
      </c>
      <c r="B66" s="181" t="s">
        <v>505</v>
      </c>
      <c r="C66" s="181" t="s">
        <v>387</v>
      </c>
      <c r="E66" s="181" t="s">
        <v>549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387</v>
      </c>
      <c r="O66" s="65">
        <v>2.41</v>
      </c>
      <c r="P66" s="65">
        <v>5.57</v>
      </c>
      <c r="Q66" s="64">
        <v>25</v>
      </c>
      <c r="AN66" s="175"/>
    </row>
    <row r="67" spans="1:40" x14ac:dyDescent="0.25">
      <c r="A67" s="181" t="s">
        <v>429</v>
      </c>
      <c r="B67" s="181" t="s">
        <v>507</v>
      </c>
      <c r="C67" s="181" t="s">
        <v>508</v>
      </c>
      <c r="E67" s="181" t="s">
        <v>550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/>
      <c r="M67" s="63"/>
      <c r="N67" s="64"/>
      <c r="O67" s="65"/>
      <c r="P67" s="65"/>
      <c r="Q67" s="64">
        <v>26</v>
      </c>
      <c r="AN67" s="175"/>
    </row>
    <row r="68" spans="1:40" x14ac:dyDescent="0.25">
      <c r="A68" s="181" t="s">
        <v>429</v>
      </c>
      <c r="B68" s="181" t="s">
        <v>510</v>
      </c>
      <c r="C68" s="181" t="s">
        <v>511</v>
      </c>
      <c r="E68" s="181" t="s">
        <v>551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/>
      <c r="M68" s="63"/>
      <c r="N68" s="64"/>
      <c r="O68" s="65"/>
      <c r="P68" s="65"/>
      <c r="Q68" s="64">
        <v>27</v>
      </c>
      <c r="AN68" s="175"/>
    </row>
    <row r="69" spans="1:40" x14ac:dyDescent="0.25">
      <c r="A69" s="181" t="s">
        <v>429</v>
      </c>
      <c r="B69" s="181" t="s">
        <v>513</v>
      </c>
      <c r="C69" s="181" t="s">
        <v>514</v>
      </c>
      <c r="E69" s="181" t="s">
        <v>552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/>
      <c r="M69" s="63"/>
      <c r="N69" s="64"/>
      <c r="O69" s="65"/>
      <c r="P69" s="65"/>
      <c r="Q69" s="64">
        <v>28</v>
      </c>
      <c r="AN69" s="175"/>
    </row>
    <row r="70" spans="1:40" x14ac:dyDescent="0.25">
      <c r="A70" s="181" t="s">
        <v>429</v>
      </c>
      <c r="B70" s="181" t="s">
        <v>516</v>
      </c>
      <c r="C70" s="181" t="s">
        <v>327</v>
      </c>
      <c r="E70" s="181" t="s">
        <v>553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5">
      <c r="A71" s="181" t="s">
        <v>429</v>
      </c>
      <c r="B71" s="181" t="s">
        <v>518</v>
      </c>
      <c r="C71" s="181" t="s">
        <v>519</v>
      </c>
      <c r="E71" s="181" t="s">
        <v>553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5">
      <c r="A72" s="181" t="s">
        <v>429</v>
      </c>
      <c r="B72" s="181" t="s">
        <v>521</v>
      </c>
      <c r="C72" s="181" t="s">
        <v>522</v>
      </c>
      <c r="E72" s="181" t="s">
        <v>554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1" t="s">
        <v>429</v>
      </c>
      <c r="B73" s="181" t="s">
        <v>524</v>
      </c>
      <c r="C73" s="181" t="s">
        <v>525</v>
      </c>
      <c r="E73" s="181" t="s">
        <v>555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1" t="s">
        <v>429</v>
      </c>
      <c r="B74" s="181" t="s">
        <v>527</v>
      </c>
      <c r="C74" s="181" t="s">
        <v>528</v>
      </c>
      <c r="E74" s="181" t="s">
        <v>556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429</v>
      </c>
      <c r="B75" s="181" t="s">
        <v>530</v>
      </c>
      <c r="C75" s="181" t="s">
        <v>531</v>
      </c>
      <c r="E75" s="181" t="s">
        <v>557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429</v>
      </c>
      <c r="B76" s="181" t="s">
        <v>533</v>
      </c>
      <c r="C76" s="181" t="s">
        <v>534</v>
      </c>
      <c r="E76" s="181" t="s">
        <v>558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429</v>
      </c>
      <c r="B77" s="181" t="s">
        <v>536</v>
      </c>
      <c r="C77" s="181" t="s">
        <v>413</v>
      </c>
      <c r="E77" s="181" t="s">
        <v>559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432</v>
      </c>
      <c r="B78" s="181" t="s">
        <v>505</v>
      </c>
      <c r="C78" s="181" t="s">
        <v>387</v>
      </c>
      <c r="E78" s="181" t="s">
        <v>560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1" t="s">
        <v>432</v>
      </c>
      <c r="B79" s="181" t="s">
        <v>507</v>
      </c>
      <c r="C79" s="181" t="s">
        <v>508</v>
      </c>
      <c r="E79" s="181" t="s">
        <v>561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1" t="s">
        <v>432</v>
      </c>
      <c r="B80" s="181" t="s">
        <v>510</v>
      </c>
      <c r="C80" s="181" t="s">
        <v>511</v>
      </c>
      <c r="E80" s="181" t="s">
        <v>562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1" t="s">
        <v>432</v>
      </c>
      <c r="B81" s="181" t="s">
        <v>513</v>
      </c>
      <c r="C81" s="181" t="s">
        <v>514</v>
      </c>
      <c r="E81" s="181" t="s">
        <v>563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1" t="s">
        <v>432</v>
      </c>
      <c r="B82" s="181" t="s">
        <v>516</v>
      </c>
      <c r="C82" s="181" t="s">
        <v>327</v>
      </c>
      <c r="E82" s="181" t="s">
        <v>564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1" t="s">
        <v>432</v>
      </c>
      <c r="B83" s="181" t="s">
        <v>518</v>
      </c>
      <c r="C83" s="181" t="s">
        <v>519</v>
      </c>
      <c r="E83" s="181" t="s">
        <v>565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1" t="s">
        <v>432</v>
      </c>
      <c r="B84" s="181" t="s">
        <v>521</v>
      </c>
      <c r="C84" s="181" t="s">
        <v>522</v>
      </c>
      <c r="E84" s="181" t="s">
        <v>566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1" t="s">
        <v>432</v>
      </c>
      <c r="B85" s="181" t="s">
        <v>524</v>
      </c>
      <c r="C85" s="181" t="s">
        <v>525</v>
      </c>
      <c r="E85" s="181" t="s">
        <v>567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1" t="s">
        <v>432</v>
      </c>
      <c r="B86" s="181" t="s">
        <v>527</v>
      </c>
      <c r="C86" s="181" t="s">
        <v>528</v>
      </c>
      <c r="E86" s="181" t="s">
        <v>568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1" t="s">
        <v>432</v>
      </c>
      <c r="B87" s="181" t="s">
        <v>530</v>
      </c>
      <c r="C87" s="181" t="s">
        <v>531</v>
      </c>
      <c r="E87" s="181" t="s">
        <v>569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1" t="s">
        <v>432</v>
      </c>
      <c r="B88" s="181" t="s">
        <v>533</v>
      </c>
      <c r="C88" s="181" t="s">
        <v>534</v>
      </c>
      <c r="E88" s="181" t="s">
        <v>569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1" t="s">
        <v>432</v>
      </c>
      <c r="B89" s="181" t="s">
        <v>536</v>
      </c>
      <c r="C89" s="181" t="s">
        <v>413</v>
      </c>
      <c r="E89" s="181" t="s">
        <v>570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1" t="s">
        <v>435</v>
      </c>
      <c r="B90" s="181" t="s">
        <v>505</v>
      </c>
      <c r="C90" s="181" t="s">
        <v>387</v>
      </c>
      <c r="E90" s="181" t="s">
        <v>571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1" t="s">
        <v>435</v>
      </c>
      <c r="B91" s="181" t="s">
        <v>507</v>
      </c>
      <c r="C91" s="181" t="s">
        <v>508</v>
      </c>
      <c r="E91" s="181" t="s">
        <v>570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1" t="s">
        <v>435</v>
      </c>
      <c r="B92" s="181" t="s">
        <v>510</v>
      </c>
      <c r="C92" s="181" t="s">
        <v>511</v>
      </c>
      <c r="E92" s="181" t="s">
        <v>572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1" t="s">
        <v>435</v>
      </c>
      <c r="B93" s="181" t="s">
        <v>513</v>
      </c>
      <c r="C93" s="181" t="s">
        <v>514</v>
      </c>
      <c r="E93" s="181" t="s">
        <v>573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1" t="s">
        <v>435</v>
      </c>
      <c r="B94" s="181" t="s">
        <v>516</v>
      </c>
      <c r="C94" s="181" t="s">
        <v>327</v>
      </c>
      <c r="E94" s="181" t="s">
        <v>571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1" t="s">
        <v>435</v>
      </c>
      <c r="B95" s="181" t="s">
        <v>518</v>
      </c>
      <c r="C95" s="181" t="s">
        <v>519</v>
      </c>
      <c r="E95" s="181" t="s">
        <v>574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1" t="s">
        <v>435</v>
      </c>
      <c r="B96" s="181" t="s">
        <v>521</v>
      </c>
      <c r="C96" s="181" t="s">
        <v>522</v>
      </c>
      <c r="E96" s="181" t="s">
        <v>575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1" t="s">
        <v>435</v>
      </c>
      <c r="B97" s="181" t="s">
        <v>524</v>
      </c>
      <c r="C97" s="181" t="s">
        <v>525</v>
      </c>
      <c r="E97" s="181" t="s">
        <v>576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1" t="s">
        <v>435</v>
      </c>
      <c r="B98" s="181" t="s">
        <v>527</v>
      </c>
      <c r="C98" s="181" t="s">
        <v>528</v>
      </c>
      <c r="E98" s="181" t="s">
        <v>577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1" t="s">
        <v>435</v>
      </c>
      <c r="B99" s="181" t="s">
        <v>530</v>
      </c>
      <c r="C99" s="181" t="s">
        <v>531</v>
      </c>
      <c r="E99" s="181" t="s">
        <v>578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1" t="s">
        <v>435</v>
      </c>
      <c r="B100" s="181" t="s">
        <v>533</v>
      </c>
      <c r="C100" s="181" t="s">
        <v>534</v>
      </c>
      <c r="E100" s="181" t="s">
        <v>579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1" t="s">
        <v>435</v>
      </c>
      <c r="B101" s="181" t="s">
        <v>536</v>
      </c>
      <c r="C101" s="181" t="s">
        <v>413</v>
      </c>
      <c r="E101" s="181" t="s">
        <v>580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1" t="s">
        <v>438</v>
      </c>
      <c r="B102" s="181" t="s">
        <v>505</v>
      </c>
      <c r="C102" s="181" t="s">
        <v>387</v>
      </c>
      <c r="E102" s="181" t="s">
        <v>581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1" t="s">
        <v>438</v>
      </c>
      <c r="B103" s="181" t="s">
        <v>507</v>
      </c>
      <c r="C103" s="181" t="s">
        <v>508</v>
      </c>
      <c r="E103" s="181" t="s">
        <v>582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1" t="s">
        <v>438</v>
      </c>
      <c r="B104" s="181" t="s">
        <v>510</v>
      </c>
      <c r="C104" s="181" t="s">
        <v>511</v>
      </c>
      <c r="E104" s="181" t="s">
        <v>583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1" t="s">
        <v>438</v>
      </c>
      <c r="B105" s="181" t="s">
        <v>513</v>
      </c>
      <c r="C105" s="181" t="s">
        <v>514</v>
      </c>
      <c r="E105" s="181" t="s">
        <v>584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1" t="s">
        <v>438</v>
      </c>
      <c r="B106" s="181" t="s">
        <v>516</v>
      </c>
      <c r="C106" s="181" t="s">
        <v>327</v>
      </c>
      <c r="E106" s="181" t="s">
        <v>585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1" t="s">
        <v>438</v>
      </c>
      <c r="B107" s="181" t="s">
        <v>518</v>
      </c>
      <c r="C107" s="181" t="s">
        <v>519</v>
      </c>
      <c r="E107" s="181" t="s">
        <v>586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1" t="s">
        <v>438</v>
      </c>
      <c r="B108" s="181" t="s">
        <v>521</v>
      </c>
      <c r="C108" s="181" t="s">
        <v>522</v>
      </c>
      <c r="E108" s="181" t="s">
        <v>587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1" t="s">
        <v>438</v>
      </c>
      <c r="B109" s="181" t="s">
        <v>524</v>
      </c>
      <c r="C109" s="181" t="s">
        <v>525</v>
      </c>
      <c r="E109" s="181" t="s">
        <v>588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1" t="s">
        <v>438</v>
      </c>
      <c r="B110" s="181" t="s">
        <v>527</v>
      </c>
      <c r="C110" s="181" t="s">
        <v>528</v>
      </c>
      <c r="E110" s="181" t="s">
        <v>589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1" t="s">
        <v>438</v>
      </c>
      <c r="B111" s="181" t="s">
        <v>530</v>
      </c>
      <c r="C111" s="181" t="s">
        <v>531</v>
      </c>
      <c r="E111" s="181" t="s">
        <v>589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1" t="s">
        <v>438</v>
      </c>
      <c r="B112" s="181" t="s">
        <v>533</v>
      </c>
      <c r="C112" s="181" t="s">
        <v>534</v>
      </c>
      <c r="E112" s="181" t="s">
        <v>590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1" t="s">
        <v>438</v>
      </c>
      <c r="B113" s="181" t="s">
        <v>536</v>
      </c>
      <c r="C113" s="181" t="s">
        <v>413</v>
      </c>
      <c r="E113" s="181" t="s">
        <v>591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1" t="s">
        <v>441</v>
      </c>
      <c r="B114" s="181" t="s">
        <v>505</v>
      </c>
      <c r="C114" s="181" t="s">
        <v>387</v>
      </c>
      <c r="E114" s="181" t="s">
        <v>592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1" t="s">
        <v>441</v>
      </c>
      <c r="B115" s="181" t="s">
        <v>507</v>
      </c>
      <c r="C115" s="181" t="s">
        <v>508</v>
      </c>
      <c r="E115" s="181" t="s">
        <v>593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1" t="s">
        <v>441</v>
      </c>
      <c r="B116" s="181" t="s">
        <v>510</v>
      </c>
      <c r="C116" s="181" t="s">
        <v>511</v>
      </c>
      <c r="E116" s="181" t="s">
        <v>594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1" t="s">
        <v>441</v>
      </c>
      <c r="B117" s="181" t="s">
        <v>513</v>
      </c>
      <c r="C117" s="181" t="s">
        <v>514</v>
      </c>
      <c r="E117" s="181" t="s">
        <v>594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1" t="s">
        <v>441</v>
      </c>
      <c r="B118" s="181" t="s">
        <v>516</v>
      </c>
      <c r="C118" s="181" t="s">
        <v>327</v>
      </c>
      <c r="E118" s="181" t="s">
        <v>595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1" t="s">
        <v>441</v>
      </c>
      <c r="B119" s="181" t="s">
        <v>518</v>
      </c>
      <c r="C119" s="181" t="s">
        <v>519</v>
      </c>
      <c r="E119" s="181" t="s">
        <v>596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1" t="s">
        <v>441</v>
      </c>
      <c r="B120" s="181" t="s">
        <v>521</v>
      </c>
      <c r="C120" s="181" t="s">
        <v>522</v>
      </c>
      <c r="E120" s="181" t="s">
        <v>597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1" t="s">
        <v>441</v>
      </c>
      <c r="B121" s="181" t="s">
        <v>524</v>
      </c>
      <c r="C121" s="181" t="s">
        <v>525</v>
      </c>
      <c r="E121" s="181" t="s">
        <v>598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1" t="s">
        <v>441</v>
      </c>
      <c r="B122" s="181" t="s">
        <v>527</v>
      </c>
      <c r="C122" s="181" t="s">
        <v>528</v>
      </c>
      <c r="E122" s="181" t="s">
        <v>597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1" t="s">
        <v>441</v>
      </c>
      <c r="B123" s="181" t="s">
        <v>530</v>
      </c>
      <c r="C123" s="181" t="s">
        <v>531</v>
      </c>
      <c r="E123" s="181" t="s">
        <v>599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1" t="s">
        <v>441</v>
      </c>
      <c r="B124" s="181" t="s">
        <v>533</v>
      </c>
      <c r="C124" s="181" t="s">
        <v>534</v>
      </c>
      <c r="E124" s="181" t="s">
        <v>597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1" t="s">
        <v>441</v>
      </c>
      <c r="B125" s="181" t="s">
        <v>536</v>
      </c>
      <c r="C125" s="181" t="s">
        <v>413</v>
      </c>
      <c r="E125" s="181" t="s">
        <v>600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1" t="s">
        <v>444</v>
      </c>
      <c r="B126" s="181" t="s">
        <v>505</v>
      </c>
      <c r="C126" s="181" t="s">
        <v>387</v>
      </c>
      <c r="E126" s="181" t="s">
        <v>601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1" t="s">
        <v>444</v>
      </c>
      <c r="B127" s="181" t="s">
        <v>507</v>
      </c>
      <c r="C127" s="181" t="s">
        <v>508</v>
      </c>
      <c r="E127" s="181" t="s">
        <v>602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1" t="s">
        <v>444</v>
      </c>
      <c r="B128" s="181" t="s">
        <v>510</v>
      </c>
      <c r="C128" s="181" t="s">
        <v>511</v>
      </c>
      <c r="E128" s="181" t="s">
        <v>603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1" t="s">
        <v>444</v>
      </c>
      <c r="B129" s="181" t="s">
        <v>513</v>
      </c>
      <c r="C129" s="181" t="s">
        <v>514</v>
      </c>
      <c r="E129" s="181" t="s">
        <v>603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1" t="s">
        <v>444</v>
      </c>
      <c r="B130" s="181" t="s">
        <v>516</v>
      </c>
      <c r="C130" s="181" t="s">
        <v>327</v>
      </c>
      <c r="E130" s="181" t="s">
        <v>603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1" t="s">
        <v>444</v>
      </c>
      <c r="B131" s="181" t="s">
        <v>518</v>
      </c>
      <c r="C131" s="181" t="s">
        <v>519</v>
      </c>
      <c r="E131" s="181" t="s">
        <v>603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1" t="s">
        <v>444</v>
      </c>
      <c r="B132" s="181" t="s">
        <v>521</v>
      </c>
      <c r="C132" s="181" t="s">
        <v>522</v>
      </c>
      <c r="E132" s="181" t="s">
        <v>602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1" t="s">
        <v>444</v>
      </c>
      <c r="B133" s="181" t="s">
        <v>524</v>
      </c>
      <c r="C133" s="181" t="s">
        <v>525</v>
      </c>
      <c r="E133" s="181" t="s">
        <v>602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1" t="s">
        <v>444</v>
      </c>
      <c r="B134" s="181" t="s">
        <v>527</v>
      </c>
      <c r="C134" s="181" t="s">
        <v>528</v>
      </c>
      <c r="E134" s="181" t="s">
        <v>603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1" t="s">
        <v>444</v>
      </c>
      <c r="B135" s="181" t="s">
        <v>530</v>
      </c>
      <c r="C135" s="181" t="s">
        <v>531</v>
      </c>
      <c r="E135" s="181" t="s">
        <v>604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1" t="s">
        <v>444</v>
      </c>
      <c r="B136" s="181" t="s">
        <v>533</v>
      </c>
      <c r="C136" s="181" t="s">
        <v>534</v>
      </c>
      <c r="E136" s="181" t="s">
        <v>605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1" t="s">
        <v>444</v>
      </c>
      <c r="B137" s="181" t="s">
        <v>536</v>
      </c>
      <c r="C137" s="181" t="s">
        <v>413</v>
      </c>
      <c r="E137" s="181" t="s">
        <v>606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1" t="s">
        <v>447</v>
      </c>
      <c r="B138" s="181" t="s">
        <v>505</v>
      </c>
      <c r="C138" s="181" t="s">
        <v>387</v>
      </c>
      <c r="E138" s="181" t="s">
        <v>607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1" t="s">
        <v>447</v>
      </c>
      <c r="B139" s="181" t="s">
        <v>507</v>
      </c>
      <c r="C139" s="181" t="s">
        <v>508</v>
      </c>
      <c r="E139" s="181" t="s">
        <v>608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1" t="s">
        <v>447</v>
      </c>
      <c r="B140" s="181" t="s">
        <v>510</v>
      </c>
      <c r="C140" s="181" t="s">
        <v>511</v>
      </c>
      <c r="E140" s="181" t="s">
        <v>609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1" t="s">
        <v>447</v>
      </c>
      <c r="B141" s="181" t="s">
        <v>513</v>
      </c>
      <c r="C141" s="181" t="s">
        <v>514</v>
      </c>
      <c r="E141" s="181" t="s">
        <v>610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1" t="s">
        <v>447</v>
      </c>
      <c r="B142" s="181" t="s">
        <v>516</v>
      </c>
      <c r="C142" s="181" t="s">
        <v>327</v>
      </c>
      <c r="E142" s="181" t="s">
        <v>611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1" t="s">
        <v>447</v>
      </c>
      <c r="B143" s="181" t="s">
        <v>518</v>
      </c>
      <c r="C143" s="181" t="s">
        <v>519</v>
      </c>
      <c r="E143" s="181" t="s">
        <v>612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1" t="s">
        <v>447</v>
      </c>
      <c r="B144" s="181" t="s">
        <v>521</v>
      </c>
      <c r="C144" s="181" t="s">
        <v>522</v>
      </c>
      <c r="E144" s="181" t="s">
        <v>613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1" t="s">
        <v>447</v>
      </c>
      <c r="B145" s="181" t="s">
        <v>524</v>
      </c>
      <c r="C145" s="181" t="s">
        <v>525</v>
      </c>
      <c r="E145" s="181" t="s">
        <v>614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1" t="s">
        <v>447</v>
      </c>
      <c r="B146" s="181" t="s">
        <v>527</v>
      </c>
      <c r="C146" s="181" t="s">
        <v>528</v>
      </c>
      <c r="E146" s="181" t="s">
        <v>614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1" t="s">
        <v>447</v>
      </c>
      <c r="B147" s="181" t="s">
        <v>530</v>
      </c>
      <c r="C147" s="181" t="s">
        <v>531</v>
      </c>
      <c r="E147" s="181" t="s">
        <v>615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1" t="s">
        <v>447</v>
      </c>
      <c r="B148" s="181" t="s">
        <v>533</v>
      </c>
      <c r="C148" s="181" t="s">
        <v>534</v>
      </c>
      <c r="E148" s="181" t="s">
        <v>616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1" t="s">
        <v>447</v>
      </c>
      <c r="B149" s="181" t="s">
        <v>536</v>
      </c>
      <c r="C149" s="181" t="s">
        <v>413</v>
      </c>
      <c r="E149" s="181" t="s">
        <v>617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1" t="s">
        <v>450</v>
      </c>
      <c r="B150" s="181" t="s">
        <v>505</v>
      </c>
      <c r="C150" s="181" t="s">
        <v>387</v>
      </c>
      <c r="E150" s="181" t="s">
        <v>618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1" t="s">
        <v>450</v>
      </c>
      <c r="B151" s="181" t="s">
        <v>507</v>
      </c>
      <c r="C151" s="181" t="s">
        <v>508</v>
      </c>
      <c r="E151" s="181" t="s">
        <v>619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1" t="s">
        <v>450</v>
      </c>
      <c r="B152" s="181" t="s">
        <v>510</v>
      </c>
      <c r="C152" s="181" t="s">
        <v>511</v>
      </c>
      <c r="E152" s="181" t="s">
        <v>611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1" t="s">
        <v>450</v>
      </c>
      <c r="B153" s="181" t="s">
        <v>513</v>
      </c>
      <c r="C153" s="181" t="s">
        <v>514</v>
      </c>
      <c r="E153" s="181" t="s">
        <v>620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1" t="s">
        <v>450</v>
      </c>
      <c r="B154" s="181" t="s">
        <v>516</v>
      </c>
      <c r="C154" s="181" t="s">
        <v>327</v>
      </c>
      <c r="E154" s="181" t="s">
        <v>607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1" t="s">
        <v>450</v>
      </c>
      <c r="B155" s="181" t="s">
        <v>518</v>
      </c>
      <c r="C155" s="181" t="s">
        <v>519</v>
      </c>
      <c r="E155" s="181" t="s">
        <v>621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1" t="s">
        <v>450</v>
      </c>
      <c r="B156" s="181" t="s">
        <v>521</v>
      </c>
      <c r="C156" s="181" t="s">
        <v>522</v>
      </c>
      <c r="E156" s="181" t="s">
        <v>622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1" t="s">
        <v>450</v>
      </c>
      <c r="B157" s="181" t="s">
        <v>524</v>
      </c>
      <c r="C157" s="181" t="s">
        <v>525</v>
      </c>
      <c r="E157" s="181" t="s">
        <v>623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1" t="s">
        <v>450</v>
      </c>
      <c r="B158" s="181" t="s">
        <v>527</v>
      </c>
      <c r="C158" s="181" t="s">
        <v>528</v>
      </c>
      <c r="E158" s="181" t="s">
        <v>624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1" t="s">
        <v>450</v>
      </c>
      <c r="B159" s="181" t="s">
        <v>530</v>
      </c>
      <c r="C159" s="181" t="s">
        <v>531</v>
      </c>
      <c r="E159" s="181" t="s">
        <v>625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1" t="s">
        <v>450</v>
      </c>
      <c r="B160" s="181" t="s">
        <v>533</v>
      </c>
      <c r="C160" s="181" t="s">
        <v>534</v>
      </c>
      <c r="E160" s="181" t="s">
        <v>626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1" t="s">
        <v>450</v>
      </c>
      <c r="B161" s="181" t="s">
        <v>536</v>
      </c>
      <c r="C161" s="181" t="s">
        <v>413</v>
      </c>
      <c r="E161" s="181" t="s">
        <v>627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1" t="s">
        <v>453</v>
      </c>
      <c r="B162" s="181" t="s">
        <v>505</v>
      </c>
      <c r="C162" s="181" t="s">
        <v>387</v>
      </c>
      <c r="E162" s="181" t="s">
        <v>592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1" t="s">
        <v>453</v>
      </c>
      <c r="B163" s="181" t="s">
        <v>507</v>
      </c>
      <c r="C163" s="181" t="s">
        <v>508</v>
      </c>
      <c r="E163" s="181" t="s">
        <v>628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1" t="s">
        <v>453</v>
      </c>
      <c r="B164" s="181" t="s">
        <v>510</v>
      </c>
      <c r="C164" s="181" t="s">
        <v>511</v>
      </c>
      <c r="E164" s="181" t="s">
        <v>629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1" t="s">
        <v>453</v>
      </c>
      <c r="B165" s="181" t="s">
        <v>513</v>
      </c>
      <c r="C165" s="181" t="s">
        <v>514</v>
      </c>
      <c r="E165" s="181" t="s">
        <v>630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1" t="s">
        <v>453</v>
      </c>
      <c r="B166" s="181" t="s">
        <v>516</v>
      </c>
      <c r="C166" s="181" t="s">
        <v>327</v>
      </c>
      <c r="E166" s="181" t="s">
        <v>631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1" t="s">
        <v>453</v>
      </c>
      <c r="B167" s="181" t="s">
        <v>518</v>
      </c>
      <c r="C167" s="181" t="s">
        <v>519</v>
      </c>
      <c r="E167" s="181" t="s">
        <v>590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1" t="s">
        <v>453</v>
      </c>
      <c r="B168" s="181" t="s">
        <v>521</v>
      </c>
      <c r="C168" s="181" t="s">
        <v>522</v>
      </c>
      <c r="E168" s="181" t="s">
        <v>630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1" t="s">
        <v>453</v>
      </c>
      <c r="B169" s="181" t="s">
        <v>524</v>
      </c>
      <c r="C169" s="181" t="s">
        <v>525</v>
      </c>
      <c r="E169" s="181" t="s">
        <v>632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1" t="s">
        <v>453</v>
      </c>
      <c r="B170" s="181" t="s">
        <v>527</v>
      </c>
      <c r="C170" s="181" t="s">
        <v>528</v>
      </c>
      <c r="E170" s="181" t="s">
        <v>629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1" t="s">
        <v>453</v>
      </c>
      <c r="B171" s="181" t="s">
        <v>530</v>
      </c>
      <c r="C171" s="181" t="s">
        <v>531</v>
      </c>
      <c r="E171" s="181" t="s">
        <v>631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1" t="s">
        <v>453</v>
      </c>
      <c r="B172" s="181" t="s">
        <v>533</v>
      </c>
      <c r="C172" s="181" t="s">
        <v>534</v>
      </c>
      <c r="E172" s="181" t="s">
        <v>590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1" t="s">
        <v>453</v>
      </c>
      <c r="B173" s="181" t="s">
        <v>536</v>
      </c>
      <c r="C173" s="181" t="s">
        <v>413</v>
      </c>
      <c r="E173" s="181" t="s">
        <v>633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1" t="s">
        <v>456</v>
      </c>
      <c r="B174" s="181" t="s">
        <v>505</v>
      </c>
      <c r="C174" s="181" t="s">
        <v>387</v>
      </c>
      <c r="E174" s="181" t="s">
        <v>634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1" t="s">
        <v>456</v>
      </c>
      <c r="B175" s="181" t="s">
        <v>507</v>
      </c>
      <c r="C175" s="181" t="s">
        <v>508</v>
      </c>
      <c r="E175" s="181" t="s">
        <v>635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1" t="s">
        <v>456</v>
      </c>
      <c r="B176" s="181" t="s">
        <v>510</v>
      </c>
      <c r="C176" s="181" t="s">
        <v>511</v>
      </c>
      <c r="E176" s="181" t="s">
        <v>636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1" t="s">
        <v>456</v>
      </c>
      <c r="B177" s="181" t="s">
        <v>513</v>
      </c>
      <c r="C177" s="181" t="s">
        <v>514</v>
      </c>
      <c r="E177" s="181" t="s">
        <v>634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1" t="s">
        <v>456</v>
      </c>
      <c r="B178" s="181" t="s">
        <v>516</v>
      </c>
      <c r="C178" s="181" t="s">
        <v>327</v>
      </c>
      <c r="E178" s="181" t="s">
        <v>637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1" t="s">
        <v>456</v>
      </c>
      <c r="B179" s="181" t="s">
        <v>518</v>
      </c>
      <c r="C179" s="181" t="s">
        <v>519</v>
      </c>
      <c r="E179" s="181" t="s">
        <v>589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1" t="s">
        <v>456</v>
      </c>
      <c r="B180" s="181" t="s">
        <v>521</v>
      </c>
      <c r="C180" s="181" t="s">
        <v>522</v>
      </c>
      <c r="E180" s="181" t="s">
        <v>638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1" t="s">
        <v>456</v>
      </c>
      <c r="B181" s="181" t="s">
        <v>524</v>
      </c>
      <c r="C181" s="181" t="s">
        <v>525</v>
      </c>
      <c r="E181" s="181" t="s">
        <v>631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1" t="s">
        <v>456</v>
      </c>
      <c r="B182" s="181" t="s">
        <v>527</v>
      </c>
      <c r="C182" s="181" t="s">
        <v>528</v>
      </c>
      <c r="E182" s="181" t="s">
        <v>630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1" t="s">
        <v>456</v>
      </c>
      <c r="B183" s="181" t="s">
        <v>530</v>
      </c>
      <c r="C183" s="181" t="s">
        <v>531</v>
      </c>
      <c r="E183" s="181" t="s">
        <v>591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1" t="s">
        <v>456</v>
      </c>
      <c r="B184" s="181" t="s">
        <v>533</v>
      </c>
      <c r="C184" s="181" t="s">
        <v>534</v>
      </c>
      <c r="E184" s="181" t="s">
        <v>639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1" t="s">
        <v>456</v>
      </c>
      <c r="B185" s="181" t="s">
        <v>536</v>
      </c>
      <c r="C185" s="181" t="s">
        <v>413</v>
      </c>
      <c r="E185" s="181" t="s">
        <v>640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1" t="s">
        <v>459</v>
      </c>
      <c r="B186" s="181" t="s">
        <v>505</v>
      </c>
      <c r="C186" s="181" t="s">
        <v>387</v>
      </c>
      <c r="E186" s="181" t="s">
        <v>626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1" t="s">
        <v>459</v>
      </c>
      <c r="B187" s="181" t="s">
        <v>507</v>
      </c>
      <c r="C187" s="181" t="s">
        <v>508</v>
      </c>
      <c r="E187" s="181" t="s">
        <v>627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1" t="s">
        <v>459</v>
      </c>
      <c r="B188" s="181" t="s">
        <v>510</v>
      </c>
      <c r="C188" s="181" t="s">
        <v>511</v>
      </c>
      <c r="E188" s="181" t="s">
        <v>593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1" t="s">
        <v>459</v>
      </c>
      <c r="B189" s="181" t="s">
        <v>513</v>
      </c>
      <c r="C189" s="181" t="s">
        <v>514</v>
      </c>
      <c r="E189" s="181" t="s">
        <v>640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1" t="s">
        <v>459</v>
      </c>
      <c r="B190" s="181" t="s">
        <v>516</v>
      </c>
      <c r="C190" s="181" t="s">
        <v>327</v>
      </c>
      <c r="E190" s="181" t="s">
        <v>641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1" t="s">
        <v>459</v>
      </c>
      <c r="B191" s="181" t="s">
        <v>518</v>
      </c>
      <c r="C191" s="181" t="s">
        <v>519</v>
      </c>
      <c r="E191" s="181" t="s">
        <v>628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1" t="s">
        <v>459</v>
      </c>
      <c r="B192" s="181" t="s">
        <v>521</v>
      </c>
      <c r="C192" s="181" t="s">
        <v>522</v>
      </c>
      <c r="E192" s="181" t="s">
        <v>590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1" t="s">
        <v>459</v>
      </c>
      <c r="B193" s="181" t="s">
        <v>524</v>
      </c>
      <c r="C193" s="181" t="s">
        <v>525</v>
      </c>
      <c r="E193" s="181" t="s">
        <v>642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1" t="s">
        <v>459</v>
      </c>
      <c r="B194" s="181" t="s">
        <v>527</v>
      </c>
      <c r="C194" s="181" t="s">
        <v>528</v>
      </c>
      <c r="E194" s="181" t="s">
        <v>589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1" t="s">
        <v>459</v>
      </c>
      <c r="B195" s="181" t="s">
        <v>530</v>
      </c>
      <c r="C195" s="181" t="s">
        <v>531</v>
      </c>
      <c r="E195" s="181" t="s">
        <v>636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1" t="s">
        <v>459</v>
      </c>
      <c r="B196" s="181" t="s">
        <v>533</v>
      </c>
      <c r="C196" s="181" t="s">
        <v>534</v>
      </c>
      <c r="E196" s="181" t="s">
        <v>643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1" t="s">
        <v>459</v>
      </c>
      <c r="B197" s="181" t="s">
        <v>536</v>
      </c>
      <c r="C197" s="181" t="s">
        <v>413</v>
      </c>
      <c r="E197" s="181" t="s">
        <v>634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1" t="s">
        <v>462</v>
      </c>
      <c r="B198" s="181" t="s">
        <v>505</v>
      </c>
      <c r="C198" s="181" t="s">
        <v>387</v>
      </c>
      <c r="E198" s="181" t="s">
        <v>642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1" t="s">
        <v>462</v>
      </c>
      <c r="B199" s="181" t="s">
        <v>507</v>
      </c>
      <c r="C199" s="181" t="s">
        <v>508</v>
      </c>
      <c r="E199" s="181" t="s">
        <v>630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1" t="s">
        <v>462</v>
      </c>
      <c r="B200" s="181" t="s">
        <v>510</v>
      </c>
      <c r="C200" s="181" t="s">
        <v>511</v>
      </c>
      <c r="E200" s="181" t="s">
        <v>628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1" t="s">
        <v>462</v>
      </c>
      <c r="B201" s="181" t="s">
        <v>513</v>
      </c>
      <c r="C201" s="181" t="s">
        <v>514</v>
      </c>
      <c r="E201" s="181" t="s">
        <v>644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1" t="s">
        <v>462</v>
      </c>
      <c r="B202" s="181" t="s">
        <v>516</v>
      </c>
      <c r="C202" s="181" t="s">
        <v>327</v>
      </c>
      <c r="E202" s="181" t="s">
        <v>645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1" t="s">
        <v>462</v>
      </c>
      <c r="B203" s="181" t="s">
        <v>518</v>
      </c>
      <c r="C203" s="181" t="s">
        <v>519</v>
      </c>
      <c r="E203" s="181" t="s">
        <v>626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1" t="s">
        <v>462</v>
      </c>
      <c r="B204" s="181" t="s">
        <v>521</v>
      </c>
      <c r="C204" s="181" t="s">
        <v>522</v>
      </c>
      <c r="E204" s="181" t="s">
        <v>626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1" t="s">
        <v>462</v>
      </c>
      <c r="B205" s="181" t="s">
        <v>524</v>
      </c>
      <c r="C205" s="181" t="s">
        <v>525</v>
      </c>
      <c r="E205" s="181" t="s">
        <v>594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1" t="s">
        <v>462</v>
      </c>
      <c r="B206" s="181" t="s">
        <v>527</v>
      </c>
      <c r="C206" s="181" t="s">
        <v>528</v>
      </c>
      <c r="E206" s="181" t="s">
        <v>626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1" t="s">
        <v>462</v>
      </c>
      <c r="B207" s="181" t="s">
        <v>530</v>
      </c>
      <c r="C207" s="181" t="s">
        <v>531</v>
      </c>
      <c r="E207" s="181" t="s">
        <v>627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1" t="s">
        <v>462</v>
      </c>
      <c r="B208" s="181" t="s">
        <v>533</v>
      </c>
      <c r="C208" s="181" t="s">
        <v>534</v>
      </c>
      <c r="E208" s="181" t="s">
        <v>594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1" t="s">
        <v>462</v>
      </c>
      <c r="B209" s="181" t="s">
        <v>536</v>
      </c>
      <c r="C209" s="181" t="s">
        <v>413</v>
      </c>
      <c r="E209" s="181" t="s">
        <v>640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1" t="s">
        <v>465</v>
      </c>
      <c r="B210" s="181" t="s">
        <v>505</v>
      </c>
      <c r="C210" s="181" t="s">
        <v>387</v>
      </c>
      <c r="E210" s="181" t="s">
        <v>645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1" t="s">
        <v>465</v>
      </c>
      <c r="B211" s="181" t="s">
        <v>507</v>
      </c>
      <c r="C211" s="181" t="s">
        <v>508</v>
      </c>
      <c r="E211" s="181" t="s">
        <v>639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1" t="s">
        <v>465</v>
      </c>
      <c r="B212" s="181" t="s">
        <v>510</v>
      </c>
      <c r="C212" s="181" t="s">
        <v>511</v>
      </c>
      <c r="E212" s="181" t="s">
        <v>591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1" t="s">
        <v>465</v>
      </c>
      <c r="B213" s="181" t="s">
        <v>513</v>
      </c>
      <c r="C213" s="181" t="s">
        <v>514</v>
      </c>
      <c r="E213" s="181" t="s">
        <v>639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1" t="s">
        <v>465</v>
      </c>
      <c r="B214" s="181" t="s">
        <v>516</v>
      </c>
      <c r="C214" s="181" t="s">
        <v>327</v>
      </c>
      <c r="E214" s="181" t="s">
        <v>645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1" t="s">
        <v>465</v>
      </c>
      <c r="B215" s="181" t="s">
        <v>518</v>
      </c>
      <c r="C215" s="181" t="s">
        <v>519</v>
      </c>
      <c r="E215" s="181" t="s">
        <v>645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1" t="s">
        <v>465</v>
      </c>
      <c r="B216" s="181" t="s">
        <v>521</v>
      </c>
      <c r="C216" s="181" t="s">
        <v>522</v>
      </c>
      <c r="E216" s="181" t="s">
        <v>627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1" t="s">
        <v>465</v>
      </c>
      <c r="B217" s="181" t="s">
        <v>524</v>
      </c>
      <c r="C217" s="181" t="s">
        <v>525</v>
      </c>
      <c r="E217" s="181" t="s">
        <v>646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1" t="s">
        <v>465</v>
      </c>
      <c r="B218" s="181" t="s">
        <v>527</v>
      </c>
      <c r="C218" s="181" t="s">
        <v>528</v>
      </c>
      <c r="E218" s="181" t="s">
        <v>625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1" t="s">
        <v>465</v>
      </c>
      <c r="B219" s="181" t="s">
        <v>530</v>
      </c>
      <c r="C219" s="181" t="s">
        <v>531</v>
      </c>
      <c r="E219" s="181" t="s">
        <v>624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1" t="s">
        <v>465</v>
      </c>
      <c r="B220" s="181" t="s">
        <v>533</v>
      </c>
      <c r="C220" s="181" t="s">
        <v>534</v>
      </c>
      <c r="E220" s="181" t="s">
        <v>624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1" t="s">
        <v>465</v>
      </c>
      <c r="B221" s="181" t="s">
        <v>536</v>
      </c>
      <c r="C221" s="181" t="s">
        <v>413</v>
      </c>
      <c r="E221" s="181" t="s">
        <v>597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1" t="s">
        <v>468</v>
      </c>
      <c r="B222" s="181" t="s">
        <v>505</v>
      </c>
      <c r="C222" s="181" t="s">
        <v>387</v>
      </c>
      <c r="E222" s="181" t="s">
        <v>599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1" t="s">
        <v>468</v>
      </c>
      <c r="B223" s="181" t="s">
        <v>507</v>
      </c>
      <c r="C223" s="181" t="s">
        <v>508</v>
      </c>
      <c r="E223" s="181" t="s">
        <v>647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1" t="s">
        <v>468</v>
      </c>
      <c r="B224" s="181" t="s">
        <v>510</v>
      </c>
      <c r="C224" s="181" t="s">
        <v>511</v>
      </c>
      <c r="E224" s="181" t="s">
        <v>647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1" t="s">
        <v>468</v>
      </c>
      <c r="B225" s="181" t="s">
        <v>513</v>
      </c>
      <c r="C225" s="181" t="s">
        <v>514</v>
      </c>
      <c r="E225" s="181" t="s">
        <v>597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1" t="s">
        <v>468</v>
      </c>
      <c r="B226" s="181" t="s">
        <v>516</v>
      </c>
      <c r="C226" s="181" t="s">
        <v>327</v>
      </c>
      <c r="E226" s="181" t="s">
        <v>648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1" t="s">
        <v>468</v>
      </c>
      <c r="B227" s="181" t="s">
        <v>518</v>
      </c>
      <c r="C227" s="181" t="s">
        <v>519</v>
      </c>
      <c r="E227" s="181" t="s">
        <v>649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1" t="s">
        <v>468</v>
      </c>
      <c r="B228" s="181" t="s">
        <v>521</v>
      </c>
      <c r="C228" s="181" t="s">
        <v>522</v>
      </c>
      <c r="E228" s="181" t="s">
        <v>650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1" t="s">
        <v>468</v>
      </c>
      <c r="B229" s="181" t="s">
        <v>524</v>
      </c>
      <c r="C229" s="181" t="s">
        <v>525</v>
      </c>
      <c r="E229" s="181" t="s">
        <v>651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1" t="s">
        <v>468</v>
      </c>
      <c r="B230" s="181" t="s">
        <v>527</v>
      </c>
      <c r="C230" s="181" t="s">
        <v>528</v>
      </c>
      <c r="E230" s="181" t="s">
        <v>652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1" t="s">
        <v>468</v>
      </c>
      <c r="B231" s="181" t="s">
        <v>530</v>
      </c>
      <c r="C231" s="181" t="s">
        <v>531</v>
      </c>
      <c r="E231" s="181" t="s">
        <v>605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1" t="s">
        <v>468</v>
      </c>
      <c r="B232" s="181" t="s">
        <v>533</v>
      </c>
      <c r="C232" s="181" t="s">
        <v>534</v>
      </c>
      <c r="E232" s="181" t="s">
        <v>608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1" t="s">
        <v>468</v>
      </c>
      <c r="B233" s="181" t="s">
        <v>536</v>
      </c>
      <c r="C233" s="181" t="s">
        <v>413</v>
      </c>
      <c r="E233" s="181" t="s">
        <v>612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1" t="s">
        <v>471</v>
      </c>
      <c r="B234" s="181" t="s">
        <v>505</v>
      </c>
      <c r="C234" s="181" t="s">
        <v>387</v>
      </c>
      <c r="E234" s="181" t="s">
        <v>619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1" t="s">
        <v>471</v>
      </c>
      <c r="B235" s="181" t="s">
        <v>507</v>
      </c>
      <c r="C235" s="181" t="s">
        <v>508</v>
      </c>
      <c r="E235" s="181" t="s">
        <v>614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1" t="s">
        <v>471</v>
      </c>
      <c r="B236" s="181" t="s">
        <v>510</v>
      </c>
      <c r="C236" s="181" t="s">
        <v>511</v>
      </c>
      <c r="E236" s="181" t="s">
        <v>653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1" t="s">
        <v>471</v>
      </c>
      <c r="B237" s="181" t="s">
        <v>513</v>
      </c>
      <c r="C237" s="181" t="s">
        <v>514</v>
      </c>
      <c r="E237" s="181" t="s">
        <v>654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1" t="s">
        <v>471</v>
      </c>
      <c r="B238" s="181" t="s">
        <v>516</v>
      </c>
      <c r="C238" s="181" t="s">
        <v>327</v>
      </c>
      <c r="E238" s="181" t="s">
        <v>655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1" t="s">
        <v>471</v>
      </c>
      <c r="B239" s="181" t="s">
        <v>518</v>
      </c>
      <c r="C239" s="181" t="s">
        <v>519</v>
      </c>
      <c r="E239" s="181" t="s">
        <v>656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1" t="s">
        <v>471</v>
      </c>
      <c r="B240" s="181" t="s">
        <v>521</v>
      </c>
      <c r="C240" s="181" t="s">
        <v>522</v>
      </c>
      <c r="E240" s="181" t="s">
        <v>657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1" t="s">
        <v>471</v>
      </c>
      <c r="B241" s="181" t="s">
        <v>524</v>
      </c>
      <c r="C241" s="181" t="s">
        <v>525</v>
      </c>
      <c r="E241" s="181" t="s">
        <v>658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1" t="s">
        <v>471</v>
      </c>
      <c r="B242" s="181" t="s">
        <v>527</v>
      </c>
      <c r="C242" s="181" t="s">
        <v>528</v>
      </c>
      <c r="E242" s="181" t="s">
        <v>659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1" t="s">
        <v>471</v>
      </c>
      <c r="B243" s="181" t="s">
        <v>530</v>
      </c>
      <c r="C243" s="181" t="s">
        <v>531</v>
      </c>
      <c r="E243" s="181" t="s">
        <v>660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1" t="s">
        <v>471</v>
      </c>
      <c r="B244" s="181" t="s">
        <v>533</v>
      </c>
      <c r="C244" s="181" t="s">
        <v>534</v>
      </c>
      <c r="E244" s="181" t="s">
        <v>661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1" t="s">
        <v>471</v>
      </c>
      <c r="B245" s="181" t="s">
        <v>536</v>
      </c>
      <c r="C245" s="181" t="s">
        <v>413</v>
      </c>
      <c r="E245" s="181" t="s">
        <v>662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1" t="s">
        <v>474</v>
      </c>
      <c r="B246" s="181" t="s">
        <v>505</v>
      </c>
      <c r="C246" s="181" t="s">
        <v>387</v>
      </c>
      <c r="E246" s="181" t="s">
        <v>663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1" t="s">
        <v>474</v>
      </c>
      <c r="B247" s="181" t="s">
        <v>507</v>
      </c>
      <c r="C247" s="181" t="s">
        <v>508</v>
      </c>
      <c r="E247" s="181" t="s">
        <v>664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1" t="s">
        <v>474</v>
      </c>
      <c r="B248" s="181" t="s">
        <v>510</v>
      </c>
      <c r="C248" s="181" t="s">
        <v>511</v>
      </c>
      <c r="E248" s="181" t="s">
        <v>665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1" t="s">
        <v>474</v>
      </c>
      <c r="B249" s="181" t="s">
        <v>513</v>
      </c>
      <c r="C249" s="181" t="s">
        <v>514</v>
      </c>
      <c r="E249" s="181" t="s">
        <v>666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1" t="s">
        <v>474</v>
      </c>
      <c r="B250" s="181" t="s">
        <v>516</v>
      </c>
      <c r="C250" s="181" t="s">
        <v>327</v>
      </c>
      <c r="E250" s="181" t="s">
        <v>667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1" t="s">
        <v>474</v>
      </c>
      <c r="B251" s="181" t="s">
        <v>518</v>
      </c>
      <c r="C251" s="181" t="s">
        <v>519</v>
      </c>
      <c r="E251" s="181" t="s">
        <v>668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1" t="s">
        <v>474</v>
      </c>
      <c r="B252" s="181" t="s">
        <v>521</v>
      </c>
      <c r="C252" s="181" t="s">
        <v>522</v>
      </c>
      <c r="E252" s="181" t="s">
        <v>669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1" t="s">
        <v>474</v>
      </c>
      <c r="B253" s="181" t="s">
        <v>524</v>
      </c>
      <c r="C253" s="181" t="s">
        <v>525</v>
      </c>
      <c r="E253" s="181" t="s">
        <v>670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1" t="s">
        <v>474</v>
      </c>
      <c r="B254" s="181" t="s">
        <v>527</v>
      </c>
      <c r="C254" s="181" t="s">
        <v>528</v>
      </c>
      <c r="E254" s="181" t="s">
        <v>671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1" t="s">
        <v>474</v>
      </c>
      <c r="B255" s="181" t="s">
        <v>530</v>
      </c>
      <c r="C255" s="181" t="s">
        <v>531</v>
      </c>
      <c r="E255" s="181" t="s">
        <v>672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1" t="s">
        <v>474</v>
      </c>
      <c r="B256" s="181" t="s">
        <v>533</v>
      </c>
      <c r="C256" s="181" t="s">
        <v>534</v>
      </c>
      <c r="E256" s="181" t="s">
        <v>673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1" t="s">
        <v>474</v>
      </c>
      <c r="B257" s="181" t="s">
        <v>536</v>
      </c>
      <c r="C257" s="181" t="s">
        <v>413</v>
      </c>
      <c r="E257" s="181" t="s">
        <v>674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1" t="s">
        <v>477</v>
      </c>
      <c r="B258" s="181" t="s">
        <v>505</v>
      </c>
      <c r="C258" s="181" t="s">
        <v>387</v>
      </c>
      <c r="E258" s="181" t="s">
        <v>675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1" t="s">
        <v>477</v>
      </c>
      <c r="B259" s="181" t="s">
        <v>507</v>
      </c>
      <c r="C259" s="181" t="s">
        <v>508</v>
      </c>
      <c r="E259" s="181" t="s">
        <v>676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1" t="s">
        <v>477</v>
      </c>
      <c r="B260" s="181" t="s">
        <v>510</v>
      </c>
      <c r="C260" s="181" t="s">
        <v>511</v>
      </c>
      <c r="E260" s="181" t="s">
        <v>677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1" t="s">
        <v>477</v>
      </c>
      <c r="B261" s="181" t="s">
        <v>513</v>
      </c>
      <c r="C261" s="181" t="s">
        <v>514</v>
      </c>
      <c r="E261" s="181" t="s">
        <v>678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1" t="s">
        <v>477</v>
      </c>
      <c r="B262" s="181" t="s">
        <v>516</v>
      </c>
      <c r="C262" s="181" t="s">
        <v>327</v>
      </c>
      <c r="E262" s="181" t="s">
        <v>679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1" t="s">
        <v>477</v>
      </c>
      <c r="B263" s="181" t="s">
        <v>518</v>
      </c>
      <c r="C263" s="181" t="s">
        <v>519</v>
      </c>
      <c r="E263" s="181" t="s">
        <v>680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1" t="s">
        <v>477</v>
      </c>
      <c r="B264" s="181" t="s">
        <v>521</v>
      </c>
      <c r="C264" s="181" t="s">
        <v>522</v>
      </c>
      <c r="E264" s="181" t="s">
        <v>681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1" t="s">
        <v>477</v>
      </c>
      <c r="B265" s="181" t="s">
        <v>524</v>
      </c>
      <c r="C265" s="181" t="s">
        <v>525</v>
      </c>
      <c r="E265" s="181" t="s">
        <v>682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1" t="s">
        <v>477</v>
      </c>
      <c r="B266" s="181" t="s">
        <v>527</v>
      </c>
      <c r="C266" s="181" t="s">
        <v>528</v>
      </c>
      <c r="E266" s="181" t="s">
        <v>683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1" t="s">
        <v>477</v>
      </c>
      <c r="B267" s="181" t="s">
        <v>530</v>
      </c>
      <c r="C267" s="181" t="s">
        <v>531</v>
      </c>
      <c r="E267" s="181" t="s">
        <v>684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1" t="s">
        <v>477</v>
      </c>
      <c r="B268" s="181" t="s">
        <v>533</v>
      </c>
      <c r="C268" s="181" t="s">
        <v>534</v>
      </c>
      <c r="E268" s="181" t="s">
        <v>685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1" t="s">
        <v>477</v>
      </c>
      <c r="B269" s="181" t="s">
        <v>536</v>
      </c>
      <c r="C269" s="181" t="s">
        <v>413</v>
      </c>
      <c r="E269" s="181" t="s">
        <v>686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1" t="s">
        <v>480</v>
      </c>
      <c r="B270" s="181" t="s">
        <v>505</v>
      </c>
      <c r="C270" s="181" t="s">
        <v>387</v>
      </c>
      <c r="E270" s="181" t="s">
        <v>687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1" t="s">
        <v>480</v>
      </c>
      <c r="B271" s="181" t="s">
        <v>507</v>
      </c>
      <c r="C271" s="181" t="s">
        <v>508</v>
      </c>
      <c r="E271" s="181" t="s">
        <v>688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1" t="s">
        <v>480</v>
      </c>
      <c r="B272" s="181" t="s">
        <v>510</v>
      </c>
      <c r="C272" s="181" t="s">
        <v>511</v>
      </c>
      <c r="E272" s="181" t="s">
        <v>689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1" t="s">
        <v>480</v>
      </c>
      <c r="B273" s="181" t="s">
        <v>513</v>
      </c>
      <c r="C273" s="181" t="s">
        <v>514</v>
      </c>
      <c r="E273" s="181" t="s">
        <v>690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1" t="s">
        <v>480</v>
      </c>
      <c r="B274" s="181" t="s">
        <v>516</v>
      </c>
      <c r="C274" s="181" t="s">
        <v>327</v>
      </c>
      <c r="E274" s="181" t="s">
        <v>691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1" t="s">
        <v>480</v>
      </c>
      <c r="B275" s="181" t="s">
        <v>518</v>
      </c>
      <c r="C275" s="181" t="s">
        <v>519</v>
      </c>
      <c r="E275" s="181" t="s">
        <v>692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1" t="s">
        <v>480</v>
      </c>
      <c r="B276" s="181" t="s">
        <v>521</v>
      </c>
      <c r="C276" s="181" t="s">
        <v>522</v>
      </c>
      <c r="E276" s="181" t="s">
        <v>693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1" t="s">
        <v>480</v>
      </c>
      <c r="B277" s="181" t="s">
        <v>524</v>
      </c>
      <c r="C277" s="181" t="s">
        <v>525</v>
      </c>
      <c r="E277" s="181" t="s">
        <v>694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1" t="s">
        <v>480</v>
      </c>
      <c r="B278" s="181" t="s">
        <v>527</v>
      </c>
      <c r="C278" s="181" t="s">
        <v>528</v>
      </c>
      <c r="E278" s="181" t="s">
        <v>695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1" t="s">
        <v>480</v>
      </c>
      <c r="B279" s="181" t="s">
        <v>530</v>
      </c>
      <c r="C279" s="181" t="s">
        <v>531</v>
      </c>
      <c r="E279" s="181" t="s">
        <v>696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1" t="s">
        <v>480</v>
      </c>
      <c r="B280" s="181" t="s">
        <v>533</v>
      </c>
      <c r="C280" s="181" t="s">
        <v>534</v>
      </c>
      <c r="E280" s="181" t="s">
        <v>697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1" t="s">
        <v>480</v>
      </c>
      <c r="B281" s="181" t="s">
        <v>536</v>
      </c>
      <c r="C281" s="181" t="s">
        <v>413</v>
      </c>
      <c r="E281" s="181" t="s">
        <v>698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1" t="s">
        <v>483</v>
      </c>
      <c r="B282" s="181" t="s">
        <v>505</v>
      </c>
      <c r="C282" s="181" t="s">
        <v>387</v>
      </c>
      <c r="E282" s="181" t="s">
        <v>699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1" t="s">
        <v>483</v>
      </c>
      <c r="B283" s="181" t="s">
        <v>507</v>
      </c>
      <c r="C283" s="181" t="s">
        <v>508</v>
      </c>
      <c r="E283" s="181" t="s">
        <v>700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1" t="s">
        <v>483</v>
      </c>
      <c r="B284" s="181" t="s">
        <v>510</v>
      </c>
      <c r="C284" s="181" t="s">
        <v>511</v>
      </c>
      <c r="E284" s="181" t="s">
        <v>701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1" t="s">
        <v>483</v>
      </c>
      <c r="B285" s="181" t="s">
        <v>513</v>
      </c>
      <c r="C285" s="181" t="s">
        <v>514</v>
      </c>
      <c r="E285" s="181" t="s">
        <v>702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1" t="s">
        <v>483</v>
      </c>
      <c r="B286" s="181" t="s">
        <v>516</v>
      </c>
      <c r="C286" s="181" t="s">
        <v>327</v>
      </c>
      <c r="E286" s="181" t="s">
        <v>703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1" t="s">
        <v>483</v>
      </c>
      <c r="B287" s="181" t="s">
        <v>518</v>
      </c>
      <c r="C287" s="181" t="s">
        <v>519</v>
      </c>
      <c r="E287" s="181" t="s">
        <v>704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1" t="s">
        <v>483</v>
      </c>
      <c r="B288" s="181" t="s">
        <v>521</v>
      </c>
      <c r="C288" s="181" t="s">
        <v>522</v>
      </c>
      <c r="E288" s="181" t="s">
        <v>705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1" t="s">
        <v>483</v>
      </c>
      <c r="B289" s="181" t="s">
        <v>524</v>
      </c>
      <c r="C289" s="181" t="s">
        <v>525</v>
      </c>
      <c r="E289" s="181" t="s">
        <v>706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1" t="s">
        <v>483</v>
      </c>
      <c r="B290" s="181" t="s">
        <v>527</v>
      </c>
      <c r="C290" s="181" t="s">
        <v>528</v>
      </c>
      <c r="E290" s="181" t="s">
        <v>707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1" t="s">
        <v>483</v>
      </c>
      <c r="B291" s="181" t="s">
        <v>530</v>
      </c>
      <c r="C291" s="181" t="s">
        <v>531</v>
      </c>
      <c r="E291" s="181" t="s">
        <v>708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1" t="s">
        <v>483</v>
      </c>
      <c r="B292" s="181" t="s">
        <v>533</v>
      </c>
      <c r="C292" s="181" t="s">
        <v>534</v>
      </c>
      <c r="E292" s="181" t="s">
        <v>708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1" t="s">
        <v>483</v>
      </c>
      <c r="B293" s="181" t="s">
        <v>536</v>
      </c>
      <c r="C293" s="181" t="s">
        <v>413</v>
      </c>
      <c r="E293" s="181" t="s">
        <v>709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1" t="s">
        <v>486</v>
      </c>
      <c r="B294" s="181" t="s">
        <v>505</v>
      </c>
      <c r="C294" s="181" t="s">
        <v>387</v>
      </c>
      <c r="E294" s="181" t="s">
        <v>710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1" t="s">
        <v>486</v>
      </c>
      <c r="B295" s="181" t="s">
        <v>507</v>
      </c>
      <c r="C295" s="181" t="s">
        <v>508</v>
      </c>
      <c r="E295" s="181" t="s">
        <v>711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1" t="s">
        <v>486</v>
      </c>
      <c r="B296" s="181" t="s">
        <v>510</v>
      </c>
      <c r="C296" s="181" t="s">
        <v>511</v>
      </c>
      <c r="E296" s="181" t="s">
        <v>712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1" t="s">
        <v>486</v>
      </c>
      <c r="B297" s="181" t="s">
        <v>513</v>
      </c>
      <c r="C297" s="181" t="s">
        <v>514</v>
      </c>
      <c r="E297" s="181" t="s">
        <v>668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1" t="s">
        <v>486</v>
      </c>
      <c r="B298" s="181" t="s">
        <v>516</v>
      </c>
      <c r="C298" s="181" t="s">
        <v>327</v>
      </c>
      <c r="E298" s="181" t="s">
        <v>713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1" t="s">
        <v>486</v>
      </c>
      <c r="B299" s="181" t="s">
        <v>518</v>
      </c>
      <c r="C299" s="181" t="s">
        <v>519</v>
      </c>
      <c r="E299" s="181" t="s">
        <v>614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1" t="s">
        <v>486</v>
      </c>
      <c r="B300" s="181" t="s">
        <v>521</v>
      </c>
      <c r="C300" s="181" t="s">
        <v>522</v>
      </c>
      <c r="E300" s="181" t="s">
        <v>714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1" t="s">
        <v>486</v>
      </c>
      <c r="B301" s="181" t="s">
        <v>524</v>
      </c>
      <c r="C301" s="181" t="s">
        <v>525</v>
      </c>
      <c r="E301" s="181" t="s">
        <v>595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1" t="s">
        <v>486</v>
      </c>
      <c r="B302" s="181" t="s">
        <v>527</v>
      </c>
      <c r="C302" s="181" t="s">
        <v>528</v>
      </c>
      <c r="E302" s="181" t="s">
        <v>641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1" t="s">
        <v>486</v>
      </c>
      <c r="B303" s="181" t="s">
        <v>530</v>
      </c>
      <c r="C303" s="181" t="s">
        <v>531</v>
      </c>
      <c r="E303" s="181" t="s">
        <v>636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1" t="s">
        <v>486</v>
      </c>
      <c r="B304" s="181" t="s">
        <v>533</v>
      </c>
      <c r="C304" s="181" t="s">
        <v>534</v>
      </c>
      <c r="E304" s="181" t="s">
        <v>715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1" t="s">
        <v>486</v>
      </c>
      <c r="B305" s="181" t="s">
        <v>536</v>
      </c>
      <c r="C305" s="181" t="s">
        <v>413</v>
      </c>
      <c r="E305" s="181" t="s">
        <v>716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1" t="s">
        <v>401</v>
      </c>
      <c r="B306" s="181" t="s">
        <v>505</v>
      </c>
      <c r="C306" s="181" t="s">
        <v>387</v>
      </c>
      <c r="E306" s="181" t="s">
        <v>717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1" t="s">
        <v>401</v>
      </c>
      <c r="B307" s="181" t="s">
        <v>507</v>
      </c>
      <c r="C307" s="181" t="s">
        <v>508</v>
      </c>
      <c r="E307" s="181" t="s">
        <v>566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1" t="s">
        <v>401</v>
      </c>
      <c r="B308" s="181" t="s">
        <v>510</v>
      </c>
      <c r="C308" s="181" t="s">
        <v>511</v>
      </c>
      <c r="E308" s="181" t="s">
        <v>718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1" t="s">
        <v>401</v>
      </c>
      <c r="B309" s="181" t="s">
        <v>513</v>
      </c>
      <c r="C309" s="181" t="s">
        <v>514</v>
      </c>
      <c r="E309" s="181" t="s">
        <v>589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1" t="s">
        <v>401</v>
      </c>
      <c r="B310" s="181" t="s">
        <v>516</v>
      </c>
      <c r="C310" s="181" t="s">
        <v>327</v>
      </c>
      <c r="E310" s="181" t="s">
        <v>714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1" t="s">
        <v>401</v>
      </c>
      <c r="B311" s="181" t="s">
        <v>518</v>
      </c>
      <c r="C311" s="181" t="s">
        <v>519</v>
      </c>
      <c r="E311" s="181" t="s">
        <v>615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1" t="s">
        <v>401</v>
      </c>
      <c r="B312" s="181" t="s">
        <v>521</v>
      </c>
      <c r="C312" s="181" t="s">
        <v>522</v>
      </c>
      <c r="E312" s="181" t="s">
        <v>719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1" t="s">
        <v>401</v>
      </c>
      <c r="B313" s="181" t="s">
        <v>524</v>
      </c>
      <c r="C313" s="181" t="s">
        <v>525</v>
      </c>
      <c r="E313" s="181" t="s">
        <v>720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1" t="s">
        <v>401</v>
      </c>
      <c r="B314" s="181" t="s">
        <v>527</v>
      </c>
      <c r="C314" s="181" t="s">
        <v>528</v>
      </c>
      <c r="E314" s="181" t="s">
        <v>721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1" t="s">
        <v>401</v>
      </c>
      <c r="B315" s="181" t="s">
        <v>530</v>
      </c>
      <c r="C315" s="181" t="s">
        <v>531</v>
      </c>
      <c r="E315" s="181" t="s">
        <v>722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1" t="s">
        <v>401</v>
      </c>
      <c r="B316" s="181" t="s">
        <v>533</v>
      </c>
      <c r="C316" s="181" t="s">
        <v>534</v>
      </c>
      <c r="E316" s="181" t="s">
        <v>723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1" t="s">
        <v>401</v>
      </c>
      <c r="B317" s="181" t="s">
        <v>536</v>
      </c>
      <c r="C317" s="181" t="s">
        <v>413</v>
      </c>
      <c r="E317" s="181" t="s">
        <v>724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1" t="s">
        <v>414</v>
      </c>
      <c r="B318" s="181" t="s">
        <v>505</v>
      </c>
      <c r="C318" s="181" t="s">
        <v>387</v>
      </c>
      <c r="E318" s="181" t="s">
        <v>670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5">
      <c r="A319" s="181" t="s">
        <v>414</v>
      </c>
      <c r="B319" s="181" t="s">
        <v>507</v>
      </c>
      <c r="C319" s="181" t="s">
        <v>508</v>
      </c>
      <c r="E319" s="181" t="s">
        <v>725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5">
      <c r="A320" s="181" t="s">
        <v>414</v>
      </c>
      <c r="B320" s="181" t="s">
        <v>510</v>
      </c>
      <c r="C320" s="181" t="s">
        <v>511</v>
      </c>
      <c r="E320" s="181" t="s">
        <v>726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3177</v>
      </c>
      <c r="J320" s="155">
        <f t="shared" si="27"/>
        <v>44621</v>
      </c>
      <c r="AN320" s="175"/>
    </row>
    <row r="321" spans="1:40" x14ac:dyDescent="0.25">
      <c r="A321" s="181" t="s">
        <v>414</v>
      </c>
      <c r="B321" s="181" t="s">
        <v>513</v>
      </c>
      <c r="C321" s="181" t="s">
        <v>514</v>
      </c>
      <c r="E321" s="181" t="s">
        <v>676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3181</v>
      </c>
      <c r="J321" s="155">
        <f t="shared" si="27"/>
        <v>44652</v>
      </c>
      <c r="AN321" s="175"/>
    </row>
    <row r="322" spans="1:40" x14ac:dyDescent="0.25">
      <c r="A322" s="181" t="s">
        <v>414</v>
      </c>
      <c r="B322" s="181" t="s">
        <v>516</v>
      </c>
      <c r="C322" s="181" t="s">
        <v>327</v>
      </c>
      <c r="E322" s="181" t="s">
        <v>677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3184</v>
      </c>
      <c r="J322" s="155">
        <f t="shared" si="27"/>
        <v>44682</v>
      </c>
      <c r="AN322" s="175"/>
    </row>
    <row r="323" spans="1:40" x14ac:dyDescent="0.25">
      <c r="A323" s="181" t="s">
        <v>414</v>
      </c>
      <c r="B323" s="181" t="s">
        <v>518</v>
      </c>
      <c r="C323" s="181" t="s">
        <v>519</v>
      </c>
      <c r="E323" s="181" t="s">
        <v>727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3180</v>
      </c>
      <c r="J323" s="155">
        <f t="shared" si="27"/>
        <v>44713</v>
      </c>
      <c r="AN323" s="175"/>
    </row>
    <row r="324" spans="1:40" x14ac:dyDescent="0.25">
      <c r="A324" s="181" t="s">
        <v>414</v>
      </c>
      <c r="B324" s="181" t="s">
        <v>521</v>
      </c>
      <c r="C324" s="181" t="s">
        <v>522</v>
      </c>
      <c r="E324" s="181" t="s">
        <v>728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3171</v>
      </c>
      <c r="J324" s="155">
        <f t="shared" si="27"/>
        <v>44743</v>
      </c>
      <c r="AN324" s="175"/>
    </row>
    <row r="325" spans="1:40" x14ac:dyDescent="0.25">
      <c r="A325" s="181" t="s">
        <v>414</v>
      </c>
      <c r="B325" s="181" t="s">
        <v>524</v>
      </c>
      <c r="C325" s="181" t="s">
        <v>525</v>
      </c>
      <c r="E325" s="181" t="s">
        <v>729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3173</v>
      </c>
      <c r="J325" s="155">
        <f t="shared" si="27"/>
        <v>44774</v>
      </c>
      <c r="AN325" s="175"/>
    </row>
    <row r="326" spans="1:40" x14ac:dyDescent="0.25">
      <c r="A326" s="181" t="s">
        <v>414</v>
      </c>
      <c r="B326" s="181" t="s">
        <v>527</v>
      </c>
      <c r="C326" s="181" t="s">
        <v>528</v>
      </c>
      <c r="E326" s="181" t="s">
        <v>730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3176</v>
      </c>
      <c r="J326" s="155">
        <f t="shared" si="27"/>
        <v>44805</v>
      </c>
      <c r="AN326" s="175"/>
    </row>
    <row r="327" spans="1:40" x14ac:dyDescent="0.25">
      <c r="A327" s="181" t="s">
        <v>414</v>
      </c>
      <c r="B327" s="181" t="s">
        <v>530</v>
      </c>
      <c r="C327" s="181" t="s">
        <v>531</v>
      </c>
      <c r="E327" s="181" t="s">
        <v>730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3176</v>
      </c>
      <c r="J327" s="155">
        <f t="shared" si="27"/>
        <v>44835</v>
      </c>
      <c r="AN327" s="175"/>
    </row>
    <row r="328" spans="1:40" x14ac:dyDescent="0.25">
      <c r="A328" s="181" t="s">
        <v>414</v>
      </c>
      <c r="B328" s="181" t="s">
        <v>533</v>
      </c>
      <c r="C328" s="181" t="s">
        <v>534</v>
      </c>
      <c r="E328" s="181" t="s">
        <v>729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3173</v>
      </c>
      <c r="J328" s="155">
        <f t="shared" si="27"/>
        <v>44866</v>
      </c>
      <c r="AN328" s="175"/>
    </row>
    <row r="329" spans="1:40" x14ac:dyDescent="0.25">
      <c r="A329" s="181" t="s">
        <v>414</v>
      </c>
      <c r="B329" s="181" t="s">
        <v>536</v>
      </c>
      <c r="C329" s="181" t="s">
        <v>413</v>
      </c>
      <c r="E329" s="181" t="s">
        <v>731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3168</v>
      </c>
      <c r="J329" s="155">
        <f t="shared" si="27"/>
        <v>44896</v>
      </c>
      <c r="AN329" s="175"/>
    </row>
    <row r="330" spans="1:40" x14ac:dyDescent="0.25">
      <c r="A330" s="181" t="s">
        <v>386</v>
      </c>
      <c r="B330" s="181" t="s">
        <v>505</v>
      </c>
      <c r="C330" s="181" t="s">
        <v>387</v>
      </c>
      <c r="E330" s="181" t="s">
        <v>676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3181</v>
      </c>
      <c r="J330" s="155">
        <f t="shared" si="27"/>
        <v>44927</v>
      </c>
      <c r="AN330" s="175"/>
    </row>
    <row r="331" spans="1:40" x14ac:dyDescent="0.25">
      <c r="F331" s="64">
        <v>290</v>
      </c>
      <c r="G331">
        <f t="shared" si="24"/>
        <v>0</v>
      </c>
      <c r="H331" s="156" t="str">
        <f t="shared" si="25"/>
        <v/>
      </c>
      <c r="I331" t="e">
        <f t="shared" si="26"/>
        <v>#N/A</v>
      </c>
      <c r="J331" s="155" t="e">
        <f t="shared" si="27"/>
        <v>#NUM!</v>
      </c>
      <c r="AN331" s="175"/>
    </row>
    <row r="332" spans="1:40" x14ac:dyDescent="0.25">
      <c r="F332" s="64">
        <v>291</v>
      </c>
      <c r="G332">
        <f t="shared" si="24"/>
        <v>0</v>
      </c>
      <c r="H332" s="156" t="str">
        <f t="shared" si="25"/>
        <v/>
      </c>
      <c r="I332" t="e">
        <f t="shared" si="26"/>
        <v>#N/A</v>
      </c>
      <c r="J332" s="155" t="e">
        <f t="shared" si="27"/>
        <v>#NUM!</v>
      </c>
      <c r="AN332" s="175"/>
    </row>
    <row r="333" spans="1:40" x14ac:dyDescent="0.25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5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5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732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733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734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735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736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737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4" priority="4" stopIfTrue="1">
      <formula>ISNA(AE11)</formula>
    </cfRule>
  </conditionalFormatting>
  <conditionalFormatting sqref="AD12">
    <cfRule type="expression" dxfId="3" priority="3" stopIfTrue="1">
      <formula>ISNA(AD12)</formula>
    </cfRule>
  </conditionalFormatting>
  <conditionalFormatting sqref="AJ12:AL12 AN12">
    <cfRule type="expression" dxfId="2" priority="2" stopIfTrue="1">
      <formula>ISNA(AJ12)</formula>
    </cfRule>
  </conditionalFormatting>
  <conditionalFormatting sqref="AI12">
    <cfRule type="expression" dxfId="1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78"/>
  <sheetViews>
    <sheetView topLeftCell="A245" workbookViewId="0">
      <selection activeCell="G257" sqref="G257"/>
    </sheetView>
  </sheetViews>
  <sheetFormatPr defaultRowHeight="13.2" x14ac:dyDescent="0.25"/>
  <cols>
    <col min="2" max="2" width="8.88671875" style="79"/>
    <col min="3" max="3" width="15.88671875" style="79" customWidth="1"/>
  </cols>
  <sheetData>
    <row r="1" spans="1:3" x14ac:dyDescent="0.25">
      <c r="A1" s="189" t="s">
        <v>738</v>
      </c>
      <c r="B1" s="190" t="s">
        <v>739</v>
      </c>
      <c r="C1" s="190" t="s">
        <v>740</v>
      </c>
    </row>
    <row r="2" spans="1:3" x14ac:dyDescent="0.25">
      <c r="A2" s="191">
        <v>36526</v>
      </c>
      <c r="B2" s="79">
        <v>203442</v>
      </c>
      <c r="C2" s="192">
        <v>227235</v>
      </c>
    </row>
    <row r="3" spans="1:3" x14ac:dyDescent="0.25">
      <c r="A3" s="191">
        <v>36557</v>
      </c>
      <c r="B3" s="79">
        <v>199261</v>
      </c>
      <c r="C3" s="192">
        <v>228727</v>
      </c>
    </row>
    <row r="4" spans="1:3" x14ac:dyDescent="0.25">
      <c r="A4" s="191">
        <v>36586</v>
      </c>
      <c r="B4" s="79">
        <v>232490</v>
      </c>
      <c r="C4" s="192">
        <v>230237</v>
      </c>
    </row>
    <row r="5" spans="1:3" x14ac:dyDescent="0.25">
      <c r="A5" s="191">
        <v>36617</v>
      </c>
      <c r="B5" s="79">
        <v>227698</v>
      </c>
      <c r="C5" s="192">
        <v>229068</v>
      </c>
    </row>
    <row r="6" spans="1:3" x14ac:dyDescent="0.25">
      <c r="A6" s="191">
        <v>36647</v>
      </c>
      <c r="B6" s="79">
        <v>242501</v>
      </c>
      <c r="C6" s="192">
        <v>229651</v>
      </c>
    </row>
    <row r="7" spans="1:3" x14ac:dyDescent="0.25">
      <c r="A7" s="191">
        <v>36678</v>
      </c>
      <c r="B7" s="79">
        <v>242963</v>
      </c>
      <c r="C7" s="192">
        <v>230024</v>
      </c>
    </row>
    <row r="8" spans="1:3" x14ac:dyDescent="0.25">
      <c r="A8" s="191">
        <v>36708</v>
      </c>
      <c r="B8" s="79">
        <v>245140</v>
      </c>
      <c r="C8" s="192">
        <v>228840</v>
      </c>
    </row>
    <row r="9" spans="1:3" x14ac:dyDescent="0.25">
      <c r="A9" s="191">
        <v>36739</v>
      </c>
      <c r="B9" s="79">
        <v>247832</v>
      </c>
      <c r="C9" s="192">
        <v>229339</v>
      </c>
    </row>
    <row r="10" spans="1:3" x14ac:dyDescent="0.25">
      <c r="A10" s="191">
        <v>36770</v>
      </c>
      <c r="B10" s="79">
        <v>227899</v>
      </c>
      <c r="C10" s="192">
        <v>231166</v>
      </c>
    </row>
    <row r="11" spans="1:3" x14ac:dyDescent="0.25">
      <c r="A11" s="191">
        <v>36800</v>
      </c>
      <c r="B11" s="79">
        <v>236491</v>
      </c>
      <c r="C11" s="192">
        <v>230372</v>
      </c>
    </row>
    <row r="12" spans="1:3" x14ac:dyDescent="0.25">
      <c r="A12" s="191">
        <v>36831</v>
      </c>
      <c r="B12" s="79">
        <v>222819</v>
      </c>
      <c r="C12" s="192">
        <v>229865</v>
      </c>
    </row>
    <row r="13" spans="1:3" x14ac:dyDescent="0.25">
      <c r="A13" s="191">
        <v>36861</v>
      </c>
      <c r="B13" s="79">
        <v>218390</v>
      </c>
      <c r="C13" s="192">
        <v>224132</v>
      </c>
    </row>
    <row r="14" spans="1:3" x14ac:dyDescent="0.25">
      <c r="A14" s="191">
        <v>36892</v>
      </c>
      <c r="B14" s="79">
        <v>209685</v>
      </c>
      <c r="C14" s="192">
        <v>231442</v>
      </c>
    </row>
    <row r="15" spans="1:3" x14ac:dyDescent="0.25">
      <c r="A15" s="191">
        <v>36923</v>
      </c>
      <c r="B15" s="79">
        <v>200876</v>
      </c>
      <c r="C15" s="192">
        <v>230672</v>
      </c>
    </row>
    <row r="16" spans="1:3" x14ac:dyDescent="0.25">
      <c r="A16" s="191">
        <v>36951</v>
      </c>
      <c r="B16" s="79">
        <v>232587</v>
      </c>
      <c r="C16" s="192">
        <v>231165</v>
      </c>
    </row>
    <row r="17" spans="1:3" x14ac:dyDescent="0.25">
      <c r="A17" s="191">
        <v>36982</v>
      </c>
      <c r="B17" s="79">
        <v>232513</v>
      </c>
      <c r="C17" s="192">
        <v>232994</v>
      </c>
    </row>
    <row r="18" spans="1:3" x14ac:dyDescent="0.25">
      <c r="A18" s="191">
        <v>37012</v>
      </c>
      <c r="B18" s="79">
        <v>245357</v>
      </c>
      <c r="C18" s="192">
        <v>232201</v>
      </c>
    </row>
    <row r="19" spans="1:3" x14ac:dyDescent="0.25">
      <c r="A19" s="191">
        <v>37043</v>
      </c>
      <c r="B19" s="79">
        <v>243498</v>
      </c>
      <c r="C19" s="192">
        <v>231645</v>
      </c>
    </row>
    <row r="20" spans="1:3" x14ac:dyDescent="0.25">
      <c r="A20" s="191">
        <v>37073</v>
      </c>
      <c r="B20" s="79">
        <v>250363</v>
      </c>
      <c r="C20" s="192">
        <v>232941</v>
      </c>
    </row>
    <row r="21" spans="1:3" x14ac:dyDescent="0.25">
      <c r="A21" s="191">
        <v>37104</v>
      </c>
      <c r="B21" s="79">
        <v>253274</v>
      </c>
      <c r="C21" s="192">
        <v>233413</v>
      </c>
    </row>
    <row r="22" spans="1:3" x14ac:dyDescent="0.25">
      <c r="A22" s="191">
        <v>37135</v>
      </c>
      <c r="B22" s="79">
        <v>226312</v>
      </c>
      <c r="C22" s="192">
        <v>232276</v>
      </c>
    </row>
    <row r="23" spans="1:3" x14ac:dyDescent="0.25">
      <c r="A23" s="191">
        <v>37165</v>
      </c>
      <c r="B23" s="79">
        <v>241050</v>
      </c>
      <c r="C23" s="192">
        <v>233772</v>
      </c>
    </row>
    <row r="24" spans="1:3" x14ac:dyDescent="0.25">
      <c r="A24" s="191">
        <v>37196</v>
      </c>
      <c r="B24" s="79">
        <v>230511</v>
      </c>
      <c r="C24" s="192">
        <v>236644</v>
      </c>
    </row>
    <row r="25" spans="1:3" x14ac:dyDescent="0.25">
      <c r="A25" s="191">
        <v>37226</v>
      </c>
      <c r="B25" s="79">
        <v>229584</v>
      </c>
      <c r="C25" s="192">
        <v>236694</v>
      </c>
    </row>
    <row r="26" spans="1:3" x14ac:dyDescent="0.25">
      <c r="A26" s="191">
        <v>37257</v>
      </c>
      <c r="B26" s="79">
        <v>215215</v>
      </c>
      <c r="C26" s="192">
        <v>236712</v>
      </c>
    </row>
    <row r="27" spans="1:3" x14ac:dyDescent="0.25">
      <c r="A27" s="191">
        <v>37288</v>
      </c>
      <c r="B27" s="79">
        <v>208237</v>
      </c>
      <c r="C27" s="192">
        <v>238125</v>
      </c>
    </row>
    <row r="28" spans="1:3" x14ac:dyDescent="0.25">
      <c r="A28" s="191">
        <v>37316</v>
      </c>
      <c r="B28" s="79">
        <v>236070</v>
      </c>
      <c r="C28" s="192">
        <v>235504</v>
      </c>
    </row>
    <row r="29" spans="1:3" x14ac:dyDescent="0.25">
      <c r="A29" s="191">
        <v>37347</v>
      </c>
      <c r="B29" s="79">
        <v>237226</v>
      </c>
      <c r="C29" s="192">
        <v>236391</v>
      </c>
    </row>
    <row r="30" spans="1:3" x14ac:dyDescent="0.25">
      <c r="A30" s="191">
        <v>37377</v>
      </c>
      <c r="B30" s="79">
        <v>251746</v>
      </c>
      <c r="C30" s="192">
        <v>237506</v>
      </c>
    </row>
    <row r="31" spans="1:3" x14ac:dyDescent="0.25">
      <c r="A31" s="191">
        <v>37408</v>
      </c>
      <c r="B31" s="79">
        <v>247868</v>
      </c>
      <c r="C31" s="192">
        <v>238073</v>
      </c>
    </row>
    <row r="32" spans="1:3" x14ac:dyDescent="0.25">
      <c r="A32" s="191">
        <v>37438</v>
      </c>
      <c r="B32" s="79">
        <v>256392</v>
      </c>
      <c r="C32" s="192">
        <v>237780</v>
      </c>
    </row>
    <row r="33" spans="1:3" x14ac:dyDescent="0.25">
      <c r="A33" s="191">
        <v>37469</v>
      </c>
      <c r="B33" s="79">
        <v>258666</v>
      </c>
      <c r="C33" s="192">
        <v>239615</v>
      </c>
    </row>
    <row r="34" spans="1:3" x14ac:dyDescent="0.25">
      <c r="A34" s="191">
        <v>37500</v>
      </c>
      <c r="B34" s="79">
        <v>233625</v>
      </c>
      <c r="C34" s="192">
        <v>239653</v>
      </c>
    </row>
    <row r="35" spans="1:3" x14ac:dyDescent="0.25">
      <c r="A35" s="191">
        <v>37530</v>
      </c>
      <c r="B35" s="79">
        <v>245556</v>
      </c>
      <c r="C35" s="192">
        <v>237938</v>
      </c>
    </row>
    <row r="36" spans="1:3" x14ac:dyDescent="0.25">
      <c r="A36" s="191">
        <v>37561</v>
      </c>
      <c r="B36" s="79">
        <v>230648</v>
      </c>
      <c r="C36" s="192">
        <v>238385</v>
      </c>
    </row>
    <row r="37" spans="1:3" x14ac:dyDescent="0.25">
      <c r="A37" s="191">
        <v>37591</v>
      </c>
      <c r="B37" s="79">
        <v>234260</v>
      </c>
      <c r="C37" s="192">
        <v>239969</v>
      </c>
    </row>
    <row r="38" spans="1:3" x14ac:dyDescent="0.25">
      <c r="A38" s="191">
        <v>37622</v>
      </c>
      <c r="B38" s="79">
        <v>218534</v>
      </c>
      <c r="C38" s="192">
        <v>239077</v>
      </c>
    </row>
    <row r="39" spans="1:3" x14ac:dyDescent="0.25">
      <c r="A39" s="191">
        <v>37653</v>
      </c>
      <c r="B39" s="79">
        <v>203677</v>
      </c>
      <c r="C39" s="192">
        <v>233578</v>
      </c>
    </row>
    <row r="40" spans="1:3" x14ac:dyDescent="0.25">
      <c r="A40" s="191">
        <v>37681</v>
      </c>
      <c r="B40" s="79">
        <v>236679</v>
      </c>
      <c r="C40" s="192">
        <v>236830</v>
      </c>
    </row>
    <row r="41" spans="1:3" x14ac:dyDescent="0.25">
      <c r="A41" s="191">
        <v>37712</v>
      </c>
      <c r="B41" s="79">
        <v>239415</v>
      </c>
      <c r="C41" s="192">
        <v>238036</v>
      </c>
    </row>
    <row r="42" spans="1:3" x14ac:dyDescent="0.25">
      <c r="A42" s="191">
        <v>37742</v>
      </c>
      <c r="B42" s="79">
        <v>253244</v>
      </c>
      <c r="C42" s="192">
        <v>239910</v>
      </c>
    </row>
    <row r="43" spans="1:3" x14ac:dyDescent="0.25">
      <c r="A43" s="191">
        <v>37773</v>
      </c>
      <c r="B43" s="79">
        <v>252145</v>
      </c>
      <c r="C43" s="192">
        <v>241491</v>
      </c>
    </row>
    <row r="44" spans="1:3" x14ac:dyDescent="0.25">
      <c r="A44" s="191">
        <v>37803</v>
      </c>
      <c r="B44" s="79">
        <v>262105</v>
      </c>
      <c r="C44" s="192">
        <v>243389</v>
      </c>
    </row>
    <row r="45" spans="1:3" x14ac:dyDescent="0.25">
      <c r="A45" s="191">
        <v>37834</v>
      </c>
      <c r="B45" s="79">
        <v>260687</v>
      </c>
      <c r="C45" s="192">
        <v>242803</v>
      </c>
    </row>
    <row r="46" spans="1:3" x14ac:dyDescent="0.25">
      <c r="A46" s="191">
        <v>37865</v>
      </c>
      <c r="B46" s="79">
        <v>237451</v>
      </c>
      <c r="C46" s="192">
        <v>243182</v>
      </c>
    </row>
    <row r="47" spans="1:3" x14ac:dyDescent="0.25">
      <c r="A47" s="191">
        <v>37895</v>
      </c>
      <c r="B47" s="79">
        <v>254048</v>
      </c>
      <c r="C47" s="192">
        <v>245423</v>
      </c>
    </row>
    <row r="48" spans="1:3" x14ac:dyDescent="0.25">
      <c r="A48" s="191">
        <v>37926</v>
      </c>
      <c r="B48" s="79">
        <v>233698</v>
      </c>
      <c r="C48" s="192">
        <v>243497</v>
      </c>
    </row>
    <row r="49" spans="1:6" x14ac:dyDescent="0.25">
      <c r="A49" s="191">
        <v>37956</v>
      </c>
      <c r="B49" s="79">
        <v>238538</v>
      </c>
      <c r="C49" s="192">
        <v>243315</v>
      </c>
      <c r="D49" s="82"/>
      <c r="E49" s="82"/>
      <c r="F49" s="82"/>
    </row>
    <row r="50" spans="1:6" x14ac:dyDescent="0.25">
      <c r="A50" s="191">
        <v>37987</v>
      </c>
      <c r="B50" s="79">
        <v>222450</v>
      </c>
      <c r="C50" s="192">
        <v>243817</v>
      </c>
    </row>
    <row r="51" spans="1:6" x14ac:dyDescent="0.25">
      <c r="A51" s="191">
        <v>38018</v>
      </c>
      <c r="B51" s="79">
        <v>213709</v>
      </c>
      <c r="C51" s="192">
        <v>244576</v>
      </c>
    </row>
    <row r="52" spans="1:6" x14ac:dyDescent="0.25">
      <c r="A52" s="191">
        <v>38047</v>
      </c>
      <c r="B52" s="79">
        <v>251403</v>
      </c>
      <c r="C52" s="192">
        <v>248689</v>
      </c>
    </row>
    <row r="53" spans="1:6" x14ac:dyDescent="0.25">
      <c r="A53" s="191">
        <v>38078</v>
      </c>
      <c r="B53" s="79">
        <v>250968</v>
      </c>
      <c r="C53" s="192">
        <v>248376</v>
      </c>
    </row>
    <row r="54" spans="1:6" x14ac:dyDescent="0.25">
      <c r="A54" s="191">
        <v>38108</v>
      </c>
      <c r="B54" s="79">
        <v>257235</v>
      </c>
      <c r="C54" s="192">
        <v>246159</v>
      </c>
    </row>
    <row r="55" spans="1:6" x14ac:dyDescent="0.25">
      <c r="A55" s="191">
        <v>38139</v>
      </c>
      <c r="B55" s="79">
        <v>257383</v>
      </c>
      <c r="C55" s="192">
        <v>245171</v>
      </c>
    </row>
    <row r="56" spans="1:6" x14ac:dyDescent="0.25">
      <c r="A56" s="191">
        <v>38169</v>
      </c>
      <c r="B56" s="79">
        <v>265969</v>
      </c>
      <c r="C56" s="192">
        <v>247686</v>
      </c>
    </row>
    <row r="57" spans="1:6" x14ac:dyDescent="0.25">
      <c r="A57" s="191">
        <v>38200</v>
      </c>
      <c r="B57" s="79">
        <v>262836</v>
      </c>
      <c r="C57" s="192">
        <v>247344</v>
      </c>
    </row>
    <row r="58" spans="1:6" x14ac:dyDescent="0.25">
      <c r="A58" s="191">
        <v>38231</v>
      </c>
      <c r="B58" s="79">
        <v>243515</v>
      </c>
      <c r="C58" s="192">
        <v>247916</v>
      </c>
    </row>
    <row r="59" spans="1:6" x14ac:dyDescent="0.25">
      <c r="A59" s="191">
        <v>38261</v>
      </c>
      <c r="B59" s="79">
        <v>254496</v>
      </c>
      <c r="C59" s="192">
        <v>247883</v>
      </c>
    </row>
    <row r="60" spans="1:6" x14ac:dyDescent="0.25">
      <c r="A60" s="191">
        <v>38292</v>
      </c>
      <c r="B60" s="79">
        <v>239796</v>
      </c>
      <c r="C60" s="192">
        <v>247656</v>
      </c>
    </row>
    <row r="61" spans="1:6" x14ac:dyDescent="0.25">
      <c r="A61" s="191">
        <v>38322</v>
      </c>
      <c r="B61" s="79">
        <v>245029</v>
      </c>
      <c r="C61" s="192">
        <v>248685</v>
      </c>
      <c r="D61" s="82"/>
      <c r="E61" s="82"/>
      <c r="F61" s="82"/>
    </row>
    <row r="62" spans="1:6" x14ac:dyDescent="0.25">
      <c r="A62" s="191">
        <v>38353</v>
      </c>
      <c r="B62" s="79">
        <v>224072</v>
      </c>
      <c r="C62" s="192">
        <v>247614</v>
      </c>
    </row>
    <row r="63" spans="1:6" x14ac:dyDescent="0.25">
      <c r="A63" s="191">
        <v>38384</v>
      </c>
      <c r="B63" s="79">
        <v>219970</v>
      </c>
      <c r="C63" s="192">
        <v>250015</v>
      </c>
    </row>
    <row r="64" spans="1:6" x14ac:dyDescent="0.25">
      <c r="A64" s="191">
        <v>38412</v>
      </c>
      <c r="B64" s="79">
        <v>253182</v>
      </c>
      <c r="C64" s="192">
        <v>249174</v>
      </c>
    </row>
    <row r="65" spans="1:6" x14ac:dyDescent="0.25">
      <c r="A65" s="191">
        <v>38443</v>
      </c>
      <c r="B65" s="79">
        <v>250860</v>
      </c>
      <c r="C65" s="192">
        <v>249024</v>
      </c>
    </row>
    <row r="66" spans="1:6" x14ac:dyDescent="0.25">
      <c r="A66" s="191">
        <v>38473</v>
      </c>
      <c r="B66" s="79">
        <v>262678</v>
      </c>
      <c r="C66" s="192">
        <v>250452</v>
      </c>
    </row>
    <row r="67" spans="1:6" x14ac:dyDescent="0.25">
      <c r="A67" s="191">
        <v>38504</v>
      </c>
      <c r="B67" s="79">
        <v>263816</v>
      </c>
      <c r="C67" s="192">
        <v>251531</v>
      </c>
    </row>
    <row r="68" spans="1:6" x14ac:dyDescent="0.25">
      <c r="A68" s="191">
        <v>38534</v>
      </c>
      <c r="B68" s="79">
        <v>267025</v>
      </c>
      <c r="C68" s="192">
        <v>250663</v>
      </c>
    </row>
    <row r="69" spans="1:6" x14ac:dyDescent="0.25">
      <c r="A69" s="191">
        <v>38565</v>
      </c>
      <c r="B69" s="79">
        <v>265323</v>
      </c>
      <c r="C69" s="192">
        <v>249458</v>
      </c>
    </row>
    <row r="70" spans="1:6" x14ac:dyDescent="0.25">
      <c r="A70" s="191">
        <v>38596</v>
      </c>
      <c r="B70" s="79">
        <v>242240</v>
      </c>
      <c r="C70" s="192">
        <v>245820</v>
      </c>
    </row>
    <row r="71" spans="1:6" x14ac:dyDescent="0.25">
      <c r="A71" s="191">
        <v>38626</v>
      </c>
      <c r="B71" s="79">
        <v>251419</v>
      </c>
      <c r="C71" s="192">
        <v>245957</v>
      </c>
    </row>
    <row r="72" spans="1:6" x14ac:dyDescent="0.25">
      <c r="A72" s="191">
        <v>38657</v>
      </c>
      <c r="B72" s="79">
        <v>243056</v>
      </c>
      <c r="C72" s="192">
        <v>250704</v>
      </c>
    </row>
    <row r="73" spans="1:6" x14ac:dyDescent="0.25">
      <c r="A73" s="191">
        <v>38687</v>
      </c>
      <c r="B73" s="79">
        <v>245787</v>
      </c>
      <c r="C73" s="192">
        <v>250380</v>
      </c>
      <c r="D73" s="82"/>
      <c r="E73" s="82"/>
      <c r="F73" s="82"/>
    </row>
    <row r="74" spans="1:6" x14ac:dyDescent="0.25">
      <c r="A74" s="191">
        <v>38718</v>
      </c>
      <c r="B74" s="79">
        <v>233282</v>
      </c>
      <c r="C74" s="192">
        <v>255482</v>
      </c>
    </row>
    <row r="75" spans="1:6" x14ac:dyDescent="0.25">
      <c r="A75" s="191">
        <v>38749</v>
      </c>
      <c r="B75" s="79">
        <v>220711</v>
      </c>
      <c r="C75" s="192">
        <v>250785</v>
      </c>
    </row>
    <row r="76" spans="1:6" x14ac:dyDescent="0.25">
      <c r="A76" s="191">
        <v>38777</v>
      </c>
      <c r="B76" s="79">
        <v>256623</v>
      </c>
      <c r="C76" s="192">
        <v>250866</v>
      </c>
    </row>
    <row r="77" spans="1:6" x14ac:dyDescent="0.25">
      <c r="A77" s="191">
        <v>38808</v>
      </c>
      <c r="B77" s="79">
        <v>250644</v>
      </c>
      <c r="C77" s="192">
        <v>250631</v>
      </c>
    </row>
    <row r="78" spans="1:6" x14ac:dyDescent="0.25">
      <c r="A78" s="191">
        <v>38838</v>
      </c>
      <c r="B78" s="79">
        <v>263370</v>
      </c>
      <c r="C78" s="192">
        <v>250030</v>
      </c>
    </row>
    <row r="79" spans="1:6" x14ac:dyDescent="0.25">
      <c r="A79" s="191">
        <v>38869</v>
      </c>
      <c r="B79" s="79">
        <v>263782</v>
      </c>
      <c r="C79" s="192">
        <v>250453</v>
      </c>
    </row>
    <row r="80" spans="1:6" x14ac:dyDescent="0.25">
      <c r="A80" s="191">
        <v>38899</v>
      </c>
      <c r="B80" s="79">
        <v>263421</v>
      </c>
      <c r="C80" s="192">
        <v>249092</v>
      </c>
    </row>
    <row r="81" spans="1:6" x14ac:dyDescent="0.25">
      <c r="A81" s="191">
        <v>38930</v>
      </c>
      <c r="B81" s="79">
        <v>265206</v>
      </c>
      <c r="C81" s="192">
        <v>249501</v>
      </c>
    </row>
    <row r="82" spans="1:6" x14ac:dyDescent="0.25">
      <c r="A82" s="191">
        <v>38961</v>
      </c>
      <c r="B82" s="79">
        <v>245605</v>
      </c>
      <c r="C82" s="192">
        <v>250388</v>
      </c>
    </row>
    <row r="83" spans="1:6" x14ac:dyDescent="0.25">
      <c r="A83" s="191">
        <v>38991</v>
      </c>
      <c r="B83" s="79">
        <v>257939</v>
      </c>
      <c r="C83" s="192">
        <v>251413</v>
      </c>
    </row>
    <row r="84" spans="1:6" x14ac:dyDescent="0.25">
      <c r="A84" s="191">
        <v>39022</v>
      </c>
      <c r="B84" s="79">
        <v>245346</v>
      </c>
      <c r="C84" s="192">
        <v>252836</v>
      </c>
    </row>
    <row r="85" spans="1:6" x14ac:dyDescent="0.25">
      <c r="A85" s="191">
        <v>39052</v>
      </c>
      <c r="B85" s="79">
        <v>248187</v>
      </c>
      <c r="C85" s="192">
        <v>253944</v>
      </c>
      <c r="D85" s="82"/>
      <c r="E85" s="82"/>
      <c r="F85" s="82"/>
    </row>
    <row r="86" spans="1:6" x14ac:dyDescent="0.25">
      <c r="A86" s="191">
        <v>39083</v>
      </c>
      <c r="B86" s="79">
        <v>233621</v>
      </c>
      <c r="C86" s="192">
        <v>254533</v>
      </c>
    </row>
    <row r="87" spans="1:6" x14ac:dyDescent="0.25">
      <c r="A87" s="191">
        <v>39114</v>
      </c>
      <c r="B87" s="79">
        <v>219232</v>
      </c>
      <c r="C87" s="192">
        <v>249391</v>
      </c>
    </row>
    <row r="88" spans="1:6" x14ac:dyDescent="0.25">
      <c r="A88" s="191">
        <v>39142</v>
      </c>
      <c r="B88" s="79">
        <v>259638</v>
      </c>
      <c r="C88" s="192">
        <v>254292</v>
      </c>
    </row>
    <row r="89" spans="1:6" x14ac:dyDescent="0.25">
      <c r="A89" s="191">
        <v>39173</v>
      </c>
      <c r="B89" s="79">
        <v>252595</v>
      </c>
      <c r="C89" s="192">
        <v>251375</v>
      </c>
    </row>
    <row r="90" spans="1:6" x14ac:dyDescent="0.25">
      <c r="A90" s="191">
        <v>39203</v>
      </c>
      <c r="B90" s="79">
        <v>267574</v>
      </c>
      <c r="C90" s="192">
        <v>254131</v>
      </c>
    </row>
    <row r="91" spans="1:6" x14ac:dyDescent="0.25">
      <c r="A91" s="191">
        <v>39234</v>
      </c>
      <c r="B91" s="79">
        <v>265374</v>
      </c>
      <c r="C91" s="192">
        <v>253200</v>
      </c>
    </row>
    <row r="92" spans="1:6" x14ac:dyDescent="0.25">
      <c r="A92" s="191">
        <v>39264</v>
      </c>
      <c r="B92" s="79">
        <v>267106</v>
      </c>
      <c r="C92" s="192">
        <v>252333</v>
      </c>
    </row>
    <row r="93" spans="1:6" x14ac:dyDescent="0.25">
      <c r="A93" s="191">
        <v>39295</v>
      </c>
      <c r="B93" s="79">
        <v>271225</v>
      </c>
      <c r="C93" s="192">
        <v>254221</v>
      </c>
    </row>
    <row r="94" spans="1:6" x14ac:dyDescent="0.25">
      <c r="A94" s="191">
        <v>39326</v>
      </c>
      <c r="B94" s="79">
        <v>245965</v>
      </c>
      <c r="C94" s="192">
        <v>253290</v>
      </c>
    </row>
    <row r="95" spans="1:6" x14ac:dyDescent="0.25">
      <c r="A95" s="191">
        <v>39356</v>
      </c>
      <c r="B95" s="79">
        <v>261423</v>
      </c>
      <c r="C95" s="192">
        <v>253767</v>
      </c>
    </row>
    <row r="96" spans="1:6" x14ac:dyDescent="0.25">
      <c r="A96" s="191">
        <v>39387</v>
      </c>
      <c r="B96" s="79">
        <v>245787</v>
      </c>
      <c r="C96" s="192">
        <v>252121</v>
      </c>
    </row>
    <row r="97" spans="1:6" x14ac:dyDescent="0.25">
      <c r="A97" s="191">
        <v>39417</v>
      </c>
      <c r="B97" s="79">
        <v>240281</v>
      </c>
      <c r="C97" s="192">
        <v>247460</v>
      </c>
      <c r="D97" s="82"/>
      <c r="E97" s="82"/>
      <c r="F97" s="82"/>
    </row>
    <row r="98" spans="1:6" x14ac:dyDescent="0.25">
      <c r="A98" s="191">
        <v>39448</v>
      </c>
      <c r="B98" s="79">
        <v>232920</v>
      </c>
      <c r="C98" s="192">
        <v>253376</v>
      </c>
    </row>
    <row r="99" spans="1:6" x14ac:dyDescent="0.25">
      <c r="A99" s="191">
        <v>39479</v>
      </c>
      <c r="B99" s="79">
        <v>221336</v>
      </c>
      <c r="C99" s="192">
        <v>250551</v>
      </c>
    </row>
    <row r="100" spans="1:6" x14ac:dyDescent="0.25">
      <c r="A100" s="191">
        <v>39508</v>
      </c>
      <c r="B100" s="79">
        <v>252343</v>
      </c>
      <c r="C100" s="192">
        <v>248981</v>
      </c>
    </row>
    <row r="101" spans="1:6" x14ac:dyDescent="0.25">
      <c r="A101" s="191">
        <v>39539</v>
      </c>
      <c r="B101" s="79">
        <v>252088</v>
      </c>
      <c r="C101" s="192">
        <v>249101</v>
      </c>
    </row>
    <row r="102" spans="1:6" x14ac:dyDescent="0.25">
      <c r="A102" s="191">
        <v>39569</v>
      </c>
      <c r="B102" s="79">
        <v>261466</v>
      </c>
      <c r="C102" s="192">
        <v>248415</v>
      </c>
    </row>
    <row r="103" spans="1:6" x14ac:dyDescent="0.25">
      <c r="A103" s="191">
        <v>39600</v>
      </c>
      <c r="B103" s="79">
        <v>257484</v>
      </c>
      <c r="C103" s="192">
        <v>246701</v>
      </c>
    </row>
    <row r="104" spans="1:6" x14ac:dyDescent="0.25">
      <c r="A104" s="191">
        <v>39630</v>
      </c>
      <c r="B104" s="79">
        <v>261600</v>
      </c>
      <c r="C104" s="192">
        <v>245645</v>
      </c>
    </row>
    <row r="105" spans="1:6" x14ac:dyDescent="0.25">
      <c r="A105" s="191">
        <v>39661</v>
      </c>
      <c r="B105" s="79">
        <v>260609</v>
      </c>
      <c r="C105" s="192">
        <v>244681</v>
      </c>
    </row>
    <row r="106" spans="1:6" x14ac:dyDescent="0.25">
      <c r="A106" s="191">
        <v>39692</v>
      </c>
      <c r="B106" s="79">
        <v>239607</v>
      </c>
      <c r="C106" s="192">
        <v>245948</v>
      </c>
    </row>
    <row r="107" spans="1:6" x14ac:dyDescent="0.25">
      <c r="A107" s="191">
        <v>39722</v>
      </c>
      <c r="B107" s="79">
        <v>255848</v>
      </c>
      <c r="C107" s="192">
        <v>246795</v>
      </c>
    </row>
    <row r="108" spans="1:6" x14ac:dyDescent="0.25">
      <c r="A108" s="191">
        <v>39753</v>
      </c>
      <c r="B108" s="79">
        <v>236465</v>
      </c>
      <c r="C108" s="192">
        <v>246244</v>
      </c>
    </row>
    <row r="109" spans="1:6" x14ac:dyDescent="0.25">
      <c r="A109" s="191">
        <v>39783</v>
      </c>
      <c r="B109" s="79">
        <v>241742</v>
      </c>
      <c r="C109" s="192">
        <v>246829</v>
      </c>
      <c r="D109" s="82"/>
      <c r="E109" s="82"/>
      <c r="F109" s="82"/>
    </row>
    <row r="110" spans="1:6" x14ac:dyDescent="0.25">
      <c r="A110" s="191">
        <v>39814</v>
      </c>
      <c r="B110" s="79">
        <v>225529</v>
      </c>
      <c r="C110" s="192">
        <v>245974</v>
      </c>
    </row>
    <row r="111" spans="1:6" x14ac:dyDescent="0.25">
      <c r="A111" s="191">
        <v>39845</v>
      </c>
      <c r="B111" s="79">
        <v>217643</v>
      </c>
      <c r="C111" s="192">
        <v>248466</v>
      </c>
    </row>
    <row r="112" spans="1:6" x14ac:dyDescent="0.25">
      <c r="A112" s="191">
        <v>39873</v>
      </c>
      <c r="B112" s="79">
        <v>249741</v>
      </c>
      <c r="C112" s="192">
        <v>244904</v>
      </c>
    </row>
    <row r="113" spans="1:6" x14ac:dyDescent="0.25">
      <c r="A113" s="191">
        <v>39904</v>
      </c>
      <c r="B113" s="79">
        <v>251374</v>
      </c>
      <c r="C113" s="192">
        <v>247873</v>
      </c>
    </row>
    <row r="114" spans="1:6" x14ac:dyDescent="0.25">
      <c r="A114" s="191">
        <v>39934</v>
      </c>
      <c r="B114" s="79">
        <v>258276</v>
      </c>
      <c r="C114" s="192">
        <v>246794</v>
      </c>
    </row>
    <row r="115" spans="1:6" x14ac:dyDescent="0.25">
      <c r="A115" s="191">
        <v>39965</v>
      </c>
      <c r="B115" s="79">
        <v>258395</v>
      </c>
      <c r="C115" s="192">
        <v>246498</v>
      </c>
    </row>
    <row r="116" spans="1:6" x14ac:dyDescent="0.25">
      <c r="A116" s="191">
        <v>39995</v>
      </c>
      <c r="B116" s="79">
        <v>264472</v>
      </c>
      <c r="C116" s="192">
        <v>247534</v>
      </c>
    </row>
    <row r="117" spans="1:6" x14ac:dyDescent="0.25">
      <c r="A117" s="191">
        <v>40026</v>
      </c>
      <c r="B117" s="79">
        <v>260297</v>
      </c>
      <c r="C117" s="192">
        <v>246986</v>
      </c>
    </row>
    <row r="118" spans="1:6" x14ac:dyDescent="0.25">
      <c r="A118" s="191">
        <v>40057</v>
      </c>
      <c r="B118" s="79">
        <v>241970</v>
      </c>
      <c r="C118" s="192">
        <v>246455</v>
      </c>
    </row>
    <row r="119" spans="1:6" x14ac:dyDescent="0.25">
      <c r="A119" s="191">
        <v>40087</v>
      </c>
      <c r="B119" s="79">
        <v>252209</v>
      </c>
      <c r="C119" s="192">
        <v>244074</v>
      </c>
    </row>
    <row r="120" spans="1:6" x14ac:dyDescent="0.25">
      <c r="A120" s="191">
        <v>40118</v>
      </c>
      <c r="B120" s="79">
        <v>237264</v>
      </c>
      <c r="C120" s="192">
        <v>246232</v>
      </c>
    </row>
    <row r="121" spans="1:6" x14ac:dyDescent="0.25">
      <c r="A121" s="191">
        <v>40148</v>
      </c>
      <c r="B121" s="79">
        <v>239593</v>
      </c>
      <c r="C121" s="192">
        <v>244784</v>
      </c>
      <c r="D121" s="82"/>
      <c r="E121" s="82"/>
      <c r="F121" s="82"/>
    </row>
    <row r="122" spans="1:6" x14ac:dyDescent="0.25">
      <c r="A122" s="191">
        <v>40179</v>
      </c>
      <c r="B122" s="79">
        <v>220839</v>
      </c>
      <c r="C122" s="192">
        <v>242519</v>
      </c>
    </row>
    <row r="123" spans="1:6" x14ac:dyDescent="0.25">
      <c r="A123" s="191">
        <v>40210</v>
      </c>
      <c r="B123" s="79">
        <v>210635</v>
      </c>
      <c r="C123" s="192">
        <v>241803</v>
      </c>
    </row>
    <row r="124" spans="1:6" x14ac:dyDescent="0.25">
      <c r="A124" s="191">
        <v>40238</v>
      </c>
      <c r="B124" s="79">
        <v>254238</v>
      </c>
      <c r="C124" s="192">
        <v>248076</v>
      </c>
    </row>
    <row r="125" spans="1:6" x14ac:dyDescent="0.25">
      <c r="A125" s="191">
        <v>40269</v>
      </c>
      <c r="B125" s="79">
        <v>253936</v>
      </c>
      <c r="C125" s="192">
        <v>249112</v>
      </c>
    </row>
    <row r="126" spans="1:6" x14ac:dyDescent="0.25">
      <c r="A126" s="191">
        <v>40299</v>
      </c>
      <c r="B126" s="79">
        <v>256927</v>
      </c>
      <c r="C126" s="192">
        <v>247042</v>
      </c>
    </row>
    <row r="127" spans="1:6" x14ac:dyDescent="0.25">
      <c r="A127" s="191">
        <v>40330</v>
      </c>
      <c r="B127" s="79">
        <v>260083</v>
      </c>
      <c r="C127" s="192">
        <v>247723</v>
      </c>
    </row>
    <row r="128" spans="1:6" x14ac:dyDescent="0.25">
      <c r="A128" s="191">
        <v>40360</v>
      </c>
      <c r="B128" s="79">
        <v>265315</v>
      </c>
      <c r="C128" s="192">
        <v>249293</v>
      </c>
    </row>
    <row r="129" spans="1:6" x14ac:dyDescent="0.25">
      <c r="A129" s="191">
        <v>40391</v>
      </c>
      <c r="B129" s="79">
        <v>263837</v>
      </c>
      <c r="C129" s="192">
        <v>249208</v>
      </c>
    </row>
    <row r="130" spans="1:6" x14ac:dyDescent="0.25">
      <c r="A130" s="191">
        <v>40422</v>
      </c>
      <c r="B130" s="79">
        <v>244682</v>
      </c>
      <c r="C130" s="192">
        <v>249084</v>
      </c>
    </row>
    <row r="131" spans="1:6" x14ac:dyDescent="0.25">
      <c r="A131" s="191">
        <v>40452</v>
      </c>
      <c r="B131" s="79">
        <v>256395</v>
      </c>
      <c r="C131" s="192">
        <v>249386</v>
      </c>
    </row>
    <row r="132" spans="1:6" x14ac:dyDescent="0.25">
      <c r="A132" s="191">
        <v>40483</v>
      </c>
      <c r="B132" s="79">
        <v>239579</v>
      </c>
      <c r="C132" s="192">
        <v>247614</v>
      </c>
    </row>
    <row r="133" spans="1:6" x14ac:dyDescent="0.25">
      <c r="A133" s="191">
        <v>40513</v>
      </c>
      <c r="B133" s="79">
        <v>240800</v>
      </c>
      <c r="C133" s="192">
        <v>245054</v>
      </c>
      <c r="D133" s="82"/>
      <c r="E133" s="82"/>
      <c r="F133" s="82"/>
    </row>
    <row r="134" spans="1:6" x14ac:dyDescent="0.25">
      <c r="A134" s="191">
        <v>40544</v>
      </c>
      <c r="B134" s="79">
        <v>223790</v>
      </c>
      <c r="C134" s="192">
        <v>246965</v>
      </c>
    </row>
    <row r="135" spans="1:6" x14ac:dyDescent="0.25">
      <c r="A135" s="191">
        <v>40575</v>
      </c>
      <c r="B135" s="79">
        <v>213463</v>
      </c>
      <c r="C135" s="192">
        <v>245208</v>
      </c>
    </row>
    <row r="136" spans="1:6" x14ac:dyDescent="0.25">
      <c r="A136" s="191">
        <v>40603</v>
      </c>
      <c r="B136" s="79">
        <v>253124</v>
      </c>
      <c r="C136" s="192">
        <v>246519</v>
      </c>
    </row>
    <row r="137" spans="1:6" x14ac:dyDescent="0.25">
      <c r="A137" s="191">
        <v>40634</v>
      </c>
      <c r="B137" s="79">
        <v>249578</v>
      </c>
      <c r="C137" s="192">
        <v>245553</v>
      </c>
    </row>
    <row r="138" spans="1:6" x14ac:dyDescent="0.25">
      <c r="A138" s="191">
        <v>40664</v>
      </c>
      <c r="B138" s="79">
        <v>254083</v>
      </c>
      <c r="C138" s="192">
        <v>243131</v>
      </c>
    </row>
    <row r="139" spans="1:6" x14ac:dyDescent="0.25">
      <c r="A139" s="191">
        <v>40695</v>
      </c>
      <c r="B139" s="79">
        <v>258350</v>
      </c>
      <c r="C139" s="192">
        <v>245757</v>
      </c>
    </row>
    <row r="140" spans="1:6" x14ac:dyDescent="0.25">
      <c r="A140" s="191">
        <v>40725</v>
      </c>
      <c r="B140" s="79">
        <v>260175</v>
      </c>
      <c r="C140" s="192">
        <v>245196</v>
      </c>
    </row>
    <row r="141" spans="1:6" x14ac:dyDescent="0.25">
      <c r="A141" s="191">
        <v>40756</v>
      </c>
      <c r="B141" s="79">
        <v>260526</v>
      </c>
      <c r="C141" s="192">
        <v>244641</v>
      </c>
    </row>
    <row r="142" spans="1:6" x14ac:dyDescent="0.25">
      <c r="A142" s="191">
        <v>40787</v>
      </c>
      <c r="B142" s="79">
        <v>242062</v>
      </c>
      <c r="C142" s="192">
        <v>245393</v>
      </c>
    </row>
    <row r="143" spans="1:6" x14ac:dyDescent="0.25">
      <c r="A143" s="191">
        <v>40817</v>
      </c>
      <c r="B143" s="79">
        <v>251906</v>
      </c>
      <c r="C143" s="192">
        <v>245952</v>
      </c>
    </row>
    <row r="144" spans="1:6" x14ac:dyDescent="0.25">
      <c r="A144" s="191">
        <v>40848</v>
      </c>
      <c r="B144" s="79">
        <v>238535</v>
      </c>
      <c r="C144" s="192">
        <v>246579</v>
      </c>
    </row>
    <row r="145" spans="1:6" x14ac:dyDescent="0.25">
      <c r="A145" s="191">
        <v>40878</v>
      </c>
      <c r="B145" s="79">
        <v>244810</v>
      </c>
      <c r="C145" s="192">
        <v>249896</v>
      </c>
      <c r="D145" s="82"/>
      <c r="E145" s="82"/>
      <c r="F145" s="82"/>
    </row>
    <row r="146" spans="1:6" x14ac:dyDescent="0.25">
      <c r="A146" s="191">
        <v>40909</v>
      </c>
      <c r="B146" s="79">
        <v>227527</v>
      </c>
      <c r="C146" s="192">
        <v>249790</v>
      </c>
    </row>
    <row r="147" spans="1:6" x14ac:dyDescent="0.25">
      <c r="A147" s="191">
        <v>40940</v>
      </c>
      <c r="B147" s="79">
        <v>218196</v>
      </c>
      <c r="C147" s="192">
        <v>250746</v>
      </c>
    </row>
    <row r="148" spans="1:6" x14ac:dyDescent="0.25">
      <c r="A148" s="191">
        <v>40969</v>
      </c>
      <c r="B148" s="79">
        <v>256166</v>
      </c>
      <c r="C148" s="192">
        <v>249737</v>
      </c>
    </row>
    <row r="149" spans="1:6" x14ac:dyDescent="0.25">
      <c r="A149" s="191">
        <v>41000</v>
      </c>
      <c r="B149" s="79">
        <v>249394</v>
      </c>
      <c r="C149" s="192">
        <v>246547</v>
      </c>
    </row>
    <row r="150" spans="1:6" x14ac:dyDescent="0.25">
      <c r="A150" s="191">
        <v>41030</v>
      </c>
      <c r="B150" s="79">
        <v>260774</v>
      </c>
      <c r="C150" s="192">
        <v>248096</v>
      </c>
    </row>
    <row r="151" spans="1:6" x14ac:dyDescent="0.25">
      <c r="A151" s="191">
        <v>41061</v>
      </c>
      <c r="B151" s="79">
        <v>260376</v>
      </c>
      <c r="C151" s="192">
        <v>247577</v>
      </c>
    </row>
    <row r="152" spans="1:6" x14ac:dyDescent="0.25">
      <c r="A152" s="191">
        <v>41091</v>
      </c>
      <c r="B152" s="79">
        <v>260244</v>
      </c>
      <c r="C152" s="192">
        <v>245308</v>
      </c>
    </row>
    <row r="153" spans="1:6" x14ac:dyDescent="0.25">
      <c r="A153" s="191">
        <v>41122</v>
      </c>
      <c r="B153" s="79">
        <v>264379</v>
      </c>
      <c r="C153" s="192">
        <v>246538</v>
      </c>
    </row>
    <row r="154" spans="1:6" x14ac:dyDescent="0.25">
      <c r="A154" s="191">
        <v>41153</v>
      </c>
      <c r="B154" s="79">
        <v>238867</v>
      </c>
      <c r="C154" s="192">
        <v>245805</v>
      </c>
    </row>
    <row r="155" spans="1:6" x14ac:dyDescent="0.25">
      <c r="A155" s="191">
        <v>41183</v>
      </c>
      <c r="B155" s="79">
        <v>253574</v>
      </c>
      <c r="C155" s="192">
        <v>245176</v>
      </c>
    </row>
    <row r="156" spans="1:6" x14ac:dyDescent="0.25">
      <c r="A156" s="191">
        <v>41214</v>
      </c>
      <c r="B156" s="79">
        <v>240361</v>
      </c>
      <c r="C156" s="192">
        <v>247779</v>
      </c>
    </row>
    <row r="157" spans="1:6" x14ac:dyDescent="0.25">
      <c r="A157" s="191">
        <v>41244</v>
      </c>
      <c r="B157" s="79">
        <v>238709</v>
      </c>
      <c r="C157" s="192">
        <v>245651</v>
      </c>
      <c r="D157" s="82"/>
      <c r="E157" s="82"/>
      <c r="F157" s="82"/>
    </row>
    <row r="158" spans="1:6" x14ac:dyDescent="0.25">
      <c r="A158" s="191">
        <v>41275</v>
      </c>
      <c r="B158" s="79">
        <v>229419</v>
      </c>
      <c r="C158" s="192">
        <v>250411</v>
      </c>
    </row>
    <row r="159" spans="1:6" x14ac:dyDescent="0.25">
      <c r="A159" s="191">
        <v>41306</v>
      </c>
      <c r="B159" s="79">
        <v>215803</v>
      </c>
      <c r="C159" s="192">
        <v>249845</v>
      </c>
    </row>
    <row r="160" spans="1:6" x14ac:dyDescent="0.25">
      <c r="A160" s="191">
        <v>41334</v>
      </c>
      <c r="B160" s="79">
        <v>253026</v>
      </c>
      <c r="C160" s="192">
        <v>248349</v>
      </c>
    </row>
    <row r="161" spans="1:3" x14ac:dyDescent="0.25">
      <c r="A161" s="191">
        <v>41365</v>
      </c>
      <c r="B161" s="79">
        <v>252064</v>
      </c>
      <c r="C161" s="192">
        <v>247844</v>
      </c>
    </row>
    <row r="162" spans="1:3" x14ac:dyDescent="0.25">
      <c r="A162" s="191">
        <v>41395</v>
      </c>
      <c r="B162" s="79">
        <v>263406</v>
      </c>
      <c r="C162" s="192">
        <v>249071</v>
      </c>
    </row>
    <row r="163" spans="1:3" x14ac:dyDescent="0.25">
      <c r="A163" s="191">
        <v>41426</v>
      </c>
      <c r="B163" s="79">
        <v>259980</v>
      </c>
      <c r="C163" s="192">
        <v>249233</v>
      </c>
    </row>
    <row r="164" spans="1:3" x14ac:dyDescent="0.25">
      <c r="A164" s="191">
        <v>41456</v>
      </c>
      <c r="B164" s="79">
        <v>263946</v>
      </c>
      <c r="C164" s="192">
        <v>247384</v>
      </c>
    </row>
    <row r="165" spans="1:3" x14ac:dyDescent="0.25">
      <c r="A165" s="191">
        <v>41487</v>
      </c>
      <c r="B165" s="79">
        <v>268061</v>
      </c>
      <c r="C165" s="192">
        <v>250869</v>
      </c>
    </row>
    <row r="166" spans="1:3" x14ac:dyDescent="0.25">
      <c r="A166" s="191">
        <v>41518</v>
      </c>
      <c r="B166" s="79">
        <v>242536</v>
      </c>
      <c r="C166" s="192">
        <v>249145</v>
      </c>
    </row>
    <row r="167" spans="1:3" x14ac:dyDescent="0.25">
      <c r="A167" s="191">
        <v>41548</v>
      </c>
      <c r="B167" s="79">
        <v>258748</v>
      </c>
      <c r="C167" s="192">
        <v>249407</v>
      </c>
    </row>
    <row r="168" spans="1:3" x14ac:dyDescent="0.25">
      <c r="A168" s="191">
        <v>41579</v>
      </c>
      <c r="B168" s="79">
        <v>240055</v>
      </c>
      <c r="C168" s="192">
        <v>249394</v>
      </c>
    </row>
    <row r="169" spans="1:3" x14ac:dyDescent="0.25">
      <c r="A169" s="191">
        <v>41609</v>
      </c>
      <c r="B169" s="79">
        <v>241237</v>
      </c>
      <c r="C169" s="192">
        <v>245957</v>
      </c>
    </row>
    <row r="170" spans="1:3" x14ac:dyDescent="0.25">
      <c r="A170" s="191">
        <v>41640</v>
      </c>
      <c r="B170" s="79">
        <v>226413</v>
      </c>
      <c r="C170" s="192">
        <v>246531</v>
      </c>
    </row>
    <row r="171" spans="1:3" x14ac:dyDescent="0.25">
      <c r="A171" s="191">
        <v>41671</v>
      </c>
      <c r="B171" s="79">
        <v>213949</v>
      </c>
      <c r="C171" s="192">
        <v>249499</v>
      </c>
    </row>
    <row r="172" spans="1:3" x14ac:dyDescent="0.25">
      <c r="A172" s="191">
        <v>41699</v>
      </c>
      <c r="B172" s="79">
        <v>253424</v>
      </c>
      <c r="C172" s="192">
        <v>251120</v>
      </c>
    </row>
    <row r="173" spans="1:3" x14ac:dyDescent="0.25">
      <c r="A173" s="191">
        <v>41730</v>
      </c>
      <c r="B173" s="79">
        <v>256736</v>
      </c>
      <c r="C173" s="192">
        <v>251959</v>
      </c>
    </row>
    <row r="174" spans="1:3" x14ac:dyDescent="0.25">
      <c r="A174" s="191">
        <v>41760</v>
      </c>
      <c r="B174" s="79">
        <v>266237</v>
      </c>
      <c r="C174" s="192">
        <v>252289</v>
      </c>
    </row>
    <row r="175" spans="1:3" x14ac:dyDescent="0.25">
      <c r="A175" s="191">
        <v>41791</v>
      </c>
      <c r="B175" s="79">
        <v>263459</v>
      </c>
      <c r="C175" s="192">
        <v>252054</v>
      </c>
    </row>
    <row r="176" spans="1:3" x14ac:dyDescent="0.25">
      <c r="A176" s="191">
        <v>41821</v>
      </c>
      <c r="B176" s="79">
        <v>270053</v>
      </c>
      <c r="C176" s="192">
        <v>252111</v>
      </c>
    </row>
    <row r="177" spans="1:3" x14ac:dyDescent="0.25">
      <c r="A177" s="191">
        <v>41852</v>
      </c>
      <c r="B177" s="79">
        <v>268831</v>
      </c>
      <c r="C177" s="192">
        <v>252472</v>
      </c>
    </row>
    <row r="178" spans="1:3" x14ac:dyDescent="0.25">
      <c r="A178" s="191">
        <v>41883</v>
      </c>
      <c r="B178" s="79">
        <v>247688</v>
      </c>
      <c r="C178" s="192">
        <v>253485</v>
      </c>
    </row>
    <row r="179" spans="1:3" x14ac:dyDescent="0.25">
      <c r="A179" s="191">
        <v>41913</v>
      </c>
      <c r="B179" s="79">
        <v>265144</v>
      </c>
      <c r="C179" s="192">
        <v>254117</v>
      </c>
    </row>
    <row r="180" spans="1:3" x14ac:dyDescent="0.25">
      <c r="A180" s="191">
        <v>41944</v>
      </c>
      <c r="B180" s="79">
        <v>241451</v>
      </c>
      <c r="C180" s="192">
        <v>253099</v>
      </c>
    </row>
    <row r="181" spans="1:3" x14ac:dyDescent="0.25">
      <c r="A181" s="191">
        <v>41974</v>
      </c>
      <c r="B181" s="79">
        <v>252271</v>
      </c>
      <c r="C181" s="192">
        <v>255291</v>
      </c>
    </row>
    <row r="182" spans="1:3" x14ac:dyDescent="0.25">
      <c r="A182" s="191">
        <v>42005</v>
      </c>
      <c r="B182" s="79">
        <v>233498</v>
      </c>
      <c r="C182" s="192">
        <v>254967</v>
      </c>
    </row>
    <row r="183" spans="1:3" x14ac:dyDescent="0.25">
      <c r="A183" s="191">
        <v>42036</v>
      </c>
      <c r="B183" s="79">
        <v>217220</v>
      </c>
      <c r="C183" s="192">
        <v>254414</v>
      </c>
    </row>
    <row r="184" spans="1:3" x14ac:dyDescent="0.25">
      <c r="A184" s="191">
        <v>42064</v>
      </c>
      <c r="B184" s="79">
        <v>258017</v>
      </c>
      <c r="C184" s="192">
        <v>255735</v>
      </c>
    </row>
    <row r="185" spans="1:3" x14ac:dyDescent="0.25">
      <c r="A185" s="191">
        <v>42095</v>
      </c>
      <c r="B185" s="79">
        <v>262817</v>
      </c>
      <c r="C185" s="192">
        <v>257796</v>
      </c>
    </row>
    <row r="186" spans="1:3" x14ac:dyDescent="0.25">
      <c r="A186" s="191">
        <v>42125</v>
      </c>
      <c r="B186" s="79">
        <v>270839</v>
      </c>
      <c r="C186" s="192">
        <v>257531</v>
      </c>
    </row>
    <row r="187" spans="1:3" x14ac:dyDescent="0.25">
      <c r="A187" s="191">
        <v>42156</v>
      </c>
      <c r="B187" s="79">
        <v>270574</v>
      </c>
      <c r="C187" s="192">
        <v>258177</v>
      </c>
    </row>
    <row r="188" spans="1:3" x14ac:dyDescent="0.25">
      <c r="A188" s="191">
        <v>42186</v>
      </c>
      <c r="B188" s="79">
        <v>278372</v>
      </c>
      <c r="C188" s="192">
        <v>258012</v>
      </c>
    </row>
    <row r="189" spans="1:3" x14ac:dyDescent="0.25">
      <c r="A189" s="191">
        <v>42217</v>
      </c>
      <c r="B189" s="79">
        <v>272209</v>
      </c>
      <c r="C189" s="192">
        <v>259020</v>
      </c>
    </row>
    <row r="190" spans="1:3" x14ac:dyDescent="0.25">
      <c r="A190" s="191">
        <v>42248</v>
      </c>
      <c r="B190" s="79">
        <v>255090</v>
      </c>
      <c r="C190" s="192">
        <v>258671</v>
      </c>
    </row>
    <row r="191" spans="1:3" x14ac:dyDescent="0.25">
      <c r="A191" s="191">
        <v>42278</v>
      </c>
      <c r="B191" s="79">
        <v>268469</v>
      </c>
      <c r="C191" s="192">
        <v>257672</v>
      </c>
    </row>
    <row r="192" spans="1:3" x14ac:dyDescent="0.25">
      <c r="A192" s="191">
        <v>42309</v>
      </c>
      <c r="B192" s="79">
        <v>248843</v>
      </c>
      <c r="C192" s="192">
        <v>260006</v>
      </c>
    </row>
    <row r="193" spans="1:3" x14ac:dyDescent="0.25">
      <c r="A193" s="191">
        <v>42339</v>
      </c>
      <c r="B193" s="79">
        <v>259424</v>
      </c>
      <c r="C193" s="192">
        <v>261788</v>
      </c>
    </row>
    <row r="194" spans="1:3" x14ac:dyDescent="0.25">
      <c r="A194" s="191">
        <v>42370</v>
      </c>
      <c r="B194" s="79">
        <v>239679</v>
      </c>
      <c r="C194" s="192">
        <v>262611</v>
      </c>
    </row>
    <row r="195" spans="1:3" x14ac:dyDescent="0.25">
      <c r="A195" s="191">
        <v>42401</v>
      </c>
      <c r="B195" s="79">
        <v>223011</v>
      </c>
      <c r="C195" s="192">
        <v>261752</v>
      </c>
    </row>
    <row r="196" spans="1:3" x14ac:dyDescent="0.25">
      <c r="A196" s="191">
        <v>42430</v>
      </c>
      <c r="B196" s="79">
        <v>265147</v>
      </c>
      <c r="C196" s="192">
        <v>262392</v>
      </c>
    </row>
    <row r="197" spans="1:3" x14ac:dyDescent="0.25">
      <c r="A197" s="191">
        <v>42461</v>
      </c>
      <c r="B197" s="79">
        <v>269653</v>
      </c>
      <c r="C197" s="192">
        <v>264735</v>
      </c>
    </row>
    <row r="198" spans="1:3" x14ac:dyDescent="0.25">
      <c r="A198" s="191">
        <v>42491</v>
      </c>
      <c r="B198" s="79">
        <v>277972</v>
      </c>
      <c r="C198" s="192">
        <v>264565</v>
      </c>
    </row>
    <row r="199" spans="1:3" x14ac:dyDescent="0.25">
      <c r="A199" s="191">
        <v>42522</v>
      </c>
      <c r="B199" s="79">
        <v>276991</v>
      </c>
      <c r="C199" s="192">
        <v>264364</v>
      </c>
    </row>
    <row r="200" spans="1:3" x14ac:dyDescent="0.25">
      <c r="A200" s="191">
        <v>42552</v>
      </c>
      <c r="B200" s="79">
        <v>285160</v>
      </c>
      <c r="C200" s="192">
        <v>265645</v>
      </c>
    </row>
    <row r="201" spans="1:3" x14ac:dyDescent="0.25">
      <c r="A201" s="191">
        <v>42583</v>
      </c>
      <c r="B201" s="79">
        <v>279213</v>
      </c>
      <c r="C201" s="192">
        <v>264145</v>
      </c>
    </row>
    <row r="202" spans="1:3" x14ac:dyDescent="0.25">
      <c r="A202" s="191">
        <v>42614</v>
      </c>
      <c r="B202" s="79">
        <v>262039</v>
      </c>
      <c r="C202" s="192">
        <v>263573</v>
      </c>
    </row>
    <row r="203" spans="1:3" x14ac:dyDescent="0.25">
      <c r="A203" s="191">
        <v>42644</v>
      </c>
      <c r="B203" s="79">
        <v>275610</v>
      </c>
      <c r="C203" s="192">
        <v>266664</v>
      </c>
    </row>
    <row r="204" spans="1:3" x14ac:dyDescent="0.25">
      <c r="A204" s="191">
        <v>42675</v>
      </c>
      <c r="B204" s="79">
        <v>255154</v>
      </c>
      <c r="C204" s="192">
        <v>265314</v>
      </c>
    </row>
    <row r="205" spans="1:3" x14ac:dyDescent="0.25">
      <c r="A205" s="191">
        <v>42705</v>
      </c>
      <c r="B205" s="79">
        <v>264778</v>
      </c>
      <c r="C205" s="192">
        <v>267135</v>
      </c>
    </row>
    <row r="206" spans="1:3" x14ac:dyDescent="0.25">
      <c r="A206" s="191">
        <v>42736</v>
      </c>
      <c r="B206" s="79">
        <v>242600</v>
      </c>
      <c r="C206" s="192">
        <v>266509</v>
      </c>
    </row>
    <row r="207" spans="1:3" x14ac:dyDescent="0.25">
      <c r="A207" s="191">
        <v>42767</v>
      </c>
      <c r="B207" s="79">
        <v>225644</v>
      </c>
      <c r="C207" s="192">
        <v>265234</v>
      </c>
    </row>
    <row r="208" spans="1:3" x14ac:dyDescent="0.25">
      <c r="A208" s="191">
        <v>42795</v>
      </c>
      <c r="B208" s="79">
        <v>268343</v>
      </c>
      <c r="C208" s="192">
        <v>265123</v>
      </c>
    </row>
    <row r="209" spans="1:3" x14ac:dyDescent="0.25">
      <c r="A209" s="191">
        <v>42826</v>
      </c>
      <c r="B209" s="79">
        <v>272864</v>
      </c>
      <c r="C209" s="192">
        <v>270670</v>
      </c>
    </row>
    <row r="210" spans="1:3" x14ac:dyDescent="0.25">
      <c r="A210" s="191">
        <v>42856</v>
      </c>
      <c r="B210" s="79">
        <v>281264</v>
      </c>
      <c r="C210" s="192">
        <v>266153</v>
      </c>
    </row>
    <row r="211" spans="1:3" x14ac:dyDescent="0.25">
      <c r="A211" s="191">
        <v>42887</v>
      </c>
      <c r="B211" s="79">
        <v>280290</v>
      </c>
      <c r="C211" s="192">
        <v>266376</v>
      </c>
    </row>
    <row r="212" spans="1:3" x14ac:dyDescent="0.25">
      <c r="A212" s="191">
        <v>42917</v>
      </c>
      <c r="B212" s="79">
        <v>288566</v>
      </c>
      <c r="C212" s="192">
        <v>269548</v>
      </c>
    </row>
    <row r="213" spans="1:3" x14ac:dyDescent="0.25">
      <c r="A213" s="191">
        <v>42948</v>
      </c>
      <c r="B213" s="79">
        <v>282558</v>
      </c>
      <c r="C213" s="192">
        <v>267211</v>
      </c>
    </row>
    <row r="214" spans="1:3" x14ac:dyDescent="0.25">
      <c r="A214" s="191">
        <v>42979</v>
      </c>
      <c r="B214" s="79">
        <v>265212</v>
      </c>
      <c r="C214" s="192">
        <v>266506</v>
      </c>
    </row>
    <row r="215" spans="1:3" x14ac:dyDescent="0.25">
      <c r="A215" s="191">
        <v>43009</v>
      </c>
      <c r="B215" s="79">
        <v>278888</v>
      </c>
      <c r="C215" s="192">
        <v>268718</v>
      </c>
    </row>
    <row r="216" spans="1:3" x14ac:dyDescent="0.25">
      <c r="A216" s="191">
        <v>43040</v>
      </c>
      <c r="B216" s="79">
        <v>258159</v>
      </c>
      <c r="C216" s="192">
        <v>268212</v>
      </c>
    </row>
    <row r="217" spans="1:3" x14ac:dyDescent="0.25">
      <c r="A217" s="191">
        <v>43070</v>
      </c>
      <c r="B217" s="79">
        <v>267958</v>
      </c>
      <c r="C217" s="192">
        <v>272319</v>
      </c>
    </row>
    <row r="218" spans="1:3" x14ac:dyDescent="0.25">
      <c r="A218" s="191">
        <v>43101</v>
      </c>
      <c r="B218" s="79">
        <v>244736</v>
      </c>
      <c r="C218" s="192">
        <v>268361</v>
      </c>
    </row>
    <row r="219" spans="1:3" x14ac:dyDescent="0.25">
      <c r="A219" s="191">
        <v>43132</v>
      </c>
      <c r="B219" s="79">
        <v>227759</v>
      </c>
      <c r="C219" s="192">
        <v>267857</v>
      </c>
    </row>
    <row r="220" spans="1:3" x14ac:dyDescent="0.25">
      <c r="A220" s="191">
        <v>43160</v>
      </c>
      <c r="B220" s="79">
        <v>270705</v>
      </c>
      <c r="C220" s="192">
        <v>268556</v>
      </c>
    </row>
    <row r="221" spans="1:3" x14ac:dyDescent="0.25">
      <c r="A221" s="191">
        <v>43191</v>
      </c>
      <c r="B221" s="79">
        <v>275127</v>
      </c>
      <c r="C221" s="192">
        <v>273320</v>
      </c>
    </row>
    <row r="222" spans="1:3" x14ac:dyDescent="0.25">
      <c r="A222" s="191">
        <v>43221</v>
      </c>
      <c r="B222" s="79">
        <v>283713</v>
      </c>
      <c r="C222" s="192">
        <v>267556</v>
      </c>
    </row>
    <row r="223" spans="1:3" x14ac:dyDescent="0.25">
      <c r="A223" s="191">
        <v>43252</v>
      </c>
      <c r="B223" s="79">
        <v>282648</v>
      </c>
      <c r="C223" s="192">
        <v>269325</v>
      </c>
    </row>
    <row r="224" spans="1:3" x14ac:dyDescent="0.25">
      <c r="A224" s="191">
        <v>43282</v>
      </c>
      <c r="B224" s="79">
        <v>290989</v>
      </c>
      <c r="C224" s="192">
        <v>270452</v>
      </c>
    </row>
    <row r="225" spans="1:3" x14ac:dyDescent="0.25">
      <c r="A225" s="191">
        <v>43313</v>
      </c>
      <c r="B225" s="79">
        <v>284989</v>
      </c>
      <c r="C225" s="192">
        <v>267900</v>
      </c>
    </row>
    <row r="226" spans="1:3" x14ac:dyDescent="0.25">
      <c r="A226" s="191">
        <v>43344</v>
      </c>
      <c r="B226" s="79">
        <v>267434</v>
      </c>
      <c r="C226" s="192">
        <v>269877</v>
      </c>
    </row>
    <row r="227" spans="1:3" x14ac:dyDescent="0.25">
      <c r="A227" s="191">
        <v>43374</v>
      </c>
      <c r="B227" s="79">
        <v>281382</v>
      </c>
      <c r="C227" s="192">
        <v>270155</v>
      </c>
    </row>
    <row r="228" spans="1:3" x14ac:dyDescent="0.25">
      <c r="A228" s="191">
        <v>43405</v>
      </c>
      <c r="B228" s="79">
        <v>260473</v>
      </c>
      <c r="C228" s="192">
        <v>269052</v>
      </c>
    </row>
    <row r="229" spans="1:3" x14ac:dyDescent="0.25">
      <c r="A229" s="191">
        <v>43435</v>
      </c>
      <c r="B229" s="79">
        <v>270370</v>
      </c>
      <c r="C229" s="192">
        <v>277525</v>
      </c>
    </row>
    <row r="230" spans="1:3" x14ac:dyDescent="0.25">
      <c r="A230" s="191">
        <v>43466</v>
      </c>
      <c r="B230" s="79">
        <v>248927</v>
      </c>
      <c r="C230" s="192">
        <v>273421</v>
      </c>
    </row>
    <row r="231" spans="1:3" x14ac:dyDescent="0.25">
      <c r="A231" s="191">
        <v>43497</v>
      </c>
      <c r="B231" s="79">
        <v>231791</v>
      </c>
      <c r="C231" s="192">
        <v>272141</v>
      </c>
    </row>
    <row r="232" spans="1:3" x14ac:dyDescent="0.25">
      <c r="A232" s="191">
        <v>43525</v>
      </c>
      <c r="B232" s="79">
        <v>272379</v>
      </c>
      <c r="C232" s="192">
        <v>270920</v>
      </c>
    </row>
    <row r="233" spans="1:3" x14ac:dyDescent="0.25">
      <c r="A233" s="191">
        <v>43556</v>
      </c>
      <c r="B233" s="79">
        <v>273413</v>
      </c>
      <c r="C233" s="192">
        <v>271928</v>
      </c>
    </row>
    <row r="234" spans="1:3" x14ac:dyDescent="0.25">
      <c r="A234" s="191">
        <v>43586</v>
      </c>
      <c r="B234" s="79">
        <v>289711</v>
      </c>
      <c r="C234" s="192">
        <v>271676</v>
      </c>
    </row>
    <row r="235" spans="1:3" x14ac:dyDescent="0.25">
      <c r="A235" s="191">
        <v>43617</v>
      </c>
      <c r="B235" s="79">
        <v>281359</v>
      </c>
      <c r="C235" s="192">
        <v>269353</v>
      </c>
    </row>
    <row r="236" spans="1:3" x14ac:dyDescent="0.25">
      <c r="A236" s="191">
        <v>43647</v>
      </c>
      <c r="B236" s="79">
        <v>291520</v>
      </c>
      <c r="C236" s="192">
        <v>269606</v>
      </c>
    </row>
    <row r="237" spans="1:3" x14ac:dyDescent="0.25">
      <c r="A237" s="191">
        <v>43678</v>
      </c>
      <c r="B237" s="79">
        <v>293308</v>
      </c>
      <c r="C237" s="192">
        <v>276508</v>
      </c>
    </row>
    <row r="238" spans="1:3" x14ac:dyDescent="0.25">
      <c r="A238" s="191">
        <v>43709</v>
      </c>
      <c r="B238" s="79">
        <v>273319</v>
      </c>
      <c r="C238" s="192">
        <v>274195</v>
      </c>
    </row>
    <row r="239" spans="1:3" x14ac:dyDescent="0.25">
      <c r="A239" s="191">
        <v>43739</v>
      </c>
      <c r="B239" s="79">
        <v>283961</v>
      </c>
      <c r="C239" s="192">
        <v>272669</v>
      </c>
    </row>
    <row r="240" spans="1:3" x14ac:dyDescent="0.25">
      <c r="A240" s="191">
        <v>43770</v>
      </c>
      <c r="B240" s="79">
        <v>260326</v>
      </c>
      <c r="C240" s="192">
        <v>269800</v>
      </c>
    </row>
    <row r="241" spans="1:3" x14ac:dyDescent="0.25">
      <c r="A241" s="191">
        <v>43800</v>
      </c>
      <c r="B241" s="79">
        <v>261757</v>
      </c>
      <c r="C241" s="192">
        <v>269023</v>
      </c>
    </row>
    <row r="242" spans="1:3" x14ac:dyDescent="0.25">
      <c r="A242" s="191">
        <v>43831</v>
      </c>
      <c r="B242" s="79">
        <v>260847</v>
      </c>
      <c r="C242" s="192">
        <v>285452</v>
      </c>
    </row>
    <row r="243" spans="1:3" x14ac:dyDescent="0.25">
      <c r="A243" s="191">
        <v>43862</v>
      </c>
      <c r="B243" s="79">
        <v>242695</v>
      </c>
      <c r="C243" s="192">
        <v>284040</v>
      </c>
    </row>
    <row r="244" spans="1:3" x14ac:dyDescent="0.25">
      <c r="A244" s="191">
        <v>43891</v>
      </c>
      <c r="B244" s="79">
        <v>226638</v>
      </c>
      <c r="C244" s="192">
        <v>224870</v>
      </c>
    </row>
    <row r="245" spans="1:3" x14ac:dyDescent="0.25">
      <c r="A245" s="191">
        <v>43922</v>
      </c>
      <c r="B245" s="79">
        <v>167617</v>
      </c>
      <c r="C245" s="192">
        <v>167174</v>
      </c>
    </row>
    <row r="246" spans="1:3" x14ac:dyDescent="0.25">
      <c r="A246" s="191">
        <v>43952</v>
      </c>
      <c r="B246" s="79">
        <v>221006</v>
      </c>
      <c r="C246" s="192">
        <v>204304</v>
      </c>
    </row>
    <row r="247" spans="1:3" x14ac:dyDescent="0.25">
      <c r="A247" s="191">
        <v>43983</v>
      </c>
      <c r="B247" s="79">
        <v>250330</v>
      </c>
      <c r="C247" s="192">
        <v>235771</v>
      </c>
    </row>
    <row r="248" spans="1:3" x14ac:dyDescent="0.25">
      <c r="A248" s="191">
        <v>44013</v>
      </c>
      <c r="B248" s="79">
        <v>265550</v>
      </c>
      <c r="C248" s="192">
        <v>242159</v>
      </c>
    </row>
    <row r="249" spans="1:3" x14ac:dyDescent="0.25">
      <c r="A249" s="191">
        <v>44044</v>
      </c>
      <c r="B249" s="79">
        <v>265060</v>
      </c>
      <c r="C249" s="192">
        <v>251358</v>
      </c>
    </row>
    <row r="250" spans="1:3" x14ac:dyDescent="0.25">
      <c r="A250" s="191">
        <v>44075</v>
      </c>
      <c r="B250" s="79">
        <v>257531</v>
      </c>
      <c r="C250" s="192">
        <v>254995</v>
      </c>
    </row>
    <row r="251" spans="1:3" x14ac:dyDescent="0.25">
      <c r="A251" s="191">
        <v>44105</v>
      </c>
      <c r="B251" s="79">
        <v>266596</v>
      </c>
      <c r="C251" s="192">
        <v>255505</v>
      </c>
    </row>
    <row r="252" spans="1:3" x14ac:dyDescent="0.25">
      <c r="A252" s="191">
        <v>44136</v>
      </c>
      <c r="B252" s="79">
        <v>238300</v>
      </c>
      <c r="C252" s="192">
        <v>248198</v>
      </c>
    </row>
    <row r="253" spans="1:3" x14ac:dyDescent="0.25">
      <c r="A253" s="191">
        <v>44166</v>
      </c>
      <c r="B253" s="79">
        <v>241451</v>
      </c>
      <c r="C253" s="192">
        <v>249061</v>
      </c>
    </row>
    <row r="254" spans="1:3" x14ac:dyDescent="0.25">
      <c r="A254" s="191">
        <v>44197</v>
      </c>
      <c r="B254" s="79">
        <v>224959</v>
      </c>
      <c r="C254" s="192">
        <v>252702</v>
      </c>
    </row>
    <row r="255" spans="1:3" x14ac:dyDescent="0.25">
      <c r="A255" s="191">
        <v>44228</v>
      </c>
      <c r="B255" s="79">
        <v>207160</v>
      </c>
      <c r="C255" s="192">
        <v>245840</v>
      </c>
    </row>
    <row r="256" spans="1:3" x14ac:dyDescent="0.25">
      <c r="A256" s="191">
        <v>44256</v>
      </c>
      <c r="B256" s="79">
        <v>262065</v>
      </c>
      <c r="C256" s="192">
        <v>258686</v>
      </c>
    </row>
    <row r="257" spans="1:3" x14ac:dyDescent="0.25">
      <c r="A257" s="191">
        <v>44287</v>
      </c>
      <c r="B257" s="79">
        <v>252218</v>
      </c>
      <c r="C257" s="192">
        <v>256647</v>
      </c>
    </row>
    <row r="258" spans="1:3" x14ac:dyDescent="0.25">
      <c r="A258" s="191">
        <v>44317</v>
      </c>
      <c r="B258" s="79">
        <v>276639</v>
      </c>
      <c r="C258" s="192">
        <v>261366</v>
      </c>
    </row>
    <row r="259" spans="1:3" x14ac:dyDescent="0.25">
      <c r="A259" s="191">
        <v>44348</v>
      </c>
      <c r="B259" s="79">
        <v>279209</v>
      </c>
      <c r="C259" s="192">
        <v>265907</v>
      </c>
    </row>
    <row r="260" spans="1:3" x14ac:dyDescent="0.25">
      <c r="A260" s="191">
        <v>44378</v>
      </c>
      <c r="B260" s="79">
        <v>288443</v>
      </c>
      <c r="C260" s="192">
        <v>268899</v>
      </c>
    </row>
    <row r="261" spans="1:3" x14ac:dyDescent="0.25">
      <c r="A261" s="191">
        <v>44409</v>
      </c>
      <c r="B261" s="79">
        <v>279596</v>
      </c>
      <c r="C261" s="192">
        <v>263810</v>
      </c>
    </row>
    <row r="262" spans="1:3" x14ac:dyDescent="0.25">
      <c r="A262" s="191">
        <v>44440</v>
      </c>
      <c r="B262" s="79">
        <v>270461</v>
      </c>
      <c r="C262" s="192">
        <v>265052</v>
      </c>
    </row>
    <row r="263" spans="1:3" x14ac:dyDescent="0.25">
      <c r="A263" s="191">
        <v>44470</v>
      </c>
      <c r="B263" s="79">
        <v>277877</v>
      </c>
      <c r="C263" s="192">
        <v>265589</v>
      </c>
    </row>
    <row r="264" spans="1:3" x14ac:dyDescent="0.25">
      <c r="A264" s="191">
        <v>44501</v>
      </c>
      <c r="B264" s="79">
        <v>260433</v>
      </c>
      <c r="C264" s="192">
        <v>267303</v>
      </c>
    </row>
    <row r="265" spans="1:3" x14ac:dyDescent="0.25">
      <c r="A265" s="191">
        <v>44531</v>
      </c>
      <c r="B265" s="79">
        <v>261028</v>
      </c>
      <c r="C265" s="192">
        <v>266539</v>
      </c>
    </row>
    <row r="266" spans="1:3" x14ac:dyDescent="0.25">
      <c r="A266" s="191">
        <v>44562</v>
      </c>
      <c r="B266" s="79">
        <v>234099</v>
      </c>
      <c r="C266" s="192">
        <v>260912</v>
      </c>
    </row>
    <row r="267" spans="1:3" x14ac:dyDescent="0.25">
      <c r="A267" s="191">
        <v>44593</v>
      </c>
      <c r="B267" s="79">
        <v>229249</v>
      </c>
      <c r="C267" s="79">
        <v>267289</v>
      </c>
    </row>
    <row r="268" spans="1:3" x14ac:dyDescent="0.25">
      <c r="A268" s="191">
        <v>44621</v>
      </c>
      <c r="B268" s="79">
        <v>269479</v>
      </c>
      <c r="C268" s="79">
        <v>265089</v>
      </c>
    </row>
    <row r="269" spans="1:3" x14ac:dyDescent="0.25">
      <c r="A269" s="191">
        <v>44652</v>
      </c>
      <c r="B269" s="79">
        <v>255990</v>
      </c>
      <c r="C269" s="79">
        <v>262919</v>
      </c>
    </row>
    <row r="270" spans="1:3" x14ac:dyDescent="0.25">
      <c r="A270" s="191">
        <v>44682</v>
      </c>
      <c r="B270" s="79">
        <v>280325</v>
      </c>
      <c r="C270" s="79">
        <v>263532</v>
      </c>
    </row>
    <row r="271" spans="1:3" x14ac:dyDescent="0.25">
      <c r="A271" s="191">
        <v>44713</v>
      </c>
      <c r="B271" s="79">
        <v>274869</v>
      </c>
      <c r="C271" s="79">
        <v>261443</v>
      </c>
    </row>
    <row r="272" spans="1:3" x14ac:dyDescent="0.25">
      <c r="A272" s="191">
        <v>44743</v>
      </c>
      <c r="B272" s="79">
        <v>279301</v>
      </c>
      <c r="C272" s="79">
        <v>261306</v>
      </c>
    </row>
    <row r="273" spans="1:3" x14ac:dyDescent="0.25">
      <c r="A273" s="191">
        <v>44774</v>
      </c>
      <c r="B273" s="79">
        <v>281657</v>
      </c>
      <c r="C273" s="79">
        <v>265069</v>
      </c>
    </row>
    <row r="274" spans="1:3" x14ac:dyDescent="0.25">
      <c r="A274" s="191">
        <v>44805</v>
      </c>
      <c r="B274" s="79">
        <v>273148</v>
      </c>
      <c r="C274" s="79">
        <v>266598</v>
      </c>
    </row>
    <row r="275" spans="1:3" x14ac:dyDescent="0.25">
      <c r="A275" s="191">
        <v>44835</v>
      </c>
      <c r="B275" s="79">
        <v>277934</v>
      </c>
      <c r="C275" s="79">
        <v>267069</v>
      </c>
    </row>
    <row r="276" spans="1:3" x14ac:dyDescent="0.25">
      <c r="A276" s="191">
        <v>44866</v>
      </c>
      <c r="B276" s="79">
        <v>256954</v>
      </c>
      <c r="C276" s="79">
        <v>264882</v>
      </c>
    </row>
    <row r="277" spans="1:3" x14ac:dyDescent="0.25">
      <c r="A277" s="191">
        <v>44896</v>
      </c>
      <c r="B277" s="79">
        <v>256430</v>
      </c>
      <c r="C277" s="79">
        <v>264432</v>
      </c>
    </row>
    <row r="278" spans="1:3" x14ac:dyDescent="0.25">
      <c r="A278" s="191">
        <v>44927</v>
      </c>
      <c r="B278" s="79">
        <v>247322</v>
      </c>
      <c r="C278" s="79">
        <v>272527</v>
      </c>
    </row>
  </sheetData>
  <conditionalFormatting sqref="A3:C3 E3">
    <cfRule type="expression" dxfId="0" priority="2" stopIfTrue="1">
      <formula>ISNA(A3)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17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207" t="str">
        <f>"Traffic Volume Trends - "&amp;Page1!E10</f>
        <v>Traffic Volume Trends - January 2023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3"/>
      <c r="M1" s="23"/>
      <c r="N1" s="23"/>
      <c r="O1" s="23"/>
      <c r="P1" s="23"/>
    </row>
    <row r="2" spans="1:16" ht="13.5" customHeight="1" x14ac:dyDescent="0.25">
      <c r="A2" s="212" t="str">
        <f>"Based on preliminary reports from the State Highway Agencies, travel during "&amp;Page1!E10&amp;" on all roads and streets"</f>
        <v>Based on preliminary reports from the State Highway Agencies, travel during January 2023 on all roads and streets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4"/>
      <c r="M2" s="24"/>
      <c r="N2" s="23"/>
      <c r="O2" s="23"/>
      <c r="P2" s="23"/>
    </row>
    <row r="3" spans="1:16" ht="18.75" customHeight="1" x14ac:dyDescent="0.25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4"/>
      <c r="M3" s="24"/>
      <c r="N3" s="23"/>
      <c r="O3" s="23"/>
      <c r="P3" s="23"/>
    </row>
    <row r="4" spans="1:16" x14ac:dyDescent="0.25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5.6%</v>
      </c>
      <c r="F5" s="36" t="str">
        <f>"("</f>
        <v>(</v>
      </c>
      <c r="G5" s="164" t="str">
        <f>Data!Y4</f>
        <v>13.2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247.3**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209" t="str">
        <f>"This total includes " &amp;Data!I4&amp;" billion vehicle-miles on rural roads and " &amp; Data!J4&amp;" billion vehicle-miles on urban roads and streets."</f>
        <v>This total includes 74.6 billion vehicle-miles on rural roads and 172.7 billion vehicle-miles on urban roads and streets.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5.6%</v>
      </c>
      <c r="F9" s="24" t="s">
        <v>9</v>
      </c>
      <c r="G9" s="166" t="str">
        <f>Data!Z4</f>
        <v>13.2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209" t="s">
        <v>33</v>
      </c>
      <c r="B16" s="209"/>
      <c r="C16" s="209"/>
      <c r="D16" s="209"/>
      <c r="E16" s="209"/>
      <c r="F16" s="209"/>
      <c r="G16" s="209"/>
      <c r="H16" s="209"/>
      <c r="I16" s="209"/>
      <c r="J16" s="209"/>
      <c r="K16" s="209"/>
      <c r="L16" s="23"/>
      <c r="M16" s="23"/>
      <c r="N16" s="23"/>
      <c r="O16" s="23"/>
      <c r="P16" s="23"/>
    </row>
    <row r="17" spans="1:16" x14ac:dyDescent="0.25">
      <c r="A17" s="210"/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211" t="s">
        <v>34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211" t="s">
        <v>35</v>
      </c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0"/>
    </row>
    <row r="23" spans="1:16" ht="12.75" customHeight="1" x14ac:dyDescent="0.25"/>
    <row r="24" spans="1:16" ht="26.4" x14ac:dyDescent="0.25">
      <c r="E24" s="27" t="s">
        <v>36</v>
      </c>
      <c r="F24" s="213" t="str">
        <f>Data!B4</f>
        <v>January</v>
      </c>
      <c r="G24" s="214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205">
        <f>VALUE(Data!B9)</f>
        <v>196870</v>
      </c>
      <c r="G25" s="206"/>
      <c r="H25" s="29">
        <f>VALUE(Data!C9)</f>
        <v>196870</v>
      </c>
      <c r="I25" s="29">
        <f>VALUE(Data!D9)</f>
        <v>2567117</v>
      </c>
    </row>
    <row r="26" spans="1:16" x14ac:dyDescent="0.25">
      <c r="E26" s="28">
        <f>VALUE(Data!A10)</f>
        <v>1999</v>
      </c>
      <c r="F26" s="205">
        <f>VALUE(Data!B10)</f>
        <v>193581</v>
      </c>
      <c r="G26" s="206"/>
      <c r="H26" s="29">
        <f>VALUE(Data!C10)</f>
        <v>193581</v>
      </c>
      <c r="I26" s="29">
        <f>VALUE(Data!D10)</f>
        <v>2622074</v>
      </c>
    </row>
    <row r="27" spans="1:16" x14ac:dyDescent="0.25">
      <c r="E27" s="28">
        <f>VALUE(Data!A11)</f>
        <v>2000</v>
      </c>
      <c r="F27" s="205">
        <f>VALUE(Data!B11)</f>
        <v>203442</v>
      </c>
      <c r="G27" s="206"/>
      <c r="H27" s="29">
        <f>VALUE(Data!C11)</f>
        <v>203442</v>
      </c>
      <c r="I27" s="29">
        <f>VALUE(Data!D11)</f>
        <v>2689319</v>
      </c>
    </row>
    <row r="28" spans="1:16" x14ac:dyDescent="0.25">
      <c r="E28" s="28">
        <f>VALUE(Data!A12)</f>
        <v>2001</v>
      </c>
      <c r="F28" s="205">
        <f>VALUE(Data!B12)</f>
        <v>209685</v>
      </c>
      <c r="G28" s="206"/>
      <c r="H28" s="29">
        <f>VALUE(Data!C12)</f>
        <v>209685</v>
      </c>
      <c r="I28" s="29">
        <f>VALUE(Data!D12)</f>
        <v>2753170</v>
      </c>
    </row>
    <row r="29" spans="1:16" x14ac:dyDescent="0.25">
      <c r="E29" s="28">
        <f>VALUE(Data!A13)</f>
        <v>2002</v>
      </c>
      <c r="F29" s="205">
        <f>VALUE(Data!B13)</f>
        <v>215215</v>
      </c>
      <c r="G29" s="206"/>
      <c r="H29" s="29">
        <f>VALUE(Data!C13)</f>
        <v>215215</v>
      </c>
      <c r="I29" s="29">
        <f>VALUE(Data!D13)</f>
        <v>2801140</v>
      </c>
    </row>
    <row r="30" spans="1:16" x14ac:dyDescent="0.25">
      <c r="E30" s="28">
        <f>VALUE(Data!A14)</f>
        <v>2003</v>
      </c>
      <c r="F30" s="205">
        <f>VALUE(Data!B14)</f>
        <v>218534</v>
      </c>
      <c r="G30" s="206"/>
      <c r="H30" s="29">
        <f>VALUE(Data!C14)</f>
        <v>218534</v>
      </c>
      <c r="I30" s="29">
        <f>VALUE(Data!D14)</f>
        <v>2858829</v>
      </c>
    </row>
    <row r="31" spans="1:16" x14ac:dyDescent="0.25">
      <c r="E31" s="28">
        <f>VALUE(Data!A15)</f>
        <v>2004</v>
      </c>
      <c r="F31" s="205">
        <f>VALUE(Data!B15)</f>
        <v>222450</v>
      </c>
      <c r="G31" s="206"/>
      <c r="H31" s="29">
        <f>VALUE(Data!C15)</f>
        <v>222450</v>
      </c>
      <c r="I31" s="29">
        <f>VALUE(Data!D15)</f>
        <v>2894137</v>
      </c>
    </row>
    <row r="32" spans="1:16" x14ac:dyDescent="0.25">
      <c r="E32" s="28">
        <f>VALUE(Data!A16)</f>
        <v>2005</v>
      </c>
      <c r="F32" s="205">
        <f>VALUE(Data!B16)</f>
        <v>224072</v>
      </c>
      <c r="G32" s="206"/>
      <c r="H32" s="29">
        <f>VALUE(Data!C16)</f>
        <v>224072</v>
      </c>
      <c r="I32" s="29">
        <f>VALUE(Data!D16)</f>
        <v>2966412</v>
      </c>
    </row>
    <row r="33" spans="5:9" x14ac:dyDescent="0.25">
      <c r="E33" s="28">
        <f>VALUE(Data!A17)</f>
        <v>2006</v>
      </c>
      <c r="F33" s="205">
        <f>VALUE(Data!B17)</f>
        <v>233282</v>
      </c>
      <c r="G33" s="206"/>
      <c r="H33" s="29">
        <f>VALUE(Data!C17)</f>
        <v>233282</v>
      </c>
      <c r="I33" s="29">
        <f>VALUE(Data!D17)</f>
        <v>2998640</v>
      </c>
    </row>
    <row r="34" spans="5:9" x14ac:dyDescent="0.25">
      <c r="E34" s="28">
        <f>VALUE(Data!A18)</f>
        <v>2007</v>
      </c>
      <c r="F34" s="205">
        <f>VALUE(Data!B18)</f>
        <v>233621</v>
      </c>
      <c r="G34" s="206"/>
      <c r="H34" s="29">
        <f>VALUE(Data!C18)</f>
        <v>233621</v>
      </c>
      <c r="I34" s="29">
        <f>VALUE(Data!D18)</f>
        <v>3014455</v>
      </c>
    </row>
    <row r="35" spans="5:9" x14ac:dyDescent="0.25">
      <c r="E35" s="28">
        <f>VALUE(Data!A19)</f>
        <v>2008</v>
      </c>
      <c r="F35" s="205">
        <f>VALUE(Data!B19)</f>
        <v>232920</v>
      </c>
      <c r="G35" s="206"/>
      <c r="H35" s="29">
        <f>VALUE(Data!C19)</f>
        <v>232920</v>
      </c>
      <c r="I35" s="29">
        <f>VALUE(Data!D19)</f>
        <v>3029121</v>
      </c>
    </row>
    <row r="36" spans="5:9" x14ac:dyDescent="0.25">
      <c r="E36" s="28">
        <f>VALUE(Data!A20)</f>
        <v>2009</v>
      </c>
      <c r="F36" s="205">
        <f>VALUE(Data!B20)</f>
        <v>225529</v>
      </c>
      <c r="G36" s="206"/>
      <c r="H36" s="29">
        <f>VALUE(Data!C20)</f>
        <v>225529</v>
      </c>
      <c r="I36" s="29">
        <f>VALUE(Data!D20)</f>
        <v>2966118</v>
      </c>
    </row>
    <row r="37" spans="5:9" x14ac:dyDescent="0.25">
      <c r="E37" s="28">
        <f>VALUE(Data!A21)</f>
        <v>2010</v>
      </c>
      <c r="F37" s="205">
        <f>VALUE(Data!B21)</f>
        <v>220839</v>
      </c>
      <c r="G37" s="206"/>
      <c r="H37" s="29">
        <f>VALUE(Data!C21)</f>
        <v>220839</v>
      </c>
      <c r="I37" s="29">
        <f>VALUE(Data!D21)</f>
        <v>2952073</v>
      </c>
    </row>
    <row r="38" spans="5:9" x14ac:dyDescent="0.25">
      <c r="E38" s="28">
        <f>VALUE(Data!A22)</f>
        <v>2011</v>
      </c>
      <c r="F38" s="205">
        <f>VALUE(Data!B22)</f>
        <v>223790</v>
      </c>
      <c r="G38" s="206"/>
      <c r="H38" s="29">
        <f>VALUE(Data!C22)</f>
        <v>223790</v>
      </c>
      <c r="I38" s="29">
        <f>VALUE(Data!D22)</f>
        <v>2970218</v>
      </c>
    </row>
    <row r="39" spans="5:9" x14ac:dyDescent="0.25">
      <c r="E39" s="28">
        <f>VALUE(Data!A23)</f>
        <v>2012</v>
      </c>
      <c r="F39" s="205">
        <f>VALUE(Data!B23)</f>
        <v>227527</v>
      </c>
      <c r="G39" s="206"/>
      <c r="H39" s="29">
        <f>VALUE(Data!C23)</f>
        <v>227527</v>
      </c>
      <c r="I39" s="29">
        <f>VALUE(Data!D23)</f>
        <v>2954139</v>
      </c>
    </row>
    <row r="40" spans="5:9" x14ac:dyDescent="0.25">
      <c r="E40" s="28">
        <f>VALUE(Data!A24)</f>
        <v>2013</v>
      </c>
      <c r="F40" s="205">
        <f>VALUE(Data!B24)</f>
        <v>229419</v>
      </c>
      <c r="G40" s="206"/>
      <c r="H40" s="29">
        <f>VALUE(Data!C24)</f>
        <v>229419</v>
      </c>
      <c r="I40" s="29">
        <f>VALUE(Data!D24)</f>
        <v>2970461</v>
      </c>
    </row>
    <row r="41" spans="5:9" x14ac:dyDescent="0.25">
      <c r="E41" s="28">
        <f>VALUE(Data!A25)</f>
        <v>2014</v>
      </c>
      <c r="F41" s="205">
        <f>VALUE(Data!B25)</f>
        <v>226413</v>
      </c>
      <c r="G41" s="206"/>
      <c r="H41" s="29">
        <f>VALUE(Data!C25)</f>
        <v>226413</v>
      </c>
      <c r="I41" s="29">
        <f>VALUE(Data!D25)</f>
        <v>2985274</v>
      </c>
    </row>
    <row r="42" spans="5:9" x14ac:dyDescent="0.25">
      <c r="E42" s="28">
        <f>VALUE(Data!A26)</f>
        <v>2015</v>
      </c>
      <c r="F42" s="205">
        <f>VALUE(Data!B26)</f>
        <v>233498</v>
      </c>
      <c r="G42" s="206"/>
      <c r="H42" s="29">
        <f>VALUE(Data!C26)</f>
        <v>233498</v>
      </c>
      <c r="I42" s="29">
        <f>VALUE(Data!D26)</f>
        <v>3032741</v>
      </c>
    </row>
    <row r="43" spans="5:9" x14ac:dyDescent="0.25">
      <c r="E43" s="28">
        <f>VALUE(Data!A27)</f>
        <v>2016</v>
      </c>
      <c r="F43" s="205">
        <f>VALUE(Data!B27)</f>
        <v>239679</v>
      </c>
      <c r="G43" s="206"/>
      <c r="H43" s="29">
        <f>VALUE(Data!C27)</f>
        <v>239679</v>
      </c>
      <c r="I43" s="29">
        <f>VALUE(Data!D27)</f>
        <v>3101553</v>
      </c>
    </row>
    <row r="44" spans="5:9" x14ac:dyDescent="0.25">
      <c r="E44" s="28">
        <f>VALUE(Data!A28)</f>
        <v>2017</v>
      </c>
      <c r="F44" s="205">
        <f>VALUE(Data!B28)</f>
        <v>242600</v>
      </c>
      <c r="G44" s="206"/>
      <c r="H44" s="29">
        <f>VALUE(Data!C28)</f>
        <v>242600</v>
      </c>
      <c r="I44" s="29">
        <f>VALUE(Data!D28)</f>
        <v>3177329</v>
      </c>
    </row>
    <row r="45" spans="5:9" x14ac:dyDescent="0.25">
      <c r="E45" s="28">
        <f>VALUE(Data!A29)</f>
        <v>2018</v>
      </c>
      <c r="F45" s="205">
        <f>VALUE(Data!B29)</f>
        <v>244736</v>
      </c>
      <c r="G45" s="206"/>
      <c r="H45" s="29">
        <f>VALUE(Data!C29)</f>
        <v>244736</v>
      </c>
      <c r="I45" s="29">
        <f>VALUE(Data!D29)</f>
        <v>3214483</v>
      </c>
    </row>
    <row r="46" spans="5:9" x14ac:dyDescent="0.25">
      <c r="E46" s="28">
        <f>VALUE(Data!A30)</f>
        <v>2019</v>
      </c>
      <c r="F46" s="205">
        <f>VALUE(Data!B30)</f>
        <v>248927</v>
      </c>
      <c r="G46" s="206"/>
      <c r="H46" s="29">
        <f>VALUE(Data!C30)</f>
        <v>248927</v>
      </c>
      <c r="I46" s="29">
        <f>VALUE(Data!D30)</f>
        <v>3244517</v>
      </c>
    </row>
    <row r="47" spans="5:9" x14ac:dyDescent="0.25">
      <c r="E47" s="28">
        <f>VALUE(Data!A31)</f>
        <v>2020</v>
      </c>
      <c r="F47" s="205">
        <f>VALUE(Data!B31)</f>
        <v>260847</v>
      </c>
      <c r="G47" s="206"/>
      <c r="H47" s="29">
        <f>VALUE(Data!C31)</f>
        <v>260847</v>
      </c>
      <c r="I47" s="29">
        <f>VALUE(Data!D31)</f>
        <v>3273692</v>
      </c>
    </row>
    <row r="48" spans="5:9" x14ac:dyDescent="0.25">
      <c r="E48" s="28">
        <f>VALUE(Data!A32)</f>
        <v>2021</v>
      </c>
      <c r="F48" s="205">
        <f>VALUE(Data!B32)</f>
        <v>224959</v>
      </c>
      <c r="G48" s="206"/>
      <c r="H48" s="29">
        <f>VALUE(Data!C32)</f>
        <v>224959</v>
      </c>
      <c r="I48" s="29">
        <f>VALUE(Data!D32)</f>
        <v>2867734</v>
      </c>
    </row>
    <row r="49" spans="1:16" x14ac:dyDescent="0.25">
      <c r="E49" s="28">
        <f>VALUE(Data!A33)</f>
        <v>2022</v>
      </c>
      <c r="F49" s="205">
        <f>VALUE(Data!B33)</f>
        <v>234099</v>
      </c>
      <c r="G49" s="206"/>
      <c r="H49" s="29">
        <f>VALUE(Data!C33)</f>
        <v>234099</v>
      </c>
      <c r="I49" s="29">
        <f>VALUE(Data!D33)</f>
        <v>3149228</v>
      </c>
    </row>
    <row r="50" spans="1:16" x14ac:dyDescent="0.25">
      <c r="E50" s="28">
        <f>VALUE(Data!A34)</f>
        <v>2023</v>
      </c>
      <c r="F50" s="205">
        <f>VALUE(Data!B34)</f>
        <v>247322</v>
      </c>
      <c r="G50" s="206"/>
      <c r="H50" s="29">
        <f>VALUE(Data!C34)</f>
        <v>247322</v>
      </c>
      <c r="I50" s="29">
        <f>VALUE(Data!D34)</f>
        <v>3182657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208" t="s">
        <v>45</v>
      </c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14"/>
      <c r="N61" s="14"/>
      <c r="O61" s="14"/>
      <c r="P61" s="14"/>
    </row>
    <row r="63" spans="1:16" ht="12" customHeight="1" x14ac:dyDescent="0.25"/>
  </sheetData>
  <mergeCells count="34">
    <mergeCell ref="F50:G50"/>
    <mergeCell ref="F44:G44"/>
    <mergeCell ref="F45:G45"/>
    <mergeCell ref="F46:G46"/>
    <mergeCell ref="F47:G47"/>
    <mergeCell ref="F48:G48"/>
    <mergeCell ref="F49:G49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42:G42"/>
    <mergeCell ref="F43:G43"/>
    <mergeCell ref="F32:G32"/>
    <mergeCell ref="F30:G30"/>
    <mergeCell ref="F31:G31"/>
    <mergeCell ref="F40:G40"/>
    <mergeCell ref="F41:G41"/>
    <mergeCell ref="A1:K1"/>
    <mergeCell ref="F33:G33"/>
    <mergeCell ref="F34:G34"/>
    <mergeCell ref="F35:G35"/>
    <mergeCell ref="F36:G36"/>
    <mergeCell ref="F37:G37"/>
    <mergeCell ref="F39:G39"/>
  </mergeCells>
  <phoneticPr fontId="0" type="noConversion"/>
  <conditionalFormatting sqref="E5">
    <cfRule type="expression" dxfId="19" priority="4" stopIfTrue="1">
      <formula>VALUE($E$5)&lt;0</formula>
    </cfRule>
  </conditionalFormatting>
  <conditionalFormatting sqref="E9">
    <cfRule type="expression" dxfId="18" priority="3" stopIfTrue="1">
      <formula>VALUE($E$9)&lt;0</formula>
    </cfRule>
  </conditionalFormatting>
  <conditionalFormatting sqref="G5">
    <cfRule type="expression" dxfId="17" priority="2" stopIfTrue="1">
      <formula>VALUE($G$5)&lt;0</formula>
    </cfRule>
  </conditionalFormatting>
  <conditionalFormatting sqref="G9">
    <cfRule type="expression" dxfId="16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5" t="s">
        <v>46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2.75" customHeight="1" x14ac:dyDescent="0.25">
      <c r="A2" s="232" t="s">
        <v>47</v>
      </c>
      <c r="B2" s="233"/>
      <c r="C2" s="234"/>
      <c r="D2" s="238" t="s">
        <v>48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40"/>
    </row>
    <row r="3" spans="1:16" x14ac:dyDescent="0.25">
      <c r="A3" s="235"/>
      <c r="B3" s="236"/>
      <c r="C3" s="237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17" t="s">
        <v>63</v>
      </c>
      <c r="B6" s="218"/>
      <c r="C6" s="219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17" t="s">
        <v>76</v>
      </c>
      <c r="B7" s="218"/>
      <c r="C7" s="219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17" t="s">
        <v>89</v>
      </c>
      <c r="B8" s="218"/>
      <c r="C8" s="219"/>
      <c r="D8" s="99" t="s">
        <v>90</v>
      </c>
      <c r="E8" s="99" t="s">
        <v>69</v>
      </c>
      <c r="F8" s="99" t="s">
        <v>91</v>
      </c>
      <c r="G8" s="99" t="s">
        <v>77</v>
      </c>
      <c r="H8" s="99" t="s">
        <v>92</v>
      </c>
      <c r="I8" s="99" t="s">
        <v>93</v>
      </c>
      <c r="J8" s="99" t="s">
        <v>94</v>
      </c>
      <c r="K8" s="99" t="s">
        <v>95</v>
      </c>
      <c r="L8" s="99" t="s">
        <v>88</v>
      </c>
      <c r="M8" s="99" t="s">
        <v>93</v>
      </c>
      <c r="N8" s="99" t="s">
        <v>96</v>
      </c>
      <c r="O8" s="99" t="s">
        <v>97</v>
      </c>
      <c r="P8" s="41">
        <v>3</v>
      </c>
    </row>
    <row r="9" spans="1:16" ht="12.75" customHeight="1" x14ac:dyDescent="0.25">
      <c r="A9" s="217" t="s">
        <v>98</v>
      </c>
      <c r="B9" s="218"/>
      <c r="C9" s="219"/>
      <c r="D9" s="99" t="s">
        <v>99</v>
      </c>
      <c r="E9" s="99" t="s">
        <v>100</v>
      </c>
      <c r="F9" s="99" t="s">
        <v>101</v>
      </c>
      <c r="G9" s="99" t="s">
        <v>102</v>
      </c>
      <c r="H9" s="99" t="s">
        <v>103</v>
      </c>
      <c r="I9" s="99" t="s">
        <v>101</v>
      </c>
      <c r="J9" s="99" t="s">
        <v>104</v>
      </c>
      <c r="K9" s="99" t="s">
        <v>101</v>
      </c>
      <c r="L9" s="99" t="s">
        <v>105</v>
      </c>
      <c r="M9" s="99" t="s">
        <v>106</v>
      </c>
      <c r="N9" s="99" t="s">
        <v>107</v>
      </c>
      <c r="O9" s="99" t="s">
        <v>108</v>
      </c>
      <c r="P9" s="41">
        <v>4</v>
      </c>
    </row>
    <row r="10" spans="1:16" ht="12.75" customHeight="1" x14ac:dyDescent="0.25">
      <c r="A10" s="217" t="s">
        <v>109</v>
      </c>
      <c r="B10" s="218"/>
      <c r="C10" s="219"/>
      <c r="D10" s="99" t="s">
        <v>110</v>
      </c>
      <c r="E10" s="99" t="s">
        <v>111</v>
      </c>
      <c r="F10" s="99" t="s">
        <v>112</v>
      </c>
      <c r="G10" s="99" t="s">
        <v>113</v>
      </c>
      <c r="H10" s="99" t="s">
        <v>114</v>
      </c>
      <c r="I10" s="99" t="s">
        <v>115</v>
      </c>
      <c r="J10" s="99" t="s">
        <v>116</v>
      </c>
      <c r="K10" s="99" t="s">
        <v>117</v>
      </c>
      <c r="L10" s="99" t="s">
        <v>118</v>
      </c>
      <c r="M10" s="99" t="s">
        <v>114</v>
      </c>
      <c r="N10" s="99" t="s">
        <v>119</v>
      </c>
      <c r="O10" s="99" t="s">
        <v>120</v>
      </c>
      <c r="P10" s="41">
        <v>5</v>
      </c>
    </row>
    <row r="11" spans="1:16" ht="12.75" customHeight="1" thickBot="1" x14ac:dyDescent="0.3">
      <c r="A11" s="217" t="s">
        <v>121</v>
      </c>
      <c r="B11" s="218"/>
      <c r="C11" s="219"/>
      <c r="D11" s="129" t="s">
        <v>122</v>
      </c>
      <c r="E11" s="129" t="s">
        <v>123</v>
      </c>
      <c r="F11" s="129" t="s">
        <v>124</v>
      </c>
      <c r="G11" s="129" t="s">
        <v>125</v>
      </c>
      <c r="H11" s="129" t="s">
        <v>126</v>
      </c>
      <c r="I11" s="129" t="s">
        <v>127</v>
      </c>
      <c r="J11" s="129" t="s">
        <v>127</v>
      </c>
      <c r="K11" s="129" t="s">
        <v>128</v>
      </c>
      <c r="L11" s="129" t="s">
        <v>128</v>
      </c>
      <c r="M11" s="129" t="s">
        <v>128</v>
      </c>
      <c r="N11" s="129" t="s">
        <v>129</v>
      </c>
      <c r="O11" s="129" t="s">
        <v>130</v>
      </c>
      <c r="P11" s="41">
        <v>6</v>
      </c>
    </row>
    <row r="12" spans="1:16" ht="12.75" customHeight="1" x14ac:dyDescent="0.25">
      <c r="A12" s="217" t="s">
        <v>131</v>
      </c>
      <c r="B12" s="218"/>
      <c r="C12" s="219"/>
      <c r="D12" s="130" t="s">
        <v>132</v>
      </c>
      <c r="E12" s="130" t="s">
        <v>133</v>
      </c>
      <c r="F12" s="130" t="s">
        <v>134</v>
      </c>
      <c r="G12" s="130" t="s">
        <v>135</v>
      </c>
      <c r="H12" s="130" t="s">
        <v>136</v>
      </c>
      <c r="I12" s="130" t="s">
        <v>137</v>
      </c>
      <c r="J12" s="130" t="s">
        <v>138</v>
      </c>
      <c r="K12" s="130" t="s">
        <v>139</v>
      </c>
      <c r="L12" s="130" t="s">
        <v>140</v>
      </c>
      <c r="M12" s="130" t="s">
        <v>141</v>
      </c>
      <c r="N12" s="130" t="s">
        <v>142</v>
      </c>
      <c r="O12" s="130" t="s">
        <v>143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144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17" t="s">
        <v>63</v>
      </c>
      <c r="B14" s="218"/>
      <c r="C14" s="219"/>
      <c r="D14" s="99" t="s">
        <v>145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17" t="s">
        <v>76</v>
      </c>
      <c r="B15" s="218"/>
      <c r="C15" s="219"/>
      <c r="D15" s="99" t="s">
        <v>146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17" t="s">
        <v>89</v>
      </c>
      <c r="B16" s="218"/>
      <c r="C16" s="219"/>
      <c r="D16" s="99" t="s">
        <v>147</v>
      </c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17" t="s">
        <v>98</v>
      </c>
      <c r="B17" s="218"/>
      <c r="C17" s="219"/>
      <c r="D17" s="99" t="s">
        <v>148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17" t="s">
        <v>109</v>
      </c>
      <c r="B18" s="218"/>
      <c r="C18" s="219"/>
      <c r="D18" s="99" t="s">
        <v>149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17" t="s">
        <v>121</v>
      </c>
      <c r="B19" s="218"/>
      <c r="C19" s="219"/>
      <c r="D19" s="99" t="s">
        <v>150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17" t="s">
        <v>131</v>
      </c>
      <c r="B20" s="218"/>
      <c r="C20" s="219"/>
      <c r="D20" s="130" t="s">
        <v>151</v>
      </c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152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17" t="s">
        <v>63</v>
      </c>
      <c r="B22" s="218"/>
      <c r="C22" s="219"/>
      <c r="D22" s="99" t="s">
        <v>153</v>
      </c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17" t="s">
        <v>76</v>
      </c>
      <c r="B23" s="218"/>
      <c r="C23" s="219"/>
      <c r="D23" s="99" t="s">
        <v>154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17" t="s">
        <v>89</v>
      </c>
      <c r="B24" s="218"/>
      <c r="C24" s="219"/>
      <c r="D24" s="99" t="s">
        <v>155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17" t="s">
        <v>98</v>
      </c>
      <c r="B25" s="218"/>
      <c r="C25" s="219"/>
      <c r="D25" s="99" t="s">
        <v>156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17" t="s">
        <v>109</v>
      </c>
      <c r="B26" s="218"/>
      <c r="C26" s="219"/>
      <c r="D26" s="99" t="s">
        <v>157</v>
      </c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17" t="s">
        <v>121</v>
      </c>
      <c r="B27" s="218"/>
      <c r="C27" s="219"/>
      <c r="D27" s="129" t="s">
        <v>158</v>
      </c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17" t="s">
        <v>131</v>
      </c>
      <c r="B28" s="218"/>
      <c r="C28" s="219"/>
      <c r="D28" s="130" t="s">
        <v>154</v>
      </c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5" t="s">
        <v>159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</row>
    <row r="31" spans="1:16" ht="12.75" customHeight="1" x14ac:dyDescent="0.25">
      <c r="A31" s="226" t="s">
        <v>47</v>
      </c>
      <c r="B31" s="227"/>
      <c r="C31" s="228"/>
      <c r="D31" s="222" t="s">
        <v>48</v>
      </c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4"/>
    </row>
    <row r="32" spans="1:16" x14ac:dyDescent="0.25">
      <c r="A32" s="229"/>
      <c r="B32" s="230"/>
      <c r="C32" s="231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160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17" t="s">
        <v>63</v>
      </c>
      <c r="B34" s="218"/>
      <c r="C34" s="219"/>
      <c r="D34" s="99" t="s">
        <v>64</v>
      </c>
      <c r="E34" s="99" t="s">
        <v>161</v>
      </c>
      <c r="F34" s="99" t="s">
        <v>162</v>
      </c>
      <c r="G34" s="99" t="s">
        <v>163</v>
      </c>
      <c r="H34" s="99" t="s">
        <v>164</v>
      </c>
      <c r="I34" s="99" t="s">
        <v>165</v>
      </c>
      <c r="J34" s="99" t="s">
        <v>166</v>
      </c>
      <c r="K34" s="99" t="s">
        <v>167</v>
      </c>
      <c r="L34" s="99" t="s">
        <v>168</v>
      </c>
      <c r="M34" s="99" t="s">
        <v>169</v>
      </c>
      <c r="N34" s="99" t="s">
        <v>170</v>
      </c>
      <c r="O34" s="99" t="s">
        <v>171</v>
      </c>
      <c r="P34">
        <v>22</v>
      </c>
    </row>
    <row r="35" spans="1:16" ht="12.75" customHeight="1" x14ac:dyDescent="0.25">
      <c r="A35" s="217" t="s">
        <v>76</v>
      </c>
      <c r="B35" s="218"/>
      <c r="C35" s="219"/>
      <c r="D35" s="99" t="s">
        <v>77</v>
      </c>
      <c r="E35" s="99" t="s">
        <v>172</v>
      </c>
      <c r="F35" s="99" t="s">
        <v>173</v>
      </c>
      <c r="G35" s="99" t="s">
        <v>174</v>
      </c>
      <c r="H35" s="99" t="s">
        <v>175</v>
      </c>
      <c r="I35" s="99" t="s">
        <v>176</v>
      </c>
      <c r="J35" s="99" t="s">
        <v>177</v>
      </c>
      <c r="K35" s="99" t="s">
        <v>178</v>
      </c>
      <c r="L35" s="99" t="s">
        <v>179</v>
      </c>
      <c r="M35" s="99" t="s">
        <v>180</v>
      </c>
      <c r="N35" s="99" t="s">
        <v>181</v>
      </c>
      <c r="O35" s="99" t="s">
        <v>182</v>
      </c>
      <c r="P35">
        <v>23</v>
      </c>
    </row>
    <row r="36" spans="1:16" ht="12.75" customHeight="1" x14ac:dyDescent="0.25">
      <c r="A36" s="217" t="s">
        <v>89</v>
      </c>
      <c r="B36" s="218"/>
      <c r="C36" s="219"/>
      <c r="D36" s="99" t="s">
        <v>90</v>
      </c>
      <c r="E36" s="99" t="s">
        <v>101</v>
      </c>
      <c r="F36" s="99" t="s">
        <v>183</v>
      </c>
      <c r="G36" s="99" t="s">
        <v>184</v>
      </c>
      <c r="H36" s="99" t="s">
        <v>185</v>
      </c>
      <c r="I36" s="99" t="s">
        <v>186</v>
      </c>
      <c r="J36" s="99" t="s">
        <v>187</v>
      </c>
      <c r="K36" s="99" t="s">
        <v>188</v>
      </c>
      <c r="L36" s="99" t="s">
        <v>189</v>
      </c>
      <c r="M36" s="99" t="s">
        <v>190</v>
      </c>
      <c r="N36" s="99" t="s">
        <v>191</v>
      </c>
      <c r="O36" s="99" t="s">
        <v>192</v>
      </c>
      <c r="P36">
        <v>24</v>
      </c>
    </row>
    <row r="37" spans="1:16" ht="12.75" customHeight="1" x14ac:dyDescent="0.25">
      <c r="A37" s="217" t="s">
        <v>98</v>
      </c>
      <c r="B37" s="218"/>
      <c r="C37" s="219"/>
      <c r="D37" s="99" t="s">
        <v>99</v>
      </c>
      <c r="E37" s="99" t="s">
        <v>193</v>
      </c>
      <c r="F37" s="99" t="s">
        <v>194</v>
      </c>
      <c r="G37" s="99" t="s">
        <v>195</v>
      </c>
      <c r="H37" s="99" t="s">
        <v>196</v>
      </c>
      <c r="I37" s="99" t="s">
        <v>197</v>
      </c>
      <c r="J37" s="99" t="s">
        <v>198</v>
      </c>
      <c r="K37" s="99" t="s">
        <v>199</v>
      </c>
      <c r="L37" s="99" t="s">
        <v>200</v>
      </c>
      <c r="M37" s="99" t="s">
        <v>201</v>
      </c>
      <c r="N37" s="99" t="s">
        <v>202</v>
      </c>
      <c r="O37" s="99" t="s">
        <v>203</v>
      </c>
      <c r="P37">
        <v>25</v>
      </c>
    </row>
    <row r="38" spans="1:16" ht="12.75" customHeight="1" x14ac:dyDescent="0.25">
      <c r="A38" s="217" t="s">
        <v>109</v>
      </c>
      <c r="B38" s="218"/>
      <c r="C38" s="219"/>
      <c r="D38" s="99" t="s">
        <v>110</v>
      </c>
      <c r="E38" s="99" t="s">
        <v>204</v>
      </c>
      <c r="F38" s="99" t="s">
        <v>205</v>
      </c>
      <c r="G38" s="99" t="s">
        <v>206</v>
      </c>
      <c r="H38" s="99" t="s">
        <v>207</v>
      </c>
      <c r="I38" s="99" t="s">
        <v>208</v>
      </c>
      <c r="J38" s="99" t="s">
        <v>209</v>
      </c>
      <c r="K38" s="99" t="s">
        <v>210</v>
      </c>
      <c r="L38" s="99" t="s">
        <v>211</v>
      </c>
      <c r="M38" s="99" t="s">
        <v>212</v>
      </c>
      <c r="N38" s="99" t="s">
        <v>213</v>
      </c>
      <c r="O38" s="99" t="s">
        <v>214</v>
      </c>
      <c r="P38">
        <v>26</v>
      </c>
    </row>
    <row r="39" spans="1:16" ht="12.75" customHeight="1" thickBot="1" x14ac:dyDescent="0.3">
      <c r="A39" s="217" t="s">
        <v>121</v>
      </c>
      <c r="B39" s="218"/>
      <c r="C39" s="219"/>
      <c r="D39" s="99" t="s">
        <v>122</v>
      </c>
      <c r="E39" s="99" t="s">
        <v>215</v>
      </c>
      <c r="F39" s="99" t="s">
        <v>216</v>
      </c>
      <c r="G39" s="99" t="s">
        <v>217</v>
      </c>
      <c r="H39" s="99" t="s">
        <v>218</v>
      </c>
      <c r="I39" s="99" t="s">
        <v>219</v>
      </c>
      <c r="J39" s="99" t="s">
        <v>220</v>
      </c>
      <c r="K39" s="99" t="s">
        <v>221</v>
      </c>
      <c r="L39" s="99" t="s">
        <v>222</v>
      </c>
      <c r="M39" s="99" t="s">
        <v>223</v>
      </c>
      <c r="N39" s="99" t="s">
        <v>224</v>
      </c>
      <c r="O39" s="99" t="s">
        <v>225</v>
      </c>
      <c r="P39">
        <v>27</v>
      </c>
    </row>
    <row r="40" spans="1:16" ht="12.75" customHeight="1" x14ac:dyDescent="0.25">
      <c r="A40" s="217" t="s">
        <v>131</v>
      </c>
      <c r="B40" s="218"/>
      <c r="C40" s="219"/>
      <c r="D40" s="130" t="s">
        <v>132</v>
      </c>
      <c r="E40" s="130" t="s">
        <v>226</v>
      </c>
      <c r="F40" s="130" t="s">
        <v>227</v>
      </c>
      <c r="G40" s="130" t="s">
        <v>228</v>
      </c>
      <c r="H40" s="130" t="s">
        <v>229</v>
      </c>
      <c r="I40" s="130" t="s">
        <v>230</v>
      </c>
      <c r="J40" s="130" t="s">
        <v>231</v>
      </c>
      <c r="K40" s="130" t="s">
        <v>232</v>
      </c>
      <c r="L40" s="130" t="s">
        <v>233</v>
      </c>
      <c r="M40" s="130" t="s">
        <v>234</v>
      </c>
      <c r="N40" s="130" t="s">
        <v>235</v>
      </c>
      <c r="O40" s="130" t="s">
        <v>236</v>
      </c>
      <c r="P40">
        <v>28</v>
      </c>
    </row>
    <row r="41" spans="1:16" ht="12.75" customHeight="1" x14ac:dyDescent="0.25">
      <c r="A41" s="42"/>
      <c r="B41" s="43"/>
      <c r="C41" s="43"/>
      <c r="D41" s="74" t="s">
        <v>237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17" t="s">
        <v>63</v>
      </c>
      <c r="B42" s="218"/>
      <c r="C42" s="219"/>
      <c r="D42" s="99" t="s">
        <v>145</v>
      </c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17" t="s">
        <v>76</v>
      </c>
      <c r="B43" s="218"/>
      <c r="C43" s="219"/>
      <c r="D43" s="99" t="s">
        <v>146</v>
      </c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17" t="s">
        <v>89</v>
      </c>
      <c r="B44" s="218"/>
      <c r="C44" s="219"/>
      <c r="D44" s="99" t="s">
        <v>147</v>
      </c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17" t="s">
        <v>98</v>
      </c>
      <c r="B45" s="218"/>
      <c r="C45" s="219"/>
      <c r="D45" s="99" t="s">
        <v>148</v>
      </c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17" t="s">
        <v>109</v>
      </c>
      <c r="B46" s="218"/>
      <c r="C46" s="219"/>
      <c r="D46" s="99" t="s">
        <v>149</v>
      </c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17" t="s">
        <v>121</v>
      </c>
      <c r="B47" s="218"/>
      <c r="C47" s="219"/>
      <c r="D47" s="99" t="s">
        <v>150</v>
      </c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17" t="s">
        <v>131</v>
      </c>
      <c r="B48" s="218"/>
      <c r="C48" s="219"/>
      <c r="D48" s="130" t="s">
        <v>151</v>
      </c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238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17" t="s">
        <v>63</v>
      </c>
      <c r="B50" s="218"/>
      <c r="C50" s="219"/>
      <c r="D50" s="99" t="s">
        <v>153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17" t="s">
        <v>76</v>
      </c>
      <c r="B51" s="218"/>
      <c r="C51" s="219"/>
      <c r="D51" s="99" t="s">
        <v>154</v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17" t="s">
        <v>89</v>
      </c>
      <c r="B52" s="218"/>
      <c r="C52" s="219"/>
      <c r="D52" s="99" t="s">
        <v>155</v>
      </c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17" t="s">
        <v>98</v>
      </c>
      <c r="B53" s="218"/>
      <c r="C53" s="219"/>
      <c r="D53" s="99" t="s">
        <v>156</v>
      </c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17" t="s">
        <v>109</v>
      </c>
      <c r="B54" s="218"/>
      <c r="C54" s="219"/>
      <c r="D54" s="99" t="s">
        <v>157</v>
      </c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17" t="s">
        <v>121</v>
      </c>
      <c r="B55" s="218"/>
      <c r="C55" s="219"/>
      <c r="D55" s="129" t="s">
        <v>158</v>
      </c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17" t="s">
        <v>131</v>
      </c>
      <c r="B56" s="218"/>
      <c r="C56" s="219"/>
      <c r="D56" s="130" t="s">
        <v>154</v>
      </c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20" t="s">
        <v>239</v>
      </c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</row>
    <row r="58" spans="1:16" x14ac:dyDescent="0.25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</row>
    <row r="59" spans="1:16" x14ac:dyDescent="0.25">
      <c r="A59" s="225"/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5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abSelected="1" topLeftCell="A40" zoomScaleNormal="100" zoomScaleSheetLayoutView="110" workbookViewId="0">
      <selection activeCell="K69" sqref="K69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49" t="s">
        <v>240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2" ht="12.75" customHeight="1" x14ac:dyDescent="0.25">
      <c r="A3" s="250" t="s">
        <v>241</v>
      </c>
      <c r="B3" s="251"/>
      <c r="C3" s="252"/>
      <c r="D3" s="259" t="str">
        <f>Data!B4</f>
        <v>January</v>
      </c>
      <c r="E3" s="260"/>
      <c r="F3" s="260"/>
      <c r="G3" s="261"/>
      <c r="H3" s="259">
        <f>Data!B6</f>
        <v>44896</v>
      </c>
      <c r="I3" s="260"/>
      <c r="J3" s="260"/>
      <c r="K3" s="261"/>
    </row>
    <row r="4" spans="1:12" ht="25.5" customHeight="1" x14ac:dyDescent="0.25">
      <c r="A4" s="253"/>
      <c r="B4" s="254"/>
      <c r="C4" s="255"/>
      <c r="D4" s="262" t="s">
        <v>242</v>
      </c>
      <c r="E4" s="213" t="s">
        <v>243</v>
      </c>
      <c r="F4" s="214"/>
      <c r="G4" s="262" t="s">
        <v>244</v>
      </c>
      <c r="H4" s="262" t="s">
        <v>242</v>
      </c>
      <c r="I4" s="213" t="s">
        <v>243</v>
      </c>
      <c r="J4" s="214"/>
      <c r="K4" s="262" t="s">
        <v>244</v>
      </c>
    </row>
    <row r="5" spans="1:12" ht="26.4" x14ac:dyDescent="0.25">
      <c r="A5" s="256"/>
      <c r="B5" s="257"/>
      <c r="C5" s="258"/>
      <c r="D5" s="263"/>
      <c r="E5" s="27" t="str">
        <f xml:space="preserve"> CONCATENATE(Data!A4,"   (Preliminary)")</f>
        <v>2023   (Preliminary)</v>
      </c>
      <c r="F5" s="27">
        <f>Data!A4-1</f>
        <v>2022</v>
      </c>
      <c r="G5" s="263"/>
      <c r="H5" s="26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3"/>
    </row>
    <row r="6" spans="1:12" x14ac:dyDescent="0.25">
      <c r="A6" s="264"/>
      <c r="B6" s="265"/>
      <c r="C6" s="266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44" t="s">
        <v>245</v>
      </c>
      <c r="B7" s="245"/>
      <c r="C7" s="245"/>
      <c r="D7" s="245"/>
      <c r="E7" s="245"/>
      <c r="F7" s="245"/>
      <c r="G7" s="245"/>
      <c r="H7" s="245"/>
      <c r="I7" s="245"/>
      <c r="J7" s="245"/>
      <c r="K7" s="246"/>
    </row>
    <row r="8" spans="1:12" ht="12.75" hidden="1" customHeight="1" x14ac:dyDescent="0.25">
      <c r="A8" s="55"/>
      <c r="B8" s="56"/>
      <c r="C8" s="56"/>
      <c r="D8" s="56" t="s">
        <v>246</v>
      </c>
      <c r="E8" s="56" t="s">
        <v>247</v>
      </c>
      <c r="F8" s="56" t="s">
        <v>248</v>
      </c>
      <c r="G8" s="56" t="s">
        <v>249</v>
      </c>
      <c r="H8" s="56" t="s">
        <v>250</v>
      </c>
      <c r="I8" s="56" t="s">
        <v>251</v>
      </c>
      <c r="J8" s="56" t="s">
        <v>252</v>
      </c>
      <c r="K8" s="57" t="s">
        <v>253</v>
      </c>
      <c r="L8" s="60" t="s">
        <v>62</v>
      </c>
    </row>
    <row r="9" spans="1:12" ht="12.75" customHeight="1" x14ac:dyDescent="0.25">
      <c r="A9" s="241" t="s">
        <v>254</v>
      </c>
      <c r="B9" s="242"/>
      <c r="C9" s="243"/>
      <c r="D9" s="120">
        <v>2</v>
      </c>
      <c r="E9" s="70">
        <v>114</v>
      </c>
      <c r="F9" s="96">
        <v>103</v>
      </c>
      <c r="G9" s="147">
        <v>11.3</v>
      </c>
      <c r="H9" s="120">
        <v>2</v>
      </c>
      <c r="I9" s="70">
        <v>114</v>
      </c>
      <c r="J9" s="70">
        <v>117</v>
      </c>
      <c r="K9" s="147">
        <v>-2.7</v>
      </c>
      <c r="L9">
        <v>1</v>
      </c>
    </row>
    <row r="10" spans="1:12" ht="12.75" customHeight="1" x14ac:dyDescent="0.25">
      <c r="A10" s="241" t="s">
        <v>255</v>
      </c>
      <c r="B10" s="242"/>
      <c r="C10" s="243"/>
      <c r="D10" s="120">
        <v>67</v>
      </c>
      <c r="E10" s="70">
        <v>372</v>
      </c>
      <c r="F10" s="96">
        <v>348</v>
      </c>
      <c r="G10" s="147">
        <v>6.8</v>
      </c>
      <c r="H10" s="120">
        <v>69</v>
      </c>
      <c r="I10" s="70">
        <v>417</v>
      </c>
      <c r="J10" s="70">
        <v>411</v>
      </c>
      <c r="K10" s="147">
        <v>1.6</v>
      </c>
      <c r="L10">
        <v>2</v>
      </c>
    </row>
    <row r="11" spans="1:12" ht="12.75" customHeight="1" x14ac:dyDescent="0.25">
      <c r="A11" s="241" t="s">
        <v>256</v>
      </c>
      <c r="B11" s="242"/>
      <c r="C11" s="243"/>
      <c r="D11" s="120">
        <v>14</v>
      </c>
      <c r="E11" s="70">
        <v>113</v>
      </c>
      <c r="F11" s="96">
        <v>105</v>
      </c>
      <c r="G11" s="147">
        <v>7.4</v>
      </c>
      <c r="H11" s="120">
        <v>16</v>
      </c>
      <c r="I11" s="70">
        <v>126</v>
      </c>
      <c r="J11" s="70">
        <v>124</v>
      </c>
      <c r="K11" s="147">
        <v>1.7</v>
      </c>
      <c r="L11">
        <v>3</v>
      </c>
    </row>
    <row r="12" spans="1:12" ht="12.75" customHeight="1" x14ac:dyDescent="0.25">
      <c r="A12" s="241" t="s">
        <v>257</v>
      </c>
      <c r="B12" s="242"/>
      <c r="C12" s="243"/>
      <c r="D12" s="120">
        <v>72</v>
      </c>
      <c r="E12" s="70">
        <v>254</v>
      </c>
      <c r="F12" s="96">
        <v>236</v>
      </c>
      <c r="G12" s="147">
        <v>7.8</v>
      </c>
      <c r="H12" s="120">
        <v>74</v>
      </c>
      <c r="I12" s="70">
        <v>265</v>
      </c>
      <c r="J12" s="70">
        <v>263</v>
      </c>
      <c r="K12" s="147">
        <v>0.5</v>
      </c>
      <c r="L12">
        <v>4</v>
      </c>
    </row>
    <row r="13" spans="1:12" ht="12.75" customHeight="1" x14ac:dyDescent="0.25">
      <c r="A13" s="241" t="s">
        <v>258</v>
      </c>
      <c r="B13" s="242"/>
      <c r="C13" s="243"/>
      <c r="D13" s="120">
        <v>4</v>
      </c>
      <c r="E13" s="70">
        <v>232</v>
      </c>
      <c r="F13" s="96">
        <v>203</v>
      </c>
      <c r="G13" s="147">
        <v>14</v>
      </c>
      <c r="H13" s="120">
        <v>15</v>
      </c>
      <c r="I13" s="70">
        <v>238</v>
      </c>
      <c r="J13" s="70">
        <v>243</v>
      </c>
      <c r="K13" s="147">
        <v>-2.2999999999999998</v>
      </c>
      <c r="L13">
        <v>5</v>
      </c>
    </row>
    <row r="14" spans="1:12" ht="12.75" customHeight="1" x14ac:dyDescent="0.25">
      <c r="A14" s="241" t="s">
        <v>259</v>
      </c>
      <c r="B14" s="242"/>
      <c r="C14" s="243"/>
      <c r="D14" s="120">
        <v>35</v>
      </c>
      <c r="E14" s="70">
        <v>894</v>
      </c>
      <c r="F14" s="96">
        <v>823</v>
      </c>
      <c r="G14" s="147">
        <v>8.6</v>
      </c>
      <c r="H14" s="120">
        <v>49</v>
      </c>
      <c r="I14" s="70">
        <v>950</v>
      </c>
      <c r="J14" s="70">
        <v>938</v>
      </c>
      <c r="K14" s="147">
        <v>1.3</v>
      </c>
      <c r="L14">
        <v>6</v>
      </c>
    </row>
    <row r="15" spans="1:12" ht="12.75" customHeight="1" x14ac:dyDescent="0.25">
      <c r="A15" s="241" t="s">
        <v>260</v>
      </c>
      <c r="B15" s="242"/>
      <c r="C15" s="243"/>
      <c r="D15" s="120">
        <v>48</v>
      </c>
      <c r="E15" s="70">
        <v>1664</v>
      </c>
      <c r="F15" s="96">
        <v>1541</v>
      </c>
      <c r="G15" s="147">
        <v>8</v>
      </c>
      <c r="H15" s="120">
        <v>49</v>
      </c>
      <c r="I15" s="70">
        <v>1759</v>
      </c>
      <c r="J15" s="70">
        <v>1826</v>
      </c>
      <c r="K15" s="147">
        <v>-3.7</v>
      </c>
      <c r="L15">
        <v>7</v>
      </c>
    </row>
    <row r="16" spans="1:12" ht="12.75" customHeight="1" x14ac:dyDescent="0.25">
      <c r="A16" s="241" t="s">
        <v>261</v>
      </c>
      <c r="B16" s="242"/>
      <c r="C16" s="243"/>
      <c r="D16" s="120">
        <v>4</v>
      </c>
      <c r="E16" s="70">
        <v>51</v>
      </c>
      <c r="F16" s="96">
        <v>45</v>
      </c>
      <c r="G16" s="147">
        <v>13.6</v>
      </c>
      <c r="H16" s="120">
        <v>5</v>
      </c>
      <c r="I16" s="70">
        <v>57</v>
      </c>
      <c r="J16" s="70">
        <v>55</v>
      </c>
      <c r="K16" s="147">
        <v>3.3</v>
      </c>
      <c r="L16">
        <v>8</v>
      </c>
    </row>
    <row r="17" spans="1:12" ht="12.75" customHeight="1" x14ac:dyDescent="0.25">
      <c r="A17" s="241" t="s">
        <v>262</v>
      </c>
      <c r="B17" s="242"/>
      <c r="C17" s="243"/>
      <c r="D17" s="120">
        <v>20</v>
      </c>
      <c r="E17" s="70">
        <v>216</v>
      </c>
      <c r="F17" s="96">
        <v>206</v>
      </c>
      <c r="G17" s="147">
        <v>5</v>
      </c>
      <c r="H17" s="120">
        <v>16</v>
      </c>
      <c r="I17" s="70">
        <v>228</v>
      </c>
      <c r="J17" s="70">
        <v>227</v>
      </c>
      <c r="K17" s="147">
        <v>0.2</v>
      </c>
      <c r="L17">
        <v>9</v>
      </c>
    </row>
    <row r="18" spans="1:12" ht="12.75" customHeight="1" x14ac:dyDescent="0.25">
      <c r="A18" s="241" t="s">
        <v>263</v>
      </c>
      <c r="B18" s="242"/>
      <c r="C18" s="243"/>
      <c r="D18" s="121"/>
      <c r="E18" s="71">
        <f>SUM(E9:E17)</f>
        <v>3910</v>
      </c>
      <c r="F18" s="31">
        <f>SUM(F9:F17)</f>
        <v>3610</v>
      </c>
      <c r="G18" s="147">
        <f>((E18-F18)/F18)*100</f>
        <v>8.310249307479225</v>
      </c>
      <c r="H18" s="121"/>
      <c r="I18" s="71">
        <f>SUM(I9:I17)</f>
        <v>4154</v>
      </c>
      <c r="J18" s="71">
        <f>SUM(J9:J17)</f>
        <v>4204</v>
      </c>
      <c r="K18" s="147">
        <f>((I18-J18)/J18)*100</f>
        <v>-1.1893434823977165</v>
      </c>
    </row>
    <row r="19" spans="1:12" ht="12.75" customHeight="1" x14ac:dyDescent="0.25">
      <c r="A19" s="50" t="s">
        <v>264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41" t="s">
        <v>265</v>
      </c>
      <c r="B20" s="242"/>
      <c r="C20" s="243"/>
      <c r="D20" s="120">
        <v>2</v>
      </c>
      <c r="E20" s="70">
        <v>130</v>
      </c>
      <c r="F20" s="96">
        <v>111</v>
      </c>
      <c r="G20" s="147">
        <v>17.3</v>
      </c>
      <c r="H20" s="120">
        <v>3</v>
      </c>
      <c r="I20" s="70">
        <v>105</v>
      </c>
      <c r="J20" s="70">
        <v>107</v>
      </c>
      <c r="K20" s="147">
        <v>-1.5</v>
      </c>
      <c r="L20">
        <v>10</v>
      </c>
    </row>
    <row r="21" spans="1:12" ht="12.75" customHeight="1" x14ac:dyDescent="0.25">
      <c r="A21" s="241" t="s">
        <v>266</v>
      </c>
      <c r="B21" s="242"/>
      <c r="C21" s="243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41" t="s">
        <v>267</v>
      </c>
      <c r="B22" s="242"/>
      <c r="C22" s="243"/>
      <c r="D22" s="120">
        <v>99</v>
      </c>
      <c r="E22" s="70">
        <v>2257</v>
      </c>
      <c r="F22" s="96">
        <v>2124</v>
      </c>
      <c r="G22" s="147">
        <v>6.2</v>
      </c>
      <c r="H22" s="120">
        <v>101</v>
      </c>
      <c r="I22" s="70">
        <v>2406</v>
      </c>
      <c r="J22" s="70">
        <v>2381</v>
      </c>
      <c r="K22" s="147">
        <v>1</v>
      </c>
      <c r="L22">
        <v>12</v>
      </c>
    </row>
    <row r="23" spans="1:12" ht="12.75" customHeight="1" x14ac:dyDescent="0.25">
      <c r="A23" s="241" t="s">
        <v>268</v>
      </c>
      <c r="B23" s="242"/>
      <c r="C23" s="243"/>
      <c r="D23" s="120">
        <v>57</v>
      </c>
      <c r="E23" s="70">
        <v>1584</v>
      </c>
      <c r="F23" s="96">
        <v>1512</v>
      </c>
      <c r="G23" s="147">
        <v>4.8</v>
      </c>
      <c r="H23" s="120">
        <v>59</v>
      </c>
      <c r="I23" s="70">
        <v>1687</v>
      </c>
      <c r="J23" s="70">
        <v>1714</v>
      </c>
      <c r="K23" s="147">
        <v>-1.6</v>
      </c>
      <c r="L23">
        <v>13</v>
      </c>
    </row>
    <row r="24" spans="1:12" ht="12.75" customHeight="1" x14ac:dyDescent="0.25">
      <c r="A24" s="241" t="s">
        <v>269</v>
      </c>
      <c r="B24" s="242"/>
      <c r="C24" s="243"/>
      <c r="D24" s="120">
        <v>4</v>
      </c>
      <c r="E24" s="70">
        <v>462</v>
      </c>
      <c r="F24" s="96">
        <v>432</v>
      </c>
      <c r="G24" s="147">
        <v>7.1</v>
      </c>
      <c r="H24" s="120">
        <v>4</v>
      </c>
      <c r="I24" s="70">
        <v>518</v>
      </c>
      <c r="J24" s="70">
        <v>556</v>
      </c>
      <c r="K24" s="147">
        <v>-6.9</v>
      </c>
      <c r="L24">
        <v>14</v>
      </c>
    </row>
    <row r="25" spans="1:12" ht="12.75" customHeight="1" x14ac:dyDescent="0.25">
      <c r="A25" s="241" t="s">
        <v>270</v>
      </c>
      <c r="B25" s="242"/>
      <c r="C25" s="243"/>
      <c r="D25" s="120">
        <v>49</v>
      </c>
      <c r="E25" s="70">
        <v>1702</v>
      </c>
      <c r="F25" s="96">
        <v>1464</v>
      </c>
      <c r="G25" s="147">
        <v>16.3</v>
      </c>
      <c r="H25" s="120">
        <v>47</v>
      </c>
      <c r="I25" s="70">
        <v>1825</v>
      </c>
      <c r="J25" s="70">
        <v>1836</v>
      </c>
      <c r="K25" s="147">
        <v>-0.6</v>
      </c>
      <c r="L25">
        <v>15</v>
      </c>
    </row>
    <row r="26" spans="1:12" ht="12.75" customHeight="1" x14ac:dyDescent="0.25">
      <c r="A26" s="241" t="s">
        <v>271</v>
      </c>
      <c r="B26" s="242"/>
      <c r="C26" s="243"/>
      <c r="D26" s="120">
        <v>55</v>
      </c>
      <c r="E26" s="70">
        <v>1503</v>
      </c>
      <c r="F26" s="96">
        <v>1355</v>
      </c>
      <c r="G26" s="147">
        <v>10.9</v>
      </c>
      <c r="H26" s="120">
        <v>56</v>
      </c>
      <c r="I26" s="70">
        <v>1532</v>
      </c>
      <c r="J26" s="70">
        <v>1526</v>
      </c>
      <c r="K26" s="147">
        <v>0.4</v>
      </c>
      <c r="L26">
        <v>16</v>
      </c>
    </row>
    <row r="27" spans="1:12" ht="12.75" customHeight="1" x14ac:dyDescent="0.25">
      <c r="A27" s="241" t="s">
        <v>272</v>
      </c>
      <c r="B27" s="242"/>
      <c r="C27" s="243"/>
      <c r="D27" s="120">
        <v>324</v>
      </c>
      <c r="E27" s="70">
        <v>1694</v>
      </c>
      <c r="F27" s="96">
        <v>1469</v>
      </c>
      <c r="G27" s="147">
        <v>15.3</v>
      </c>
      <c r="H27" s="120">
        <v>322</v>
      </c>
      <c r="I27" s="70">
        <v>1840</v>
      </c>
      <c r="J27" s="70">
        <v>1878</v>
      </c>
      <c r="K27" s="147">
        <v>-2</v>
      </c>
      <c r="L27">
        <v>17</v>
      </c>
    </row>
    <row r="28" spans="1:12" ht="12.75" customHeight="1" x14ac:dyDescent="0.25">
      <c r="A28" s="241" t="s">
        <v>273</v>
      </c>
      <c r="B28" s="242"/>
      <c r="C28" s="243"/>
      <c r="D28" s="120">
        <v>14</v>
      </c>
      <c r="E28" s="70">
        <v>374</v>
      </c>
      <c r="F28" s="96">
        <v>326</v>
      </c>
      <c r="G28" s="147">
        <v>14.9</v>
      </c>
      <c r="H28" s="120">
        <v>17</v>
      </c>
      <c r="I28" s="70">
        <v>395</v>
      </c>
      <c r="J28" s="70">
        <v>419</v>
      </c>
      <c r="K28" s="147">
        <v>-5.9</v>
      </c>
      <c r="L28">
        <v>18</v>
      </c>
    </row>
    <row r="29" spans="1:12" ht="12.75" customHeight="1" x14ac:dyDescent="0.25">
      <c r="A29" s="241" t="s">
        <v>263</v>
      </c>
      <c r="B29" s="242"/>
      <c r="C29" s="243"/>
      <c r="D29" s="121"/>
      <c r="E29" s="71">
        <f>SUM(E20:E28)</f>
        <v>9706</v>
      </c>
      <c r="F29" s="31">
        <f>SUM(F20:F28)</f>
        <v>8793</v>
      </c>
      <c r="G29" s="147">
        <f>((E29-F29)/F29)*100</f>
        <v>10.383259410895031</v>
      </c>
      <c r="H29" s="121"/>
      <c r="I29" s="71">
        <f>SUM(I20:I28)</f>
        <v>10308</v>
      </c>
      <c r="J29" s="71">
        <f>SUM(J20:J28)</f>
        <v>10417</v>
      </c>
      <c r="K29" s="147">
        <f>((I29-J29)/J29)*100</f>
        <v>-1.0463665162714793</v>
      </c>
    </row>
    <row r="30" spans="1:12" ht="12.75" customHeight="1" x14ac:dyDescent="0.25">
      <c r="A30" s="50" t="s">
        <v>274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41" t="s">
        <v>275</v>
      </c>
      <c r="B31" s="242"/>
      <c r="C31" s="243"/>
      <c r="D31" s="120">
        <v>29</v>
      </c>
      <c r="E31" s="70">
        <v>1279</v>
      </c>
      <c r="F31" s="96">
        <v>1274</v>
      </c>
      <c r="G31" s="147">
        <v>0.4</v>
      </c>
      <c r="H31" s="120">
        <v>32</v>
      </c>
      <c r="I31" s="70">
        <v>1408</v>
      </c>
      <c r="J31" s="70">
        <v>1471</v>
      </c>
      <c r="K31" s="147">
        <v>-4.3</v>
      </c>
      <c r="L31">
        <v>19</v>
      </c>
    </row>
    <row r="32" spans="1:12" ht="12.75" customHeight="1" x14ac:dyDescent="0.25">
      <c r="A32" s="241" t="s">
        <v>276</v>
      </c>
      <c r="B32" s="242"/>
      <c r="C32" s="243"/>
      <c r="D32" s="120">
        <v>25</v>
      </c>
      <c r="E32" s="70">
        <v>1275</v>
      </c>
      <c r="F32" s="96">
        <v>1225</v>
      </c>
      <c r="G32" s="147">
        <v>4.0999999999999996</v>
      </c>
      <c r="H32" s="120">
        <v>24</v>
      </c>
      <c r="I32" s="70">
        <v>1337</v>
      </c>
      <c r="J32" s="70">
        <v>1400</v>
      </c>
      <c r="K32" s="147">
        <v>-4.5</v>
      </c>
      <c r="L32">
        <v>20</v>
      </c>
    </row>
    <row r="33" spans="1:12" ht="12.75" customHeight="1" x14ac:dyDescent="0.25">
      <c r="A33" s="241" t="s">
        <v>277</v>
      </c>
      <c r="B33" s="242"/>
      <c r="C33" s="243"/>
      <c r="D33" s="120">
        <v>82</v>
      </c>
      <c r="E33" s="70">
        <v>1030</v>
      </c>
      <c r="F33" s="96">
        <v>989</v>
      </c>
      <c r="G33" s="147">
        <v>4.0999999999999996</v>
      </c>
      <c r="H33" s="120">
        <v>80</v>
      </c>
      <c r="I33" s="70">
        <v>1099</v>
      </c>
      <c r="J33" s="70">
        <v>1139</v>
      </c>
      <c r="K33" s="147">
        <v>-3.4</v>
      </c>
      <c r="L33">
        <v>21</v>
      </c>
    </row>
    <row r="34" spans="1:12" ht="12.75" customHeight="1" x14ac:dyDescent="0.25">
      <c r="A34" s="241" t="s">
        <v>278</v>
      </c>
      <c r="B34" s="242"/>
      <c r="C34" s="243"/>
      <c r="D34" s="120">
        <v>66</v>
      </c>
      <c r="E34" s="70">
        <v>795</v>
      </c>
      <c r="F34" s="96">
        <v>763</v>
      </c>
      <c r="G34" s="147">
        <v>4.2</v>
      </c>
      <c r="H34" s="120">
        <v>63</v>
      </c>
      <c r="I34" s="70">
        <v>840</v>
      </c>
      <c r="J34" s="70">
        <v>906</v>
      </c>
      <c r="K34" s="147">
        <v>-7.3</v>
      </c>
      <c r="L34">
        <v>22</v>
      </c>
    </row>
    <row r="35" spans="1:12" ht="12.75" customHeight="1" x14ac:dyDescent="0.25">
      <c r="A35" s="241" t="s">
        <v>279</v>
      </c>
      <c r="B35" s="242"/>
      <c r="C35" s="243"/>
      <c r="D35" s="120">
        <v>61</v>
      </c>
      <c r="E35" s="70">
        <v>1378</v>
      </c>
      <c r="F35" s="96">
        <v>1314</v>
      </c>
      <c r="G35" s="147">
        <v>4.9000000000000004</v>
      </c>
      <c r="H35" s="120">
        <v>62</v>
      </c>
      <c r="I35" s="70">
        <v>1442</v>
      </c>
      <c r="J35" s="70">
        <v>1495</v>
      </c>
      <c r="K35" s="147">
        <v>-3.5</v>
      </c>
      <c r="L35">
        <v>23</v>
      </c>
    </row>
    <row r="36" spans="1:12" ht="12.75" customHeight="1" x14ac:dyDescent="0.25">
      <c r="A36" s="241" t="s">
        <v>280</v>
      </c>
      <c r="B36" s="242"/>
      <c r="C36" s="243"/>
      <c r="D36" s="120">
        <v>27</v>
      </c>
      <c r="E36" s="70">
        <v>1136</v>
      </c>
      <c r="F36" s="96">
        <v>1053</v>
      </c>
      <c r="G36" s="147">
        <v>7.9</v>
      </c>
      <c r="H36" s="120">
        <v>18</v>
      </c>
      <c r="I36" s="70">
        <v>1142</v>
      </c>
      <c r="J36" s="70">
        <v>1216</v>
      </c>
      <c r="K36" s="147">
        <v>-6.1</v>
      </c>
      <c r="L36">
        <v>24</v>
      </c>
    </row>
    <row r="37" spans="1:12" ht="12.75" customHeight="1" x14ac:dyDescent="0.25">
      <c r="A37" s="241" t="s">
        <v>281</v>
      </c>
      <c r="B37" s="242"/>
      <c r="C37" s="243"/>
      <c r="D37" s="120">
        <v>85</v>
      </c>
      <c r="E37" s="70">
        <v>1485</v>
      </c>
      <c r="F37" s="96">
        <v>1447</v>
      </c>
      <c r="G37" s="147">
        <v>2.6</v>
      </c>
      <c r="H37" s="120">
        <v>85</v>
      </c>
      <c r="I37" s="70">
        <v>1648</v>
      </c>
      <c r="J37" s="70">
        <v>1706</v>
      </c>
      <c r="K37" s="147">
        <v>-3.4</v>
      </c>
      <c r="L37">
        <v>25</v>
      </c>
    </row>
    <row r="38" spans="1:12" ht="12.75" customHeight="1" x14ac:dyDescent="0.25">
      <c r="A38" s="241" t="s">
        <v>282</v>
      </c>
      <c r="B38" s="242"/>
      <c r="C38" s="243"/>
      <c r="D38" s="120">
        <v>31</v>
      </c>
      <c r="E38" s="70">
        <v>574</v>
      </c>
      <c r="F38" s="96">
        <v>610</v>
      </c>
      <c r="G38" s="147">
        <v>-5.8</v>
      </c>
      <c r="H38" s="120">
        <v>10</v>
      </c>
      <c r="I38" s="70">
        <v>649</v>
      </c>
      <c r="J38" s="70">
        <v>698</v>
      </c>
      <c r="K38" s="147">
        <v>-7</v>
      </c>
      <c r="L38">
        <v>26</v>
      </c>
    </row>
    <row r="39" spans="1:12" ht="12.75" customHeight="1" x14ac:dyDescent="0.25">
      <c r="A39" s="241" t="s">
        <v>283</v>
      </c>
      <c r="B39" s="242"/>
      <c r="C39" s="243"/>
      <c r="D39" s="120">
        <v>0</v>
      </c>
      <c r="E39" s="70">
        <v>284</v>
      </c>
      <c r="F39" s="96">
        <v>271</v>
      </c>
      <c r="G39" s="147">
        <v>4.5</v>
      </c>
      <c r="H39" s="120">
        <v>51</v>
      </c>
      <c r="I39" s="70">
        <v>280</v>
      </c>
      <c r="J39" s="70">
        <v>309</v>
      </c>
      <c r="K39" s="147">
        <v>-9.4</v>
      </c>
      <c r="L39">
        <v>27</v>
      </c>
    </row>
    <row r="40" spans="1:12" ht="12.75" customHeight="1" x14ac:dyDescent="0.25">
      <c r="A40" s="241" t="s">
        <v>284</v>
      </c>
      <c r="B40" s="242"/>
      <c r="C40" s="243"/>
      <c r="D40" s="120">
        <v>53</v>
      </c>
      <c r="E40" s="70">
        <v>1451</v>
      </c>
      <c r="F40" s="96">
        <v>1360</v>
      </c>
      <c r="G40" s="147">
        <v>6.7</v>
      </c>
      <c r="H40" s="120">
        <v>52</v>
      </c>
      <c r="I40" s="70">
        <v>1531</v>
      </c>
      <c r="J40" s="70">
        <v>1568</v>
      </c>
      <c r="K40" s="147">
        <v>-2.4</v>
      </c>
      <c r="L40">
        <v>28</v>
      </c>
    </row>
    <row r="41" spans="1:12" ht="12.75" customHeight="1" x14ac:dyDescent="0.25">
      <c r="A41" s="241" t="s">
        <v>285</v>
      </c>
      <c r="B41" s="242"/>
      <c r="C41" s="243"/>
      <c r="D41" s="120">
        <v>37</v>
      </c>
      <c r="E41" s="70">
        <v>336</v>
      </c>
      <c r="F41" s="96">
        <v>345</v>
      </c>
      <c r="G41" s="147">
        <v>-2.4</v>
      </c>
      <c r="H41" s="120">
        <v>36</v>
      </c>
      <c r="I41" s="70">
        <v>341</v>
      </c>
      <c r="J41" s="70">
        <v>386</v>
      </c>
      <c r="K41" s="147">
        <v>-11.8</v>
      </c>
      <c r="L41">
        <v>29</v>
      </c>
    </row>
    <row r="42" spans="1:12" ht="12.75" customHeight="1" x14ac:dyDescent="0.25">
      <c r="A42" s="241" t="s">
        <v>286</v>
      </c>
      <c r="B42" s="242"/>
      <c r="C42" s="243"/>
      <c r="D42" s="120">
        <v>113</v>
      </c>
      <c r="E42" s="70">
        <v>1307</v>
      </c>
      <c r="F42" s="96">
        <v>1229</v>
      </c>
      <c r="G42" s="147">
        <v>6.4</v>
      </c>
      <c r="H42" s="120">
        <v>133</v>
      </c>
      <c r="I42" s="70">
        <v>1373</v>
      </c>
      <c r="J42" s="70">
        <v>1397</v>
      </c>
      <c r="K42" s="147">
        <v>-1.7</v>
      </c>
      <c r="L42">
        <v>30</v>
      </c>
    </row>
    <row r="43" spans="1:12" ht="12.75" customHeight="1" x14ac:dyDescent="0.25">
      <c r="A43" s="241" t="s">
        <v>263</v>
      </c>
      <c r="B43" s="242"/>
      <c r="C43" s="243"/>
      <c r="D43" s="121"/>
      <c r="E43" s="71">
        <f>SUM(E31:E42)</f>
        <v>12330</v>
      </c>
      <c r="F43" s="31">
        <f>SUM(F31:F42)</f>
        <v>11880</v>
      </c>
      <c r="G43" s="147">
        <f>((E43-F43)/F43)*100</f>
        <v>3.7878787878787881</v>
      </c>
      <c r="H43" s="121"/>
      <c r="I43" s="71">
        <f>SUM(I31:I42)</f>
        <v>13090</v>
      </c>
      <c r="J43" s="71">
        <f>SUM(J31:J42)</f>
        <v>13691</v>
      </c>
      <c r="K43" s="147">
        <f>((I43-J43)/J43)*100</f>
        <v>-4.3897450880140232</v>
      </c>
    </row>
    <row r="44" spans="1:12" ht="12.75" customHeight="1" x14ac:dyDescent="0.25">
      <c r="A44" s="50" t="s">
        <v>287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41" t="s">
        <v>288</v>
      </c>
      <c r="B45" s="242"/>
      <c r="C45" s="243"/>
      <c r="D45" s="120">
        <v>70</v>
      </c>
      <c r="E45" s="70">
        <v>1312</v>
      </c>
      <c r="F45" s="96">
        <v>1244</v>
      </c>
      <c r="G45" s="147">
        <v>5.4</v>
      </c>
      <c r="H45" s="120">
        <v>71</v>
      </c>
      <c r="I45" s="70">
        <v>1355</v>
      </c>
      <c r="J45" s="70">
        <v>1380</v>
      </c>
      <c r="K45" s="147">
        <v>-1.8</v>
      </c>
      <c r="L45">
        <v>31</v>
      </c>
    </row>
    <row r="46" spans="1:12" ht="12.75" customHeight="1" x14ac:dyDescent="0.25">
      <c r="A46" s="241" t="s">
        <v>289</v>
      </c>
      <c r="B46" s="242"/>
      <c r="C46" s="243"/>
      <c r="D46" s="120">
        <v>7</v>
      </c>
      <c r="E46" s="70">
        <v>943</v>
      </c>
      <c r="F46" s="96">
        <v>866</v>
      </c>
      <c r="G46" s="147">
        <v>8.9</v>
      </c>
      <c r="H46" s="120">
        <v>9</v>
      </c>
      <c r="I46" s="70">
        <v>1000</v>
      </c>
      <c r="J46" s="70">
        <v>1063</v>
      </c>
      <c r="K46" s="147">
        <v>-5.9</v>
      </c>
      <c r="L46">
        <v>32</v>
      </c>
    </row>
    <row r="47" spans="1:12" ht="12.75" customHeight="1" x14ac:dyDescent="0.25">
      <c r="A47" s="241" t="s">
        <v>290</v>
      </c>
      <c r="B47" s="242"/>
      <c r="C47" s="243"/>
      <c r="D47" s="120">
        <v>28</v>
      </c>
      <c r="E47" s="70">
        <v>1315</v>
      </c>
      <c r="F47" s="96">
        <v>1168</v>
      </c>
      <c r="G47" s="147">
        <v>12.6</v>
      </c>
      <c r="H47" s="120">
        <v>29</v>
      </c>
      <c r="I47" s="70">
        <v>1421</v>
      </c>
      <c r="J47" s="70">
        <v>1455</v>
      </c>
      <c r="K47" s="147">
        <v>-2.4</v>
      </c>
      <c r="L47">
        <v>33</v>
      </c>
    </row>
    <row r="48" spans="1:12" ht="12.75" customHeight="1" x14ac:dyDescent="0.25">
      <c r="A48" s="241" t="s">
        <v>291</v>
      </c>
      <c r="B48" s="242"/>
      <c r="C48" s="243"/>
      <c r="D48" s="120">
        <v>19</v>
      </c>
      <c r="E48" s="70">
        <v>1001</v>
      </c>
      <c r="F48" s="96">
        <v>972</v>
      </c>
      <c r="G48" s="147">
        <v>3</v>
      </c>
      <c r="H48" s="120">
        <v>17</v>
      </c>
      <c r="I48" s="70">
        <v>1103</v>
      </c>
      <c r="J48" s="70">
        <v>1140</v>
      </c>
      <c r="K48" s="147">
        <v>-3.3</v>
      </c>
      <c r="L48">
        <v>34</v>
      </c>
    </row>
    <row r="49" spans="1:23" ht="12.75" customHeight="1" x14ac:dyDescent="0.25">
      <c r="A49" s="241" t="s">
        <v>292</v>
      </c>
      <c r="B49" s="242"/>
      <c r="C49" s="243"/>
      <c r="D49" s="120">
        <v>51</v>
      </c>
      <c r="E49" s="70">
        <v>1034</v>
      </c>
      <c r="F49" s="96">
        <v>1000</v>
      </c>
      <c r="G49" s="147">
        <v>3.3</v>
      </c>
      <c r="H49" s="120">
        <v>52</v>
      </c>
      <c r="I49" s="70">
        <v>1103</v>
      </c>
      <c r="J49" s="70">
        <v>1152</v>
      </c>
      <c r="K49" s="147">
        <v>-4.3</v>
      </c>
      <c r="L49">
        <v>35</v>
      </c>
    </row>
    <row r="50" spans="1:23" ht="12.75" customHeight="1" x14ac:dyDescent="0.25">
      <c r="A50" s="241" t="s">
        <v>293</v>
      </c>
      <c r="B50" s="242"/>
      <c r="C50" s="243"/>
      <c r="D50" s="120">
        <v>38</v>
      </c>
      <c r="E50" s="70">
        <v>1097</v>
      </c>
      <c r="F50" s="96">
        <v>1088</v>
      </c>
      <c r="G50" s="147">
        <v>0.8</v>
      </c>
      <c r="H50" s="120">
        <v>39</v>
      </c>
      <c r="I50" s="70">
        <v>1186</v>
      </c>
      <c r="J50" s="70">
        <v>1246</v>
      </c>
      <c r="K50" s="147">
        <v>-4.8</v>
      </c>
      <c r="L50">
        <v>36</v>
      </c>
    </row>
    <row r="51" spans="1:23" ht="12.75" customHeight="1" x14ac:dyDescent="0.25">
      <c r="A51" s="241" t="s">
        <v>294</v>
      </c>
      <c r="B51" s="242"/>
      <c r="C51" s="243"/>
      <c r="D51" s="120">
        <v>19</v>
      </c>
      <c r="E51" s="70">
        <v>1503</v>
      </c>
      <c r="F51" s="96">
        <v>1337</v>
      </c>
      <c r="G51" s="147">
        <v>12.4</v>
      </c>
      <c r="H51" s="120">
        <v>32</v>
      </c>
      <c r="I51" s="70">
        <v>1571</v>
      </c>
      <c r="J51" s="70">
        <v>1584</v>
      </c>
      <c r="K51" s="147">
        <v>-0.8</v>
      </c>
      <c r="L51">
        <v>37</v>
      </c>
    </row>
    <row r="52" spans="1:23" ht="12.75" customHeight="1" x14ac:dyDescent="0.25">
      <c r="A52" s="241" t="s">
        <v>295</v>
      </c>
      <c r="B52" s="242"/>
      <c r="C52" s="243"/>
      <c r="D52" s="120">
        <v>143</v>
      </c>
      <c r="E52" s="70">
        <v>4843</v>
      </c>
      <c r="F52" s="96">
        <v>4546</v>
      </c>
      <c r="G52" s="147">
        <v>6.5</v>
      </c>
      <c r="H52" s="120">
        <v>146</v>
      </c>
      <c r="I52" s="70">
        <v>5188</v>
      </c>
      <c r="J52" s="70">
        <v>5223</v>
      </c>
      <c r="K52" s="147">
        <v>-0.7</v>
      </c>
      <c r="L52">
        <v>38</v>
      </c>
    </row>
    <row r="53" spans="1:23" ht="12.75" customHeight="1" x14ac:dyDescent="0.25">
      <c r="A53" s="241" t="s">
        <v>263</v>
      </c>
      <c r="B53" s="242"/>
      <c r="C53" s="243"/>
      <c r="D53" s="121"/>
      <c r="E53" s="71">
        <f>SUM(E45:E52)</f>
        <v>13048</v>
      </c>
      <c r="F53" s="31">
        <f>SUM(F45:F52)</f>
        <v>12221</v>
      </c>
      <c r="G53" s="147">
        <f>((E53-F53)/F53)*100</f>
        <v>6.767040340397676</v>
      </c>
      <c r="H53" s="121"/>
      <c r="I53" s="71">
        <f>SUM(I45:I52)</f>
        <v>13927</v>
      </c>
      <c r="J53" s="71">
        <f>SUM(J45:J52)</f>
        <v>14243</v>
      </c>
      <c r="K53" s="147">
        <f>((I53-J53)/J53)*100</f>
        <v>-2.2186337148072739</v>
      </c>
    </row>
    <row r="54" spans="1:23" ht="12.75" customHeight="1" x14ac:dyDescent="0.25">
      <c r="A54" s="50" t="s">
        <v>296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41" t="s">
        <v>297</v>
      </c>
      <c r="B55" s="242"/>
      <c r="C55" s="243"/>
      <c r="D55" s="120">
        <v>32</v>
      </c>
      <c r="E55" s="70">
        <v>82</v>
      </c>
      <c r="F55" s="96">
        <v>77</v>
      </c>
      <c r="G55" s="147">
        <v>6.2</v>
      </c>
      <c r="H55" s="120">
        <v>36</v>
      </c>
      <c r="I55" s="70">
        <v>81</v>
      </c>
      <c r="J55" s="70">
        <v>85</v>
      </c>
      <c r="K55" s="147">
        <v>-5.5</v>
      </c>
      <c r="L55">
        <v>39</v>
      </c>
    </row>
    <row r="56" spans="1:23" ht="12.75" customHeight="1" x14ac:dyDescent="0.25">
      <c r="A56" s="241" t="s">
        <v>298</v>
      </c>
      <c r="B56" s="242"/>
      <c r="C56" s="243"/>
      <c r="D56" s="120">
        <v>78</v>
      </c>
      <c r="E56" s="70">
        <v>1094</v>
      </c>
      <c r="F56" s="96">
        <v>1076</v>
      </c>
      <c r="G56" s="147">
        <v>1.7</v>
      </c>
      <c r="H56" s="120">
        <v>78</v>
      </c>
      <c r="I56" s="70">
        <v>1239</v>
      </c>
      <c r="J56" s="70">
        <v>1195</v>
      </c>
      <c r="K56" s="147">
        <v>3.7</v>
      </c>
      <c r="L56">
        <v>40</v>
      </c>
    </row>
    <row r="57" spans="1:23" ht="12.75" customHeight="1" x14ac:dyDescent="0.25">
      <c r="A57" s="241" t="s">
        <v>299</v>
      </c>
      <c r="B57" s="242"/>
      <c r="C57" s="243"/>
      <c r="D57" s="120">
        <v>30</v>
      </c>
      <c r="E57" s="70">
        <v>3175</v>
      </c>
      <c r="F57" s="96">
        <v>3248</v>
      </c>
      <c r="G57" s="147">
        <v>-2.2999999999999998</v>
      </c>
      <c r="H57" s="120">
        <v>43</v>
      </c>
      <c r="I57" s="70">
        <v>3545</v>
      </c>
      <c r="J57" s="70">
        <v>3572</v>
      </c>
      <c r="K57" s="147">
        <v>-0.8</v>
      </c>
      <c r="L57">
        <v>41</v>
      </c>
    </row>
    <row r="58" spans="1:23" ht="12.75" customHeight="1" x14ac:dyDescent="0.25">
      <c r="A58" s="241" t="s">
        <v>300</v>
      </c>
      <c r="B58" s="242"/>
      <c r="C58" s="243"/>
      <c r="D58" s="120">
        <v>72</v>
      </c>
      <c r="E58" s="70">
        <v>900</v>
      </c>
      <c r="F58" s="96">
        <v>879</v>
      </c>
      <c r="G58" s="147">
        <v>2.5</v>
      </c>
      <c r="H58" s="120">
        <v>73</v>
      </c>
      <c r="I58" s="70">
        <v>949</v>
      </c>
      <c r="J58" s="70">
        <v>970</v>
      </c>
      <c r="K58" s="147">
        <v>-2.2000000000000002</v>
      </c>
      <c r="L58">
        <v>42</v>
      </c>
    </row>
    <row r="59" spans="1:23" ht="12.75" customHeight="1" x14ac:dyDescent="0.25">
      <c r="A59" s="241" t="s">
        <v>301</v>
      </c>
      <c r="B59" s="242"/>
      <c r="C59" s="243"/>
      <c r="D59" s="120">
        <v>13</v>
      </c>
      <c r="E59" s="70">
        <v>79</v>
      </c>
      <c r="F59" s="96">
        <v>75</v>
      </c>
      <c r="G59" s="147">
        <v>4.5</v>
      </c>
      <c r="H59" s="120">
        <v>13</v>
      </c>
      <c r="I59" s="70">
        <v>78</v>
      </c>
      <c r="J59" s="70">
        <v>77</v>
      </c>
      <c r="K59" s="147">
        <v>1.4</v>
      </c>
      <c r="L59">
        <v>43</v>
      </c>
      <c r="P59" s="95"/>
      <c r="Q59" s="95" t="s">
        <v>247</v>
      </c>
      <c r="R59" s="95" t="s">
        <v>248</v>
      </c>
      <c r="S59" s="86" t="s">
        <v>249</v>
      </c>
      <c r="T59" s="95" t="s">
        <v>251</v>
      </c>
      <c r="U59" s="95" t="s">
        <v>252</v>
      </c>
      <c r="V59" s="88" t="s">
        <v>253</v>
      </c>
      <c r="W59" s="60" t="s">
        <v>62</v>
      </c>
    </row>
    <row r="60" spans="1:23" ht="12.75" customHeight="1" x14ac:dyDescent="0.25">
      <c r="A60" s="241" t="s">
        <v>302</v>
      </c>
      <c r="B60" s="242"/>
      <c r="C60" s="243"/>
      <c r="D60" s="120">
        <v>122</v>
      </c>
      <c r="E60" s="70">
        <v>498</v>
      </c>
      <c r="F60" s="96">
        <v>486</v>
      </c>
      <c r="G60" s="147">
        <v>2.5</v>
      </c>
      <c r="H60" s="120">
        <v>126</v>
      </c>
      <c r="I60" s="70">
        <v>500</v>
      </c>
      <c r="J60" s="70">
        <v>527</v>
      </c>
      <c r="K60" s="147">
        <v>-5.3</v>
      </c>
      <c r="L60">
        <v>44</v>
      </c>
      <c r="P60" s="118"/>
      <c r="Q60" s="118">
        <v>48782</v>
      </c>
      <c r="R60" s="118">
        <v>46250</v>
      </c>
      <c r="S60" s="119">
        <v>5.5</v>
      </c>
      <c r="T60" s="118">
        <v>51898</v>
      </c>
      <c r="U60" s="118">
        <v>53146</v>
      </c>
      <c r="V60" s="119">
        <v>-2.2999999999999998</v>
      </c>
      <c r="W60">
        <v>1</v>
      </c>
    </row>
    <row r="61" spans="1:23" ht="12.75" customHeight="1" x14ac:dyDescent="0.25">
      <c r="A61" s="241" t="s">
        <v>303</v>
      </c>
      <c r="B61" s="242"/>
      <c r="C61" s="243"/>
      <c r="D61" s="120">
        <v>66</v>
      </c>
      <c r="E61" s="70">
        <v>407</v>
      </c>
      <c r="F61" s="96">
        <v>401</v>
      </c>
      <c r="G61" s="147">
        <v>1.3</v>
      </c>
      <c r="H61" s="120">
        <v>60</v>
      </c>
      <c r="I61" s="70">
        <v>399</v>
      </c>
      <c r="J61" s="70">
        <v>437</v>
      </c>
      <c r="K61" s="147">
        <v>-8.6999999999999993</v>
      </c>
      <c r="L61">
        <v>45</v>
      </c>
    </row>
    <row r="62" spans="1:23" ht="12.75" customHeight="1" x14ac:dyDescent="0.25">
      <c r="A62" s="241" t="s">
        <v>304</v>
      </c>
      <c r="B62" s="242"/>
      <c r="C62" s="243"/>
      <c r="D62" s="120">
        <v>38</v>
      </c>
      <c r="E62" s="70">
        <v>336</v>
      </c>
      <c r="F62" s="96">
        <v>358</v>
      </c>
      <c r="G62" s="147">
        <v>-6.2</v>
      </c>
      <c r="H62" s="120">
        <v>39</v>
      </c>
      <c r="I62" s="70">
        <v>368</v>
      </c>
      <c r="J62" s="70">
        <v>372</v>
      </c>
      <c r="K62" s="147">
        <v>-0.9</v>
      </c>
      <c r="L62">
        <v>46</v>
      </c>
    </row>
    <row r="63" spans="1:23" ht="12.75" customHeight="1" x14ac:dyDescent="0.25">
      <c r="A63" s="241" t="s">
        <v>305</v>
      </c>
      <c r="B63" s="242"/>
      <c r="C63" s="243"/>
      <c r="D63" s="120">
        <v>11</v>
      </c>
      <c r="E63" s="70">
        <v>785</v>
      </c>
      <c r="F63" s="96">
        <v>760</v>
      </c>
      <c r="G63" s="147">
        <v>3.3</v>
      </c>
      <c r="H63" s="120">
        <v>15</v>
      </c>
      <c r="I63" s="70">
        <v>856</v>
      </c>
      <c r="J63" s="70">
        <v>864</v>
      </c>
      <c r="K63" s="147">
        <v>-0.9</v>
      </c>
      <c r="L63">
        <v>47</v>
      </c>
    </row>
    <row r="64" spans="1:23" ht="12.75" customHeight="1" x14ac:dyDescent="0.25">
      <c r="A64" s="241" t="s">
        <v>306</v>
      </c>
      <c r="B64" s="242"/>
      <c r="C64" s="243"/>
      <c r="D64" s="120">
        <v>99</v>
      </c>
      <c r="E64" s="70">
        <v>746</v>
      </c>
      <c r="F64" s="96">
        <v>738</v>
      </c>
      <c r="G64" s="147">
        <v>1</v>
      </c>
      <c r="H64" s="120">
        <v>102</v>
      </c>
      <c r="I64" s="70">
        <v>733</v>
      </c>
      <c r="J64" s="70">
        <v>761</v>
      </c>
      <c r="K64" s="147">
        <v>-3.7</v>
      </c>
      <c r="L64">
        <v>48</v>
      </c>
    </row>
    <row r="65" spans="1:12" ht="12.75" customHeight="1" x14ac:dyDescent="0.25">
      <c r="A65" s="241" t="s">
        <v>307</v>
      </c>
      <c r="B65" s="242"/>
      <c r="C65" s="243"/>
      <c r="D65" s="120">
        <v>33</v>
      </c>
      <c r="E65" s="70">
        <v>532</v>
      </c>
      <c r="F65" s="96">
        <v>537</v>
      </c>
      <c r="G65" s="147">
        <v>-0.9</v>
      </c>
      <c r="H65" s="120">
        <v>34</v>
      </c>
      <c r="I65" s="70">
        <v>541</v>
      </c>
      <c r="J65" s="70">
        <v>546</v>
      </c>
      <c r="K65" s="147">
        <v>-1</v>
      </c>
      <c r="L65">
        <v>49</v>
      </c>
    </row>
    <row r="66" spans="1:12" ht="12.75" customHeight="1" x14ac:dyDescent="0.25">
      <c r="A66" s="241" t="s">
        <v>308</v>
      </c>
      <c r="B66" s="242"/>
      <c r="C66" s="243"/>
      <c r="D66" s="120">
        <v>78</v>
      </c>
      <c r="E66" s="70">
        <v>858</v>
      </c>
      <c r="F66" s="96">
        <v>789</v>
      </c>
      <c r="G66" s="147">
        <v>8.8000000000000007</v>
      </c>
      <c r="H66" s="120">
        <v>79</v>
      </c>
      <c r="I66" s="70">
        <v>822</v>
      </c>
      <c r="J66" s="70">
        <v>859</v>
      </c>
      <c r="K66" s="147">
        <v>-4.3</v>
      </c>
      <c r="L66">
        <v>50</v>
      </c>
    </row>
    <row r="67" spans="1:12" ht="12.75" customHeight="1" x14ac:dyDescent="0.25">
      <c r="A67" s="241" t="s">
        <v>309</v>
      </c>
      <c r="B67" s="242"/>
      <c r="C67" s="243"/>
      <c r="D67" s="120">
        <v>95</v>
      </c>
      <c r="E67" s="70">
        <v>295</v>
      </c>
      <c r="F67" s="96">
        <v>323</v>
      </c>
      <c r="G67" s="147">
        <v>-8.6</v>
      </c>
      <c r="H67" s="120">
        <v>95</v>
      </c>
      <c r="I67" s="70">
        <v>312</v>
      </c>
      <c r="J67" s="70">
        <v>325</v>
      </c>
      <c r="K67" s="147">
        <v>-4</v>
      </c>
      <c r="L67">
        <v>51</v>
      </c>
    </row>
    <row r="68" spans="1:12" ht="12.75" customHeight="1" x14ac:dyDescent="0.25">
      <c r="A68" s="241" t="s">
        <v>263</v>
      </c>
      <c r="B68" s="242"/>
      <c r="C68" s="243"/>
      <c r="D68" s="61"/>
      <c r="E68" s="71">
        <f>SUM(E55:E67)</f>
        <v>9787</v>
      </c>
      <c r="F68" s="31">
        <f>SUM(F55:F67)</f>
        <v>9747</v>
      </c>
      <c r="G68" s="147">
        <f>((E68-F68)/F68)*100</f>
        <v>0.41038268185082594</v>
      </c>
      <c r="H68" s="72"/>
      <c r="I68" s="71">
        <f>SUM(I55:I67)</f>
        <v>10423</v>
      </c>
      <c r="J68" s="71">
        <f>SUM(J55:J67)</f>
        <v>10590</v>
      </c>
      <c r="K68" s="147">
        <f>((I68-J68)/J68)*100</f>
        <v>-1.5769593956562795</v>
      </c>
    </row>
    <row r="69" spans="1:12" ht="12.75" customHeight="1" x14ac:dyDescent="0.25">
      <c r="A69" s="244" t="s">
        <v>310</v>
      </c>
      <c r="B69" s="245"/>
      <c r="C69" s="246"/>
      <c r="D69" s="71">
        <f>SUM(D6:D68)</f>
        <v>2621</v>
      </c>
      <c r="E69" s="71">
        <f>Q60</f>
        <v>48782</v>
      </c>
      <c r="F69" s="31">
        <f>R60</f>
        <v>46250</v>
      </c>
      <c r="G69" s="147">
        <f>S60</f>
        <v>5.5</v>
      </c>
      <c r="H69" s="71">
        <f>SUM(H6:H68)</f>
        <v>2738</v>
      </c>
      <c r="I69" s="71">
        <f>T60</f>
        <v>51898</v>
      </c>
      <c r="J69" s="71">
        <f>U60</f>
        <v>53146</v>
      </c>
      <c r="K69" s="147">
        <f>V60</f>
        <v>-2.2999999999999998</v>
      </c>
    </row>
    <row r="70" spans="1:12" x14ac:dyDescent="0.25">
      <c r="A70" s="247" t="s">
        <v>311</v>
      </c>
      <c r="B70" s="247"/>
      <c r="C70" s="247"/>
      <c r="D70" s="247"/>
      <c r="E70" s="247"/>
      <c r="F70" s="247"/>
      <c r="G70" s="247"/>
      <c r="H70" s="247"/>
      <c r="I70" s="247"/>
      <c r="J70" s="247"/>
      <c r="K70" s="247"/>
    </row>
    <row r="71" spans="1:12" x14ac:dyDescent="0.25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4" priority="2" stopIfTrue="1" operator="lessThan">
      <formula>0</formula>
    </cfRule>
  </conditionalFormatting>
  <conditionalFormatting sqref="V60 S60">
    <cfRule type="cellIs" dxfId="1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18" zoomScaleNormal="100" workbookViewId="0">
      <selection activeCell="G18" sqref="G18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49" t="s">
        <v>312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</row>
    <row r="3" spans="1:12" ht="12.75" customHeight="1" x14ac:dyDescent="0.25">
      <c r="A3" s="250" t="s">
        <v>241</v>
      </c>
      <c r="B3" s="251"/>
      <c r="C3" s="252"/>
      <c r="D3" s="259" t="str">
        <f>Data!B4</f>
        <v>January</v>
      </c>
      <c r="E3" s="260"/>
      <c r="F3" s="260"/>
      <c r="G3" s="261"/>
      <c r="H3" s="259">
        <f>Data!B6</f>
        <v>44896</v>
      </c>
      <c r="I3" s="260"/>
      <c r="J3" s="260"/>
      <c r="K3" s="261"/>
    </row>
    <row r="4" spans="1:12" ht="25.5" customHeight="1" x14ac:dyDescent="0.25">
      <c r="A4" s="253"/>
      <c r="B4" s="254"/>
      <c r="C4" s="255"/>
      <c r="D4" s="262" t="s">
        <v>242</v>
      </c>
      <c r="E4" s="213" t="s">
        <v>243</v>
      </c>
      <c r="F4" s="214"/>
      <c r="G4" s="267" t="s">
        <v>244</v>
      </c>
      <c r="H4" s="262" t="s">
        <v>242</v>
      </c>
      <c r="I4" s="213" t="s">
        <v>243</v>
      </c>
      <c r="J4" s="214"/>
      <c r="K4" s="267" t="s">
        <v>244</v>
      </c>
    </row>
    <row r="5" spans="1:12" ht="26.4" x14ac:dyDescent="0.25">
      <c r="A5" s="256"/>
      <c r="B5" s="257"/>
      <c r="C5" s="258"/>
      <c r="D5" s="263"/>
      <c r="E5" s="27" t="str">
        <f>CONCATENATE(Data!A4,"   (Preliminary)")</f>
        <v>2023   (Preliminary)</v>
      </c>
      <c r="F5" s="27">
        <f>Data!A4-1</f>
        <v>2022</v>
      </c>
      <c r="G5" s="268"/>
      <c r="H5" s="263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8"/>
    </row>
    <row r="6" spans="1:12" x14ac:dyDescent="0.25">
      <c r="A6" s="264"/>
      <c r="B6" s="265"/>
      <c r="C6" s="266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44" t="s">
        <v>245</v>
      </c>
      <c r="B7" s="245"/>
      <c r="C7" s="245"/>
      <c r="D7" s="245"/>
      <c r="E7" s="245"/>
      <c r="F7" s="245"/>
      <c r="G7" s="245"/>
      <c r="H7" s="245"/>
      <c r="I7" s="245"/>
      <c r="J7" s="245"/>
      <c r="K7" s="246"/>
    </row>
    <row r="8" spans="1:12" ht="12.75" hidden="1" customHeight="1" x14ac:dyDescent="0.25">
      <c r="A8" s="55"/>
      <c r="B8" s="56"/>
      <c r="C8" s="56"/>
      <c r="D8" s="56" t="s">
        <v>246</v>
      </c>
      <c r="E8" s="56" t="s">
        <v>247</v>
      </c>
      <c r="F8" s="56" t="s">
        <v>248</v>
      </c>
      <c r="G8" s="112" t="s">
        <v>249</v>
      </c>
      <c r="H8" s="56" t="s">
        <v>250</v>
      </c>
      <c r="I8" s="56" t="s">
        <v>251</v>
      </c>
      <c r="J8" s="56" t="s">
        <v>252</v>
      </c>
      <c r="K8" s="113" t="s">
        <v>253</v>
      </c>
      <c r="L8" s="60" t="s">
        <v>62</v>
      </c>
    </row>
    <row r="9" spans="1:12" ht="12.75" customHeight="1" x14ac:dyDescent="0.25">
      <c r="A9" s="241" t="s">
        <v>254</v>
      </c>
      <c r="B9" s="242"/>
      <c r="C9" s="243"/>
      <c r="D9" s="120">
        <v>11</v>
      </c>
      <c r="E9" s="70">
        <v>1695</v>
      </c>
      <c r="F9" s="70">
        <v>1549</v>
      </c>
      <c r="G9" s="147">
        <v>9.4</v>
      </c>
      <c r="H9" s="120">
        <v>12</v>
      </c>
      <c r="I9" s="70">
        <v>1671</v>
      </c>
      <c r="J9" s="70">
        <v>1750</v>
      </c>
      <c r="K9" s="147">
        <v>-4.5</v>
      </c>
      <c r="L9">
        <v>1</v>
      </c>
    </row>
    <row r="10" spans="1:12" ht="12.75" customHeight="1" x14ac:dyDescent="0.25">
      <c r="A10" s="241" t="s">
        <v>255</v>
      </c>
      <c r="B10" s="242"/>
      <c r="C10" s="243"/>
      <c r="D10" s="120">
        <v>22</v>
      </c>
      <c r="E10" s="70">
        <v>224</v>
      </c>
      <c r="F10" s="70">
        <v>209</v>
      </c>
      <c r="G10" s="147">
        <v>7.4</v>
      </c>
      <c r="H10" s="120">
        <v>22</v>
      </c>
      <c r="I10" s="70">
        <v>251</v>
      </c>
      <c r="J10" s="70">
        <v>245</v>
      </c>
      <c r="K10" s="147">
        <v>2.4</v>
      </c>
      <c r="L10">
        <v>2</v>
      </c>
    </row>
    <row r="11" spans="1:12" ht="12.75" customHeight="1" x14ac:dyDescent="0.25">
      <c r="A11" s="241" t="s">
        <v>256</v>
      </c>
      <c r="B11" s="242"/>
      <c r="C11" s="243"/>
      <c r="D11" s="120">
        <v>204</v>
      </c>
      <c r="E11" s="70">
        <v>3516</v>
      </c>
      <c r="F11" s="70">
        <v>3240</v>
      </c>
      <c r="G11" s="147">
        <v>8.5</v>
      </c>
      <c r="H11" s="120">
        <v>214</v>
      </c>
      <c r="I11" s="70">
        <v>3791</v>
      </c>
      <c r="J11" s="70">
        <v>3799</v>
      </c>
      <c r="K11" s="147">
        <v>-0.2</v>
      </c>
      <c r="L11">
        <v>3</v>
      </c>
    </row>
    <row r="12" spans="1:12" ht="12.75" customHeight="1" x14ac:dyDescent="0.25">
      <c r="A12" s="241" t="s">
        <v>257</v>
      </c>
      <c r="B12" s="242"/>
      <c r="C12" s="243"/>
      <c r="D12" s="120">
        <v>62</v>
      </c>
      <c r="E12" s="70">
        <v>461</v>
      </c>
      <c r="F12" s="70">
        <v>426</v>
      </c>
      <c r="G12" s="147">
        <v>8.3000000000000007</v>
      </c>
      <c r="H12" s="120">
        <v>62</v>
      </c>
      <c r="I12" s="70">
        <v>484</v>
      </c>
      <c r="J12" s="70">
        <v>479</v>
      </c>
      <c r="K12" s="147">
        <v>0.9</v>
      </c>
      <c r="L12">
        <v>4</v>
      </c>
    </row>
    <row r="13" spans="1:12" ht="12.75" customHeight="1" x14ac:dyDescent="0.25">
      <c r="A13" s="241" t="s">
        <v>258</v>
      </c>
      <c r="B13" s="242"/>
      <c r="C13" s="243"/>
      <c r="D13" s="120">
        <v>61</v>
      </c>
      <c r="E13" s="70">
        <v>4335</v>
      </c>
      <c r="F13" s="70">
        <v>3782</v>
      </c>
      <c r="G13" s="147">
        <v>14.6</v>
      </c>
      <c r="H13" s="120">
        <v>116</v>
      </c>
      <c r="I13" s="70">
        <v>4673</v>
      </c>
      <c r="J13" s="70">
        <v>4534</v>
      </c>
      <c r="K13" s="147">
        <v>3.1</v>
      </c>
      <c r="L13">
        <v>5</v>
      </c>
    </row>
    <row r="14" spans="1:12" ht="12.75" customHeight="1" x14ac:dyDescent="0.25">
      <c r="A14" s="241" t="s">
        <v>259</v>
      </c>
      <c r="B14" s="242"/>
      <c r="C14" s="243"/>
      <c r="D14" s="120">
        <v>51</v>
      </c>
      <c r="E14" s="70">
        <v>5143</v>
      </c>
      <c r="F14" s="70">
        <v>4677</v>
      </c>
      <c r="G14" s="147">
        <v>10</v>
      </c>
      <c r="H14" s="120">
        <v>62</v>
      </c>
      <c r="I14" s="70">
        <v>5262</v>
      </c>
      <c r="J14" s="70">
        <v>5293</v>
      </c>
      <c r="K14" s="147">
        <v>-0.6</v>
      </c>
      <c r="L14">
        <v>6</v>
      </c>
    </row>
    <row r="15" spans="1:12" ht="12.75" customHeight="1" x14ac:dyDescent="0.25">
      <c r="A15" s="241" t="s">
        <v>260</v>
      </c>
      <c r="B15" s="242"/>
      <c r="C15" s="243"/>
      <c r="D15" s="120">
        <v>38</v>
      </c>
      <c r="E15" s="70">
        <v>4214</v>
      </c>
      <c r="F15" s="70">
        <v>3869</v>
      </c>
      <c r="G15" s="147">
        <v>8.9</v>
      </c>
      <c r="H15" s="120">
        <v>41</v>
      </c>
      <c r="I15" s="70">
        <v>4399</v>
      </c>
      <c r="J15" s="70">
        <v>4547</v>
      </c>
      <c r="K15" s="147">
        <v>-3.3</v>
      </c>
      <c r="L15">
        <v>7</v>
      </c>
    </row>
    <row r="16" spans="1:12" ht="12.75" customHeight="1" x14ac:dyDescent="0.25">
      <c r="A16" s="241" t="s">
        <v>261</v>
      </c>
      <c r="B16" s="242"/>
      <c r="C16" s="243"/>
      <c r="D16" s="120">
        <v>26</v>
      </c>
      <c r="E16" s="70">
        <v>432</v>
      </c>
      <c r="F16" s="70">
        <v>387</v>
      </c>
      <c r="G16" s="147">
        <v>11.6</v>
      </c>
      <c r="H16" s="120">
        <v>24</v>
      </c>
      <c r="I16" s="70">
        <v>468</v>
      </c>
      <c r="J16" s="70">
        <v>464</v>
      </c>
      <c r="K16" s="147">
        <v>0.8</v>
      </c>
      <c r="L16">
        <v>8</v>
      </c>
    </row>
    <row r="17" spans="1:12" ht="12.75" customHeight="1" x14ac:dyDescent="0.25">
      <c r="A17" s="241" t="s">
        <v>262</v>
      </c>
      <c r="B17" s="242"/>
      <c r="C17" s="243"/>
      <c r="D17" s="120">
        <v>12</v>
      </c>
      <c r="E17" s="70">
        <v>110</v>
      </c>
      <c r="F17" s="70">
        <v>101</v>
      </c>
      <c r="G17" s="147">
        <v>9.1</v>
      </c>
      <c r="H17" s="120">
        <v>12</v>
      </c>
      <c r="I17" s="70">
        <v>113</v>
      </c>
      <c r="J17" s="70">
        <v>116</v>
      </c>
      <c r="K17" s="147">
        <v>-2.6</v>
      </c>
      <c r="L17">
        <v>9</v>
      </c>
    </row>
    <row r="18" spans="1:12" ht="12.75" customHeight="1" x14ac:dyDescent="0.25">
      <c r="A18" s="241" t="s">
        <v>263</v>
      </c>
      <c r="B18" s="242"/>
      <c r="C18" s="243"/>
      <c r="D18" s="121"/>
      <c r="E18" s="71">
        <f>SUM(E9:E17)</f>
        <v>20130</v>
      </c>
      <c r="F18" s="71">
        <f>SUM(F9:F17)</f>
        <v>18240</v>
      </c>
      <c r="G18" s="147">
        <f>((E18-F18)/F18)*100</f>
        <v>10.361842105263158</v>
      </c>
      <c r="H18" s="121"/>
      <c r="I18" s="71">
        <f>SUM(I9:I17)</f>
        <v>21112</v>
      </c>
      <c r="J18" s="71">
        <f>SUM(J9:J17)</f>
        <v>21227</v>
      </c>
      <c r="K18" s="147">
        <f>((I18-J18)/J18)*100</f>
        <v>-0.54176284920148865</v>
      </c>
    </row>
    <row r="19" spans="1:12" ht="12.75" customHeight="1" x14ac:dyDescent="0.25">
      <c r="A19" s="50" t="s">
        <v>264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41" t="s">
        <v>265</v>
      </c>
      <c r="B20" s="242"/>
      <c r="C20" s="243"/>
      <c r="D20" s="120">
        <v>11</v>
      </c>
      <c r="E20" s="70">
        <v>397</v>
      </c>
      <c r="F20" s="70">
        <v>353</v>
      </c>
      <c r="G20" s="147">
        <v>12.3</v>
      </c>
      <c r="H20" s="120">
        <v>7</v>
      </c>
      <c r="I20" s="70">
        <v>413</v>
      </c>
      <c r="J20" s="70">
        <v>424</v>
      </c>
      <c r="K20" s="147">
        <v>-2.5</v>
      </c>
      <c r="L20">
        <v>10</v>
      </c>
    </row>
    <row r="21" spans="1:12" ht="12.75" customHeight="1" x14ac:dyDescent="0.25">
      <c r="A21" s="241" t="s">
        <v>266</v>
      </c>
      <c r="B21" s="242"/>
      <c r="C21" s="243"/>
      <c r="D21" s="120">
        <v>0</v>
      </c>
      <c r="E21" s="70">
        <v>153</v>
      </c>
      <c r="F21" s="70">
        <v>140</v>
      </c>
      <c r="G21" s="147">
        <v>9.3000000000000007</v>
      </c>
      <c r="H21" s="120">
        <v>0</v>
      </c>
      <c r="I21" s="70">
        <v>140</v>
      </c>
      <c r="J21" s="70">
        <v>144</v>
      </c>
      <c r="K21" s="147">
        <v>-2.7</v>
      </c>
      <c r="L21">
        <v>11</v>
      </c>
    </row>
    <row r="22" spans="1:12" ht="12.75" customHeight="1" x14ac:dyDescent="0.25">
      <c r="A22" s="241" t="s">
        <v>267</v>
      </c>
      <c r="B22" s="242"/>
      <c r="C22" s="243"/>
      <c r="D22" s="120">
        <v>158</v>
      </c>
      <c r="E22" s="70">
        <v>10422</v>
      </c>
      <c r="F22" s="70">
        <v>9866</v>
      </c>
      <c r="G22" s="147">
        <v>5.6</v>
      </c>
      <c r="H22" s="120">
        <v>160</v>
      </c>
      <c r="I22" s="70">
        <v>10380</v>
      </c>
      <c r="J22" s="70">
        <v>10287</v>
      </c>
      <c r="K22" s="147">
        <v>0.9</v>
      </c>
      <c r="L22">
        <v>12</v>
      </c>
    </row>
    <row r="23" spans="1:12" ht="12.75" customHeight="1" x14ac:dyDescent="0.25">
      <c r="A23" s="241" t="s">
        <v>268</v>
      </c>
      <c r="B23" s="242"/>
      <c r="C23" s="243"/>
      <c r="D23" s="120">
        <v>112</v>
      </c>
      <c r="E23" s="70">
        <v>5228</v>
      </c>
      <c r="F23" s="70">
        <v>4914</v>
      </c>
      <c r="G23" s="147">
        <v>6.4</v>
      </c>
      <c r="H23" s="120">
        <v>112</v>
      </c>
      <c r="I23" s="70">
        <v>5261</v>
      </c>
      <c r="J23" s="70">
        <v>5260</v>
      </c>
      <c r="K23" s="147">
        <v>0</v>
      </c>
      <c r="L23">
        <v>13</v>
      </c>
    </row>
    <row r="24" spans="1:12" ht="12.75" customHeight="1" x14ac:dyDescent="0.25">
      <c r="A24" s="241" t="s">
        <v>269</v>
      </c>
      <c r="B24" s="242"/>
      <c r="C24" s="243"/>
      <c r="D24" s="120">
        <v>36</v>
      </c>
      <c r="E24" s="70">
        <v>3133</v>
      </c>
      <c r="F24" s="70">
        <v>2972</v>
      </c>
      <c r="G24" s="147">
        <v>5.4</v>
      </c>
      <c r="H24" s="120">
        <v>35</v>
      </c>
      <c r="I24" s="70">
        <v>3210</v>
      </c>
      <c r="J24" s="70">
        <v>3323</v>
      </c>
      <c r="K24" s="147">
        <v>-3.4</v>
      </c>
      <c r="L24">
        <v>14</v>
      </c>
    </row>
    <row r="25" spans="1:12" ht="12.75" customHeight="1" x14ac:dyDescent="0.25">
      <c r="A25" s="241" t="s">
        <v>270</v>
      </c>
      <c r="B25" s="242"/>
      <c r="C25" s="243"/>
      <c r="D25" s="120">
        <v>47</v>
      </c>
      <c r="E25" s="70">
        <v>4430</v>
      </c>
      <c r="F25" s="70">
        <v>3873</v>
      </c>
      <c r="G25" s="147">
        <v>14.4</v>
      </c>
      <c r="H25" s="120">
        <v>45</v>
      </c>
      <c r="I25" s="70">
        <v>4547</v>
      </c>
      <c r="J25" s="70">
        <v>4666</v>
      </c>
      <c r="K25" s="147">
        <v>-2.6</v>
      </c>
      <c r="L25">
        <v>15</v>
      </c>
    </row>
    <row r="26" spans="1:12" ht="12.75" customHeight="1" x14ac:dyDescent="0.25">
      <c r="A26" s="241" t="s">
        <v>271</v>
      </c>
      <c r="B26" s="242"/>
      <c r="C26" s="243"/>
      <c r="D26" s="120">
        <v>44</v>
      </c>
      <c r="E26" s="70">
        <v>2057</v>
      </c>
      <c r="F26" s="70">
        <v>1877</v>
      </c>
      <c r="G26" s="147">
        <v>9.6</v>
      </c>
      <c r="H26" s="120">
        <v>44</v>
      </c>
      <c r="I26" s="70">
        <v>2079</v>
      </c>
      <c r="J26" s="70">
        <v>2080</v>
      </c>
      <c r="K26" s="147">
        <v>-0.1</v>
      </c>
      <c r="L26">
        <v>16</v>
      </c>
    </row>
    <row r="27" spans="1:12" ht="12.75" customHeight="1" x14ac:dyDescent="0.25">
      <c r="A27" s="241" t="s">
        <v>272</v>
      </c>
      <c r="B27" s="242"/>
      <c r="C27" s="243"/>
      <c r="D27" s="120">
        <v>361</v>
      </c>
      <c r="E27" s="70">
        <v>3394</v>
      </c>
      <c r="F27" s="70">
        <v>2973</v>
      </c>
      <c r="G27" s="147">
        <v>14.2</v>
      </c>
      <c r="H27" s="120">
        <v>355</v>
      </c>
      <c r="I27" s="70">
        <v>3530</v>
      </c>
      <c r="J27" s="70">
        <v>3584</v>
      </c>
      <c r="K27" s="147">
        <v>-1.5</v>
      </c>
      <c r="L27">
        <v>17</v>
      </c>
    </row>
    <row r="28" spans="1:12" ht="12.75" customHeight="1" x14ac:dyDescent="0.25">
      <c r="A28" s="241" t="s">
        <v>273</v>
      </c>
      <c r="B28" s="242"/>
      <c r="C28" s="243"/>
      <c r="D28" s="120">
        <v>10</v>
      </c>
      <c r="E28" s="70">
        <v>456</v>
      </c>
      <c r="F28" s="70">
        <v>399</v>
      </c>
      <c r="G28" s="147">
        <v>14.4</v>
      </c>
      <c r="H28" s="120">
        <v>11</v>
      </c>
      <c r="I28" s="70">
        <v>487</v>
      </c>
      <c r="J28" s="70">
        <v>507</v>
      </c>
      <c r="K28" s="147">
        <v>-3.9</v>
      </c>
      <c r="L28">
        <v>18</v>
      </c>
    </row>
    <row r="29" spans="1:12" ht="12.75" customHeight="1" x14ac:dyDescent="0.25">
      <c r="A29" s="241" t="s">
        <v>263</v>
      </c>
      <c r="B29" s="242"/>
      <c r="C29" s="243"/>
      <c r="D29" s="121"/>
      <c r="E29" s="71">
        <f>SUM(E20:E28)</f>
        <v>29670</v>
      </c>
      <c r="F29" s="71">
        <f>SUM(F20:F28)</f>
        <v>27367</v>
      </c>
      <c r="G29" s="147">
        <f>((E29-F29)/F29)*100</f>
        <v>8.415244637702342</v>
      </c>
      <c r="H29" s="121"/>
      <c r="I29" s="71">
        <f>SUM(I20:I28)</f>
        <v>30047</v>
      </c>
      <c r="J29" s="71">
        <f>SUM(J20:J28)</f>
        <v>30275</v>
      </c>
      <c r="K29" s="147">
        <f>((I29-J29)/J29)*100</f>
        <v>-0.75309661436829067</v>
      </c>
    </row>
    <row r="30" spans="1:12" ht="12.75" customHeight="1" x14ac:dyDescent="0.25">
      <c r="A30" s="50" t="s">
        <v>274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41" t="s">
        <v>275</v>
      </c>
      <c r="B31" s="242"/>
      <c r="C31" s="243"/>
      <c r="D31" s="120">
        <v>48</v>
      </c>
      <c r="E31" s="70">
        <v>4633</v>
      </c>
      <c r="F31" s="70">
        <v>4360</v>
      </c>
      <c r="G31" s="147">
        <v>6.3</v>
      </c>
      <c r="H31" s="120">
        <v>47</v>
      </c>
      <c r="I31" s="70">
        <v>4740</v>
      </c>
      <c r="J31" s="70">
        <v>4798</v>
      </c>
      <c r="K31" s="147">
        <v>-1.2</v>
      </c>
      <c r="L31">
        <v>19</v>
      </c>
    </row>
    <row r="32" spans="1:12" ht="12.75" customHeight="1" x14ac:dyDescent="0.25">
      <c r="A32" s="241" t="s">
        <v>276</v>
      </c>
      <c r="B32" s="242"/>
      <c r="C32" s="243"/>
      <c r="D32" s="120">
        <v>42</v>
      </c>
      <c r="E32" s="70">
        <v>2295</v>
      </c>
      <c r="F32" s="70">
        <v>2227</v>
      </c>
      <c r="G32" s="147">
        <v>3.1</v>
      </c>
      <c r="H32" s="120">
        <v>41</v>
      </c>
      <c r="I32" s="70">
        <v>2326</v>
      </c>
      <c r="J32" s="70">
        <v>2459</v>
      </c>
      <c r="K32" s="147">
        <v>-5.4</v>
      </c>
      <c r="L32">
        <v>20</v>
      </c>
    </row>
    <row r="33" spans="1:12" ht="12.75" customHeight="1" x14ac:dyDescent="0.25">
      <c r="A33" s="241" t="s">
        <v>277</v>
      </c>
      <c r="B33" s="242"/>
      <c r="C33" s="243"/>
      <c r="D33" s="120">
        <v>30</v>
      </c>
      <c r="E33" s="70">
        <v>736</v>
      </c>
      <c r="F33" s="70">
        <v>706</v>
      </c>
      <c r="G33" s="147">
        <v>4.4000000000000004</v>
      </c>
      <c r="H33" s="120">
        <v>28</v>
      </c>
      <c r="I33" s="70">
        <v>784</v>
      </c>
      <c r="J33" s="70">
        <v>809</v>
      </c>
      <c r="K33" s="147">
        <v>-3</v>
      </c>
      <c r="L33">
        <v>21</v>
      </c>
    </row>
    <row r="34" spans="1:12" ht="12.75" customHeight="1" x14ac:dyDescent="0.25">
      <c r="A34" s="241" t="s">
        <v>278</v>
      </c>
      <c r="B34" s="242"/>
      <c r="C34" s="243"/>
      <c r="D34" s="120">
        <v>18</v>
      </c>
      <c r="E34" s="70">
        <v>929</v>
      </c>
      <c r="F34" s="70">
        <v>873</v>
      </c>
      <c r="G34" s="147">
        <v>6.5</v>
      </c>
      <c r="H34" s="120">
        <v>18</v>
      </c>
      <c r="I34" s="70">
        <v>949</v>
      </c>
      <c r="J34" s="70">
        <v>1003</v>
      </c>
      <c r="K34" s="147">
        <v>-5.4</v>
      </c>
      <c r="L34">
        <v>22</v>
      </c>
    </row>
    <row r="35" spans="1:12" ht="12.75" customHeight="1" x14ac:dyDescent="0.25">
      <c r="A35" s="241" t="s">
        <v>279</v>
      </c>
      <c r="B35" s="242"/>
      <c r="C35" s="243"/>
      <c r="D35" s="120">
        <v>50</v>
      </c>
      <c r="E35" s="70">
        <v>4190</v>
      </c>
      <c r="F35" s="70">
        <v>3906</v>
      </c>
      <c r="G35" s="147">
        <v>7.3</v>
      </c>
      <c r="H35" s="120">
        <v>50</v>
      </c>
      <c r="I35" s="70">
        <v>4362</v>
      </c>
      <c r="J35" s="70">
        <v>4427</v>
      </c>
      <c r="K35" s="147">
        <v>-1.5</v>
      </c>
      <c r="L35">
        <v>23</v>
      </c>
    </row>
    <row r="36" spans="1:12" ht="12.75" customHeight="1" x14ac:dyDescent="0.25">
      <c r="A36" s="241" t="s">
        <v>280</v>
      </c>
      <c r="B36" s="242"/>
      <c r="C36" s="243"/>
      <c r="D36" s="120">
        <v>16</v>
      </c>
      <c r="E36" s="70">
        <v>1908</v>
      </c>
      <c r="F36" s="70">
        <v>1828</v>
      </c>
      <c r="G36" s="147">
        <v>4.4000000000000004</v>
      </c>
      <c r="H36" s="120">
        <v>11</v>
      </c>
      <c r="I36" s="70">
        <v>1848</v>
      </c>
      <c r="J36" s="70">
        <v>1926</v>
      </c>
      <c r="K36" s="147">
        <v>-4</v>
      </c>
      <c r="L36">
        <v>24</v>
      </c>
    </row>
    <row r="37" spans="1:12" ht="12.75" customHeight="1" x14ac:dyDescent="0.25">
      <c r="A37" s="241" t="s">
        <v>281</v>
      </c>
      <c r="B37" s="242"/>
      <c r="C37" s="243"/>
      <c r="D37" s="120">
        <v>63</v>
      </c>
      <c r="E37" s="70">
        <v>2368</v>
      </c>
      <c r="F37" s="70">
        <v>2169</v>
      </c>
      <c r="G37" s="147">
        <v>9.1999999999999993</v>
      </c>
      <c r="H37" s="120">
        <v>63</v>
      </c>
      <c r="I37" s="70">
        <v>2581</v>
      </c>
      <c r="J37" s="70">
        <v>2654</v>
      </c>
      <c r="K37" s="147">
        <v>-2.8</v>
      </c>
      <c r="L37">
        <v>25</v>
      </c>
    </row>
    <row r="38" spans="1:12" ht="12.75" customHeight="1" x14ac:dyDescent="0.25">
      <c r="A38" s="241" t="s">
        <v>282</v>
      </c>
      <c r="B38" s="242"/>
      <c r="C38" s="243"/>
      <c r="D38" s="120">
        <v>20</v>
      </c>
      <c r="E38" s="70">
        <v>575</v>
      </c>
      <c r="F38" s="70">
        <v>559</v>
      </c>
      <c r="G38" s="147">
        <v>3</v>
      </c>
      <c r="H38" s="120">
        <v>12</v>
      </c>
      <c r="I38" s="70">
        <v>612</v>
      </c>
      <c r="J38" s="70">
        <v>624</v>
      </c>
      <c r="K38" s="147">
        <v>-1.9</v>
      </c>
      <c r="L38">
        <v>26</v>
      </c>
    </row>
    <row r="39" spans="1:12" ht="12.75" customHeight="1" x14ac:dyDescent="0.25">
      <c r="A39" s="241" t="s">
        <v>283</v>
      </c>
      <c r="B39" s="242"/>
      <c r="C39" s="243"/>
      <c r="D39" s="120">
        <v>0</v>
      </c>
      <c r="E39" s="70">
        <v>146</v>
      </c>
      <c r="F39" s="70">
        <v>141</v>
      </c>
      <c r="G39" s="147">
        <v>4</v>
      </c>
      <c r="H39" s="120">
        <v>9</v>
      </c>
      <c r="I39" s="70">
        <v>136</v>
      </c>
      <c r="J39" s="70">
        <v>151</v>
      </c>
      <c r="K39" s="147">
        <v>-9.6</v>
      </c>
      <c r="L39">
        <v>27</v>
      </c>
    </row>
    <row r="40" spans="1:12" ht="12.75" customHeight="1" x14ac:dyDescent="0.25">
      <c r="A40" s="241" t="s">
        <v>284</v>
      </c>
      <c r="B40" s="242"/>
      <c r="C40" s="243"/>
      <c r="D40" s="120">
        <v>99</v>
      </c>
      <c r="E40" s="70">
        <v>4504</v>
      </c>
      <c r="F40" s="70">
        <v>4211</v>
      </c>
      <c r="G40" s="147">
        <v>7</v>
      </c>
      <c r="H40" s="120">
        <v>98</v>
      </c>
      <c r="I40" s="70">
        <v>4574</v>
      </c>
      <c r="J40" s="70">
        <v>4598</v>
      </c>
      <c r="K40" s="147">
        <v>-0.5</v>
      </c>
      <c r="L40">
        <v>28</v>
      </c>
    </row>
    <row r="41" spans="1:12" ht="12.75" customHeight="1" x14ac:dyDescent="0.25">
      <c r="A41" s="241" t="s">
        <v>285</v>
      </c>
      <c r="B41" s="242"/>
      <c r="C41" s="243"/>
      <c r="D41" s="120">
        <v>4</v>
      </c>
      <c r="E41" s="70">
        <v>157</v>
      </c>
      <c r="F41" s="70">
        <v>158</v>
      </c>
      <c r="G41" s="147">
        <v>-0.8</v>
      </c>
      <c r="H41" s="120">
        <v>4</v>
      </c>
      <c r="I41" s="70">
        <v>182</v>
      </c>
      <c r="J41" s="70">
        <v>196</v>
      </c>
      <c r="K41" s="147">
        <v>-7.5</v>
      </c>
      <c r="L41">
        <v>29</v>
      </c>
    </row>
    <row r="42" spans="1:12" ht="12.75" customHeight="1" x14ac:dyDescent="0.25">
      <c r="A42" s="241" t="s">
        <v>286</v>
      </c>
      <c r="B42" s="242"/>
      <c r="C42" s="243"/>
      <c r="D42" s="120">
        <v>138</v>
      </c>
      <c r="E42" s="70">
        <v>2063</v>
      </c>
      <c r="F42" s="70">
        <v>1937</v>
      </c>
      <c r="G42" s="147">
        <v>6.5</v>
      </c>
      <c r="H42" s="120">
        <v>138</v>
      </c>
      <c r="I42" s="70">
        <v>2083</v>
      </c>
      <c r="J42" s="70">
        <v>2126</v>
      </c>
      <c r="K42" s="147">
        <v>-2</v>
      </c>
      <c r="L42">
        <v>30</v>
      </c>
    </row>
    <row r="43" spans="1:12" ht="12.75" customHeight="1" x14ac:dyDescent="0.25">
      <c r="A43" s="241" t="s">
        <v>263</v>
      </c>
      <c r="B43" s="242"/>
      <c r="C43" s="243"/>
      <c r="D43" s="121"/>
      <c r="E43" s="71">
        <f>SUM(E31:E42)</f>
        <v>24504</v>
      </c>
      <c r="F43" s="71">
        <f>SUM(F31:F42)</f>
        <v>23075</v>
      </c>
      <c r="G43" s="147">
        <f>((E43-F43)/F43)*100</f>
        <v>6.1928494041170099</v>
      </c>
      <c r="H43" s="121"/>
      <c r="I43" s="71">
        <f>SUM(I31:I42)</f>
        <v>25177</v>
      </c>
      <c r="J43" s="71">
        <f>SUM(J31:J42)</f>
        <v>25771</v>
      </c>
      <c r="K43" s="147">
        <f>((I43-J43)/J43)*100</f>
        <v>-2.3049163788754803</v>
      </c>
    </row>
    <row r="44" spans="1:12" ht="12.75" customHeight="1" x14ac:dyDescent="0.25">
      <c r="A44" s="50" t="s">
        <v>287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41" t="s">
        <v>288</v>
      </c>
      <c r="B45" s="242"/>
      <c r="C45" s="243"/>
      <c r="D45" s="120">
        <v>126</v>
      </c>
      <c r="E45" s="70">
        <v>2104</v>
      </c>
      <c r="F45" s="70">
        <v>1991</v>
      </c>
      <c r="G45" s="147">
        <v>5.7</v>
      </c>
      <c r="H45" s="120">
        <v>123</v>
      </c>
      <c r="I45" s="70">
        <v>2160</v>
      </c>
      <c r="J45" s="70">
        <v>2213</v>
      </c>
      <c r="K45" s="147">
        <v>-2.4</v>
      </c>
      <c r="L45">
        <v>31</v>
      </c>
    </row>
    <row r="46" spans="1:12" ht="12.75" customHeight="1" x14ac:dyDescent="0.25">
      <c r="A46" s="241" t="s">
        <v>289</v>
      </c>
      <c r="B46" s="242"/>
      <c r="C46" s="243"/>
      <c r="D46" s="120">
        <v>2</v>
      </c>
      <c r="E46" s="70">
        <v>1166</v>
      </c>
      <c r="F46" s="70">
        <v>1077</v>
      </c>
      <c r="G46" s="147">
        <v>8.3000000000000007</v>
      </c>
      <c r="H46" s="120">
        <v>3</v>
      </c>
      <c r="I46" s="70">
        <v>1194</v>
      </c>
      <c r="J46" s="70">
        <v>1266</v>
      </c>
      <c r="K46" s="147">
        <v>-5.7</v>
      </c>
      <c r="L46">
        <v>32</v>
      </c>
    </row>
    <row r="47" spans="1:12" ht="12.75" customHeight="1" x14ac:dyDescent="0.25">
      <c r="A47" s="241" t="s">
        <v>290</v>
      </c>
      <c r="B47" s="242"/>
      <c r="C47" s="243"/>
      <c r="D47" s="120">
        <v>22</v>
      </c>
      <c r="E47" s="70">
        <v>1342</v>
      </c>
      <c r="F47" s="70">
        <v>1209</v>
      </c>
      <c r="G47" s="147">
        <v>11</v>
      </c>
      <c r="H47" s="120">
        <v>24</v>
      </c>
      <c r="I47" s="70">
        <v>1418</v>
      </c>
      <c r="J47" s="70">
        <v>1446</v>
      </c>
      <c r="K47" s="147">
        <v>-1.9</v>
      </c>
      <c r="L47">
        <v>33</v>
      </c>
    </row>
    <row r="48" spans="1:12" ht="12.75" customHeight="1" x14ac:dyDescent="0.25">
      <c r="A48" s="241" t="s">
        <v>291</v>
      </c>
      <c r="B48" s="242"/>
      <c r="C48" s="243"/>
      <c r="D48" s="120">
        <v>17</v>
      </c>
      <c r="E48" s="70">
        <v>2205</v>
      </c>
      <c r="F48" s="70">
        <v>2124</v>
      </c>
      <c r="G48" s="147">
        <v>3.8</v>
      </c>
      <c r="H48" s="120">
        <v>15</v>
      </c>
      <c r="I48" s="70">
        <v>2188</v>
      </c>
      <c r="J48" s="70">
        <v>2209</v>
      </c>
      <c r="K48" s="147">
        <v>-0.9</v>
      </c>
      <c r="L48">
        <v>34</v>
      </c>
    </row>
    <row r="49" spans="1:23" ht="12.75" customHeight="1" x14ac:dyDescent="0.25">
      <c r="A49" s="241" t="s">
        <v>292</v>
      </c>
      <c r="B49" s="242"/>
      <c r="C49" s="243"/>
      <c r="D49" s="120">
        <v>29</v>
      </c>
      <c r="E49" s="70">
        <v>951</v>
      </c>
      <c r="F49" s="70">
        <v>916</v>
      </c>
      <c r="G49" s="147">
        <v>3.8</v>
      </c>
      <c r="H49" s="120">
        <v>27</v>
      </c>
      <c r="I49" s="70">
        <v>970</v>
      </c>
      <c r="J49" s="70">
        <v>1012</v>
      </c>
      <c r="K49" s="147">
        <v>-4.2</v>
      </c>
      <c r="L49">
        <v>35</v>
      </c>
    </row>
    <row r="50" spans="1:23" ht="12.75" customHeight="1" x14ac:dyDescent="0.25">
      <c r="A50" s="241" t="s">
        <v>293</v>
      </c>
      <c r="B50" s="242"/>
      <c r="C50" s="243"/>
      <c r="D50" s="120">
        <v>31</v>
      </c>
      <c r="E50" s="70">
        <v>1496</v>
      </c>
      <c r="F50" s="70">
        <v>1438</v>
      </c>
      <c r="G50" s="147">
        <v>4.0999999999999996</v>
      </c>
      <c r="H50" s="120">
        <v>31</v>
      </c>
      <c r="I50" s="70">
        <v>1490</v>
      </c>
      <c r="J50" s="70">
        <v>1528</v>
      </c>
      <c r="K50" s="147">
        <v>-2.4</v>
      </c>
      <c r="L50">
        <v>36</v>
      </c>
    </row>
    <row r="51" spans="1:23" ht="12.75" customHeight="1" x14ac:dyDescent="0.25">
      <c r="A51" s="241" t="s">
        <v>294</v>
      </c>
      <c r="B51" s="242"/>
      <c r="C51" s="243"/>
      <c r="D51" s="120">
        <v>13</v>
      </c>
      <c r="E51" s="70">
        <v>3111</v>
      </c>
      <c r="F51" s="70">
        <v>2970</v>
      </c>
      <c r="G51" s="147">
        <v>4.7</v>
      </c>
      <c r="H51" s="120">
        <v>17</v>
      </c>
      <c r="I51" s="70">
        <v>3406</v>
      </c>
      <c r="J51" s="70">
        <v>3569</v>
      </c>
      <c r="K51" s="147">
        <v>-4.5999999999999996</v>
      </c>
      <c r="L51">
        <v>37</v>
      </c>
    </row>
    <row r="52" spans="1:23" ht="12.75" customHeight="1" x14ac:dyDescent="0.25">
      <c r="A52" s="241" t="s">
        <v>295</v>
      </c>
      <c r="B52" s="242"/>
      <c r="C52" s="243"/>
      <c r="D52" s="120">
        <v>77</v>
      </c>
      <c r="E52" s="70">
        <v>13739</v>
      </c>
      <c r="F52" s="70">
        <v>12983</v>
      </c>
      <c r="G52" s="147">
        <v>5.8</v>
      </c>
      <c r="H52" s="120">
        <v>79</v>
      </c>
      <c r="I52" s="70">
        <v>14038</v>
      </c>
      <c r="J52" s="70">
        <v>14163</v>
      </c>
      <c r="K52" s="147">
        <v>-0.9</v>
      </c>
      <c r="L52">
        <v>38</v>
      </c>
    </row>
    <row r="53" spans="1:23" ht="12.75" customHeight="1" x14ac:dyDescent="0.25">
      <c r="A53" s="241" t="s">
        <v>263</v>
      </c>
      <c r="B53" s="242"/>
      <c r="C53" s="243"/>
      <c r="D53" s="121"/>
      <c r="E53" s="71">
        <f>SUM(E45:E52)</f>
        <v>26114</v>
      </c>
      <c r="F53" s="71">
        <f>SUM(F45:F52)</f>
        <v>24708</v>
      </c>
      <c r="G53" s="147">
        <f>((E53-F53)/F53)*100</f>
        <v>5.6904646268415089</v>
      </c>
      <c r="H53" s="121"/>
      <c r="I53" s="71">
        <f>SUM(I45:I52)</f>
        <v>26864</v>
      </c>
      <c r="J53" s="71">
        <f>SUM(J45:J52)</f>
        <v>27406</v>
      </c>
      <c r="K53" s="147">
        <f>((I53-J53)/J53)*100</f>
        <v>-1.9776691235495876</v>
      </c>
    </row>
    <row r="54" spans="1:23" ht="12.75" customHeight="1" x14ac:dyDescent="0.25">
      <c r="A54" s="50" t="s">
        <v>296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41" t="s">
        <v>297</v>
      </c>
      <c r="B55" s="242"/>
      <c r="C55" s="243"/>
      <c r="D55" s="120">
        <v>41</v>
      </c>
      <c r="E55" s="70">
        <v>157</v>
      </c>
      <c r="F55" s="70">
        <v>145</v>
      </c>
      <c r="G55" s="147">
        <v>8.1</v>
      </c>
      <c r="H55" s="120">
        <v>48</v>
      </c>
      <c r="I55" s="70">
        <v>157</v>
      </c>
      <c r="J55" s="70">
        <v>162</v>
      </c>
      <c r="K55" s="147">
        <v>-3.2</v>
      </c>
      <c r="L55">
        <v>39</v>
      </c>
    </row>
    <row r="56" spans="1:23" ht="12.75" customHeight="1" x14ac:dyDescent="0.25">
      <c r="A56" s="241" t="s">
        <v>298</v>
      </c>
      <c r="B56" s="242"/>
      <c r="C56" s="243"/>
      <c r="D56" s="120">
        <v>148</v>
      </c>
      <c r="E56" s="70">
        <v>3707</v>
      </c>
      <c r="F56" s="70">
        <v>3517</v>
      </c>
      <c r="G56" s="147">
        <v>5.4</v>
      </c>
      <c r="H56" s="120">
        <v>159</v>
      </c>
      <c r="I56" s="70">
        <v>3648</v>
      </c>
      <c r="J56" s="70">
        <v>3577</v>
      </c>
      <c r="K56" s="147">
        <v>2</v>
      </c>
      <c r="L56">
        <v>40</v>
      </c>
    </row>
    <row r="57" spans="1:23" ht="12.75" customHeight="1" x14ac:dyDescent="0.25">
      <c r="A57" s="241" t="s">
        <v>299</v>
      </c>
      <c r="B57" s="242"/>
      <c r="C57" s="243"/>
      <c r="D57" s="120">
        <v>50</v>
      </c>
      <c r="E57" s="70">
        <v>16428</v>
      </c>
      <c r="F57" s="70">
        <v>16745</v>
      </c>
      <c r="G57" s="147">
        <v>-1.9</v>
      </c>
      <c r="H57" s="120">
        <v>52</v>
      </c>
      <c r="I57" s="70">
        <v>17440</v>
      </c>
      <c r="J57" s="70">
        <v>17575</v>
      </c>
      <c r="K57" s="147">
        <v>-0.8</v>
      </c>
      <c r="L57">
        <v>41</v>
      </c>
    </row>
    <row r="58" spans="1:23" ht="12.75" customHeight="1" x14ac:dyDescent="0.25">
      <c r="A58" s="241" t="s">
        <v>300</v>
      </c>
      <c r="B58" s="242"/>
      <c r="C58" s="243"/>
      <c r="D58" s="120">
        <v>39</v>
      </c>
      <c r="E58" s="70">
        <v>2407</v>
      </c>
      <c r="F58" s="70">
        <v>2286</v>
      </c>
      <c r="G58" s="147">
        <v>5.3</v>
      </c>
      <c r="H58" s="120">
        <v>40</v>
      </c>
      <c r="I58" s="70">
        <v>2453</v>
      </c>
      <c r="J58" s="70">
        <v>2494</v>
      </c>
      <c r="K58" s="147">
        <v>-1.7</v>
      </c>
      <c r="L58">
        <v>42</v>
      </c>
    </row>
    <row r="59" spans="1:23" ht="12.75" customHeight="1" x14ac:dyDescent="0.25">
      <c r="A59" s="241" t="s">
        <v>301</v>
      </c>
      <c r="B59" s="242"/>
      <c r="C59" s="243"/>
      <c r="D59" s="120">
        <v>49</v>
      </c>
      <c r="E59" s="70">
        <v>474</v>
      </c>
      <c r="F59" s="70">
        <v>446</v>
      </c>
      <c r="G59" s="147">
        <v>6.3</v>
      </c>
      <c r="H59" s="120">
        <v>41</v>
      </c>
      <c r="I59" s="70">
        <v>483</v>
      </c>
      <c r="J59" s="70">
        <v>472</v>
      </c>
      <c r="K59" s="147">
        <v>2.4</v>
      </c>
      <c r="L59">
        <v>43</v>
      </c>
      <c r="P59" s="95"/>
      <c r="Q59" s="95" t="s">
        <v>247</v>
      </c>
      <c r="R59" s="95" t="s">
        <v>248</v>
      </c>
      <c r="S59" s="86" t="s">
        <v>249</v>
      </c>
      <c r="T59" s="95" t="s">
        <v>251</v>
      </c>
      <c r="U59" s="95" t="s">
        <v>252</v>
      </c>
      <c r="V59" s="88" t="s">
        <v>253</v>
      </c>
      <c r="W59" s="60" t="s">
        <v>62</v>
      </c>
    </row>
    <row r="60" spans="1:23" ht="12.75" customHeight="1" x14ac:dyDescent="0.25">
      <c r="A60" s="241" t="s">
        <v>302</v>
      </c>
      <c r="B60" s="242"/>
      <c r="C60" s="243"/>
      <c r="D60" s="120">
        <v>73</v>
      </c>
      <c r="E60" s="70">
        <v>492</v>
      </c>
      <c r="F60" s="70">
        <v>465</v>
      </c>
      <c r="G60" s="147">
        <v>5.8</v>
      </c>
      <c r="H60" s="120">
        <v>74</v>
      </c>
      <c r="I60" s="70">
        <v>486</v>
      </c>
      <c r="J60" s="70">
        <v>511</v>
      </c>
      <c r="K60" s="147">
        <v>-4.9000000000000004</v>
      </c>
      <c r="L60">
        <v>44</v>
      </c>
      <c r="P60" s="118"/>
      <c r="Q60" s="118">
        <v>131570</v>
      </c>
      <c r="R60" s="118">
        <v>124136</v>
      </c>
      <c r="S60" s="119">
        <v>6</v>
      </c>
      <c r="T60" s="118">
        <v>135257</v>
      </c>
      <c r="U60" s="118">
        <v>137011</v>
      </c>
      <c r="V60" s="119">
        <v>-1.3</v>
      </c>
      <c r="W60">
        <v>1</v>
      </c>
    </row>
    <row r="61" spans="1:23" ht="12.75" customHeight="1" x14ac:dyDescent="0.25">
      <c r="A61" s="241" t="s">
        <v>303</v>
      </c>
      <c r="B61" s="242"/>
      <c r="C61" s="243"/>
      <c r="D61" s="120">
        <v>13</v>
      </c>
      <c r="E61" s="70">
        <v>194</v>
      </c>
      <c r="F61" s="70">
        <v>186</v>
      </c>
      <c r="G61" s="147">
        <v>4.8</v>
      </c>
      <c r="H61" s="120">
        <v>13</v>
      </c>
      <c r="I61" s="70">
        <v>193</v>
      </c>
      <c r="J61" s="70">
        <v>200</v>
      </c>
      <c r="K61" s="147">
        <v>-3.4</v>
      </c>
      <c r="L61">
        <v>45</v>
      </c>
    </row>
    <row r="62" spans="1:23" ht="12.75" customHeight="1" x14ac:dyDescent="0.25">
      <c r="A62" s="241" t="s">
        <v>304</v>
      </c>
      <c r="B62" s="242"/>
      <c r="C62" s="243"/>
      <c r="D62" s="120">
        <v>38</v>
      </c>
      <c r="E62" s="70">
        <v>1186</v>
      </c>
      <c r="F62" s="70">
        <v>1157</v>
      </c>
      <c r="G62" s="147">
        <v>2.6</v>
      </c>
      <c r="H62" s="120">
        <v>37</v>
      </c>
      <c r="I62" s="70">
        <v>1244</v>
      </c>
      <c r="J62" s="70">
        <v>1220</v>
      </c>
      <c r="K62" s="147">
        <v>2</v>
      </c>
      <c r="L62">
        <v>46</v>
      </c>
    </row>
    <row r="63" spans="1:23" ht="12.75" customHeight="1" x14ac:dyDescent="0.25">
      <c r="A63" s="241" t="s">
        <v>305</v>
      </c>
      <c r="B63" s="242"/>
      <c r="C63" s="243"/>
      <c r="D63" s="120">
        <v>8</v>
      </c>
      <c r="E63" s="70">
        <v>726</v>
      </c>
      <c r="F63" s="70">
        <v>670</v>
      </c>
      <c r="G63" s="147">
        <v>8.5</v>
      </c>
      <c r="H63" s="120">
        <v>10</v>
      </c>
      <c r="I63" s="70">
        <v>704</v>
      </c>
      <c r="J63" s="70">
        <v>740</v>
      </c>
      <c r="K63" s="147">
        <v>-4.9000000000000004</v>
      </c>
      <c r="L63">
        <v>47</v>
      </c>
    </row>
    <row r="64" spans="1:23" ht="12.75" customHeight="1" x14ac:dyDescent="0.25">
      <c r="A64" s="241" t="s">
        <v>306</v>
      </c>
      <c r="B64" s="242"/>
      <c r="C64" s="243"/>
      <c r="D64" s="120">
        <v>41</v>
      </c>
      <c r="E64" s="70">
        <v>1325</v>
      </c>
      <c r="F64" s="70">
        <v>1277</v>
      </c>
      <c r="G64" s="147">
        <v>3.8</v>
      </c>
      <c r="H64" s="120">
        <v>46</v>
      </c>
      <c r="I64" s="70">
        <v>1283</v>
      </c>
      <c r="J64" s="70">
        <v>1314</v>
      </c>
      <c r="K64" s="147">
        <v>-2.2999999999999998</v>
      </c>
      <c r="L64">
        <v>48</v>
      </c>
    </row>
    <row r="65" spans="1:12" ht="12.75" customHeight="1" x14ac:dyDescent="0.25">
      <c r="A65" s="241" t="s">
        <v>307</v>
      </c>
      <c r="B65" s="242"/>
      <c r="C65" s="243"/>
      <c r="D65" s="120">
        <v>70</v>
      </c>
      <c r="E65" s="70">
        <v>1414</v>
      </c>
      <c r="F65" s="70">
        <v>1369</v>
      </c>
      <c r="G65" s="147">
        <v>3.3</v>
      </c>
      <c r="H65" s="120">
        <v>71</v>
      </c>
      <c r="I65" s="70">
        <v>1420</v>
      </c>
      <c r="J65" s="70">
        <v>1417</v>
      </c>
      <c r="K65" s="147">
        <v>0.2</v>
      </c>
      <c r="L65">
        <v>49</v>
      </c>
    </row>
    <row r="66" spans="1:12" ht="12.75" customHeight="1" x14ac:dyDescent="0.25">
      <c r="A66" s="241" t="s">
        <v>308</v>
      </c>
      <c r="B66" s="242"/>
      <c r="C66" s="243"/>
      <c r="D66" s="120">
        <v>95</v>
      </c>
      <c r="E66" s="70">
        <v>2513</v>
      </c>
      <c r="F66" s="70">
        <v>2352</v>
      </c>
      <c r="G66" s="147">
        <v>6.8</v>
      </c>
      <c r="H66" s="120">
        <v>91</v>
      </c>
      <c r="I66" s="70">
        <v>2417</v>
      </c>
      <c r="J66" s="70">
        <v>2517</v>
      </c>
      <c r="K66" s="147">
        <v>-4</v>
      </c>
      <c r="L66">
        <v>50</v>
      </c>
    </row>
    <row r="67" spans="1:12" ht="12.75" customHeight="1" x14ac:dyDescent="0.25">
      <c r="A67" s="241" t="s">
        <v>309</v>
      </c>
      <c r="B67" s="242"/>
      <c r="C67" s="243"/>
      <c r="D67" s="120">
        <v>28</v>
      </c>
      <c r="E67" s="70">
        <v>127</v>
      </c>
      <c r="F67" s="70">
        <v>130</v>
      </c>
      <c r="G67" s="147">
        <v>-2.7</v>
      </c>
      <c r="H67" s="120">
        <v>28</v>
      </c>
      <c r="I67" s="70">
        <v>129</v>
      </c>
      <c r="J67" s="70">
        <v>135</v>
      </c>
      <c r="K67" s="147">
        <v>-4.5</v>
      </c>
      <c r="L67">
        <v>51</v>
      </c>
    </row>
    <row r="68" spans="1:12" ht="12.75" customHeight="1" x14ac:dyDescent="0.25">
      <c r="A68" s="241" t="s">
        <v>263</v>
      </c>
      <c r="B68" s="242"/>
      <c r="C68" s="243"/>
      <c r="D68" s="28"/>
      <c r="E68" s="71">
        <f>SUM(E55:E67)</f>
        <v>31150</v>
      </c>
      <c r="F68" s="71">
        <f>SUM(F55:F67)</f>
        <v>30745</v>
      </c>
      <c r="G68" s="147">
        <f>((E68-F68)/F68)*100</f>
        <v>1.3172873637989917</v>
      </c>
      <c r="H68" s="72"/>
      <c r="I68" s="71">
        <f>SUM(I55:I67)</f>
        <v>32057</v>
      </c>
      <c r="J68" s="71">
        <f>SUM(J55:J67)</f>
        <v>32334</v>
      </c>
      <c r="K68" s="147">
        <f>((I68-J68)/J68)*100</f>
        <v>-0.85668336735325057</v>
      </c>
    </row>
    <row r="69" spans="1:12" ht="12.75" customHeight="1" x14ac:dyDescent="0.25">
      <c r="A69" s="244" t="s">
        <v>310</v>
      </c>
      <c r="B69" s="245"/>
      <c r="C69" s="246"/>
      <c r="D69" s="31">
        <f>SUM(D6:D68)</f>
        <v>2804</v>
      </c>
      <c r="E69" s="71">
        <f>Q60</f>
        <v>131570</v>
      </c>
      <c r="F69" s="71">
        <f>R60</f>
        <v>124136</v>
      </c>
      <c r="G69" s="147">
        <f>S60</f>
        <v>6</v>
      </c>
      <c r="H69" s="31">
        <f>SUM(H6:H68)</f>
        <v>2882</v>
      </c>
      <c r="I69" s="71">
        <f>T60</f>
        <v>135257</v>
      </c>
      <c r="J69" s="71">
        <f>U60</f>
        <v>137011</v>
      </c>
      <c r="K69" s="147">
        <f>V60</f>
        <v>-1.3</v>
      </c>
    </row>
    <row r="70" spans="1:12" x14ac:dyDescent="0.25">
      <c r="A70" s="247" t="s">
        <v>311</v>
      </c>
      <c r="B70" s="247"/>
      <c r="C70" s="247"/>
      <c r="D70" s="247"/>
      <c r="E70" s="247"/>
      <c r="F70" s="247"/>
      <c r="G70" s="247"/>
      <c r="H70" s="247"/>
      <c r="I70" s="247"/>
      <c r="J70" s="247"/>
      <c r="K70" s="247"/>
    </row>
    <row r="71" spans="1:12" x14ac:dyDescent="0.25">
      <c r="A71" s="248"/>
      <c r="B71" s="248"/>
      <c r="C71" s="248"/>
      <c r="D71" s="248"/>
      <c r="E71" s="248"/>
      <c r="F71" s="248"/>
      <c r="G71" s="248"/>
      <c r="H71" s="248"/>
      <c r="I71" s="248"/>
      <c r="J71" s="248"/>
      <c r="K71" s="248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2" priority="3" stopIfTrue="1" operator="lessThan">
      <formula>0</formula>
    </cfRule>
  </conditionalFormatting>
  <conditionalFormatting sqref="V60 S60">
    <cfRule type="cellIs" dxfId="11" priority="2" stopIfTrue="1" operator="lessThan">
      <formula>0</formula>
    </cfRule>
  </conditionalFormatting>
  <conditionalFormatting sqref="G69">
    <cfRule type="cellIs" dxfId="10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6" t="s">
        <v>313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12" ht="12.75" customHeight="1" x14ac:dyDescent="0.25">
      <c r="A3" s="250" t="s">
        <v>241</v>
      </c>
      <c r="B3" s="251"/>
      <c r="C3" s="252"/>
      <c r="D3" s="259" t="str">
        <f>Data!B4</f>
        <v>January</v>
      </c>
      <c r="E3" s="260"/>
      <c r="F3" s="260"/>
      <c r="G3" s="261"/>
      <c r="H3" s="259">
        <f>Data!B6</f>
        <v>44896</v>
      </c>
      <c r="I3" s="260"/>
      <c r="J3" s="260"/>
      <c r="K3" s="261"/>
    </row>
    <row r="4" spans="1:12" ht="25.5" customHeight="1" x14ac:dyDescent="0.25">
      <c r="A4" s="253"/>
      <c r="B4" s="254"/>
      <c r="C4" s="255"/>
      <c r="D4" s="275" t="s">
        <v>242</v>
      </c>
      <c r="E4" s="271" t="s">
        <v>243</v>
      </c>
      <c r="F4" s="272"/>
      <c r="G4" s="273" t="s">
        <v>244</v>
      </c>
      <c r="H4" s="275" t="s">
        <v>242</v>
      </c>
      <c r="I4" s="271" t="s">
        <v>243</v>
      </c>
      <c r="J4" s="272"/>
      <c r="K4" s="273" t="s">
        <v>244</v>
      </c>
    </row>
    <row r="5" spans="1:12" ht="26.4" x14ac:dyDescent="0.25">
      <c r="A5" s="256"/>
      <c r="B5" s="257"/>
      <c r="C5" s="258"/>
      <c r="D5" s="276"/>
      <c r="E5" s="94" t="str">
        <f>CONCATENATE(Data!A4,"   (Preliminary)")</f>
        <v>2023   (Preliminary)</v>
      </c>
      <c r="F5" s="114">
        <f>Data!A4-1</f>
        <v>2022</v>
      </c>
      <c r="G5" s="274"/>
      <c r="H5" s="276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74"/>
    </row>
    <row r="6" spans="1:12" x14ac:dyDescent="0.25">
      <c r="A6" s="264"/>
      <c r="B6" s="265"/>
      <c r="C6" s="266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44" t="s">
        <v>245</v>
      </c>
      <c r="B7" s="245"/>
      <c r="C7" s="245"/>
      <c r="D7" s="245"/>
      <c r="E7" s="245"/>
      <c r="F7" s="245"/>
      <c r="G7" s="245"/>
      <c r="H7" s="245"/>
      <c r="I7" s="245"/>
      <c r="J7" s="245"/>
      <c r="K7" s="246"/>
    </row>
    <row r="8" spans="1:12" ht="12.75" hidden="1" customHeight="1" x14ac:dyDescent="0.25">
      <c r="A8" s="55"/>
      <c r="B8" s="56"/>
      <c r="C8" s="56"/>
      <c r="D8" s="95" t="s">
        <v>246</v>
      </c>
      <c r="E8" s="95" t="s">
        <v>247</v>
      </c>
      <c r="F8" s="95" t="s">
        <v>248</v>
      </c>
      <c r="G8" s="86" t="s">
        <v>249</v>
      </c>
      <c r="H8" s="95" t="s">
        <v>250</v>
      </c>
      <c r="I8" s="95" t="s">
        <v>251</v>
      </c>
      <c r="J8" s="95" t="s">
        <v>252</v>
      </c>
      <c r="K8" s="88" t="s">
        <v>253</v>
      </c>
      <c r="L8" s="60" t="s">
        <v>62</v>
      </c>
    </row>
    <row r="9" spans="1:12" ht="12.75" customHeight="1" x14ac:dyDescent="0.25">
      <c r="A9" s="241" t="s">
        <v>254</v>
      </c>
      <c r="B9" s="242"/>
      <c r="C9" s="243"/>
      <c r="D9" s="120">
        <v>13</v>
      </c>
      <c r="E9" s="96">
        <v>2283</v>
      </c>
      <c r="F9" s="96">
        <v>2084</v>
      </c>
      <c r="G9" s="147">
        <v>9.6</v>
      </c>
      <c r="H9" s="120">
        <v>14</v>
      </c>
      <c r="I9" s="96">
        <v>2245</v>
      </c>
      <c r="J9" s="96">
        <v>2345</v>
      </c>
      <c r="K9" s="147">
        <v>-4.3</v>
      </c>
      <c r="L9">
        <v>1</v>
      </c>
    </row>
    <row r="10" spans="1:12" ht="12.75" customHeight="1" x14ac:dyDescent="0.25">
      <c r="A10" s="241" t="s">
        <v>255</v>
      </c>
      <c r="B10" s="242"/>
      <c r="C10" s="243"/>
      <c r="D10" s="120">
        <v>119</v>
      </c>
      <c r="E10" s="96">
        <v>1052</v>
      </c>
      <c r="F10" s="96">
        <v>990</v>
      </c>
      <c r="G10" s="147">
        <v>6.2</v>
      </c>
      <c r="H10" s="120">
        <v>120</v>
      </c>
      <c r="I10" s="96">
        <v>1136</v>
      </c>
      <c r="J10" s="96">
        <v>1116</v>
      </c>
      <c r="K10" s="147">
        <v>1.8</v>
      </c>
      <c r="L10">
        <v>2</v>
      </c>
    </row>
    <row r="11" spans="1:12" ht="12.75" customHeight="1" x14ac:dyDescent="0.25">
      <c r="A11" s="241" t="s">
        <v>256</v>
      </c>
      <c r="B11" s="242"/>
      <c r="C11" s="243"/>
      <c r="D11" s="120">
        <v>231</v>
      </c>
      <c r="E11" s="96">
        <v>4753</v>
      </c>
      <c r="F11" s="96">
        <v>4399</v>
      </c>
      <c r="G11" s="147">
        <v>8</v>
      </c>
      <c r="H11" s="120">
        <v>243</v>
      </c>
      <c r="I11" s="96">
        <v>5102</v>
      </c>
      <c r="J11" s="96">
        <v>5108</v>
      </c>
      <c r="K11" s="147">
        <v>-0.1</v>
      </c>
      <c r="L11">
        <v>3</v>
      </c>
    </row>
    <row r="12" spans="1:12" ht="12.75" customHeight="1" x14ac:dyDescent="0.25">
      <c r="A12" s="241" t="s">
        <v>257</v>
      </c>
      <c r="B12" s="242"/>
      <c r="C12" s="243"/>
      <c r="D12" s="120">
        <v>146</v>
      </c>
      <c r="E12" s="96">
        <v>1000</v>
      </c>
      <c r="F12" s="96">
        <v>928</v>
      </c>
      <c r="G12" s="147">
        <v>7.8</v>
      </c>
      <c r="H12" s="120">
        <v>148</v>
      </c>
      <c r="I12" s="96">
        <v>1038</v>
      </c>
      <c r="J12" s="96">
        <v>1030</v>
      </c>
      <c r="K12" s="147">
        <v>0.7</v>
      </c>
      <c r="L12">
        <v>4</v>
      </c>
    </row>
    <row r="13" spans="1:12" ht="12.75" customHeight="1" x14ac:dyDescent="0.25">
      <c r="A13" s="241" t="s">
        <v>258</v>
      </c>
      <c r="B13" s="242"/>
      <c r="C13" s="243"/>
      <c r="D13" s="120">
        <v>69</v>
      </c>
      <c r="E13" s="96">
        <v>6032</v>
      </c>
      <c r="F13" s="96">
        <v>5257</v>
      </c>
      <c r="G13" s="147">
        <v>14.7</v>
      </c>
      <c r="H13" s="120">
        <v>137</v>
      </c>
      <c r="I13" s="96">
        <v>6416</v>
      </c>
      <c r="J13" s="96">
        <v>6235</v>
      </c>
      <c r="K13" s="147">
        <v>2.9</v>
      </c>
      <c r="L13">
        <v>5</v>
      </c>
    </row>
    <row r="14" spans="1:12" ht="12.75" customHeight="1" x14ac:dyDescent="0.25">
      <c r="A14" s="241" t="s">
        <v>259</v>
      </c>
      <c r="B14" s="242"/>
      <c r="C14" s="243"/>
      <c r="D14" s="120">
        <v>100</v>
      </c>
      <c r="E14" s="96">
        <v>8458</v>
      </c>
      <c r="F14" s="96">
        <v>7633</v>
      </c>
      <c r="G14" s="147">
        <v>10.8</v>
      </c>
      <c r="H14" s="120">
        <v>126</v>
      </c>
      <c r="I14" s="96">
        <v>8610</v>
      </c>
      <c r="J14" s="96">
        <v>8582</v>
      </c>
      <c r="K14" s="147">
        <v>0.3</v>
      </c>
      <c r="L14">
        <v>6</v>
      </c>
    </row>
    <row r="15" spans="1:12" ht="12.75" customHeight="1" x14ac:dyDescent="0.25">
      <c r="A15" s="241" t="s">
        <v>260</v>
      </c>
      <c r="B15" s="242"/>
      <c r="C15" s="243"/>
      <c r="D15" s="120">
        <v>101</v>
      </c>
      <c r="E15" s="96">
        <v>7918</v>
      </c>
      <c r="F15" s="96">
        <v>7306</v>
      </c>
      <c r="G15" s="147">
        <v>8.4</v>
      </c>
      <c r="H15" s="120">
        <v>103</v>
      </c>
      <c r="I15" s="96">
        <v>8229</v>
      </c>
      <c r="J15" s="96">
        <v>8550</v>
      </c>
      <c r="K15" s="147">
        <v>-3.8</v>
      </c>
      <c r="L15">
        <v>7</v>
      </c>
    </row>
    <row r="16" spans="1:12" ht="12.75" customHeight="1" x14ac:dyDescent="0.25">
      <c r="A16" s="241" t="s">
        <v>261</v>
      </c>
      <c r="B16" s="242"/>
      <c r="C16" s="243"/>
      <c r="D16" s="120">
        <v>30</v>
      </c>
      <c r="E16" s="96">
        <v>573</v>
      </c>
      <c r="F16" s="96">
        <v>513</v>
      </c>
      <c r="G16" s="147">
        <v>11.8</v>
      </c>
      <c r="H16" s="120">
        <v>29</v>
      </c>
      <c r="I16" s="96">
        <v>613</v>
      </c>
      <c r="J16" s="96">
        <v>607</v>
      </c>
      <c r="K16" s="147">
        <v>1.1000000000000001</v>
      </c>
      <c r="L16">
        <v>8</v>
      </c>
    </row>
    <row r="17" spans="1:12" ht="12.75" customHeight="1" x14ac:dyDescent="0.25">
      <c r="A17" s="241" t="s">
        <v>262</v>
      </c>
      <c r="B17" s="242"/>
      <c r="C17" s="243"/>
      <c r="D17" s="120">
        <v>45</v>
      </c>
      <c r="E17" s="96">
        <v>555</v>
      </c>
      <c r="F17" s="96">
        <v>528</v>
      </c>
      <c r="G17" s="147">
        <v>5</v>
      </c>
      <c r="H17" s="120">
        <v>40</v>
      </c>
      <c r="I17" s="96">
        <v>539</v>
      </c>
      <c r="J17" s="96">
        <v>544</v>
      </c>
      <c r="K17" s="147">
        <v>-0.9</v>
      </c>
      <c r="L17">
        <v>9</v>
      </c>
    </row>
    <row r="18" spans="1:12" ht="12.75" customHeight="1" x14ac:dyDescent="0.25">
      <c r="A18" s="241" t="s">
        <v>263</v>
      </c>
      <c r="B18" s="242"/>
      <c r="C18" s="243"/>
      <c r="D18" s="121"/>
      <c r="E18" s="31">
        <f>SUM(E9:E17)</f>
        <v>32624</v>
      </c>
      <c r="F18" s="31">
        <f>SUM(F9:F17)</f>
        <v>29638</v>
      </c>
      <c r="G18" s="147">
        <f>((E18-F18)/F18)*100</f>
        <v>10.074903839665295</v>
      </c>
      <c r="H18" s="121"/>
      <c r="I18" s="31">
        <f>SUM(I9:I17)</f>
        <v>33928</v>
      </c>
      <c r="J18" s="31">
        <f>SUM(J9:J17)</f>
        <v>34117</v>
      </c>
      <c r="K18" s="147">
        <f>((I18-J18)/J18)*100</f>
        <v>-0.55397602368320775</v>
      </c>
    </row>
    <row r="19" spans="1:12" ht="12.75" customHeight="1" x14ac:dyDescent="0.25">
      <c r="A19" s="50" t="s">
        <v>264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41" t="s">
        <v>265</v>
      </c>
      <c r="B20" s="242"/>
      <c r="C20" s="243"/>
      <c r="D20" s="120">
        <v>15</v>
      </c>
      <c r="E20" s="96">
        <v>750</v>
      </c>
      <c r="F20" s="96">
        <v>659</v>
      </c>
      <c r="G20" s="147">
        <v>13.7</v>
      </c>
      <c r="H20" s="120">
        <v>12</v>
      </c>
      <c r="I20" s="96">
        <v>744</v>
      </c>
      <c r="J20" s="96">
        <v>764</v>
      </c>
      <c r="K20" s="147">
        <v>-2.6</v>
      </c>
      <c r="L20">
        <v>10</v>
      </c>
    </row>
    <row r="21" spans="1:12" ht="12.75" customHeight="1" x14ac:dyDescent="0.25">
      <c r="A21" s="241" t="s">
        <v>266</v>
      </c>
      <c r="B21" s="242"/>
      <c r="C21" s="243"/>
      <c r="D21" s="120">
        <v>0</v>
      </c>
      <c r="E21" s="96">
        <v>220</v>
      </c>
      <c r="F21" s="96">
        <v>202</v>
      </c>
      <c r="G21" s="147">
        <v>9.3000000000000007</v>
      </c>
      <c r="H21" s="120">
        <v>0</v>
      </c>
      <c r="I21" s="96">
        <v>203</v>
      </c>
      <c r="J21" s="96">
        <v>209</v>
      </c>
      <c r="K21" s="147">
        <v>-2.8</v>
      </c>
      <c r="L21">
        <v>11</v>
      </c>
    </row>
    <row r="22" spans="1:12" ht="12.75" customHeight="1" x14ac:dyDescent="0.25">
      <c r="A22" s="241" t="s">
        <v>267</v>
      </c>
      <c r="B22" s="242"/>
      <c r="C22" s="243"/>
      <c r="D22" s="120">
        <v>263</v>
      </c>
      <c r="E22" s="96">
        <v>19504</v>
      </c>
      <c r="F22" s="96">
        <v>18435</v>
      </c>
      <c r="G22" s="147">
        <v>5.8</v>
      </c>
      <c r="H22" s="120">
        <v>268</v>
      </c>
      <c r="I22" s="96">
        <v>19205</v>
      </c>
      <c r="J22" s="96">
        <v>19041</v>
      </c>
      <c r="K22" s="147">
        <v>0.9</v>
      </c>
      <c r="L22">
        <v>12</v>
      </c>
    </row>
    <row r="23" spans="1:12" ht="12.75" customHeight="1" x14ac:dyDescent="0.25">
      <c r="A23" s="241" t="s">
        <v>268</v>
      </c>
      <c r="B23" s="242"/>
      <c r="C23" s="243"/>
      <c r="D23" s="120">
        <v>196</v>
      </c>
      <c r="E23" s="96">
        <v>9975</v>
      </c>
      <c r="F23" s="96">
        <v>9364</v>
      </c>
      <c r="G23" s="147">
        <v>6.5</v>
      </c>
      <c r="H23" s="120">
        <v>199</v>
      </c>
      <c r="I23" s="96">
        <v>10093</v>
      </c>
      <c r="J23" s="96">
        <v>10112</v>
      </c>
      <c r="K23" s="147">
        <v>-0.2</v>
      </c>
      <c r="L23">
        <v>13</v>
      </c>
    </row>
    <row r="24" spans="1:12" ht="12.75" customHeight="1" x14ac:dyDescent="0.25">
      <c r="A24" s="241" t="s">
        <v>269</v>
      </c>
      <c r="B24" s="242"/>
      <c r="C24" s="243"/>
      <c r="D24" s="120">
        <v>49</v>
      </c>
      <c r="E24" s="96">
        <v>4571</v>
      </c>
      <c r="F24" s="96">
        <v>4345</v>
      </c>
      <c r="G24" s="147">
        <v>5.2</v>
      </c>
      <c r="H24" s="120">
        <v>48</v>
      </c>
      <c r="I24" s="96">
        <v>4704</v>
      </c>
      <c r="J24" s="96">
        <v>4918</v>
      </c>
      <c r="K24" s="147">
        <v>-4.3</v>
      </c>
      <c r="L24">
        <v>14</v>
      </c>
    </row>
    <row r="25" spans="1:12" ht="12.75" customHeight="1" x14ac:dyDescent="0.25">
      <c r="A25" s="241" t="s">
        <v>270</v>
      </c>
      <c r="B25" s="242"/>
      <c r="C25" s="243"/>
      <c r="D25" s="120">
        <v>113</v>
      </c>
      <c r="E25" s="96">
        <v>9488</v>
      </c>
      <c r="F25" s="96">
        <v>8332</v>
      </c>
      <c r="G25" s="147">
        <v>13.9</v>
      </c>
      <c r="H25" s="120">
        <v>109</v>
      </c>
      <c r="I25" s="96">
        <v>9617</v>
      </c>
      <c r="J25" s="96">
        <v>9809</v>
      </c>
      <c r="K25" s="147">
        <v>-2</v>
      </c>
      <c r="L25">
        <v>15</v>
      </c>
    </row>
    <row r="26" spans="1:12" ht="12.75" customHeight="1" x14ac:dyDescent="0.25">
      <c r="A26" s="241" t="s">
        <v>271</v>
      </c>
      <c r="B26" s="242"/>
      <c r="C26" s="243"/>
      <c r="D26" s="120">
        <v>117</v>
      </c>
      <c r="E26" s="96">
        <v>4855</v>
      </c>
      <c r="F26" s="96">
        <v>4429</v>
      </c>
      <c r="G26" s="147">
        <v>9.6</v>
      </c>
      <c r="H26" s="120">
        <v>119</v>
      </c>
      <c r="I26" s="96">
        <v>4886</v>
      </c>
      <c r="J26" s="96">
        <v>4884</v>
      </c>
      <c r="K26" s="147">
        <v>0.1</v>
      </c>
      <c r="L26">
        <v>16</v>
      </c>
    </row>
    <row r="27" spans="1:12" ht="12.75" customHeight="1" x14ac:dyDescent="0.25">
      <c r="A27" s="241" t="s">
        <v>272</v>
      </c>
      <c r="B27" s="242"/>
      <c r="C27" s="243"/>
      <c r="D27" s="120">
        <v>697</v>
      </c>
      <c r="E27" s="96">
        <v>6342</v>
      </c>
      <c r="F27" s="96">
        <v>5546</v>
      </c>
      <c r="G27" s="147">
        <v>14.4</v>
      </c>
      <c r="H27" s="120">
        <v>689</v>
      </c>
      <c r="I27" s="96">
        <v>6691</v>
      </c>
      <c r="J27" s="96">
        <v>6805</v>
      </c>
      <c r="K27" s="147">
        <v>-1.7</v>
      </c>
      <c r="L27">
        <v>17</v>
      </c>
    </row>
    <row r="28" spans="1:12" ht="12.75" customHeight="1" x14ac:dyDescent="0.25">
      <c r="A28" s="241" t="s">
        <v>273</v>
      </c>
      <c r="B28" s="242"/>
      <c r="C28" s="243"/>
      <c r="D28" s="120">
        <v>27</v>
      </c>
      <c r="E28" s="96">
        <v>1166</v>
      </c>
      <c r="F28" s="96">
        <v>1014</v>
      </c>
      <c r="G28" s="147">
        <v>14.9</v>
      </c>
      <c r="H28" s="120">
        <v>33</v>
      </c>
      <c r="I28" s="96">
        <v>1258</v>
      </c>
      <c r="J28" s="96">
        <v>1308</v>
      </c>
      <c r="K28" s="147">
        <v>-3.8</v>
      </c>
      <c r="L28">
        <v>18</v>
      </c>
    </row>
    <row r="29" spans="1:12" ht="12.75" customHeight="1" x14ac:dyDescent="0.25">
      <c r="A29" s="241" t="s">
        <v>263</v>
      </c>
      <c r="B29" s="242"/>
      <c r="C29" s="243"/>
      <c r="D29" s="121"/>
      <c r="E29" s="31">
        <f>SUM(E20:E28)</f>
        <v>56871</v>
      </c>
      <c r="F29" s="31">
        <f>SUM(F20:F28)</f>
        <v>52326</v>
      </c>
      <c r="G29" s="147">
        <f>((E29-F29)/F29)*100</f>
        <v>8.685930512555899</v>
      </c>
      <c r="H29" s="121"/>
      <c r="I29" s="31">
        <f>SUM(I20:I28)</f>
        <v>57401</v>
      </c>
      <c r="J29" s="31">
        <f>SUM(J20:J28)</f>
        <v>57850</v>
      </c>
      <c r="K29" s="147">
        <f>((I29-J29)/J29)*100</f>
        <v>-0.77614520311149515</v>
      </c>
    </row>
    <row r="30" spans="1:12" ht="12.75" customHeight="1" x14ac:dyDescent="0.25">
      <c r="A30" s="50" t="s">
        <v>274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41" t="s">
        <v>275</v>
      </c>
      <c r="B31" s="242"/>
      <c r="C31" s="243"/>
      <c r="D31" s="120">
        <v>82</v>
      </c>
      <c r="E31" s="96">
        <v>7570</v>
      </c>
      <c r="F31" s="96">
        <v>7201</v>
      </c>
      <c r="G31" s="147">
        <v>5.0999999999999996</v>
      </c>
      <c r="H31" s="120">
        <v>84</v>
      </c>
      <c r="I31" s="96">
        <v>7989</v>
      </c>
      <c r="J31" s="96">
        <v>8144</v>
      </c>
      <c r="K31" s="147">
        <v>-1.9</v>
      </c>
      <c r="L31">
        <v>19</v>
      </c>
    </row>
    <row r="32" spans="1:12" ht="12.75" customHeight="1" x14ac:dyDescent="0.25">
      <c r="A32" s="241" t="s">
        <v>276</v>
      </c>
      <c r="B32" s="242"/>
      <c r="C32" s="243"/>
      <c r="D32" s="120">
        <v>77</v>
      </c>
      <c r="E32" s="96">
        <v>5802</v>
      </c>
      <c r="F32" s="96">
        <v>5624</v>
      </c>
      <c r="G32" s="147">
        <v>3.2</v>
      </c>
      <c r="H32" s="120">
        <v>77</v>
      </c>
      <c r="I32" s="96">
        <v>5950</v>
      </c>
      <c r="J32" s="96">
        <v>6278</v>
      </c>
      <c r="K32" s="147">
        <v>-5.2</v>
      </c>
      <c r="L32">
        <v>20</v>
      </c>
    </row>
    <row r="33" spans="1:12" ht="12.75" customHeight="1" x14ac:dyDescent="0.25">
      <c r="A33" s="241" t="s">
        <v>277</v>
      </c>
      <c r="B33" s="242"/>
      <c r="C33" s="243"/>
      <c r="D33" s="120">
        <v>141</v>
      </c>
      <c r="E33" s="96">
        <v>2360</v>
      </c>
      <c r="F33" s="96">
        <v>2283</v>
      </c>
      <c r="G33" s="147">
        <v>3.4</v>
      </c>
      <c r="H33" s="120">
        <v>136</v>
      </c>
      <c r="I33" s="96">
        <v>2537</v>
      </c>
      <c r="J33" s="96">
        <v>2652</v>
      </c>
      <c r="K33" s="147">
        <v>-4.3</v>
      </c>
      <c r="L33">
        <v>21</v>
      </c>
    </row>
    <row r="34" spans="1:12" ht="12.75" customHeight="1" x14ac:dyDescent="0.25">
      <c r="A34" s="241" t="s">
        <v>278</v>
      </c>
      <c r="B34" s="242"/>
      <c r="C34" s="243"/>
      <c r="D34" s="120">
        <v>95</v>
      </c>
      <c r="E34" s="96">
        <v>2412</v>
      </c>
      <c r="F34" s="96">
        <v>2291</v>
      </c>
      <c r="G34" s="147">
        <v>5.3</v>
      </c>
      <c r="H34" s="120">
        <v>92</v>
      </c>
      <c r="I34" s="96">
        <v>2505</v>
      </c>
      <c r="J34" s="96">
        <v>2677</v>
      </c>
      <c r="K34" s="147">
        <v>-6.4</v>
      </c>
      <c r="L34">
        <v>22</v>
      </c>
    </row>
    <row r="35" spans="1:12" ht="12.75" customHeight="1" x14ac:dyDescent="0.25">
      <c r="A35" s="241" t="s">
        <v>279</v>
      </c>
      <c r="B35" s="242"/>
      <c r="C35" s="243"/>
      <c r="D35" s="120">
        <v>111</v>
      </c>
      <c r="E35" s="96">
        <v>7303</v>
      </c>
      <c r="F35" s="96">
        <v>6845</v>
      </c>
      <c r="G35" s="147">
        <v>6.7</v>
      </c>
      <c r="H35" s="120">
        <v>112</v>
      </c>
      <c r="I35" s="96">
        <v>7625</v>
      </c>
      <c r="J35" s="96">
        <v>7779</v>
      </c>
      <c r="K35" s="147">
        <v>-2</v>
      </c>
      <c r="L35">
        <v>23</v>
      </c>
    </row>
    <row r="36" spans="1:12" ht="12.75" customHeight="1" x14ac:dyDescent="0.25">
      <c r="A36" s="241" t="s">
        <v>280</v>
      </c>
      <c r="B36" s="242"/>
      <c r="C36" s="243"/>
      <c r="D36" s="120">
        <v>48</v>
      </c>
      <c r="E36" s="96">
        <v>4174</v>
      </c>
      <c r="F36" s="96">
        <v>3974</v>
      </c>
      <c r="G36" s="147">
        <v>5</v>
      </c>
      <c r="H36" s="120">
        <v>33</v>
      </c>
      <c r="I36" s="96">
        <v>4118</v>
      </c>
      <c r="J36" s="96">
        <v>4366</v>
      </c>
      <c r="K36" s="147">
        <v>-5.7</v>
      </c>
      <c r="L36">
        <v>24</v>
      </c>
    </row>
    <row r="37" spans="1:12" ht="12.75" customHeight="1" x14ac:dyDescent="0.25">
      <c r="A37" s="241" t="s">
        <v>281</v>
      </c>
      <c r="B37" s="242"/>
      <c r="C37" s="243"/>
      <c r="D37" s="120">
        <v>162</v>
      </c>
      <c r="E37" s="96">
        <v>5761</v>
      </c>
      <c r="F37" s="96">
        <v>5869</v>
      </c>
      <c r="G37" s="147">
        <v>-1.8</v>
      </c>
      <c r="H37" s="120">
        <v>162</v>
      </c>
      <c r="I37" s="96">
        <v>6549</v>
      </c>
      <c r="J37" s="96">
        <v>6721</v>
      </c>
      <c r="K37" s="147">
        <v>-2.6</v>
      </c>
      <c r="L37">
        <v>25</v>
      </c>
    </row>
    <row r="38" spans="1:12" ht="12.75" customHeight="1" x14ac:dyDescent="0.25">
      <c r="A38" s="241" t="s">
        <v>282</v>
      </c>
      <c r="B38" s="242"/>
      <c r="C38" s="243"/>
      <c r="D38" s="120">
        <v>62</v>
      </c>
      <c r="E38" s="96">
        <v>1485</v>
      </c>
      <c r="F38" s="96">
        <v>1518</v>
      </c>
      <c r="G38" s="147">
        <v>-2.2000000000000002</v>
      </c>
      <c r="H38" s="120">
        <v>28</v>
      </c>
      <c r="I38" s="96">
        <v>1616</v>
      </c>
      <c r="J38" s="96">
        <v>1713</v>
      </c>
      <c r="K38" s="147">
        <v>-5.7</v>
      </c>
      <c r="L38">
        <v>26</v>
      </c>
    </row>
    <row r="39" spans="1:12" ht="12.75" customHeight="1" x14ac:dyDescent="0.25">
      <c r="A39" s="241" t="s">
        <v>283</v>
      </c>
      <c r="B39" s="242"/>
      <c r="C39" s="243"/>
      <c r="D39" s="120">
        <v>0</v>
      </c>
      <c r="E39" s="96">
        <v>626</v>
      </c>
      <c r="F39" s="96">
        <v>604</v>
      </c>
      <c r="G39" s="147">
        <v>3.6</v>
      </c>
      <c r="H39" s="120">
        <v>69</v>
      </c>
      <c r="I39" s="96">
        <v>604</v>
      </c>
      <c r="J39" s="96">
        <v>670</v>
      </c>
      <c r="K39" s="147">
        <v>-9.9</v>
      </c>
      <c r="L39">
        <v>27</v>
      </c>
    </row>
    <row r="40" spans="1:12" ht="12.75" customHeight="1" x14ac:dyDescent="0.25">
      <c r="A40" s="241" t="s">
        <v>284</v>
      </c>
      <c r="B40" s="242"/>
      <c r="C40" s="243"/>
      <c r="D40" s="120">
        <v>166</v>
      </c>
      <c r="E40" s="96">
        <v>8501</v>
      </c>
      <c r="F40" s="96">
        <v>8076</v>
      </c>
      <c r="G40" s="147">
        <v>5.3</v>
      </c>
      <c r="H40" s="120">
        <v>164</v>
      </c>
      <c r="I40" s="96">
        <v>8768</v>
      </c>
      <c r="J40" s="96">
        <v>9021</v>
      </c>
      <c r="K40" s="147">
        <v>-2.8</v>
      </c>
      <c r="L40">
        <v>28</v>
      </c>
    </row>
    <row r="41" spans="1:12" ht="12.75" customHeight="1" x14ac:dyDescent="0.25">
      <c r="A41" s="241" t="s">
        <v>285</v>
      </c>
      <c r="B41" s="242"/>
      <c r="C41" s="243"/>
      <c r="D41" s="120">
        <v>43</v>
      </c>
      <c r="E41" s="96">
        <v>637</v>
      </c>
      <c r="F41" s="96">
        <v>651</v>
      </c>
      <c r="G41" s="147">
        <v>-2.2000000000000002</v>
      </c>
      <c r="H41" s="120">
        <v>42</v>
      </c>
      <c r="I41" s="96">
        <v>663</v>
      </c>
      <c r="J41" s="96">
        <v>752</v>
      </c>
      <c r="K41" s="147">
        <v>-11.8</v>
      </c>
      <c r="L41">
        <v>29</v>
      </c>
    </row>
    <row r="42" spans="1:12" ht="12.75" customHeight="1" x14ac:dyDescent="0.25">
      <c r="A42" s="241" t="s">
        <v>286</v>
      </c>
      <c r="B42" s="242"/>
      <c r="C42" s="243"/>
      <c r="D42" s="120">
        <v>262</v>
      </c>
      <c r="E42" s="96">
        <v>4737</v>
      </c>
      <c r="F42" s="96">
        <v>4477</v>
      </c>
      <c r="G42" s="147">
        <v>5.8</v>
      </c>
      <c r="H42" s="120">
        <v>282</v>
      </c>
      <c r="I42" s="96">
        <v>4887</v>
      </c>
      <c r="J42" s="96">
        <v>5001</v>
      </c>
      <c r="K42" s="147">
        <v>-2.2999999999999998</v>
      </c>
      <c r="L42">
        <v>30</v>
      </c>
    </row>
    <row r="43" spans="1:12" ht="12.75" customHeight="1" x14ac:dyDescent="0.25">
      <c r="A43" s="241" t="s">
        <v>263</v>
      </c>
      <c r="B43" s="242"/>
      <c r="C43" s="243"/>
      <c r="D43" s="121"/>
      <c r="E43" s="31">
        <f>SUM(E31:E42)</f>
        <v>51368</v>
      </c>
      <c r="F43" s="31">
        <f>SUM(F31:F42)</f>
        <v>49413</v>
      </c>
      <c r="G43" s="147">
        <f>((E43-F43)/F43)*100</f>
        <v>3.9564487078299231</v>
      </c>
      <c r="H43" s="121"/>
      <c r="I43" s="31">
        <f>SUM(I31:I42)</f>
        <v>53811</v>
      </c>
      <c r="J43" s="31">
        <f>SUM(J31:J42)</f>
        <v>55774</v>
      </c>
      <c r="K43" s="147">
        <f>((I43-J43)/J43)*100</f>
        <v>-3.5195610858105928</v>
      </c>
    </row>
    <row r="44" spans="1:12" ht="12.75" customHeight="1" x14ac:dyDescent="0.25">
      <c r="A44" s="50" t="s">
        <v>287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41" t="s">
        <v>288</v>
      </c>
      <c r="B45" s="242"/>
      <c r="C45" s="243"/>
      <c r="D45" s="120">
        <v>204</v>
      </c>
      <c r="E45" s="96">
        <v>6237</v>
      </c>
      <c r="F45" s="96">
        <v>5945</v>
      </c>
      <c r="G45" s="147">
        <v>4.9000000000000004</v>
      </c>
      <c r="H45" s="120">
        <v>202</v>
      </c>
      <c r="I45" s="96">
        <v>6368</v>
      </c>
      <c r="J45" s="96">
        <v>6563</v>
      </c>
      <c r="K45" s="147">
        <v>-3</v>
      </c>
      <c r="L45">
        <v>31</v>
      </c>
    </row>
    <row r="46" spans="1:12" ht="12.75" customHeight="1" x14ac:dyDescent="0.25">
      <c r="A46" s="241" t="s">
        <v>289</v>
      </c>
      <c r="B46" s="242"/>
      <c r="C46" s="243"/>
      <c r="D46" s="120">
        <v>13</v>
      </c>
      <c r="E46" s="96">
        <v>2967</v>
      </c>
      <c r="F46" s="96">
        <v>2733</v>
      </c>
      <c r="G46" s="147">
        <v>8.6</v>
      </c>
      <c r="H46" s="120">
        <v>16</v>
      </c>
      <c r="I46" s="96">
        <v>3053</v>
      </c>
      <c r="J46" s="96">
        <v>3229</v>
      </c>
      <c r="K46" s="147">
        <v>-5.4</v>
      </c>
      <c r="L46">
        <v>32</v>
      </c>
    </row>
    <row r="47" spans="1:12" ht="12.75" customHeight="1" x14ac:dyDescent="0.25">
      <c r="A47" s="241" t="s">
        <v>290</v>
      </c>
      <c r="B47" s="242"/>
      <c r="C47" s="243"/>
      <c r="D47" s="120">
        <v>66</v>
      </c>
      <c r="E47" s="96">
        <v>3736</v>
      </c>
      <c r="F47" s="96">
        <v>3352</v>
      </c>
      <c r="G47" s="147">
        <v>11.4</v>
      </c>
      <c r="H47" s="120">
        <v>70</v>
      </c>
      <c r="I47" s="96">
        <v>3947</v>
      </c>
      <c r="J47" s="96">
        <v>4046</v>
      </c>
      <c r="K47" s="147">
        <v>-2.4</v>
      </c>
      <c r="L47">
        <v>33</v>
      </c>
    </row>
    <row r="48" spans="1:12" ht="12.75" customHeight="1" x14ac:dyDescent="0.25">
      <c r="A48" s="241" t="s">
        <v>291</v>
      </c>
      <c r="B48" s="242"/>
      <c r="C48" s="243"/>
      <c r="D48" s="120">
        <v>38</v>
      </c>
      <c r="E48" s="96">
        <v>4504</v>
      </c>
      <c r="F48" s="96">
        <v>4348</v>
      </c>
      <c r="G48" s="147">
        <v>3.6</v>
      </c>
      <c r="H48" s="120">
        <v>33</v>
      </c>
      <c r="I48" s="96">
        <v>4587</v>
      </c>
      <c r="J48" s="96">
        <v>4681</v>
      </c>
      <c r="K48" s="147">
        <v>-2</v>
      </c>
      <c r="L48">
        <v>34</v>
      </c>
    </row>
    <row r="49" spans="1:23" ht="12.75" customHeight="1" x14ac:dyDescent="0.25">
      <c r="A49" s="241" t="s">
        <v>292</v>
      </c>
      <c r="B49" s="242"/>
      <c r="C49" s="243"/>
      <c r="D49" s="120">
        <v>89</v>
      </c>
      <c r="E49" s="96">
        <v>3122</v>
      </c>
      <c r="F49" s="96">
        <v>3052</v>
      </c>
      <c r="G49" s="147">
        <v>2.2999999999999998</v>
      </c>
      <c r="H49" s="120">
        <v>92</v>
      </c>
      <c r="I49" s="96">
        <v>3206</v>
      </c>
      <c r="J49" s="96">
        <v>3347</v>
      </c>
      <c r="K49" s="147">
        <v>-4.2</v>
      </c>
      <c r="L49">
        <v>35</v>
      </c>
    </row>
    <row r="50" spans="1:23" ht="12.75" customHeight="1" x14ac:dyDescent="0.25">
      <c r="A50" s="241" t="s">
        <v>293</v>
      </c>
      <c r="B50" s="242"/>
      <c r="C50" s="243"/>
      <c r="D50" s="120">
        <v>78</v>
      </c>
      <c r="E50" s="96">
        <v>3481</v>
      </c>
      <c r="F50" s="96">
        <v>3398</v>
      </c>
      <c r="G50" s="147">
        <v>2.4</v>
      </c>
      <c r="H50" s="120">
        <v>79</v>
      </c>
      <c r="I50" s="96">
        <v>3596</v>
      </c>
      <c r="J50" s="96">
        <v>3742</v>
      </c>
      <c r="K50" s="147">
        <v>-3.9</v>
      </c>
      <c r="L50">
        <v>36</v>
      </c>
    </row>
    <row r="51" spans="1:23" ht="12.75" customHeight="1" x14ac:dyDescent="0.25">
      <c r="A51" s="241" t="s">
        <v>294</v>
      </c>
      <c r="B51" s="242"/>
      <c r="C51" s="243"/>
      <c r="D51" s="120">
        <v>37</v>
      </c>
      <c r="E51" s="96">
        <v>6542</v>
      </c>
      <c r="F51" s="96">
        <v>6065</v>
      </c>
      <c r="G51" s="147">
        <v>7.9</v>
      </c>
      <c r="H51" s="120">
        <v>55</v>
      </c>
      <c r="I51" s="96">
        <v>6845</v>
      </c>
      <c r="J51" s="96">
        <v>7163</v>
      </c>
      <c r="K51" s="147">
        <v>-4.4000000000000004</v>
      </c>
      <c r="L51">
        <v>37</v>
      </c>
    </row>
    <row r="52" spans="1:23" ht="12.75" customHeight="1" x14ac:dyDescent="0.25">
      <c r="A52" s="241" t="s">
        <v>295</v>
      </c>
      <c r="B52" s="242"/>
      <c r="C52" s="243"/>
      <c r="D52" s="120">
        <v>252</v>
      </c>
      <c r="E52" s="96">
        <v>23960</v>
      </c>
      <c r="F52" s="96">
        <v>22549</v>
      </c>
      <c r="G52" s="147">
        <v>6.3</v>
      </c>
      <c r="H52" s="120">
        <v>256</v>
      </c>
      <c r="I52" s="96">
        <v>25828</v>
      </c>
      <c r="J52" s="96">
        <v>26046</v>
      </c>
      <c r="K52" s="147">
        <v>-0.8</v>
      </c>
      <c r="L52">
        <v>38</v>
      </c>
    </row>
    <row r="53" spans="1:23" ht="12.75" customHeight="1" x14ac:dyDescent="0.25">
      <c r="A53" s="241" t="s">
        <v>263</v>
      </c>
      <c r="B53" s="242"/>
      <c r="C53" s="243"/>
      <c r="D53" s="121"/>
      <c r="E53" s="31">
        <f>SUM(E45:E52)</f>
        <v>54549</v>
      </c>
      <c r="F53" s="31">
        <f>SUM(F45:F52)</f>
        <v>51442</v>
      </c>
      <c r="G53" s="147">
        <f>((E53-F53)/F53)*100</f>
        <v>6.0398118269118619</v>
      </c>
      <c r="H53" s="121"/>
      <c r="I53" s="31">
        <f>SUM(I45:I52)</f>
        <v>57430</v>
      </c>
      <c r="J53" s="31">
        <f>SUM(J45:J52)</f>
        <v>58817</v>
      </c>
      <c r="K53" s="147">
        <f>((I53-J53)/J53)*100</f>
        <v>-2.3581617559549111</v>
      </c>
    </row>
    <row r="54" spans="1:23" ht="12.75" customHeight="1" x14ac:dyDescent="0.25">
      <c r="A54" s="50" t="s">
        <v>296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41" t="s">
        <v>297</v>
      </c>
      <c r="B55" s="242"/>
      <c r="C55" s="243"/>
      <c r="D55" s="120">
        <v>84</v>
      </c>
      <c r="E55" s="96">
        <v>397</v>
      </c>
      <c r="F55" s="96">
        <v>378</v>
      </c>
      <c r="G55" s="147">
        <v>5.0999999999999996</v>
      </c>
      <c r="H55" s="120">
        <v>98</v>
      </c>
      <c r="I55" s="96">
        <v>399</v>
      </c>
      <c r="J55" s="96">
        <v>422</v>
      </c>
      <c r="K55" s="147">
        <v>-5.4</v>
      </c>
      <c r="L55">
        <v>39</v>
      </c>
    </row>
    <row r="56" spans="1:23" ht="12.75" customHeight="1" x14ac:dyDescent="0.25">
      <c r="A56" s="241" t="s">
        <v>298</v>
      </c>
      <c r="B56" s="242"/>
      <c r="C56" s="243"/>
      <c r="D56" s="120">
        <v>252</v>
      </c>
      <c r="E56" s="96">
        <v>6096</v>
      </c>
      <c r="F56" s="96">
        <v>5847</v>
      </c>
      <c r="G56" s="147">
        <v>4.3</v>
      </c>
      <c r="H56" s="120">
        <v>264</v>
      </c>
      <c r="I56" s="96">
        <v>6356</v>
      </c>
      <c r="J56" s="96">
        <v>6232</v>
      </c>
      <c r="K56" s="147">
        <v>2</v>
      </c>
      <c r="L56">
        <v>40</v>
      </c>
    </row>
    <row r="57" spans="1:23" ht="12.75" customHeight="1" x14ac:dyDescent="0.25">
      <c r="A57" s="241" t="s">
        <v>299</v>
      </c>
      <c r="B57" s="242"/>
      <c r="C57" s="243"/>
      <c r="D57" s="120">
        <v>80</v>
      </c>
      <c r="E57" s="96">
        <v>23363</v>
      </c>
      <c r="F57" s="96">
        <v>23800</v>
      </c>
      <c r="G57" s="147">
        <v>-1.8</v>
      </c>
      <c r="H57" s="120">
        <v>95</v>
      </c>
      <c r="I57" s="96">
        <v>24994</v>
      </c>
      <c r="J57" s="96">
        <v>25180</v>
      </c>
      <c r="K57" s="147">
        <v>-0.7</v>
      </c>
      <c r="L57">
        <v>41</v>
      </c>
    </row>
    <row r="58" spans="1:23" ht="12.75" customHeight="1" x14ac:dyDescent="0.25">
      <c r="A58" s="241" t="s">
        <v>300</v>
      </c>
      <c r="B58" s="242"/>
      <c r="C58" s="243"/>
      <c r="D58" s="120">
        <v>113</v>
      </c>
      <c r="E58" s="96">
        <v>4132</v>
      </c>
      <c r="F58" s="96">
        <v>3969</v>
      </c>
      <c r="G58" s="147">
        <v>4.0999999999999996</v>
      </c>
      <c r="H58" s="120">
        <v>115</v>
      </c>
      <c r="I58" s="96">
        <v>4269</v>
      </c>
      <c r="J58" s="96">
        <v>4364</v>
      </c>
      <c r="K58" s="147">
        <v>-2.2000000000000002</v>
      </c>
      <c r="L58">
        <v>42</v>
      </c>
    </row>
    <row r="59" spans="1:23" ht="12.75" customHeight="1" x14ac:dyDescent="0.25">
      <c r="A59" s="241" t="s">
        <v>301</v>
      </c>
      <c r="B59" s="242"/>
      <c r="C59" s="243"/>
      <c r="D59" s="120">
        <v>71</v>
      </c>
      <c r="E59" s="96">
        <v>907</v>
      </c>
      <c r="F59" s="96">
        <v>859</v>
      </c>
      <c r="G59" s="147">
        <v>5.6</v>
      </c>
      <c r="H59" s="120">
        <v>61</v>
      </c>
      <c r="I59" s="96">
        <v>922</v>
      </c>
      <c r="J59" s="96">
        <v>904</v>
      </c>
      <c r="K59" s="147">
        <v>1.9</v>
      </c>
      <c r="L59">
        <v>43</v>
      </c>
      <c r="P59" s="95"/>
      <c r="Q59" s="95" t="s">
        <v>247</v>
      </c>
      <c r="R59" s="95" t="s">
        <v>248</v>
      </c>
      <c r="S59" s="86" t="s">
        <v>249</v>
      </c>
      <c r="T59" s="95" t="s">
        <v>251</v>
      </c>
      <c r="U59" s="95" t="s">
        <v>252</v>
      </c>
      <c r="V59" s="88" t="s">
        <v>253</v>
      </c>
      <c r="W59" s="60" t="s">
        <v>62</v>
      </c>
    </row>
    <row r="60" spans="1:23" ht="12.75" customHeight="1" x14ac:dyDescent="0.25">
      <c r="A60" s="241" t="s">
        <v>302</v>
      </c>
      <c r="B60" s="242"/>
      <c r="C60" s="243"/>
      <c r="D60" s="120">
        <v>208</v>
      </c>
      <c r="E60" s="96">
        <v>1424</v>
      </c>
      <c r="F60" s="96">
        <v>1364</v>
      </c>
      <c r="G60" s="147">
        <v>4.4000000000000004</v>
      </c>
      <c r="H60" s="120">
        <v>214</v>
      </c>
      <c r="I60" s="96">
        <v>1418</v>
      </c>
      <c r="J60" s="96">
        <v>1491</v>
      </c>
      <c r="K60" s="147">
        <v>-4.9000000000000004</v>
      </c>
      <c r="L60">
        <v>44</v>
      </c>
      <c r="P60" s="118"/>
      <c r="Q60" s="118">
        <v>247322</v>
      </c>
      <c r="R60" s="118">
        <v>234099</v>
      </c>
      <c r="S60" s="119">
        <v>5.6</v>
      </c>
      <c r="T60" s="118">
        <v>256430</v>
      </c>
      <c r="U60" s="118">
        <v>261028</v>
      </c>
      <c r="V60" s="119">
        <v>-1.8</v>
      </c>
      <c r="W60">
        <v>1</v>
      </c>
    </row>
    <row r="61" spans="1:23" ht="12.75" customHeight="1" x14ac:dyDescent="0.25">
      <c r="A61" s="241" t="s">
        <v>303</v>
      </c>
      <c r="B61" s="242"/>
      <c r="C61" s="243"/>
      <c r="D61" s="120">
        <v>90</v>
      </c>
      <c r="E61" s="96">
        <v>921</v>
      </c>
      <c r="F61" s="96">
        <v>903</v>
      </c>
      <c r="G61" s="147">
        <v>2</v>
      </c>
      <c r="H61" s="120">
        <v>84</v>
      </c>
      <c r="I61" s="96">
        <v>893</v>
      </c>
      <c r="J61" s="96">
        <v>955</v>
      </c>
      <c r="K61" s="147">
        <v>-6.5</v>
      </c>
      <c r="L61">
        <v>45</v>
      </c>
    </row>
    <row r="62" spans="1:23" ht="12.75" customHeight="1" x14ac:dyDescent="0.25">
      <c r="A62" s="241" t="s">
        <v>304</v>
      </c>
      <c r="B62" s="242"/>
      <c r="C62" s="243"/>
      <c r="D62" s="120">
        <v>86</v>
      </c>
      <c r="E62" s="96">
        <v>2104</v>
      </c>
      <c r="F62" s="96">
        <v>2095</v>
      </c>
      <c r="G62" s="147">
        <v>0.4</v>
      </c>
      <c r="H62" s="120">
        <v>88</v>
      </c>
      <c r="I62" s="96">
        <v>2214</v>
      </c>
      <c r="J62" s="96">
        <v>2187</v>
      </c>
      <c r="K62" s="147">
        <v>1.3</v>
      </c>
      <c r="L62">
        <v>46</v>
      </c>
    </row>
    <row r="63" spans="1:23" ht="12.75" customHeight="1" x14ac:dyDescent="0.25">
      <c r="A63" s="241" t="s">
        <v>305</v>
      </c>
      <c r="B63" s="242"/>
      <c r="C63" s="243"/>
      <c r="D63" s="120">
        <v>23</v>
      </c>
      <c r="E63" s="96">
        <v>2140</v>
      </c>
      <c r="F63" s="96">
        <v>2026</v>
      </c>
      <c r="G63" s="147">
        <v>5.6</v>
      </c>
      <c r="H63" s="120">
        <v>32</v>
      </c>
      <c r="I63" s="96">
        <v>2186</v>
      </c>
      <c r="J63" s="96">
        <v>2235</v>
      </c>
      <c r="K63" s="147">
        <v>-2.2000000000000002</v>
      </c>
      <c r="L63">
        <v>47</v>
      </c>
    </row>
    <row r="64" spans="1:23" ht="12.75" customHeight="1" x14ac:dyDescent="0.25">
      <c r="A64" s="241" t="s">
        <v>306</v>
      </c>
      <c r="B64" s="242"/>
      <c r="C64" s="243"/>
      <c r="D64" s="120">
        <v>146</v>
      </c>
      <c r="E64" s="96">
        <v>2774</v>
      </c>
      <c r="F64" s="96">
        <v>2697</v>
      </c>
      <c r="G64" s="147">
        <v>2.9</v>
      </c>
      <c r="H64" s="120">
        <v>155</v>
      </c>
      <c r="I64" s="96">
        <v>2676</v>
      </c>
      <c r="J64" s="96">
        <v>2753</v>
      </c>
      <c r="K64" s="147">
        <v>-2.8</v>
      </c>
      <c r="L64">
        <v>48</v>
      </c>
    </row>
    <row r="65" spans="1:12" ht="12.75" customHeight="1" x14ac:dyDescent="0.25">
      <c r="A65" s="241" t="s">
        <v>307</v>
      </c>
      <c r="B65" s="242"/>
      <c r="C65" s="243"/>
      <c r="D65" s="120">
        <v>104</v>
      </c>
      <c r="E65" s="96">
        <v>2713</v>
      </c>
      <c r="F65" s="96">
        <v>2655</v>
      </c>
      <c r="G65" s="147">
        <v>2.2000000000000002</v>
      </c>
      <c r="H65" s="120">
        <v>106</v>
      </c>
      <c r="I65" s="96">
        <v>2767</v>
      </c>
      <c r="J65" s="96">
        <v>2765</v>
      </c>
      <c r="K65" s="147">
        <v>0.1</v>
      </c>
      <c r="L65">
        <v>49</v>
      </c>
    </row>
    <row r="66" spans="1:12" ht="12.75" customHeight="1" x14ac:dyDescent="0.25">
      <c r="A66" s="241" t="s">
        <v>308</v>
      </c>
      <c r="B66" s="242"/>
      <c r="C66" s="243"/>
      <c r="D66" s="120">
        <v>177</v>
      </c>
      <c r="E66" s="96">
        <v>4212</v>
      </c>
      <c r="F66" s="96">
        <v>3922</v>
      </c>
      <c r="G66" s="147">
        <v>7.4</v>
      </c>
      <c r="H66" s="120">
        <v>174</v>
      </c>
      <c r="I66" s="96">
        <v>4027</v>
      </c>
      <c r="J66" s="96">
        <v>4209</v>
      </c>
      <c r="K66" s="147">
        <v>-4.3</v>
      </c>
      <c r="L66">
        <v>50</v>
      </c>
    </row>
    <row r="67" spans="1:12" ht="12.75" customHeight="1" x14ac:dyDescent="0.25">
      <c r="A67" s="241" t="s">
        <v>309</v>
      </c>
      <c r="B67" s="242"/>
      <c r="C67" s="243"/>
      <c r="D67" s="120">
        <v>147</v>
      </c>
      <c r="E67" s="96">
        <v>724</v>
      </c>
      <c r="F67" s="96">
        <v>762</v>
      </c>
      <c r="G67" s="147">
        <v>-5</v>
      </c>
      <c r="H67" s="120">
        <v>147</v>
      </c>
      <c r="I67" s="96">
        <v>738</v>
      </c>
      <c r="J67" s="96">
        <v>777</v>
      </c>
      <c r="K67" s="147">
        <v>-5</v>
      </c>
      <c r="L67">
        <v>51</v>
      </c>
    </row>
    <row r="68" spans="1:12" ht="12.75" customHeight="1" x14ac:dyDescent="0.25">
      <c r="A68" s="241" t="s">
        <v>263</v>
      </c>
      <c r="B68" s="242"/>
      <c r="C68" s="243"/>
      <c r="D68" s="29"/>
      <c r="E68" s="31">
        <f>SUM(E55:E67)</f>
        <v>51907</v>
      </c>
      <c r="F68" s="31">
        <f>SUM(F55:F67)</f>
        <v>51277</v>
      </c>
      <c r="G68" s="147">
        <f>((E68-F68)/F68)*100</f>
        <v>1.2286210191703884</v>
      </c>
      <c r="H68" s="29"/>
      <c r="I68" s="31">
        <f>SUM(I55:I67)</f>
        <v>53859</v>
      </c>
      <c r="J68" s="31">
        <f>SUM(J55:J67)</f>
        <v>54474</v>
      </c>
      <c r="K68" s="147">
        <f>((I68-J68)/J68)*100</f>
        <v>-1.1289789624407975</v>
      </c>
    </row>
    <row r="69" spans="1:12" ht="12.75" hidden="1" customHeight="1" x14ac:dyDescent="0.25">
      <c r="A69" s="45"/>
      <c r="B69" s="116"/>
      <c r="C69" s="117"/>
      <c r="D69" s="95" t="s">
        <v>246</v>
      </c>
      <c r="E69" s="95" t="s">
        <v>247</v>
      </c>
      <c r="F69" s="95" t="s">
        <v>248</v>
      </c>
      <c r="G69" s="148" t="s">
        <v>249</v>
      </c>
      <c r="H69" s="95" t="s">
        <v>250</v>
      </c>
      <c r="I69" s="95" t="s">
        <v>251</v>
      </c>
      <c r="J69" s="95" t="s">
        <v>252</v>
      </c>
      <c r="K69" s="149" t="s">
        <v>253</v>
      </c>
      <c r="L69" s="60" t="s">
        <v>62</v>
      </c>
    </row>
    <row r="70" spans="1:12" ht="12.75" customHeight="1" x14ac:dyDescent="0.25">
      <c r="A70" s="244" t="s">
        <v>310</v>
      </c>
      <c r="B70" s="245"/>
      <c r="C70" s="246"/>
      <c r="D70" s="31">
        <f>SUM(D9:D68)</f>
        <v>5938</v>
      </c>
      <c r="E70" s="31">
        <f>Q60</f>
        <v>247322</v>
      </c>
      <c r="F70" s="31">
        <f>R60</f>
        <v>234099</v>
      </c>
      <c r="G70" s="147">
        <f>S60</f>
        <v>5.6</v>
      </c>
      <c r="H70" s="31">
        <f>SUM(H9:H68)</f>
        <v>6154</v>
      </c>
      <c r="I70" s="31">
        <f>T60</f>
        <v>256430</v>
      </c>
      <c r="J70" s="31">
        <f>U60</f>
        <v>261028</v>
      </c>
      <c r="K70" s="147">
        <f>V60</f>
        <v>-1.8</v>
      </c>
      <c r="L70">
        <v>1</v>
      </c>
    </row>
    <row r="71" spans="1:12" ht="12.75" customHeight="1" x14ac:dyDescent="0.25">
      <c r="A71" s="269" t="s">
        <v>314</v>
      </c>
      <c r="B71" s="269"/>
      <c r="C71" s="269"/>
      <c r="D71" s="269"/>
      <c r="E71" s="269"/>
      <c r="F71" s="269"/>
      <c r="G71" s="269"/>
      <c r="H71" s="269"/>
      <c r="I71" s="269"/>
      <c r="J71" s="269"/>
      <c r="K71" s="269"/>
    </row>
    <row r="72" spans="1:12" x14ac:dyDescent="0.25">
      <c r="A72" s="270"/>
      <c r="B72" s="270"/>
      <c r="C72" s="270"/>
      <c r="D72" s="270"/>
      <c r="E72" s="270"/>
      <c r="F72" s="270"/>
      <c r="G72" s="270"/>
      <c r="H72" s="270"/>
      <c r="I72" s="270"/>
      <c r="J72" s="270"/>
      <c r="K72" s="270"/>
    </row>
    <row r="73" spans="1:12" x14ac:dyDescent="0.25">
      <c r="A73" s="23" t="s">
        <v>315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4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8" max="18" width="9.664062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316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81" t="s">
        <v>317</v>
      </c>
      <c r="B2" s="28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79" t="s">
        <v>63</v>
      </c>
      <c r="B3" s="280"/>
      <c r="C3" s="103" t="s">
        <v>318</v>
      </c>
      <c r="D3" s="45"/>
      <c r="E3" s="279" t="s">
        <v>76</v>
      </c>
      <c r="F3" s="280"/>
      <c r="G3" s="103" t="s">
        <v>318</v>
      </c>
      <c r="H3" s="45"/>
      <c r="I3" s="279" t="s">
        <v>89</v>
      </c>
      <c r="J3" s="280"/>
      <c r="K3" s="103" t="s">
        <v>318</v>
      </c>
      <c r="L3" s="45"/>
      <c r="M3" s="279" t="s">
        <v>319</v>
      </c>
      <c r="N3" s="280"/>
      <c r="O3" s="103" t="s">
        <v>318</v>
      </c>
      <c r="P3" s="45"/>
      <c r="Q3" s="279" t="s">
        <v>131</v>
      </c>
      <c r="R3" s="280"/>
      <c r="S3" s="103" t="s">
        <v>318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320</v>
      </c>
      <c r="C5" s="104" t="s">
        <v>321</v>
      </c>
      <c r="D5" s="28" t="s">
        <v>62</v>
      </c>
      <c r="E5" s="28"/>
      <c r="F5" s="28" t="s">
        <v>320</v>
      </c>
      <c r="G5" s="104" t="s">
        <v>321</v>
      </c>
      <c r="H5" s="28" t="s">
        <v>62</v>
      </c>
      <c r="I5" s="28"/>
      <c r="J5" s="28" t="s">
        <v>320</v>
      </c>
      <c r="K5" s="104" t="s">
        <v>321</v>
      </c>
      <c r="L5" s="28" t="s">
        <v>62</v>
      </c>
      <c r="M5" s="28"/>
      <c r="N5" s="28" t="s">
        <v>320</v>
      </c>
      <c r="O5" s="104" t="s">
        <v>321</v>
      </c>
      <c r="P5" s="28" t="s">
        <v>62</v>
      </c>
      <c r="Q5" s="28"/>
      <c r="R5" s="28" t="s">
        <v>320</v>
      </c>
      <c r="S5" s="104" t="s">
        <v>321</v>
      </c>
      <c r="T5" s="54" t="s">
        <v>62</v>
      </c>
    </row>
    <row r="6" spans="1:20" x14ac:dyDescent="0.25">
      <c r="A6" s="28" t="s">
        <v>322</v>
      </c>
      <c r="B6" s="29">
        <v>18702</v>
      </c>
      <c r="C6" s="104">
        <v>4</v>
      </c>
      <c r="D6" s="28">
        <v>1</v>
      </c>
      <c r="E6" s="28" t="s">
        <v>322</v>
      </c>
      <c r="F6" s="29">
        <v>27548</v>
      </c>
      <c r="G6" s="104">
        <v>2.1</v>
      </c>
      <c r="H6" s="28">
        <v>1</v>
      </c>
      <c r="I6" s="28" t="s">
        <v>322</v>
      </c>
      <c r="J6" s="29">
        <v>24435</v>
      </c>
      <c r="K6" s="104">
        <v>1.1000000000000001</v>
      </c>
      <c r="L6" s="28">
        <v>1</v>
      </c>
      <c r="M6" s="28" t="s">
        <v>322</v>
      </c>
      <c r="N6" s="29">
        <v>70684</v>
      </c>
      <c r="O6" s="104">
        <v>2.2000000000000002</v>
      </c>
      <c r="P6" s="28">
        <v>1</v>
      </c>
      <c r="Q6" s="28" t="s">
        <v>322</v>
      </c>
      <c r="R6" s="29">
        <v>234099</v>
      </c>
      <c r="S6" s="104">
        <v>4.0999999999999996</v>
      </c>
      <c r="T6" s="28">
        <v>1</v>
      </c>
    </row>
    <row r="7" spans="1:20" x14ac:dyDescent="0.25">
      <c r="A7" s="28" t="s">
        <v>323</v>
      </c>
      <c r="B7" s="29">
        <v>17999</v>
      </c>
      <c r="C7" s="104">
        <v>12.1</v>
      </c>
      <c r="D7" s="28">
        <v>2</v>
      </c>
      <c r="E7" s="28" t="s">
        <v>323</v>
      </c>
      <c r="F7" s="29">
        <v>26969</v>
      </c>
      <c r="G7" s="104">
        <v>10.199999999999999</v>
      </c>
      <c r="H7" s="28">
        <v>2</v>
      </c>
      <c r="I7" s="28" t="s">
        <v>323</v>
      </c>
      <c r="J7" s="29">
        <v>23849</v>
      </c>
      <c r="K7" s="104">
        <v>9.4</v>
      </c>
      <c r="L7" s="28">
        <v>2</v>
      </c>
      <c r="M7" s="28" t="s">
        <v>323</v>
      </c>
      <c r="N7" s="29">
        <v>68817</v>
      </c>
      <c r="O7" s="104">
        <v>10.4</v>
      </c>
      <c r="P7" s="28">
        <v>2</v>
      </c>
      <c r="Q7" s="28" t="s">
        <v>323</v>
      </c>
      <c r="R7" s="29">
        <v>229249</v>
      </c>
      <c r="S7" s="104">
        <v>10.7</v>
      </c>
      <c r="T7" s="28">
        <v>2</v>
      </c>
    </row>
    <row r="8" spans="1:20" ht="13.8" thickBot="1" x14ac:dyDescent="0.3">
      <c r="A8" s="131" t="s">
        <v>324</v>
      </c>
      <c r="B8" s="132">
        <v>22319</v>
      </c>
      <c r="C8" s="133">
        <v>3.7</v>
      </c>
      <c r="D8" s="131">
        <v>3</v>
      </c>
      <c r="E8" s="131" t="s">
        <v>324</v>
      </c>
      <c r="F8" s="132">
        <v>32048</v>
      </c>
      <c r="G8" s="133">
        <v>0.4</v>
      </c>
      <c r="H8" s="131">
        <v>3</v>
      </c>
      <c r="I8" s="131" t="s">
        <v>324</v>
      </c>
      <c r="J8" s="132">
        <v>28225</v>
      </c>
      <c r="K8" s="133">
        <v>0.1</v>
      </c>
      <c r="L8" s="131">
        <v>3</v>
      </c>
      <c r="M8" s="131" t="s">
        <v>324</v>
      </c>
      <c r="N8" s="132">
        <v>82591</v>
      </c>
      <c r="O8" s="133">
        <v>1.2</v>
      </c>
      <c r="P8" s="131">
        <v>3</v>
      </c>
      <c r="Q8" s="131" t="s">
        <v>324</v>
      </c>
      <c r="R8" s="132">
        <v>269479</v>
      </c>
      <c r="S8" s="133">
        <v>2.8</v>
      </c>
      <c r="T8" s="28">
        <v>3</v>
      </c>
    </row>
    <row r="9" spans="1:20" x14ac:dyDescent="0.25">
      <c r="A9" s="134" t="s">
        <v>325</v>
      </c>
      <c r="B9" s="135">
        <v>59019</v>
      </c>
      <c r="C9" s="136">
        <v>6.3</v>
      </c>
      <c r="D9" s="134">
        <v>4</v>
      </c>
      <c r="E9" s="134" t="s">
        <v>325</v>
      </c>
      <c r="F9" s="135">
        <v>86564</v>
      </c>
      <c r="G9" s="136">
        <v>3.8</v>
      </c>
      <c r="H9" s="134">
        <v>4</v>
      </c>
      <c r="I9" s="134" t="s">
        <v>325</v>
      </c>
      <c r="J9" s="135">
        <v>76509</v>
      </c>
      <c r="K9" s="136">
        <v>3.1</v>
      </c>
      <c r="L9" s="134">
        <v>4</v>
      </c>
      <c r="M9" s="134" t="s">
        <v>325</v>
      </c>
      <c r="N9" s="135">
        <v>222092</v>
      </c>
      <c r="O9" s="136">
        <v>4.2</v>
      </c>
      <c r="P9" s="134">
        <v>4</v>
      </c>
      <c r="Q9" s="134" t="s">
        <v>325</v>
      </c>
      <c r="R9" s="135">
        <v>732827</v>
      </c>
      <c r="S9" s="136">
        <v>5.6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326</v>
      </c>
      <c r="B12" s="29">
        <v>20554</v>
      </c>
      <c r="C12" s="104">
        <v>0.9</v>
      </c>
      <c r="D12" s="28">
        <v>5</v>
      </c>
      <c r="E12" s="28" t="s">
        <v>326</v>
      </c>
      <c r="F12" s="29">
        <v>30630</v>
      </c>
      <c r="G12" s="104">
        <v>-1</v>
      </c>
      <c r="H12" s="28">
        <v>5</v>
      </c>
      <c r="I12" s="28" t="s">
        <v>326</v>
      </c>
      <c r="J12" s="29">
        <v>27514</v>
      </c>
      <c r="K12" s="104">
        <v>-0.9</v>
      </c>
      <c r="L12" s="28">
        <v>5</v>
      </c>
      <c r="M12" s="28" t="s">
        <v>326</v>
      </c>
      <c r="N12" s="29">
        <v>78697</v>
      </c>
      <c r="O12" s="104">
        <v>-0.5</v>
      </c>
      <c r="P12" s="28">
        <v>5</v>
      </c>
      <c r="Q12" s="28" t="s">
        <v>326</v>
      </c>
      <c r="R12" s="29">
        <v>255990</v>
      </c>
      <c r="S12" s="104">
        <v>1.5</v>
      </c>
      <c r="T12" s="28">
        <v>5</v>
      </c>
    </row>
    <row r="13" spans="1:20" x14ac:dyDescent="0.25">
      <c r="A13" s="28" t="s">
        <v>327</v>
      </c>
      <c r="B13" s="29">
        <v>23548</v>
      </c>
      <c r="C13" s="104">
        <v>0.2</v>
      </c>
      <c r="D13" s="28">
        <v>6</v>
      </c>
      <c r="E13" s="28" t="s">
        <v>327</v>
      </c>
      <c r="F13" s="29">
        <v>33919</v>
      </c>
      <c r="G13" s="104">
        <v>-0.4</v>
      </c>
      <c r="H13" s="28">
        <v>6</v>
      </c>
      <c r="I13" s="28" t="s">
        <v>327</v>
      </c>
      <c r="J13" s="29">
        <v>30977</v>
      </c>
      <c r="K13" s="104">
        <v>0.4</v>
      </c>
      <c r="L13" s="28">
        <v>6</v>
      </c>
      <c r="M13" s="28" t="s">
        <v>327</v>
      </c>
      <c r="N13" s="29">
        <v>88443</v>
      </c>
      <c r="O13" s="104">
        <v>0</v>
      </c>
      <c r="P13" s="28">
        <v>6</v>
      </c>
      <c r="Q13" s="28" t="s">
        <v>327</v>
      </c>
      <c r="R13" s="29">
        <v>280325</v>
      </c>
      <c r="S13" s="104">
        <v>1.3</v>
      </c>
      <c r="T13" s="28">
        <v>6</v>
      </c>
    </row>
    <row r="14" spans="1:20" ht="13.8" thickBot="1" x14ac:dyDescent="0.3">
      <c r="A14" s="131" t="s">
        <v>328</v>
      </c>
      <c r="B14" s="132">
        <v>23760</v>
      </c>
      <c r="C14" s="133">
        <v>-2</v>
      </c>
      <c r="D14" s="131">
        <v>7</v>
      </c>
      <c r="E14" s="131" t="s">
        <v>328</v>
      </c>
      <c r="F14" s="132">
        <v>33774</v>
      </c>
      <c r="G14" s="133">
        <v>-3</v>
      </c>
      <c r="H14" s="131">
        <v>7</v>
      </c>
      <c r="I14" s="131" t="s">
        <v>328</v>
      </c>
      <c r="J14" s="132">
        <v>30459</v>
      </c>
      <c r="K14" s="133">
        <v>-2.2000000000000002</v>
      </c>
      <c r="L14" s="131">
        <v>7</v>
      </c>
      <c r="M14" s="131" t="s">
        <v>328</v>
      </c>
      <c r="N14" s="132">
        <v>87993</v>
      </c>
      <c r="O14" s="133">
        <v>-2.4</v>
      </c>
      <c r="P14" s="131">
        <v>7</v>
      </c>
      <c r="Q14" s="131" t="s">
        <v>328</v>
      </c>
      <c r="R14" s="132">
        <v>274869</v>
      </c>
      <c r="S14" s="133">
        <v>-1.6</v>
      </c>
      <c r="T14" s="28">
        <v>7</v>
      </c>
    </row>
    <row r="15" spans="1:20" x14ac:dyDescent="0.25">
      <c r="A15" s="134" t="s">
        <v>329</v>
      </c>
      <c r="B15" s="135">
        <v>67862</v>
      </c>
      <c r="C15" s="136">
        <v>-0.4</v>
      </c>
      <c r="D15" s="134">
        <v>8</v>
      </c>
      <c r="E15" s="134" t="s">
        <v>329</v>
      </c>
      <c r="F15" s="135">
        <v>98322</v>
      </c>
      <c r="G15" s="136">
        <v>-1.5</v>
      </c>
      <c r="H15" s="134">
        <v>8</v>
      </c>
      <c r="I15" s="134" t="s">
        <v>329</v>
      </c>
      <c r="J15" s="135">
        <v>88949</v>
      </c>
      <c r="K15" s="136">
        <v>-0.9</v>
      </c>
      <c r="L15" s="134">
        <v>8</v>
      </c>
      <c r="M15" s="134" t="s">
        <v>329</v>
      </c>
      <c r="N15" s="135">
        <v>255133</v>
      </c>
      <c r="O15" s="136">
        <v>-1</v>
      </c>
      <c r="P15" s="134">
        <v>8</v>
      </c>
      <c r="Q15" s="134" t="s">
        <v>329</v>
      </c>
      <c r="R15" s="135">
        <v>811184</v>
      </c>
      <c r="S15" s="136">
        <v>0.4</v>
      </c>
      <c r="T15" s="32">
        <v>8</v>
      </c>
    </row>
    <row r="16" spans="1:20" x14ac:dyDescent="0.25">
      <c r="A16" s="28" t="s">
        <v>330</v>
      </c>
      <c r="B16" s="29">
        <v>126881</v>
      </c>
      <c r="C16" s="104">
        <v>2.6</v>
      </c>
      <c r="D16" s="28">
        <v>9</v>
      </c>
      <c r="E16" s="28" t="s">
        <v>330</v>
      </c>
      <c r="F16" s="29">
        <v>184886</v>
      </c>
      <c r="G16" s="104">
        <v>0.9</v>
      </c>
      <c r="H16" s="28">
        <v>9</v>
      </c>
      <c r="I16" s="28" t="s">
        <v>330</v>
      </c>
      <c r="J16" s="29">
        <v>165458</v>
      </c>
      <c r="K16" s="104">
        <v>0.9</v>
      </c>
      <c r="L16" s="28">
        <v>9</v>
      </c>
      <c r="M16" s="28" t="s">
        <v>330</v>
      </c>
      <c r="N16" s="29">
        <v>477226</v>
      </c>
      <c r="O16" s="104">
        <v>1.4</v>
      </c>
      <c r="P16" s="28">
        <v>9</v>
      </c>
      <c r="Q16" s="28" t="s">
        <v>330</v>
      </c>
      <c r="R16" s="29">
        <v>1544011</v>
      </c>
      <c r="S16" s="104">
        <v>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331</v>
      </c>
      <c r="B19" s="29">
        <v>24991</v>
      </c>
      <c r="C19" s="104">
        <v>-3.8</v>
      </c>
      <c r="D19" s="28">
        <v>10</v>
      </c>
      <c r="E19" s="28" t="s">
        <v>331</v>
      </c>
      <c r="F19" s="29">
        <v>34935</v>
      </c>
      <c r="G19" s="104">
        <v>-3.8</v>
      </c>
      <c r="H19" s="28">
        <v>10</v>
      </c>
      <c r="I19" s="28" t="s">
        <v>331</v>
      </c>
      <c r="J19" s="29">
        <v>31659</v>
      </c>
      <c r="K19" s="104">
        <v>-3.6</v>
      </c>
      <c r="L19" s="28">
        <v>10</v>
      </c>
      <c r="M19" s="28" t="s">
        <v>331</v>
      </c>
      <c r="N19" s="29">
        <v>91585</v>
      </c>
      <c r="O19" s="104">
        <v>-3.7</v>
      </c>
      <c r="P19" s="28">
        <v>10</v>
      </c>
      <c r="Q19" s="28" t="s">
        <v>331</v>
      </c>
      <c r="R19" s="29">
        <v>279301</v>
      </c>
      <c r="S19" s="104">
        <v>-3.2</v>
      </c>
      <c r="T19" s="28">
        <v>10</v>
      </c>
    </row>
    <row r="20" spans="1:20" x14ac:dyDescent="0.25">
      <c r="A20" s="28" t="s">
        <v>332</v>
      </c>
      <c r="B20" s="29">
        <v>23741</v>
      </c>
      <c r="C20" s="104">
        <v>-1.3</v>
      </c>
      <c r="D20" s="28">
        <v>11</v>
      </c>
      <c r="E20" s="28" t="s">
        <v>332</v>
      </c>
      <c r="F20" s="29">
        <v>34703</v>
      </c>
      <c r="G20" s="104">
        <v>-0.2</v>
      </c>
      <c r="H20" s="28">
        <v>11</v>
      </c>
      <c r="I20" s="28" t="s">
        <v>332</v>
      </c>
      <c r="J20" s="29">
        <v>31402</v>
      </c>
      <c r="K20" s="104">
        <v>0.4</v>
      </c>
      <c r="L20" s="28">
        <v>11</v>
      </c>
      <c r="M20" s="28" t="s">
        <v>332</v>
      </c>
      <c r="N20" s="29">
        <v>89846</v>
      </c>
      <c r="O20" s="104">
        <v>-0.3</v>
      </c>
      <c r="P20" s="28">
        <v>11</v>
      </c>
      <c r="Q20" s="28" t="s">
        <v>332</v>
      </c>
      <c r="R20" s="29">
        <v>281657</v>
      </c>
      <c r="S20" s="104">
        <v>0.7</v>
      </c>
      <c r="T20" s="28">
        <v>11</v>
      </c>
    </row>
    <row r="21" spans="1:20" ht="13.8" thickBot="1" x14ac:dyDescent="0.3">
      <c r="A21" s="131" t="s">
        <v>333</v>
      </c>
      <c r="B21" s="132">
        <v>22564</v>
      </c>
      <c r="C21" s="133">
        <v>0.4</v>
      </c>
      <c r="D21" s="131">
        <v>12</v>
      </c>
      <c r="E21" s="131" t="s">
        <v>333</v>
      </c>
      <c r="F21" s="132">
        <v>33577</v>
      </c>
      <c r="G21" s="133">
        <v>0.6</v>
      </c>
      <c r="H21" s="131">
        <v>12</v>
      </c>
      <c r="I21" s="131" t="s">
        <v>333</v>
      </c>
      <c r="J21" s="132">
        <v>30286</v>
      </c>
      <c r="K21" s="133">
        <v>0.9</v>
      </c>
      <c r="L21" s="131">
        <v>12</v>
      </c>
      <c r="M21" s="131" t="s">
        <v>333</v>
      </c>
      <c r="N21" s="132">
        <v>86428</v>
      </c>
      <c r="O21" s="133">
        <v>0.6</v>
      </c>
      <c r="P21" s="131">
        <v>12</v>
      </c>
      <c r="Q21" s="131" t="s">
        <v>333</v>
      </c>
      <c r="R21" s="132">
        <v>273148</v>
      </c>
      <c r="S21" s="133">
        <v>1</v>
      </c>
      <c r="T21" s="28">
        <v>12</v>
      </c>
    </row>
    <row r="22" spans="1:20" x14ac:dyDescent="0.25">
      <c r="A22" s="134" t="s">
        <v>334</v>
      </c>
      <c r="B22" s="135">
        <v>71296</v>
      </c>
      <c r="C22" s="136">
        <v>-1.7</v>
      </c>
      <c r="D22" s="134">
        <v>13</v>
      </c>
      <c r="E22" s="134" t="s">
        <v>334</v>
      </c>
      <c r="F22" s="135">
        <v>103215</v>
      </c>
      <c r="G22" s="136">
        <v>-1.2</v>
      </c>
      <c r="H22" s="134">
        <v>13</v>
      </c>
      <c r="I22" s="134" t="s">
        <v>334</v>
      </c>
      <c r="J22" s="135">
        <v>93348</v>
      </c>
      <c r="K22" s="136">
        <v>-0.8</v>
      </c>
      <c r="L22" s="134">
        <v>13</v>
      </c>
      <c r="M22" s="134" t="s">
        <v>334</v>
      </c>
      <c r="N22" s="135">
        <v>267859</v>
      </c>
      <c r="O22" s="136">
        <v>-1.2</v>
      </c>
      <c r="P22" s="134">
        <v>13</v>
      </c>
      <c r="Q22" s="134" t="s">
        <v>334</v>
      </c>
      <c r="R22" s="135">
        <v>834105</v>
      </c>
      <c r="S22" s="136">
        <v>-0.5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335</v>
      </c>
      <c r="B25" s="29">
        <v>23280</v>
      </c>
      <c r="C25" s="104">
        <v>0.2</v>
      </c>
      <c r="D25" s="28">
        <v>14</v>
      </c>
      <c r="E25" s="28" t="s">
        <v>335</v>
      </c>
      <c r="F25" s="29">
        <v>33979</v>
      </c>
      <c r="G25" s="104">
        <v>-0.4</v>
      </c>
      <c r="H25" s="28">
        <v>14</v>
      </c>
      <c r="I25" s="28" t="s">
        <v>335</v>
      </c>
      <c r="J25" s="29">
        <v>30460</v>
      </c>
      <c r="K25" s="104">
        <v>-0.1</v>
      </c>
      <c r="L25" s="28">
        <v>14</v>
      </c>
      <c r="M25" s="28" t="s">
        <v>335</v>
      </c>
      <c r="N25" s="29">
        <v>87718</v>
      </c>
      <c r="O25" s="104">
        <v>-0.1</v>
      </c>
      <c r="P25" s="28">
        <v>14</v>
      </c>
      <c r="Q25" s="28" t="s">
        <v>335</v>
      </c>
      <c r="R25" s="29">
        <v>277934</v>
      </c>
      <c r="S25" s="104">
        <v>0</v>
      </c>
      <c r="T25" s="28">
        <v>14</v>
      </c>
    </row>
    <row r="26" spans="1:20" x14ac:dyDescent="0.25">
      <c r="A26" s="28" t="s">
        <v>336</v>
      </c>
      <c r="B26" s="29">
        <v>21867</v>
      </c>
      <c r="C26" s="104">
        <v>-2</v>
      </c>
      <c r="D26" s="28">
        <v>15</v>
      </c>
      <c r="E26" s="28" t="s">
        <v>336</v>
      </c>
      <c r="F26" s="29">
        <v>30823</v>
      </c>
      <c r="G26" s="104">
        <v>-2.2999999999999998</v>
      </c>
      <c r="H26" s="28">
        <v>15</v>
      </c>
      <c r="I26" s="28" t="s">
        <v>336</v>
      </c>
      <c r="J26" s="29">
        <v>27445</v>
      </c>
      <c r="K26" s="104">
        <v>-1.9</v>
      </c>
      <c r="L26" s="28">
        <v>15</v>
      </c>
      <c r="M26" s="28" t="s">
        <v>336</v>
      </c>
      <c r="N26" s="29">
        <v>80135</v>
      </c>
      <c r="O26" s="104">
        <v>-2.1</v>
      </c>
      <c r="P26" s="28">
        <v>15</v>
      </c>
      <c r="Q26" s="28" t="s">
        <v>336</v>
      </c>
      <c r="R26" s="29">
        <v>256954</v>
      </c>
      <c r="S26" s="104">
        <v>-1.3</v>
      </c>
      <c r="T26" s="28">
        <v>15</v>
      </c>
    </row>
    <row r="27" spans="1:20" ht="13.8" thickBot="1" x14ac:dyDescent="0.3">
      <c r="A27" s="131" t="s">
        <v>337</v>
      </c>
      <c r="B27" s="132">
        <v>21553</v>
      </c>
      <c r="C27" s="133">
        <v>-2.1</v>
      </c>
      <c r="D27" s="131">
        <v>16</v>
      </c>
      <c r="E27" s="131" t="s">
        <v>337</v>
      </c>
      <c r="F27" s="132">
        <v>30345</v>
      </c>
      <c r="G27" s="133">
        <v>-2.6</v>
      </c>
      <c r="H27" s="131">
        <v>16</v>
      </c>
      <c r="I27" s="131" t="s">
        <v>337</v>
      </c>
      <c r="J27" s="132">
        <v>26586</v>
      </c>
      <c r="K27" s="133">
        <v>-2.9</v>
      </c>
      <c r="L27" s="131">
        <v>16</v>
      </c>
      <c r="M27" s="131" t="s">
        <v>337</v>
      </c>
      <c r="N27" s="132">
        <v>78484</v>
      </c>
      <c r="O27" s="133">
        <v>-2.5</v>
      </c>
      <c r="P27" s="131">
        <v>16</v>
      </c>
      <c r="Q27" s="131" t="s">
        <v>337</v>
      </c>
      <c r="R27" s="132">
        <v>256430</v>
      </c>
      <c r="S27" s="133">
        <v>-1.8</v>
      </c>
      <c r="T27" s="28">
        <v>16</v>
      </c>
    </row>
    <row r="28" spans="1:20" x14ac:dyDescent="0.25">
      <c r="A28" s="134" t="s">
        <v>338</v>
      </c>
      <c r="B28" s="135">
        <v>66700</v>
      </c>
      <c r="C28" s="136">
        <v>-1.2</v>
      </c>
      <c r="D28" s="134">
        <v>17</v>
      </c>
      <c r="E28" s="134" t="s">
        <v>338</v>
      </c>
      <c r="F28" s="135">
        <v>95147</v>
      </c>
      <c r="G28" s="136">
        <v>-1.7</v>
      </c>
      <c r="H28" s="134">
        <v>17</v>
      </c>
      <c r="I28" s="134" t="s">
        <v>338</v>
      </c>
      <c r="J28" s="135">
        <v>84490</v>
      </c>
      <c r="K28" s="136">
        <v>-1.6</v>
      </c>
      <c r="L28" s="134">
        <v>17</v>
      </c>
      <c r="M28" s="134" t="s">
        <v>338</v>
      </c>
      <c r="N28" s="135">
        <v>246337</v>
      </c>
      <c r="O28" s="136">
        <v>-1.5</v>
      </c>
      <c r="P28" s="134">
        <v>17</v>
      </c>
      <c r="Q28" s="134" t="s">
        <v>338</v>
      </c>
      <c r="R28" s="135">
        <v>791319</v>
      </c>
      <c r="S28" s="136">
        <v>-1</v>
      </c>
      <c r="T28" s="32">
        <v>17</v>
      </c>
    </row>
    <row r="29" spans="1:20" x14ac:dyDescent="0.25">
      <c r="A29" s="28" t="s">
        <v>339</v>
      </c>
      <c r="B29" s="29">
        <v>137996</v>
      </c>
      <c r="C29" s="104">
        <v>-1.5</v>
      </c>
      <c r="D29" s="28">
        <v>18</v>
      </c>
      <c r="E29" s="28" t="s">
        <v>339</v>
      </c>
      <c r="F29" s="29">
        <v>198363</v>
      </c>
      <c r="G29" s="104">
        <v>-1.4</v>
      </c>
      <c r="H29" s="28">
        <v>18</v>
      </c>
      <c r="I29" s="28" t="s">
        <v>339</v>
      </c>
      <c r="J29" s="29">
        <v>177838</v>
      </c>
      <c r="K29" s="104">
        <v>-1.2</v>
      </c>
      <c r="L29" s="28">
        <v>18</v>
      </c>
      <c r="M29" s="28" t="s">
        <v>339</v>
      </c>
      <c r="N29" s="29">
        <v>514197</v>
      </c>
      <c r="O29" s="104">
        <v>-1.3</v>
      </c>
      <c r="P29" s="28">
        <v>18</v>
      </c>
      <c r="Q29" s="28" t="s">
        <v>339</v>
      </c>
      <c r="R29" s="29">
        <v>1625424</v>
      </c>
      <c r="S29" s="104">
        <v>-0.8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264877</v>
      </c>
      <c r="C32" s="139">
        <v>0.4</v>
      </c>
      <c r="D32" s="137">
        <v>19</v>
      </c>
      <c r="E32" s="137" t="s">
        <v>36</v>
      </c>
      <c r="F32" s="138">
        <v>383249</v>
      </c>
      <c r="G32" s="139">
        <v>-0.3</v>
      </c>
      <c r="H32" s="137">
        <v>19</v>
      </c>
      <c r="I32" s="137" t="s">
        <v>36</v>
      </c>
      <c r="J32" s="138">
        <v>343296</v>
      </c>
      <c r="K32" s="139">
        <v>-0.2</v>
      </c>
      <c r="L32" s="137">
        <v>19</v>
      </c>
      <c r="M32" s="137" t="s">
        <v>36</v>
      </c>
      <c r="N32" s="138">
        <v>991422</v>
      </c>
      <c r="O32" s="139">
        <v>-0.1</v>
      </c>
      <c r="P32" s="137">
        <v>19</v>
      </c>
      <c r="Q32" s="137" t="s">
        <v>36</v>
      </c>
      <c r="R32" s="138">
        <v>3169434</v>
      </c>
      <c r="S32" s="139">
        <v>0.9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340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79" t="s">
        <v>63</v>
      </c>
      <c r="B35" s="280"/>
      <c r="C35" s="103" t="s">
        <v>318</v>
      </c>
      <c r="D35" s="45"/>
      <c r="E35" s="277" t="s">
        <v>76</v>
      </c>
      <c r="F35" s="278"/>
      <c r="G35" s="103" t="s">
        <v>318</v>
      </c>
      <c r="H35" s="45"/>
      <c r="I35" s="277" t="s">
        <v>89</v>
      </c>
      <c r="J35" s="278"/>
      <c r="K35" s="103" t="s">
        <v>318</v>
      </c>
      <c r="L35" s="45"/>
      <c r="M35" s="277" t="s">
        <v>319</v>
      </c>
      <c r="N35" s="278"/>
      <c r="O35" s="103" t="s">
        <v>318</v>
      </c>
      <c r="P35" s="45"/>
      <c r="Q35" s="277" t="s">
        <v>131</v>
      </c>
      <c r="R35" s="278"/>
      <c r="S35" s="103" t="s">
        <v>318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322</v>
      </c>
      <c r="B37" s="29">
        <v>19685</v>
      </c>
      <c r="C37" s="104">
        <v>5.3</v>
      </c>
      <c r="D37" s="28">
        <v>20</v>
      </c>
      <c r="E37" s="28" t="s">
        <v>322</v>
      </c>
      <c r="F37" s="29">
        <v>29097</v>
      </c>
      <c r="G37" s="104">
        <v>5.6</v>
      </c>
      <c r="H37" s="28">
        <v>20</v>
      </c>
      <c r="I37" s="28" t="s">
        <v>322</v>
      </c>
      <c r="J37" s="29">
        <v>25822</v>
      </c>
      <c r="K37" s="104">
        <v>5.7</v>
      </c>
      <c r="L37" s="28">
        <v>20</v>
      </c>
      <c r="M37" s="28" t="s">
        <v>322</v>
      </c>
      <c r="N37" s="29">
        <v>74604</v>
      </c>
      <c r="O37" s="104">
        <v>5.5</v>
      </c>
      <c r="P37" s="28">
        <v>20</v>
      </c>
      <c r="Q37" s="28" t="s">
        <v>322</v>
      </c>
      <c r="R37" s="29">
        <v>247322</v>
      </c>
      <c r="S37" s="104">
        <v>5.6</v>
      </c>
      <c r="T37" s="28">
        <v>20</v>
      </c>
    </row>
    <row r="38" spans="1:20" x14ac:dyDescent="0.25">
      <c r="A38" s="28" t="s">
        <v>323</v>
      </c>
      <c r="B38" s="29"/>
      <c r="C38" s="104"/>
      <c r="D38" s="28">
        <v>21</v>
      </c>
      <c r="E38" s="28" t="s">
        <v>323</v>
      </c>
      <c r="F38" s="29"/>
      <c r="G38" s="104"/>
      <c r="H38" s="28">
        <v>21</v>
      </c>
      <c r="I38" s="28" t="s">
        <v>323</v>
      </c>
      <c r="J38" s="29"/>
      <c r="K38" s="104"/>
      <c r="L38" s="28">
        <v>21</v>
      </c>
      <c r="M38" s="28" t="s">
        <v>323</v>
      </c>
      <c r="N38" s="29"/>
      <c r="O38" s="104"/>
      <c r="P38" s="28">
        <v>21</v>
      </c>
      <c r="Q38" s="28" t="s">
        <v>323</v>
      </c>
      <c r="R38" s="29"/>
      <c r="S38" s="104"/>
      <c r="T38" s="28">
        <v>21</v>
      </c>
    </row>
    <row r="39" spans="1:20" ht="13.8" thickBot="1" x14ac:dyDescent="0.3">
      <c r="A39" s="131" t="s">
        <v>324</v>
      </c>
      <c r="B39" s="132"/>
      <c r="C39" s="133"/>
      <c r="D39" s="131">
        <v>22</v>
      </c>
      <c r="E39" s="131" t="s">
        <v>324</v>
      </c>
      <c r="F39" s="132"/>
      <c r="G39" s="133"/>
      <c r="H39" s="131">
        <v>22</v>
      </c>
      <c r="I39" s="131" t="s">
        <v>324</v>
      </c>
      <c r="J39" s="132"/>
      <c r="K39" s="133"/>
      <c r="L39" s="131">
        <v>22</v>
      </c>
      <c r="M39" s="131" t="s">
        <v>324</v>
      </c>
      <c r="N39" s="132"/>
      <c r="O39" s="133"/>
      <c r="P39" s="131">
        <v>22</v>
      </c>
      <c r="Q39" s="131" t="s">
        <v>324</v>
      </c>
      <c r="R39" s="132"/>
      <c r="S39" s="133"/>
      <c r="T39" s="28">
        <v>22</v>
      </c>
    </row>
    <row r="40" spans="1:20" x14ac:dyDescent="0.25">
      <c r="A40" s="134" t="s">
        <v>325</v>
      </c>
      <c r="B40" s="135">
        <v>19685</v>
      </c>
      <c r="C40" s="136">
        <v>5.3</v>
      </c>
      <c r="D40" s="134">
        <v>23</v>
      </c>
      <c r="E40" s="134" t="s">
        <v>325</v>
      </c>
      <c r="F40" s="135">
        <v>29097</v>
      </c>
      <c r="G40" s="136">
        <v>5.6</v>
      </c>
      <c r="H40" s="134">
        <v>23</v>
      </c>
      <c r="I40" s="134" t="s">
        <v>325</v>
      </c>
      <c r="J40" s="135">
        <v>25822</v>
      </c>
      <c r="K40" s="136">
        <v>5.7</v>
      </c>
      <c r="L40" s="134">
        <v>23</v>
      </c>
      <c r="M40" s="134" t="s">
        <v>325</v>
      </c>
      <c r="N40" s="135">
        <v>74604</v>
      </c>
      <c r="O40" s="136">
        <v>5.5</v>
      </c>
      <c r="P40" s="134">
        <v>23</v>
      </c>
      <c r="Q40" s="134" t="s">
        <v>325</v>
      </c>
      <c r="R40" s="135">
        <v>247322</v>
      </c>
      <c r="S40" s="136">
        <v>5.6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326</v>
      </c>
      <c r="B43" s="29"/>
      <c r="C43" s="104"/>
      <c r="D43" s="28">
        <v>24</v>
      </c>
      <c r="E43" s="28" t="s">
        <v>326</v>
      </c>
      <c r="F43" s="29"/>
      <c r="G43" s="104"/>
      <c r="H43" s="28">
        <v>24</v>
      </c>
      <c r="I43" s="28" t="s">
        <v>326</v>
      </c>
      <c r="J43" s="29"/>
      <c r="K43" s="104"/>
      <c r="L43" s="28">
        <v>24</v>
      </c>
      <c r="M43" s="28" t="s">
        <v>326</v>
      </c>
      <c r="N43" s="29"/>
      <c r="O43" s="104"/>
      <c r="P43" s="28">
        <v>24</v>
      </c>
      <c r="Q43" s="28" t="s">
        <v>326</v>
      </c>
      <c r="R43" s="29"/>
      <c r="S43" s="104"/>
      <c r="T43" s="28">
        <v>24</v>
      </c>
    </row>
    <row r="44" spans="1:20" x14ac:dyDescent="0.25">
      <c r="A44" s="28" t="s">
        <v>327</v>
      </c>
      <c r="B44" s="29"/>
      <c r="C44" s="104"/>
      <c r="D44" s="28">
        <v>25</v>
      </c>
      <c r="E44" s="28" t="s">
        <v>327</v>
      </c>
      <c r="F44" s="29"/>
      <c r="G44" s="104"/>
      <c r="H44" s="28">
        <v>25</v>
      </c>
      <c r="I44" s="28" t="s">
        <v>327</v>
      </c>
      <c r="J44" s="29"/>
      <c r="K44" s="104"/>
      <c r="L44" s="28">
        <v>25</v>
      </c>
      <c r="M44" s="28" t="s">
        <v>327</v>
      </c>
      <c r="N44" s="29"/>
      <c r="O44" s="104"/>
      <c r="P44" s="28">
        <v>25</v>
      </c>
      <c r="Q44" s="28" t="s">
        <v>327</v>
      </c>
      <c r="R44" s="29"/>
      <c r="S44" s="104"/>
      <c r="T44" s="28">
        <v>25</v>
      </c>
    </row>
    <row r="45" spans="1:20" ht="13.8" thickBot="1" x14ac:dyDescent="0.3">
      <c r="A45" s="131" t="s">
        <v>328</v>
      </c>
      <c r="B45" s="132"/>
      <c r="C45" s="133"/>
      <c r="D45" s="131">
        <v>26</v>
      </c>
      <c r="E45" s="131" t="s">
        <v>328</v>
      </c>
      <c r="F45" s="132"/>
      <c r="G45" s="133"/>
      <c r="H45" s="131">
        <v>26</v>
      </c>
      <c r="I45" s="131" t="s">
        <v>328</v>
      </c>
      <c r="J45" s="132"/>
      <c r="K45" s="133"/>
      <c r="L45" s="131">
        <v>26</v>
      </c>
      <c r="M45" s="131" t="s">
        <v>328</v>
      </c>
      <c r="N45" s="132"/>
      <c r="O45" s="133"/>
      <c r="P45" s="131">
        <v>26</v>
      </c>
      <c r="Q45" s="131" t="s">
        <v>328</v>
      </c>
      <c r="R45" s="132"/>
      <c r="S45" s="133"/>
      <c r="T45" s="28">
        <v>26</v>
      </c>
    </row>
    <row r="46" spans="1:20" x14ac:dyDescent="0.25">
      <c r="A46" s="134" t="s">
        <v>329</v>
      </c>
      <c r="B46" s="135">
        <v>0</v>
      </c>
      <c r="C46" s="136"/>
      <c r="D46" s="134">
        <v>27</v>
      </c>
      <c r="E46" s="134" t="s">
        <v>329</v>
      </c>
      <c r="F46" s="135">
        <v>0</v>
      </c>
      <c r="G46" s="136"/>
      <c r="H46" s="134">
        <v>27</v>
      </c>
      <c r="I46" s="134" t="s">
        <v>329</v>
      </c>
      <c r="J46" s="135">
        <v>0</v>
      </c>
      <c r="K46" s="136"/>
      <c r="L46" s="134">
        <v>27</v>
      </c>
      <c r="M46" s="134" t="s">
        <v>329</v>
      </c>
      <c r="N46" s="135">
        <v>0</v>
      </c>
      <c r="O46" s="136"/>
      <c r="P46" s="134">
        <v>27</v>
      </c>
      <c r="Q46" s="134" t="s">
        <v>329</v>
      </c>
      <c r="R46" s="135">
        <v>0</v>
      </c>
      <c r="S46" s="136"/>
      <c r="T46" s="32">
        <v>27</v>
      </c>
    </row>
    <row r="47" spans="1:20" x14ac:dyDescent="0.25">
      <c r="A47" s="28" t="s">
        <v>330</v>
      </c>
      <c r="B47" s="29">
        <v>19685</v>
      </c>
      <c r="C47" s="104">
        <v>5.3</v>
      </c>
      <c r="D47" s="28">
        <v>28</v>
      </c>
      <c r="E47" s="28" t="s">
        <v>330</v>
      </c>
      <c r="F47" s="29">
        <v>29097</v>
      </c>
      <c r="G47" s="104">
        <v>5.6</v>
      </c>
      <c r="H47" s="28">
        <v>28</v>
      </c>
      <c r="I47" s="28" t="s">
        <v>330</v>
      </c>
      <c r="J47" s="29">
        <v>25822</v>
      </c>
      <c r="K47" s="104">
        <v>5.7</v>
      </c>
      <c r="L47" s="28">
        <v>28</v>
      </c>
      <c r="M47" s="28" t="s">
        <v>330</v>
      </c>
      <c r="N47" s="29">
        <v>74604</v>
      </c>
      <c r="O47" s="104">
        <v>5.5</v>
      </c>
      <c r="P47" s="28">
        <v>28</v>
      </c>
      <c r="Q47" s="28" t="s">
        <v>330</v>
      </c>
      <c r="R47" s="29">
        <v>247322</v>
      </c>
      <c r="S47" s="104">
        <v>5.6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331</v>
      </c>
      <c r="B50" s="29"/>
      <c r="C50" s="104"/>
      <c r="D50" s="28">
        <v>29</v>
      </c>
      <c r="E50" s="28" t="s">
        <v>331</v>
      </c>
      <c r="F50" s="29"/>
      <c r="G50" s="104"/>
      <c r="H50" s="28">
        <v>29</v>
      </c>
      <c r="I50" s="28" t="s">
        <v>331</v>
      </c>
      <c r="J50" s="29"/>
      <c r="K50" s="104"/>
      <c r="L50" s="28">
        <v>29</v>
      </c>
      <c r="M50" s="28" t="s">
        <v>331</v>
      </c>
      <c r="N50" s="29"/>
      <c r="O50" s="104"/>
      <c r="P50" s="28">
        <v>29</v>
      </c>
      <c r="Q50" s="28" t="s">
        <v>331</v>
      </c>
      <c r="R50" s="29"/>
      <c r="S50" s="104"/>
      <c r="T50" s="28">
        <v>29</v>
      </c>
    </row>
    <row r="51" spans="1:20" x14ac:dyDescent="0.25">
      <c r="A51" s="28" t="s">
        <v>332</v>
      </c>
      <c r="B51" s="29"/>
      <c r="C51" s="104"/>
      <c r="D51" s="28">
        <v>30</v>
      </c>
      <c r="E51" s="28" t="s">
        <v>332</v>
      </c>
      <c r="F51" s="29"/>
      <c r="G51" s="104"/>
      <c r="H51" s="28">
        <v>30</v>
      </c>
      <c r="I51" s="28" t="s">
        <v>332</v>
      </c>
      <c r="J51" s="29"/>
      <c r="K51" s="104"/>
      <c r="L51" s="28">
        <v>30</v>
      </c>
      <c r="M51" s="28" t="s">
        <v>332</v>
      </c>
      <c r="N51" s="29"/>
      <c r="O51" s="104"/>
      <c r="P51" s="28">
        <v>30</v>
      </c>
      <c r="Q51" s="28" t="s">
        <v>332</v>
      </c>
      <c r="R51" s="29"/>
      <c r="S51" s="104"/>
      <c r="T51" s="28">
        <v>30</v>
      </c>
    </row>
    <row r="52" spans="1:20" ht="13.8" thickBot="1" x14ac:dyDescent="0.3">
      <c r="A52" s="131" t="s">
        <v>333</v>
      </c>
      <c r="B52" s="132"/>
      <c r="C52" s="133"/>
      <c r="D52" s="131">
        <v>31</v>
      </c>
      <c r="E52" s="131" t="s">
        <v>333</v>
      </c>
      <c r="F52" s="132"/>
      <c r="G52" s="133"/>
      <c r="H52" s="131">
        <v>31</v>
      </c>
      <c r="I52" s="131" t="s">
        <v>333</v>
      </c>
      <c r="J52" s="132"/>
      <c r="K52" s="133"/>
      <c r="L52" s="131">
        <v>31</v>
      </c>
      <c r="M52" s="131" t="s">
        <v>333</v>
      </c>
      <c r="N52" s="132"/>
      <c r="O52" s="133"/>
      <c r="P52" s="131">
        <v>31</v>
      </c>
      <c r="Q52" s="131" t="s">
        <v>333</v>
      </c>
      <c r="R52" s="132"/>
      <c r="S52" s="133"/>
      <c r="T52" s="28">
        <v>31</v>
      </c>
    </row>
    <row r="53" spans="1:20" x14ac:dyDescent="0.25">
      <c r="A53" s="134" t="s">
        <v>334</v>
      </c>
      <c r="B53" s="135">
        <v>0</v>
      </c>
      <c r="C53" s="136"/>
      <c r="D53" s="134">
        <v>32</v>
      </c>
      <c r="E53" s="134" t="s">
        <v>334</v>
      </c>
      <c r="F53" s="135">
        <v>0</v>
      </c>
      <c r="G53" s="136"/>
      <c r="H53" s="134">
        <v>32</v>
      </c>
      <c r="I53" s="134" t="s">
        <v>334</v>
      </c>
      <c r="J53" s="135">
        <v>0</v>
      </c>
      <c r="K53" s="136"/>
      <c r="L53" s="134">
        <v>32</v>
      </c>
      <c r="M53" s="134" t="s">
        <v>334</v>
      </c>
      <c r="N53" s="135">
        <v>0</v>
      </c>
      <c r="O53" s="136"/>
      <c r="P53" s="134">
        <v>32</v>
      </c>
      <c r="Q53" s="134" t="s">
        <v>334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335</v>
      </c>
      <c r="B56" s="29"/>
      <c r="C56" s="104"/>
      <c r="D56" s="28">
        <v>33</v>
      </c>
      <c r="E56" s="28" t="s">
        <v>335</v>
      </c>
      <c r="F56" s="29"/>
      <c r="G56" s="104"/>
      <c r="H56" s="28">
        <v>33</v>
      </c>
      <c r="I56" s="28" t="s">
        <v>335</v>
      </c>
      <c r="J56" s="29"/>
      <c r="K56" s="104"/>
      <c r="L56" s="28">
        <v>33</v>
      </c>
      <c r="M56" s="28" t="s">
        <v>335</v>
      </c>
      <c r="N56" s="29"/>
      <c r="O56" s="104"/>
      <c r="P56" s="28">
        <v>33</v>
      </c>
      <c r="Q56" s="28" t="s">
        <v>335</v>
      </c>
      <c r="R56" s="29"/>
      <c r="S56" s="104"/>
      <c r="T56" s="28">
        <v>33</v>
      </c>
    </row>
    <row r="57" spans="1:20" x14ac:dyDescent="0.25">
      <c r="A57" s="28" t="s">
        <v>336</v>
      </c>
      <c r="B57" s="29"/>
      <c r="C57" s="104"/>
      <c r="D57" s="28">
        <v>34</v>
      </c>
      <c r="E57" s="28" t="s">
        <v>336</v>
      </c>
      <c r="F57" s="29"/>
      <c r="G57" s="104"/>
      <c r="H57" s="28">
        <v>34</v>
      </c>
      <c r="I57" s="28" t="s">
        <v>336</v>
      </c>
      <c r="J57" s="29"/>
      <c r="K57" s="104"/>
      <c r="L57" s="28">
        <v>34</v>
      </c>
      <c r="M57" s="28" t="s">
        <v>336</v>
      </c>
      <c r="N57" s="29"/>
      <c r="O57" s="104"/>
      <c r="P57" s="28">
        <v>34</v>
      </c>
      <c r="Q57" s="28" t="s">
        <v>336</v>
      </c>
      <c r="R57" s="29"/>
      <c r="S57" s="104"/>
      <c r="T57" s="28">
        <v>34</v>
      </c>
    </row>
    <row r="58" spans="1:20" ht="13.8" thickBot="1" x14ac:dyDescent="0.3">
      <c r="A58" s="131" t="s">
        <v>337</v>
      </c>
      <c r="B58" s="132"/>
      <c r="C58" s="133"/>
      <c r="D58" s="131">
        <v>35</v>
      </c>
      <c r="E58" s="131" t="s">
        <v>337</v>
      </c>
      <c r="F58" s="132"/>
      <c r="G58" s="133"/>
      <c r="H58" s="131">
        <v>35</v>
      </c>
      <c r="I58" s="131" t="s">
        <v>337</v>
      </c>
      <c r="J58" s="132"/>
      <c r="K58" s="133"/>
      <c r="L58" s="131">
        <v>35</v>
      </c>
      <c r="M58" s="131" t="s">
        <v>337</v>
      </c>
      <c r="N58" s="132"/>
      <c r="O58" s="133"/>
      <c r="P58" s="131">
        <v>35</v>
      </c>
      <c r="Q58" s="131" t="s">
        <v>337</v>
      </c>
      <c r="R58" s="132"/>
      <c r="S58" s="133"/>
      <c r="T58" s="28">
        <v>35</v>
      </c>
    </row>
    <row r="59" spans="1:20" x14ac:dyDescent="0.25">
      <c r="A59" s="134" t="s">
        <v>338</v>
      </c>
      <c r="B59" s="135">
        <v>0</v>
      </c>
      <c r="C59" s="136"/>
      <c r="D59" s="134">
        <v>36</v>
      </c>
      <c r="E59" s="134" t="s">
        <v>338</v>
      </c>
      <c r="F59" s="135">
        <v>0</v>
      </c>
      <c r="G59" s="136"/>
      <c r="H59" s="134">
        <v>36</v>
      </c>
      <c r="I59" s="134" t="s">
        <v>338</v>
      </c>
      <c r="J59" s="135">
        <v>0</v>
      </c>
      <c r="K59" s="136"/>
      <c r="L59" s="134">
        <v>36</v>
      </c>
      <c r="M59" s="134" t="s">
        <v>338</v>
      </c>
      <c r="N59" s="135">
        <v>0</v>
      </c>
      <c r="O59" s="136"/>
      <c r="P59" s="134">
        <v>36</v>
      </c>
      <c r="Q59" s="134" t="s">
        <v>338</v>
      </c>
      <c r="R59" s="135">
        <v>0</v>
      </c>
      <c r="S59" s="136"/>
      <c r="T59" s="32">
        <v>36</v>
      </c>
    </row>
    <row r="60" spans="1:20" x14ac:dyDescent="0.25">
      <c r="A60" s="28" t="s">
        <v>339</v>
      </c>
      <c r="B60" s="29">
        <v>0</v>
      </c>
      <c r="C60" s="104"/>
      <c r="D60" s="28">
        <v>37</v>
      </c>
      <c r="E60" s="28" t="s">
        <v>339</v>
      </c>
      <c r="F60" s="29">
        <v>0</v>
      </c>
      <c r="G60" s="104"/>
      <c r="H60" s="28">
        <v>37</v>
      </c>
      <c r="I60" s="28" t="s">
        <v>339</v>
      </c>
      <c r="J60" s="29">
        <v>0</v>
      </c>
      <c r="K60" s="104"/>
      <c r="L60" s="28">
        <v>37</v>
      </c>
      <c r="M60" s="28" t="s">
        <v>339</v>
      </c>
      <c r="N60" s="29">
        <v>0</v>
      </c>
      <c r="O60" s="104"/>
      <c r="P60" s="28">
        <v>37</v>
      </c>
      <c r="Q60" s="28" t="s">
        <v>339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19685</v>
      </c>
      <c r="C63" s="139">
        <v>5.3</v>
      </c>
      <c r="D63" s="137">
        <v>38</v>
      </c>
      <c r="E63" s="137" t="s">
        <v>36</v>
      </c>
      <c r="F63" s="138">
        <v>29097</v>
      </c>
      <c r="G63" s="139">
        <v>5.6</v>
      </c>
      <c r="H63" s="137">
        <v>38</v>
      </c>
      <c r="I63" s="137" t="s">
        <v>36</v>
      </c>
      <c r="J63" s="138">
        <v>25822</v>
      </c>
      <c r="K63" s="139">
        <v>5.7</v>
      </c>
      <c r="L63" s="137">
        <v>38</v>
      </c>
      <c r="M63" s="137" t="s">
        <v>36</v>
      </c>
      <c r="N63" s="138">
        <v>74604</v>
      </c>
      <c r="O63" s="139">
        <v>5.5</v>
      </c>
      <c r="P63" s="137">
        <v>38</v>
      </c>
      <c r="Q63" s="137" t="s">
        <v>36</v>
      </c>
      <c r="R63" s="138">
        <v>247322</v>
      </c>
      <c r="S63" s="139">
        <v>5.6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43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441406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44140625" customWidth="1"/>
    <col min="15" max="15" width="9.109375" style="107" customWidth="1"/>
    <col min="16" max="16" width="0" hidden="1" customWidth="1"/>
    <col min="18" max="18" width="9.2187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341</v>
      </c>
    </row>
    <row r="2" spans="1:23" ht="12.75" customHeight="1" x14ac:dyDescent="0.25">
      <c r="A2" s="244" t="s">
        <v>317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6"/>
    </row>
    <row r="3" spans="1:23" ht="12.75" customHeight="1" x14ac:dyDescent="0.25">
      <c r="A3" s="279" t="s">
        <v>98</v>
      </c>
      <c r="B3" s="280"/>
      <c r="C3" s="103" t="s">
        <v>318</v>
      </c>
      <c r="D3" s="45"/>
      <c r="E3" s="279" t="s">
        <v>109</v>
      </c>
      <c r="F3" s="280"/>
      <c r="G3" s="103" t="s">
        <v>318</v>
      </c>
      <c r="H3" s="45"/>
      <c r="I3" s="279" t="s">
        <v>121</v>
      </c>
      <c r="J3" s="280"/>
      <c r="K3" s="103" t="s">
        <v>318</v>
      </c>
      <c r="L3" s="45"/>
      <c r="M3" s="279" t="s">
        <v>342</v>
      </c>
      <c r="N3" s="280"/>
      <c r="O3" s="103" t="s">
        <v>318</v>
      </c>
      <c r="P3" s="45"/>
      <c r="Q3" s="279" t="s">
        <v>131</v>
      </c>
      <c r="R3" s="280"/>
      <c r="S3" s="103" t="s">
        <v>318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320</v>
      </c>
      <c r="C5" s="104" t="s">
        <v>321</v>
      </c>
      <c r="D5" s="28" t="s">
        <v>62</v>
      </c>
      <c r="E5" s="28"/>
      <c r="F5" s="28" t="s">
        <v>320</v>
      </c>
      <c r="G5" s="104" t="s">
        <v>321</v>
      </c>
      <c r="H5" s="28" t="s">
        <v>62</v>
      </c>
      <c r="I5" s="28"/>
      <c r="J5" s="28" t="s">
        <v>320</v>
      </c>
      <c r="K5" s="104" t="s">
        <v>321</v>
      </c>
      <c r="L5" s="28" t="s">
        <v>62</v>
      </c>
      <c r="M5" s="28"/>
      <c r="N5" s="28" t="s">
        <v>320</v>
      </c>
      <c r="O5" s="104" t="s">
        <v>321</v>
      </c>
      <c r="P5" s="28" t="s">
        <v>62</v>
      </c>
      <c r="Q5" s="28"/>
      <c r="R5" s="28" t="s">
        <v>320</v>
      </c>
      <c r="S5" s="104" t="s">
        <v>321</v>
      </c>
      <c r="T5" s="59" t="s">
        <v>62</v>
      </c>
    </row>
    <row r="6" spans="1:23" x14ac:dyDescent="0.25">
      <c r="A6" s="28" t="s">
        <v>322</v>
      </c>
      <c r="B6" s="29">
        <v>41437</v>
      </c>
      <c r="C6" s="104">
        <v>5.2</v>
      </c>
      <c r="D6" s="28">
        <v>1</v>
      </c>
      <c r="E6" s="28" t="s">
        <v>322</v>
      </c>
      <c r="F6" s="29">
        <v>82698</v>
      </c>
      <c r="G6" s="104">
        <v>4.2</v>
      </c>
      <c r="H6" s="28">
        <v>1</v>
      </c>
      <c r="I6" s="28" t="s">
        <v>322</v>
      </c>
      <c r="J6" s="29">
        <v>39279</v>
      </c>
      <c r="K6" s="104">
        <v>6</v>
      </c>
      <c r="L6" s="28">
        <v>1</v>
      </c>
      <c r="M6" s="28" t="s">
        <v>322</v>
      </c>
      <c r="N6" s="29">
        <v>163415</v>
      </c>
      <c r="O6" s="104">
        <v>4.9000000000000004</v>
      </c>
      <c r="P6" s="28">
        <v>1</v>
      </c>
      <c r="Q6" s="28" t="s">
        <v>322</v>
      </c>
      <c r="R6" s="29">
        <v>234099</v>
      </c>
      <c r="S6" s="104">
        <v>4.0999999999999996</v>
      </c>
      <c r="T6" s="28">
        <v>1</v>
      </c>
    </row>
    <row r="7" spans="1:23" x14ac:dyDescent="0.25">
      <c r="A7" s="28" t="s">
        <v>323</v>
      </c>
      <c r="B7" s="29">
        <v>40710</v>
      </c>
      <c r="C7" s="104">
        <v>11.8</v>
      </c>
      <c r="D7" s="28">
        <v>2</v>
      </c>
      <c r="E7" s="28" t="s">
        <v>323</v>
      </c>
      <c r="F7" s="29">
        <v>81554</v>
      </c>
      <c r="G7" s="104">
        <v>10</v>
      </c>
      <c r="H7" s="28">
        <v>2</v>
      </c>
      <c r="I7" s="28" t="s">
        <v>323</v>
      </c>
      <c r="J7" s="29">
        <v>38168</v>
      </c>
      <c r="K7" s="104">
        <v>11.3</v>
      </c>
      <c r="L7" s="28">
        <v>2</v>
      </c>
      <c r="M7" s="28" t="s">
        <v>323</v>
      </c>
      <c r="N7" s="29">
        <v>160432</v>
      </c>
      <c r="O7" s="104">
        <v>10.8</v>
      </c>
      <c r="P7" s="28">
        <v>2</v>
      </c>
      <c r="Q7" s="28" t="s">
        <v>323</v>
      </c>
      <c r="R7" s="29">
        <v>229249</v>
      </c>
      <c r="S7" s="104">
        <v>10.7</v>
      </c>
      <c r="T7" s="28">
        <v>2</v>
      </c>
    </row>
    <row r="8" spans="1:23" ht="13.8" thickBot="1" x14ac:dyDescent="0.3">
      <c r="A8" s="28" t="s">
        <v>324</v>
      </c>
      <c r="B8" s="29">
        <v>48285</v>
      </c>
      <c r="C8" s="104">
        <v>4.7</v>
      </c>
      <c r="D8" s="28">
        <v>3</v>
      </c>
      <c r="E8" s="28" t="s">
        <v>324</v>
      </c>
      <c r="F8" s="29">
        <v>94103</v>
      </c>
      <c r="G8" s="104">
        <v>2.8</v>
      </c>
      <c r="H8" s="28">
        <v>3</v>
      </c>
      <c r="I8" s="28" t="s">
        <v>324</v>
      </c>
      <c r="J8" s="29">
        <v>44500</v>
      </c>
      <c r="K8" s="104">
        <v>4</v>
      </c>
      <c r="L8" s="28">
        <v>3</v>
      </c>
      <c r="M8" s="28" t="s">
        <v>324</v>
      </c>
      <c r="N8" s="29">
        <v>186888</v>
      </c>
      <c r="O8" s="104">
        <v>3.6</v>
      </c>
      <c r="P8" s="28">
        <v>3</v>
      </c>
      <c r="Q8" s="28" t="s">
        <v>324</v>
      </c>
      <c r="R8" s="29">
        <v>269479</v>
      </c>
      <c r="S8" s="104">
        <v>2.8</v>
      </c>
      <c r="T8" s="28">
        <v>3</v>
      </c>
    </row>
    <row r="9" spans="1:23" x14ac:dyDescent="0.25">
      <c r="A9" s="134" t="s">
        <v>325</v>
      </c>
      <c r="B9" s="135">
        <v>130432</v>
      </c>
      <c r="C9" s="136">
        <v>7</v>
      </c>
      <c r="D9" s="134">
        <v>4</v>
      </c>
      <c r="E9" s="134" t="s">
        <v>325</v>
      </c>
      <c r="F9" s="135">
        <v>258355</v>
      </c>
      <c r="G9" s="136">
        <v>5.4</v>
      </c>
      <c r="H9" s="134">
        <v>4</v>
      </c>
      <c r="I9" s="134" t="s">
        <v>325</v>
      </c>
      <c r="J9" s="135">
        <v>121947</v>
      </c>
      <c r="K9" s="136">
        <v>6.8</v>
      </c>
      <c r="L9" s="134">
        <v>4</v>
      </c>
      <c r="M9" s="134" t="s">
        <v>325</v>
      </c>
      <c r="N9" s="135">
        <v>510735</v>
      </c>
      <c r="O9" s="136">
        <v>6.2</v>
      </c>
      <c r="P9" s="134">
        <v>4</v>
      </c>
      <c r="Q9" s="134" t="s">
        <v>325</v>
      </c>
      <c r="R9" s="135">
        <v>732827</v>
      </c>
      <c r="S9" s="136">
        <v>5.6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326</v>
      </c>
      <c r="B12" s="29">
        <v>45224</v>
      </c>
      <c r="C12" s="104">
        <v>3.4</v>
      </c>
      <c r="D12" s="28">
        <v>5</v>
      </c>
      <c r="E12" s="28" t="s">
        <v>326</v>
      </c>
      <c r="F12" s="29">
        <v>89297</v>
      </c>
      <c r="G12" s="104">
        <v>2</v>
      </c>
      <c r="H12" s="28">
        <v>5</v>
      </c>
      <c r="I12" s="28" t="s">
        <v>326</v>
      </c>
      <c r="J12" s="29">
        <v>42772</v>
      </c>
      <c r="K12" s="104">
        <v>2.2000000000000002</v>
      </c>
      <c r="L12" s="28">
        <v>5</v>
      </c>
      <c r="M12" s="28" t="s">
        <v>326</v>
      </c>
      <c r="N12" s="29">
        <v>177293</v>
      </c>
      <c r="O12" s="104">
        <v>2.4</v>
      </c>
      <c r="P12" s="28">
        <v>5</v>
      </c>
      <c r="Q12" s="28" t="s">
        <v>326</v>
      </c>
      <c r="R12" s="29">
        <v>255990</v>
      </c>
      <c r="S12" s="104">
        <v>1.5</v>
      </c>
      <c r="T12" s="28">
        <v>5</v>
      </c>
    </row>
    <row r="13" spans="1:23" x14ac:dyDescent="0.25">
      <c r="A13" s="28" t="s">
        <v>327</v>
      </c>
      <c r="B13" s="29">
        <v>48677</v>
      </c>
      <c r="C13" s="104">
        <v>2.2999999999999998</v>
      </c>
      <c r="D13" s="28">
        <v>6</v>
      </c>
      <c r="E13" s="28" t="s">
        <v>327</v>
      </c>
      <c r="F13" s="29">
        <v>96557</v>
      </c>
      <c r="G13" s="104">
        <v>1.3</v>
      </c>
      <c r="H13" s="28">
        <v>6</v>
      </c>
      <c r="I13" s="28" t="s">
        <v>327</v>
      </c>
      <c r="J13" s="29">
        <v>46647</v>
      </c>
      <c r="K13" s="104">
        <v>2.9</v>
      </c>
      <c r="L13" s="28">
        <v>6</v>
      </c>
      <c r="M13" s="28" t="s">
        <v>327</v>
      </c>
      <c r="N13" s="29">
        <v>191882</v>
      </c>
      <c r="O13" s="104">
        <v>1.9</v>
      </c>
      <c r="P13" s="28">
        <v>6</v>
      </c>
      <c r="Q13" s="28" t="s">
        <v>327</v>
      </c>
      <c r="R13" s="29">
        <v>280325</v>
      </c>
      <c r="S13" s="104">
        <v>1.3</v>
      </c>
      <c r="T13" s="28">
        <v>6</v>
      </c>
    </row>
    <row r="14" spans="1:23" ht="13.8" thickBot="1" x14ac:dyDescent="0.3">
      <c r="A14" s="28" t="s">
        <v>328</v>
      </c>
      <c r="B14" s="29">
        <v>48296</v>
      </c>
      <c r="C14" s="104">
        <v>-0.3</v>
      </c>
      <c r="D14" s="28">
        <v>7</v>
      </c>
      <c r="E14" s="28" t="s">
        <v>328</v>
      </c>
      <c r="F14" s="29">
        <v>94416</v>
      </c>
      <c r="G14" s="104">
        <v>-1.1000000000000001</v>
      </c>
      <c r="H14" s="28">
        <v>7</v>
      </c>
      <c r="I14" s="28" t="s">
        <v>328</v>
      </c>
      <c r="J14" s="29">
        <v>44163</v>
      </c>
      <c r="K14" s="104">
        <v>-2.2000000000000002</v>
      </c>
      <c r="L14" s="28">
        <v>7</v>
      </c>
      <c r="M14" s="28" t="s">
        <v>328</v>
      </c>
      <c r="N14" s="29">
        <v>186876</v>
      </c>
      <c r="O14" s="104">
        <v>-1.1000000000000001</v>
      </c>
      <c r="P14" s="28">
        <v>7</v>
      </c>
      <c r="Q14" s="28" t="s">
        <v>328</v>
      </c>
      <c r="R14" s="29">
        <v>274869</v>
      </c>
      <c r="S14" s="104">
        <v>-1.6</v>
      </c>
      <c r="T14" s="28">
        <v>7</v>
      </c>
    </row>
    <row r="15" spans="1:23" x14ac:dyDescent="0.25">
      <c r="A15" s="134" t="s">
        <v>329</v>
      </c>
      <c r="B15" s="135">
        <v>142197</v>
      </c>
      <c r="C15" s="136">
        <v>1.7</v>
      </c>
      <c r="D15" s="134">
        <v>8</v>
      </c>
      <c r="E15" s="134" t="s">
        <v>329</v>
      </c>
      <c r="F15" s="135">
        <v>280271</v>
      </c>
      <c r="G15" s="136">
        <v>0.7</v>
      </c>
      <c r="H15" s="134">
        <v>8</v>
      </c>
      <c r="I15" s="134" t="s">
        <v>329</v>
      </c>
      <c r="J15" s="135">
        <v>133583</v>
      </c>
      <c r="K15" s="136">
        <v>0.9</v>
      </c>
      <c r="L15" s="134">
        <v>8</v>
      </c>
      <c r="M15" s="134" t="s">
        <v>329</v>
      </c>
      <c r="N15" s="135">
        <v>556050</v>
      </c>
      <c r="O15" s="136">
        <v>1</v>
      </c>
      <c r="P15" s="134">
        <v>8</v>
      </c>
      <c r="Q15" s="134" t="s">
        <v>329</v>
      </c>
      <c r="R15" s="135">
        <v>811184</v>
      </c>
      <c r="S15" s="136">
        <v>0.4</v>
      </c>
      <c r="T15" s="32">
        <v>8</v>
      </c>
    </row>
    <row r="16" spans="1:23" x14ac:dyDescent="0.25">
      <c r="A16" s="28" t="s">
        <v>330</v>
      </c>
      <c r="B16" s="29">
        <v>272629</v>
      </c>
      <c r="C16" s="104">
        <v>4.2</v>
      </c>
      <c r="D16" s="28">
        <v>9</v>
      </c>
      <c r="E16" s="28" t="s">
        <v>330</v>
      </c>
      <c r="F16" s="29">
        <v>538626</v>
      </c>
      <c r="G16" s="104">
        <v>2.9</v>
      </c>
      <c r="H16" s="28">
        <v>9</v>
      </c>
      <c r="I16" s="28" t="s">
        <v>330</v>
      </c>
      <c r="J16" s="29">
        <v>255530</v>
      </c>
      <c r="K16" s="104">
        <v>3.7</v>
      </c>
      <c r="L16" s="28">
        <v>9</v>
      </c>
      <c r="M16" s="28" t="s">
        <v>330</v>
      </c>
      <c r="N16" s="29">
        <v>1066785</v>
      </c>
      <c r="O16" s="104">
        <v>3.4</v>
      </c>
      <c r="P16" s="28">
        <v>9</v>
      </c>
      <c r="Q16" s="28" t="s">
        <v>330</v>
      </c>
      <c r="R16" s="29">
        <v>1544011</v>
      </c>
      <c r="S16" s="104">
        <v>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331</v>
      </c>
      <c r="B19" s="29">
        <v>48362</v>
      </c>
      <c r="C19" s="104">
        <v>-2.6</v>
      </c>
      <c r="D19" s="28">
        <v>10</v>
      </c>
      <c r="E19" s="28" t="s">
        <v>331</v>
      </c>
      <c r="F19" s="29">
        <v>95142</v>
      </c>
      <c r="G19" s="104">
        <v>-2.7</v>
      </c>
      <c r="H19" s="28">
        <v>10</v>
      </c>
      <c r="I19" s="28" t="s">
        <v>331</v>
      </c>
      <c r="J19" s="29">
        <v>44211</v>
      </c>
      <c r="K19" s="104">
        <v>-3.7</v>
      </c>
      <c r="L19" s="28">
        <v>10</v>
      </c>
      <c r="M19" s="28" t="s">
        <v>331</v>
      </c>
      <c r="N19" s="29">
        <v>187715</v>
      </c>
      <c r="O19" s="104">
        <v>-2.9</v>
      </c>
      <c r="P19" s="28">
        <v>10</v>
      </c>
      <c r="Q19" s="28" t="s">
        <v>331</v>
      </c>
      <c r="R19" s="29">
        <v>279301</v>
      </c>
      <c r="S19" s="104">
        <v>-3.2</v>
      </c>
      <c r="T19" s="28">
        <v>10</v>
      </c>
    </row>
    <row r="20" spans="1:23" x14ac:dyDescent="0.25">
      <c r="A20" s="28" t="s">
        <v>332</v>
      </c>
      <c r="B20" s="29">
        <v>48339</v>
      </c>
      <c r="C20" s="104">
        <v>0.9</v>
      </c>
      <c r="D20" s="28">
        <v>11</v>
      </c>
      <c r="E20" s="28" t="s">
        <v>332</v>
      </c>
      <c r="F20" s="29">
        <v>98428</v>
      </c>
      <c r="G20" s="104">
        <v>1.6</v>
      </c>
      <c r="H20" s="28">
        <v>11</v>
      </c>
      <c r="I20" s="28" t="s">
        <v>332</v>
      </c>
      <c r="J20" s="29">
        <v>45044</v>
      </c>
      <c r="K20" s="104">
        <v>0.7</v>
      </c>
      <c r="L20" s="28">
        <v>11</v>
      </c>
      <c r="M20" s="28" t="s">
        <v>332</v>
      </c>
      <c r="N20" s="29">
        <v>191811</v>
      </c>
      <c r="O20" s="104">
        <v>1.2</v>
      </c>
      <c r="P20" s="28">
        <v>11</v>
      </c>
      <c r="Q20" s="28" t="s">
        <v>332</v>
      </c>
      <c r="R20" s="29">
        <v>281657</v>
      </c>
      <c r="S20" s="104">
        <v>0.7</v>
      </c>
      <c r="T20" s="28">
        <v>11</v>
      </c>
    </row>
    <row r="21" spans="1:23" ht="13.8" thickBot="1" x14ac:dyDescent="0.3">
      <c r="A21" s="28" t="s">
        <v>333</v>
      </c>
      <c r="B21" s="29">
        <v>47389</v>
      </c>
      <c r="C21" s="104">
        <v>1.1000000000000001</v>
      </c>
      <c r="D21" s="28">
        <v>12</v>
      </c>
      <c r="E21" s="28" t="s">
        <v>333</v>
      </c>
      <c r="F21" s="29">
        <v>94335</v>
      </c>
      <c r="G21" s="104">
        <v>0.7</v>
      </c>
      <c r="H21" s="28">
        <v>12</v>
      </c>
      <c r="I21" s="28" t="s">
        <v>333</v>
      </c>
      <c r="J21" s="29">
        <v>44996</v>
      </c>
      <c r="K21" s="104">
        <v>2.1</v>
      </c>
      <c r="L21" s="28">
        <v>12</v>
      </c>
      <c r="M21" s="28" t="s">
        <v>333</v>
      </c>
      <c r="N21" s="29">
        <v>186720</v>
      </c>
      <c r="O21" s="104">
        <v>1.2</v>
      </c>
      <c r="P21" s="28">
        <v>12</v>
      </c>
      <c r="Q21" s="28" t="s">
        <v>333</v>
      </c>
      <c r="R21" s="29">
        <v>273148</v>
      </c>
      <c r="S21" s="104">
        <v>1</v>
      </c>
      <c r="T21" s="28">
        <v>12</v>
      </c>
    </row>
    <row r="22" spans="1:23" x14ac:dyDescent="0.25">
      <c r="A22" s="134" t="s">
        <v>334</v>
      </c>
      <c r="B22" s="135">
        <v>144090</v>
      </c>
      <c r="C22" s="136">
        <v>-0.2</v>
      </c>
      <c r="D22" s="134">
        <v>13</v>
      </c>
      <c r="E22" s="134" t="s">
        <v>334</v>
      </c>
      <c r="F22" s="135">
        <v>287905</v>
      </c>
      <c r="G22" s="136">
        <v>-0.1</v>
      </c>
      <c r="H22" s="134">
        <v>13</v>
      </c>
      <c r="I22" s="134" t="s">
        <v>334</v>
      </c>
      <c r="J22" s="135">
        <v>134250</v>
      </c>
      <c r="K22" s="136">
        <v>-0.4</v>
      </c>
      <c r="L22" s="134">
        <v>13</v>
      </c>
      <c r="M22" s="134" t="s">
        <v>334</v>
      </c>
      <c r="N22" s="135">
        <v>566246</v>
      </c>
      <c r="O22" s="136">
        <v>-0.2</v>
      </c>
      <c r="P22" s="134">
        <v>13</v>
      </c>
      <c r="Q22" s="134" t="s">
        <v>334</v>
      </c>
      <c r="R22" s="135">
        <v>834105</v>
      </c>
      <c r="S22" s="136">
        <v>-0.5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335</v>
      </c>
      <c r="B25" s="29">
        <v>48556</v>
      </c>
      <c r="C25" s="104">
        <v>0.2</v>
      </c>
      <c r="D25" s="28">
        <v>14</v>
      </c>
      <c r="E25" s="28" t="s">
        <v>335</v>
      </c>
      <c r="F25" s="29">
        <v>96638</v>
      </c>
      <c r="G25" s="104">
        <v>0.2</v>
      </c>
      <c r="H25" s="28">
        <v>14</v>
      </c>
      <c r="I25" s="28" t="s">
        <v>335</v>
      </c>
      <c r="J25" s="29">
        <v>45023</v>
      </c>
      <c r="K25" s="104">
        <v>-0.2</v>
      </c>
      <c r="L25" s="28">
        <v>14</v>
      </c>
      <c r="M25" s="28" t="s">
        <v>335</v>
      </c>
      <c r="N25" s="29">
        <v>190216</v>
      </c>
      <c r="O25" s="104">
        <v>0.1</v>
      </c>
      <c r="P25" s="28">
        <v>14</v>
      </c>
      <c r="Q25" s="28" t="s">
        <v>335</v>
      </c>
      <c r="R25" s="29">
        <v>277934</v>
      </c>
      <c r="S25" s="104">
        <v>0</v>
      </c>
      <c r="T25" s="28">
        <v>14</v>
      </c>
    </row>
    <row r="26" spans="1:23" x14ac:dyDescent="0.25">
      <c r="A26" s="28" t="s">
        <v>336</v>
      </c>
      <c r="B26" s="29">
        <v>45415</v>
      </c>
      <c r="C26" s="104">
        <v>-1.4</v>
      </c>
      <c r="D26" s="28">
        <v>15</v>
      </c>
      <c r="E26" s="28" t="s">
        <v>336</v>
      </c>
      <c r="F26" s="29">
        <v>89170</v>
      </c>
      <c r="G26" s="104">
        <v>-1.3</v>
      </c>
      <c r="H26" s="28">
        <v>15</v>
      </c>
      <c r="I26" s="28" t="s">
        <v>336</v>
      </c>
      <c r="J26" s="29">
        <v>42235</v>
      </c>
      <c r="K26" s="104">
        <v>0</v>
      </c>
      <c r="L26" s="28">
        <v>15</v>
      </c>
      <c r="M26" s="28" t="s">
        <v>336</v>
      </c>
      <c r="N26" s="29">
        <v>176819</v>
      </c>
      <c r="O26" s="104">
        <v>-1</v>
      </c>
      <c r="P26" s="28">
        <v>15</v>
      </c>
      <c r="Q26" s="28" t="s">
        <v>336</v>
      </c>
      <c r="R26" s="29">
        <v>256954</v>
      </c>
      <c r="S26" s="104">
        <v>-1.3</v>
      </c>
      <c r="T26" s="28">
        <v>15</v>
      </c>
    </row>
    <row r="27" spans="1:23" ht="13.8" thickBot="1" x14ac:dyDescent="0.3">
      <c r="A27" s="28" t="s">
        <v>337</v>
      </c>
      <c r="B27" s="29">
        <v>45467</v>
      </c>
      <c r="C27" s="104">
        <v>-0.8</v>
      </c>
      <c r="D27" s="28">
        <v>16</v>
      </c>
      <c r="E27" s="28" t="s">
        <v>337</v>
      </c>
      <c r="F27" s="29">
        <v>89790</v>
      </c>
      <c r="G27" s="104">
        <v>-1.5</v>
      </c>
      <c r="H27" s="28">
        <v>16</v>
      </c>
      <c r="I27" s="28" t="s">
        <v>337</v>
      </c>
      <c r="J27" s="29">
        <v>42689</v>
      </c>
      <c r="K27" s="104">
        <v>-1.9</v>
      </c>
      <c r="L27" s="28">
        <v>16</v>
      </c>
      <c r="M27" s="28" t="s">
        <v>337</v>
      </c>
      <c r="N27" s="29">
        <v>177946</v>
      </c>
      <c r="O27" s="104">
        <v>-1.4</v>
      </c>
      <c r="P27" s="28">
        <v>16</v>
      </c>
      <c r="Q27" s="28" t="s">
        <v>337</v>
      </c>
      <c r="R27" s="29">
        <v>256430</v>
      </c>
      <c r="S27" s="104">
        <v>-1.8</v>
      </c>
      <c r="T27" s="28">
        <v>16</v>
      </c>
    </row>
    <row r="28" spans="1:23" x14ac:dyDescent="0.25">
      <c r="A28" s="134" t="s">
        <v>338</v>
      </c>
      <c r="B28" s="135">
        <v>139437</v>
      </c>
      <c r="C28" s="136">
        <v>-0.7</v>
      </c>
      <c r="D28" s="134">
        <v>17</v>
      </c>
      <c r="E28" s="134" t="s">
        <v>338</v>
      </c>
      <c r="F28" s="135">
        <v>275597</v>
      </c>
      <c r="G28" s="136">
        <v>-0.9</v>
      </c>
      <c r="H28" s="134">
        <v>17</v>
      </c>
      <c r="I28" s="134" t="s">
        <v>338</v>
      </c>
      <c r="J28" s="135">
        <v>129947</v>
      </c>
      <c r="K28" s="136">
        <v>-0.7</v>
      </c>
      <c r="L28" s="134">
        <v>17</v>
      </c>
      <c r="M28" s="134" t="s">
        <v>338</v>
      </c>
      <c r="N28" s="135">
        <v>544981</v>
      </c>
      <c r="O28" s="136">
        <v>-0.8</v>
      </c>
      <c r="P28" s="134">
        <v>17</v>
      </c>
      <c r="Q28" s="134" t="s">
        <v>338</v>
      </c>
      <c r="R28" s="135">
        <v>791319</v>
      </c>
      <c r="S28" s="136">
        <v>-1</v>
      </c>
      <c r="T28" s="32">
        <v>17</v>
      </c>
    </row>
    <row r="29" spans="1:23" ht="13.8" thickBot="1" x14ac:dyDescent="0.3">
      <c r="A29" s="144" t="s">
        <v>339</v>
      </c>
      <c r="B29" s="145">
        <v>283527</v>
      </c>
      <c r="C29" s="146">
        <v>-0.4</v>
      </c>
      <c r="D29" s="144">
        <v>18</v>
      </c>
      <c r="E29" s="144" t="s">
        <v>339</v>
      </c>
      <c r="F29" s="145">
        <v>563503</v>
      </c>
      <c r="G29" s="146">
        <v>-0.5</v>
      </c>
      <c r="H29" s="144">
        <v>18</v>
      </c>
      <c r="I29" s="144" t="s">
        <v>339</v>
      </c>
      <c r="J29" s="145">
        <v>264197</v>
      </c>
      <c r="K29" s="146">
        <v>-0.5</v>
      </c>
      <c r="L29" s="144">
        <v>18</v>
      </c>
      <c r="M29" s="144" t="s">
        <v>339</v>
      </c>
      <c r="N29" s="145">
        <v>1111227</v>
      </c>
      <c r="O29" s="146">
        <v>-0.5</v>
      </c>
      <c r="P29" s="144">
        <v>18</v>
      </c>
      <c r="Q29" s="144" t="s">
        <v>339</v>
      </c>
      <c r="R29" s="145">
        <v>1625424</v>
      </c>
      <c r="S29" s="146">
        <v>-0.8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556157</v>
      </c>
      <c r="C32" s="139">
        <v>1.8</v>
      </c>
      <c r="D32" s="137">
        <v>19</v>
      </c>
      <c r="E32" s="137" t="s">
        <v>36</v>
      </c>
      <c r="F32" s="138">
        <v>1102129</v>
      </c>
      <c r="G32" s="139">
        <v>1.2</v>
      </c>
      <c r="H32" s="137">
        <v>19</v>
      </c>
      <c r="I32" s="137" t="s">
        <v>36</v>
      </c>
      <c r="J32" s="138">
        <v>519727</v>
      </c>
      <c r="K32" s="139">
        <v>1.5</v>
      </c>
      <c r="L32" s="137">
        <v>19</v>
      </c>
      <c r="M32" s="137" t="s">
        <v>36</v>
      </c>
      <c r="N32" s="138">
        <v>2178012</v>
      </c>
      <c r="O32" s="139">
        <v>1.4</v>
      </c>
      <c r="P32" s="137">
        <v>19</v>
      </c>
      <c r="Q32" s="137" t="s">
        <v>36</v>
      </c>
      <c r="R32" s="138">
        <v>3169434</v>
      </c>
      <c r="S32" s="139">
        <v>0.9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340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77" t="s">
        <v>98</v>
      </c>
      <c r="B35" s="278"/>
      <c r="C35" s="103" t="s">
        <v>318</v>
      </c>
      <c r="D35" s="45"/>
      <c r="E35" s="58" t="s">
        <v>109</v>
      </c>
      <c r="F35" s="83"/>
      <c r="G35" s="103" t="s">
        <v>318</v>
      </c>
      <c r="H35" s="45"/>
      <c r="I35" s="58" t="s">
        <v>121</v>
      </c>
      <c r="J35" s="83"/>
      <c r="K35" s="103" t="s">
        <v>318</v>
      </c>
      <c r="L35" s="45"/>
      <c r="M35" s="58" t="s">
        <v>342</v>
      </c>
      <c r="N35" s="83"/>
      <c r="O35" s="103" t="s">
        <v>318</v>
      </c>
      <c r="P35" s="45"/>
      <c r="Q35" s="58" t="s">
        <v>131</v>
      </c>
      <c r="R35" s="83"/>
      <c r="S35" s="103" t="s">
        <v>318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322</v>
      </c>
      <c r="B37" s="29">
        <v>44079</v>
      </c>
      <c r="C37" s="104">
        <v>6.4</v>
      </c>
      <c r="D37" s="28">
        <v>20</v>
      </c>
      <c r="E37" s="28" t="s">
        <v>322</v>
      </c>
      <c r="F37" s="29">
        <v>87491</v>
      </c>
      <c r="G37" s="104">
        <v>5.8</v>
      </c>
      <c r="H37" s="28">
        <v>20</v>
      </c>
      <c r="I37" s="28" t="s">
        <v>322</v>
      </c>
      <c r="J37" s="29">
        <v>41147</v>
      </c>
      <c r="K37" s="104">
        <v>4.8</v>
      </c>
      <c r="L37" s="28">
        <v>20</v>
      </c>
      <c r="M37" s="28" t="s">
        <v>322</v>
      </c>
      <c r="N37" s="29">
        <v>172718</v>
      </c>
      <c r="O37" s="104">
        <v>5.7</v>
      </c>
      <c r="P37" s="28">
        <v>20</v>
      </c>
      <c r="Q37" s="28" t="s">
        <v>322</v>
      </c>
      <c r="R37" s="29">
        <v>247322</v>
      </c>
      <c r="S37" s="104">
        <v>5.6</v>
      </c>
      <c r="T37" s="28">
        <v>20</v>
      </c>
    </row>
    <row r="38" spans="1:23" x14ac:dyDescent="0.25">
      <c r="A38" s="28" t="s">
        <v>323</v>
      </c>
      <c r="B38" s="29"/>
      <c r="C38" s="104"/>
      <c r="D38" s="28">
        <v>21</v>
      </c>
      <c r="E38" s="28" t="s">
        <v>323</v>
      </c>
      <c r="F38" s="29"/>
      <c r="G38" s="104"/>
      <c r="H38" s="28">
        <v>21</v>
      </c>
      <c r="I38" s="28" t="s">
        <v>323</v>
      </c>
      <c r="J38" s="29"/>
      <c r="K38" s="104"/>
      <c r="L38" s="28">
        <v>21</v>
      </c>
      <c r="M38" s="28" t="s">
        <v>323</v>
      </c>
      <c r="N38" s="29"/>
      <c r="O38" s="104"/>
      <c r="P38" s="28">
        <v>21</v>
      </c>
      <c r="Q38" s="28" t="s">
        <v>323</v>
      </c>
      <c r="R38" s="29"/>
      <c r="S38" s="104"/>
      <c r="T38" s="28">
        <v>21</v>
      </c>
    </row>
    <row r="39" spans="1:23" ht="13.8" thickBot="1" x14ac:dyDescent="0.3">
      <c r="A39" s="28" t="s">
        <v>324</v>
      </c>
      <c r="B39" s="29"/>
      <c r="C39" s="104"/>
      <c r="D39" s="28">
        <v>22</v>
      </c>
      <c r="E39" s="28" t="s">
        <v>324</v>
      </c>
      <c r="F39" s="29"/>
      <c r="G39" s="104"/>
      <c r="H39" s="28">
        <v>22</v>
      </c>
      <c r="I39" s="28" t="s">
        <v>324</v>
      </c>
      <c r="J39" s="29"/>
      <c r="K39" s="104"/>
      <c r="L39" s="28">
        <v>22</v>
      </c>
      <c r="M39" s="28" t="s">
        <v>324</v>
      </c>
      <c r="N39" s="29"/>
      <c r="O39" s="104"/>
      <c r="P39" s="28">
        <v>22</v>
      </c>
      <c r="Q39" s="28" t="s">
        <v>324</v>
      </c>
      <c r="R39" s="29"/>
      <c r="S39" s="104"/>
      <c r="T39" s="28">
        <v>22</v>
      </c>
    </row>
    <row r="40" spans="1:23" x14ac:dyDescent="0.25">
      <c r="A40" s="134" t="s">
        <v>325</v>
      </c>
      <c r="B40" s="135">
        <v>44079</v>
      </c>
      <c r="C40" s="136">
        <v>6.4</v>
      </c>
      <c r="D40" s="134">
        <v>23</v>
      </c>
      <c r="E40" s="134" t="s">
        <v>325</v>
      </c>
      <c r="F40" s="135">
        <v>87491</v>
      </c>
      <c r="G40" s="136">
        <v>5.8</v>
      </c>
      <c r="H40" s="134">
        <v>23</v>
      </c>
      <c r="I40" s="134" t="s">
        <v>325</v>
      </c>
      <c r="J40" s="135">
        <v>41147</v>
      </c>
      <c r="K40" s="136">
        <v>4.8</v>
      </c>
      <c r="L40" s="134">
        <v>23</v>
      </c>
      <c r="M40" s="134" t="s">
        <v>325</v>
      </c>
      <c r="N40" s="135">
        <v>172718</v>
      </c>
      <c r="O40" s="136">
        <v>5.7</v>
      </c>
      <c r="P40" s="134">
        <v>23</v>
      </c>
      <c r="Q40" s="134" t="s">
        <v>325</v>
      </c>
      <c r="R40" s="135">
        <v>247322</v>
      </c>
      <c r="S40" s="136">
        <v>5.6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326</v>
      </c>
      <c r="B43" s="29"/>
      <c r="C43" s="104"/>
      <c r="D43" s="28">
        <v>24</v>
      </c>
      <c r="E43" s="28" t="s">
        <v>326</v>
      </c>
      <c r="F43" s="29"/>
      <c r="G43" s="104"/>
      <c r="H43" s="28">
        <v>24</v>
      </c>
      <c r="I43" s="28" t="s">
        <v>326</v>
      </c>
      <c r="J43" s="29"/>
      <c r="K43" s="104"/>
      <c r="L43" s="28">
        <v>24</v>
      </c>
      <c r="M43" s="28" t="s">
        <v>326</v>
      </c>
      <c r="N43" s="29"/>
      <c r="O43" s="104"/>
      <c r="P43" s="28">
        <v>24</v>
      </c>
      <c r="Q43" s="28" t="s">
        <v>326</v>
      </c>
      <c r="R43" s="29"/>
      <c r="S43" s="104"/>
      <c r="T43" s="28">
        <v>24</v>
      </c>
    </row>
    <row r="44" spans="1:23" x14ac:dyDescent="0.25">
      <c r="A44" s="28" t="s">
        <v>327</v>
      </c>
      <c r="B44" s="29"/>
      <c r="C44" s="104"/>
      <c r="D44" s="28">
        <v>25</v>
      </c>
      <c r="E44" s="28" t="s">
        <v>327</v>
      </c>
      <c r="F44" s="29"/>
      <c r="G44" s="104"/>
      <c r="H44" s="28">
        <v>25</v>
      </c>
      <c r="I44" s="28" t="s">
        <v>327</v>
      </c>
      <c r="J44" s="29"/>
      <c r="K44" s="104"/>
      <c r="L44" s="28">
        <v>25</v>
      </c>
      <c r="M44" s="28" t="s">
        <v>327</v>
      </c>
      <c r="N44" s="29"/>
      <c r="O44" s="104"/>
      <c r="P44" s="28">
        <v>25</v>
      </c>
      <c r="Q44" s="28" t="s">
        <v>327</v>
      </c>
      <c r="R44" s="29"/>
      <c r="S44" s="104"/>
      <c r="T44" s="28">
        <v>25</v>
      </c>
    </row>
    <row r="45" spans="1:23" ht="13.8" thickBot="1" x14ac:dyDescent="0.3">
      <c r="A45" s="28" t="s">
        <v>328</v>
      </c>
      <c r="B45" s="29"/>
      <c r="C45" s="104"/>
      <c r="D45" s="28">
        <v>26</v>
      </c>
      <c r="E45" s="28" t="s">
        <v>328</v>
      </c>
      <c r="F45" s="29"/>
      <c r="G45" s="104"/>
      <c r="H45" s="28">
        <v>26</v>
      </c>
      <c r="I45" s="28" t="s">
        <v>328</v>
      </c>
      <c r="J45" s="29"/>
      <c r="K45" s="104"/>
      <c r="L45" s="28">
        <v>26</v>
      </c>
      <c r="M45" s="28" t="s">
        <v>328</v>
      </c>
      <c r="N45" s="29"/>
      <c r="O45" s="104"/>
      <c r="P45" s="28">
        <v>26</v>
      </c>
      <c r="Q45" s="28" t="s">
        <v>328</v>
      </c>
      <c r="R45" s="29"/>
      <c r="S45" s="104"/>
      <c r="T45" s="28">
        <v>26</v>
      </c>
    </row>
    <row r="46" spans="1:23" x14ac:dyDescent="0.25">
      <c r="A46" s="134" t="s">
        <v>329</v>
      </c>
      <c r="B46" s="135">
        <v>0</v>
      </c>
      <c r="C46" s="136"/>
      <c r="D46" s="134">
        <v>27</v>
      </c>
      <c r="E46" s="134" t="s">
        <v>329</v>
      </c>
      <c r="F46" s="135">
        <v>0</v>
      </c>
      <c r="G46" s="136"/>
      <c r="H46" s="134">
        <v>27</v>
      </c>
      <c r="I46" s="134" t="s">
        <v>329</v>
      </c>
      <c r="J46" s="135">
        <v>0</v>
      </c>
      <c r="K46" s="136"/>
      <c r="L46" s="134">
        <v>27</v>
      </c>
      <c r="M46" s="134" t="s">
        <v>329</v>
      </c>
      <c r="N46" s="135">
        <v>0</v>
      </c>
      <c r="O46" s="136"/>
      <c r="P46" s="134">
        <v>27</v>
      </c>
      <c r="Q46" s="134" t="s">
        <v>329</v>
      </c>
      <c r="R46" s="135">
        <v>0</v>
      </c>
      <c r="S46" s="136"/>
      <c r="T46" s="32">
        <v>27</v>
      </c>
    </row>
    <row r="47" spans="1:23" x14ac:dyDescent="0.25">
      <c r="A47" s="28" t="s">
        <v>330</v>
      </c>
      <c r="B47" s="29">
        <v>44079</v>
      </c>
      <c r="C47" s="104">
        <v>6.4</v>
      </c>
      <c r="D47" s="28">
        <v>28</v>
      </c>
      <c r="E47" s="28" t="s">
        <v>330</v>
      </c>
      <c r="F47" s="29">
        <v>87491</v>
      </c>
      <c r="G47" s="104">
        <v>5.8</v>
      </c>
      <c r="H47" s="28">
        <v>28</v>
      </c>
      <c r="I47" s="28" t="s">
        <v>330</v>
      </c>
      <c r="J47" s="29">
        <v>41147</v>
      </c>
      <c r="K47" s="104">
        <v>4.8</v>
      </c>
      <c r="L47" s="28">
        <v>28</v>
      </c>
      <c r="M47" s="28" t="s">
        <v>330</v>
      </c>
      <c r="N47" s="29">
        <v>172718</v>
      </c>
      <c r="O47" s="104">
        <v>5.7</v>
      </c>
      <c r="P47" s="28">
        <v>28</v>
      </c>
      <c r="Q47" s="28" t="s">
        <v>330</v>
      </c>
      <c r="R47" s="29">
        <v>247322</v>
      </c>
      <c r="S47" s="104">
        <v>5.6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331</v>
      </c>
      <c r="B50" s="29"/>
      <c r="C50" s="104"/>
      <c r="D50" s="28">
        <v>29</v>
      </c>
      <c r="E50" s="28" t="s">
        <v>331</v>
      </c>
      <c r="F50" s="29"/>
      <c r="G50" s="104"/>
      <c r="H50" s="28">
        <v>29</v>
      </c>
      <c r="I50" s="28" t="s">
        <v>331</v>
      </c>
      <c r="J50" s="29"/>
      <c r="K50" s="104"/>
      <c r="L50" s="28">
        <v>29</v>
      </c>
      <c r="M50" s="28" t="s">
        <v>331</v>
      </c>
      <c r="N50" s="29"/>
      <c r="O50" s="104"/>
      <c r="P50" s="28">
        <v>29</v>
      </c>
      <c r="Q50" s="28" t="s">
        <v>331</v>
      </c>
      <c r="R50" s="29"/>
      <c r="S50" s="104"/>
      <c r="T50" s="28">
        <v>29</v>
      </c>
    </row>
    <row r="51" spans="1:23" x14ac:dyDescent="0.25">
      <c r="A51" s="28" t="s">
        <v>332</v>
      </c>
      <c r="B51" s="29"/>
      <c r="C51" s="104"/>
      <c r="D51" s="28">
        <v>30</v>
      </c>
      <c r="E51" s="28" t="s">
        <v>332</v>
      </c>
      <c r="F51" s="29"/>
      <c r="G51" s="104"/>
      <c r="H51" s="28">
        <v>30</v>
      </c>
      <c r="I51" s="28" t="s">
        <v>332</v>
      </c>
      <c r="J51" s="29"/>
      <c r="K51" s="104"/>
      <c r="L51" s="28">
        <v>30</v>
      </c>
      <c r="M51" s="28" t="s">
        <v>332</v>
      </c>
      <c r="N51" s="29"/>
      <c r="O51" s="104"/>
      <c r="P51" s="28">
        <v>30</v>
      </c>
      <c r="Q51" s="28" t="s">
        <v>332</v>
      </c>
      <c r="R51" s="29"/>
      <c r="S51" s="104"/>
      <c r="T51" s="28">
        <v>30</v>
      </c>
    </row>
    <row r="52" spans="1:23" ht="13.8" thickBot="1" x14ac:dyDescent="0.3">
      <c r="A52" s="28" t="s">
        <v>333</v>
      </c>
      <c r="B52" s="29"/>
      <c r="C52" s="104"/>
      <c r="D52" s="28">
        <v>31</v>
      </c>
      <c r="E52" s="28" t="s">
        <v>333</v>
      </c>
      <c r="F52" s="29"/>
      <c r="G52" s="104"/>
      <c r="H52" s="28">
        <v>31</v>
      </c>
      <c r="I52" s="28" t="s">
        <v>333</v>
      </c>
      <c r="J52" s="29"/>
      <c r="K52" s="104"/>
      <c r="L52" s="28">
        <v>31</v>
      </c>
      <c r="M52" s="28" t="s">
        <v>333</v>
      </c>
      <c r="N52" s="29"/>
      <c r="O52" s="104"/>
      <c r="P52" s="28">
        <v>31</v>
      </c>
      <c r="Q52" s="28" t="s">
        <v>333</v>
      </c>
      <c r="R52" s="29"/>
      <c r="S52" s="104"/>
      <c r="T52" s="28">
        <v>31</v>
      </c>
    </row>
    <row r="53" spans="1:23" x14ac:dyDescent="0.25">
      <c r="A53" s="134" t="s">
        <v>334</v>
      </c>
      <c r="B53" s="135">
        <v>0</v>
      </c>
      <c r="C53" s="136"/>
      <c r="D53" s="134">
        <v>32</v>
      </c>
      <c r="E53" s="134" t="s">
        <v>334</v>
      </c>
      <c r="F53" s="135">
        <v>0</v>
      </c>
      <c r="G53" s="136"/>
      <c r="H53" s="134">
        <v>32</v>
      </c>
      <c r="I53" s="134" t="s">
        <v>334</v>
      </c>
      <c r="J53" s="135">
        <v>0</v>
      </c>
      <c r="K53" s="136"/>
      <c r="L53" s="134">
        <v>32</v>
      </c>
      <c r="M53" s="134" t="s">
        <v>334</v>
      </c>
      <c r="N53" s="135">
        <v>0</v>
      </c>
      <c r="O53" s="136"/>
      <c r="P53" s="134">
        <v>32</v>
      </c>
      <c r="Q53" s="134" t="s">
        <v>334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335</v>
      </c>
      <c r="B56" s="29"/>
      <c r="C56" s="104"/>
      <c r="D56" s="28">
        <v>33</v>
      </c>
      <c r="E56" s="28" t="s">
        <v>335</v>
      </c>
      <c r="F56" s="29"/>
      <c r="G56" s="104"/>
      <c r="H56" s="28">
        <v>33</v>
      </c>
      <c r="I56" s="28" t="s">
        <v>335</v>
      </c>
      <c r="J56" s="29"/>
      <c r="K56" s="104"/>
      <c r="L56" s="28">
        <v>33</v>
      </c>
      <c r="M56" s="28" t="s">
        <v>335</v>
      </c>
      <c r="N56" s="29"/>
      <c r="O56" s="104"/>
      <c r="P56" s="28">
        <v>33</v>
      </c>
      <c r="Q56" s="28" t="s">
        <v>335</v>
      </c>
      <c r="R56" s="29"/>
      <c r="S56" s="104"/>
      <c r="T56" s="28">
        <v>33</v>
      </c>
    </row>
    <row r="57" spans="1:23" x14ac:dyDescent="0.25">
      <c r="A57" s="28" t="s">
        <v>336</v>
      </c>
      <c r="B57" s="29"/>
      <c r="C57" s="104"/>
      <c r="D57" s="28">
        <v>34</v>
      </c>
      <c r="E57" s="28" t="s">
        <v>336</v>
      </c>
      <c r="F57" s="29"/>
      <c r="G57" s="104"/>
      <c r="H57" s="28">
        <v>34</v>
      </c>
      <c r="I57" s="28" t="s">
        <v>336</v>
      </c>
      <c r="J57" s="29"/>
      <c r="K57" s="104"/>
      <c r="L57" s="28">
        <v>34</v>
      </c>
      <c r="M57" s="28" t="s">
        <v>336</v>
      </c>
      <c r="N57" s="29"/>
      <c r="O57" s="104"/>
      <c r="P57" s="28">
        <v>34</v>
      </c>
      <c r="Q57" s="28" t="s">
        <v>336</v>
      </c>
      <c r="R57" s="29"/>
      <c r="S57" s="104"/>
      <c r="T57" s="28">
        <v>34</v>
      </c>
    </row>
    <row r="58" spans="1:23" ht="13.8" thickBot="1" x14ac:dyDescent="0.3">
      <c r="A58" s="28" t="s">
        <v>337</v>
      </c>
      <c r="B58" s="29"/>
      <c r="C58" s="104"/>
      <c r="D58" s="28">
        <v>35</v>
      </c>
      <c r="E58" s="28" t="s">
        <v>337</v>
      </c>
      <c r="F58" s="29"/>
      <c r="G58" s="104"/>
      <c r="H58" s="28">
        <v>35</v>
      </c>
      <c r="I58" s="28" t="s">
        <v>337</v>
      </c>
      <c r="J58" s="29"/>
      <c r="K58" s="104"/>
      <c r="L58" s="28">
        <v>35</v>
      </c>
      <c r="M58" s="28" t="s">
        <v>337</v>
      </c>
      <c r="N58" s="29"/>
      <c r="O58" s="104"/>
      <c r="P58" s="28">
        <v>35</v>
      </c>
      <c r="Q58" s="28" t="s">
        <v>337</v>
      </c>
      <c r="R58" s="29"/>
      <c r="S58" s="104"/>
      <c r="T58" s="28">
        <v>35</v>
      </c>
    </row>
    <row r="59" spans="1:23" x14ac:dyDescent="0.25">
      <c r="A59" s="134" t="s">
        <v>338</v>
      </c>
      <c r="B59" s="135">
        <v>0</v>
      </c>
      <c r="C59" s="136"/>
      <c r="D59" s="134">
        <v>36</v>
      </c>
      <c r="E59" s="134" t="s">
        <v>338</v>
      </c>
      <c r="F59" s="135">
        <v>0</v>
      </c>
      <c r="G59" s="136"/>
      <c r="H59" s="134">
        <v>36</v>
      </c>
      <c r="I59" s="134" t="s">
        <v>338</v>
      </c>
      <c r="J59" s="135">
        <v>0</v>
      </c>
      <c r="K59" s="136"/>
      <c r="L59" s="134">
        <v>36</v>
      </c>
      <c r="M59" s="134" t="s">
        <v>338</v>
      </c>
      <c r="N59" s="135">
        <v>0</v>
      </c>
      <c r="O59" s="136"/>
      <c r="P59" s="134">
        <v>36</v>
      </c>
      <c r="Q59" s="134" t="s">
        <v>338</v>
      </c>
      <c r="R59" s="135">
        <v>0</v>
      </c>
      <c r="S59" s="136"/>
      <c r="T59" s="32">
        <v>36</v>
      </c>
    </row>
    <row r="60" spans="1:23" x14ac:dyDescent="0.25">
      <c r="A60" s="28" t="s">
        <v>339</v>
      </c>
      <c r="B60" s="29">
        <v>0</v>
      </c>
      <c r="C60" s="104"/>
      <c r="D60" s="28">
        <v>37</v>
      </c>
      <c r="E60" s="28" t="s">
        <v>339</v>
      </c>
      <c r="F60" s="29">
        <v>0</v>
      </c>
      <c r="G60" s="104"/>
      <c r="H60" s="28">
        <v>37</v>
      </c>
      <c r="I60" s="28" t="s">
        <v>339</v>
      </c>
      <c r="J60" s="29">
        <v>0</v>
      </c>
      <c r="K60" s="104"/>
      <c r="L60" s="28">
        <v>37</v>
      </c>
      <c r="M60" s="28" t="s">
        <v>339</v>
      </c>
      <c r="N60" s="29">
        <v>0</v>
      </c>
      <c r="O60" s="104"/>
      <c r="P60" s="28">
        <v>37</v>
      </c>
      <c r="Q60" s="28" t="s">
        <v>339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44079</v>
      </c>
      <c r="C63" s="139">
        <v>6.4</v>
      </c>
      <c r="D63" s="137">
        <v>38</v>
      </c>
      <c r="E63" s="137" t="s">
        <v>36</v>
      </c>
      <c r="F63" s="138">
        <v>87491</v>
      </c>
      <c r="G63" s="139">
        <v>5.8</v>
      </c>
      <c r="H63" s="137">
        <v>38</v>
      </c>
      <c r="I63" s="137" t="s">
        <v>36</v>
      </c>
      <c r="J63" s="138">
        <v>41147</v>
      </c>
      <c r="K63" s="139">
        <v>4.8</v>
      </c>
      <c r="L63" s="137">
        <v>38</v>
      </c>
      <c r="M63" s="137" t="s">
        <v>36</v>
      </c>
      <c r="N63" s="138">
        <v>172718</v>
      </c>
      <c r="O63" s="139">
        <v>5.7</v>
      </c>
      <c r="P63" s="137">
        <v>38</v>
      </c>
      <c r="Q63" s="137" t="s">
        <v>36</v>
      </c>
      <c r="R63" s="138">
        <v>247322</v>
      </c>
      <c r="S63" s="139">
        <v>5.6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T32" sqref="T32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343</v>
      </c>
      <c r="N1" s="15" t="s">
        <v>344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8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8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8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8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8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8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8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8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8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8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8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8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8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8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8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8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8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8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8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8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8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8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8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8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8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8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8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8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8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8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8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8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8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8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8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8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8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8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8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8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8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8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8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8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8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8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8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8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8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8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8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8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8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8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8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8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8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8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8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8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8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8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8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8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8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8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8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8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8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8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8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8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8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8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8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8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8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8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8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8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8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8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8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8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8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8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8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8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8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8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8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8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8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8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8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8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8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8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8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8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8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8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8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8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8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8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8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8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8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8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8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8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8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8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8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8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8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8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8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8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8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8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8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8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8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8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8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8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8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8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8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8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8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8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8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8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8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8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8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8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8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8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8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8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8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8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8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8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8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8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8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8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8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8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8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8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8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8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8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8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8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8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8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8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8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8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8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8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8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8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8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8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8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8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8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8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8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8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8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8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8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8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8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8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8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8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8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8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8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8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8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8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8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8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8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8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8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8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8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8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8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8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8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8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8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8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8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8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8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8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8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8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8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8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8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8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8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8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8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8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8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8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8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8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8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8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8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8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8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8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8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8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8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8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8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8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8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8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8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8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8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8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8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8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8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8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8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8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8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8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8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8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8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8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8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8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8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8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8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8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8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8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8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8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8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8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8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8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8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8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8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8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8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8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8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8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8">
        <f>Data!I318</f>
        <v>3148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8">
        <f>Data!I319</f>
        <v>3170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8">
        <f>Data!I320</f>
        <v>3177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8">
        <f>Data!I321</f>
        <v>3181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8">
        <f>Data!I322</f>
        <v>3184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8">
        <f>Data!I323</f>
        <v>3180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8">
        <f>Data!I324</f>
        <v>3171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8">
        <f>Data!I325</f>
        <v>3173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8">
        <f>Data!I326</f>
        <v>3176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8">
        <f>Data!I327</f>
        <v>3176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8">
        <f>Data!I328</f>
        <v>3173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8">
        <f>Data!I329</f>
        <v>3168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8">
        <f>Data!I330</f>
        <v>3181</v>
      </c>
    </row>
    <row r="291" spans="12:14" x14ac:dyDescent="0.25">
      <c r="L291" s="162" t="str">
        <f>IF(Data!H331 &lt;&gt; "", Data!J331, "")</f>
        <v/>
      </c>
      <c r="M291" s="158" t="str">
        <f>Data!H331</f>
        <v/>
      </c>
      <c r="N291" s="178" t="e">
        <f>Data!I331</f>
        <v>#N/A</v>
      </c>
    </row>
    <row r="292" spans="12:14" x14ac:dyDescent="0.25">
      <c r="L292" s="162" t="str">
        <f>IF(Data!H332 &lt;&gt; "", Data!J332, "")</f>
        <v/>
      </c>
      <c r="M292" s="158" t="str">
        <f>Data!H332</f>
        <v/>
      </c>
      <c r="N292" s="178" t="e">
        <f>Data!I332</f>
        <v>#N/A</v>
      </c>
    </row>
    <row r="293" spans="12:14" x14ac:dyDescent="0.25">
      <c r="L293" s="162" t="str">
        <f>IF(Data!H333 &lt;&gt; "", Data!J333, "")</f>
        <v/>
      </c>
      <c r="M293" s="158" t="str">
        <f>Data!H333</f>
        <v/>
      </c>
      <c r="N293" s="178" t="e">
        <f>Data!I333</f>
        <v>#N/A</v>
      </c>
    </row>
    <row r="294" spans="12:14" x14ac:dyDescent="0.25">
      <c r="L294" s="162" t="str">
        <f>IF(Data!H334 &lt;&gt; "", Data!J334, "")</f>
        <v/>
      </c>
      <c r="M294" s="158" t="str">
        <f>Data!H334</f>
        <v/>
      </c>
      <c r="N294" s="178" t="e">
        <f>Data!I334</f>
        <v>#N/A</v>
      </c>
    </row>
    <row r="295" spans="12:14" x14ac:dyDescent="0.25">
      <c r="L295" s="162" t="str">
        <f>IF(Data!H335 &lt;&gt; "", Data!J335, "")</f>
        <v/>
      </c>
      <c r="M295" s="158" t="str">
        <f>Data!H335</f>
        <v/>
      </c>
      <c r="N295" s="178" t="e">
        <f>Data!I335</f>
        <v>#N/A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8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8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E675B2-0995-4A80-ABCE-080EBEC20F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A66CBE-DE58-477B-8606-A111682F7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5C78887-4E5B-42F0-96E1-46DF13B533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Wilson, Richard CTR (FHWA)</cp:lastModifiedBy>
  <cp:lastPrinted>2004-04-15T22:51:16Z</cp:lastPrinted>
  <dcterms:created xsi:type="dcterms:W3CDTF">2004-04-08T14:20:42Z</dcterms:created>
  <dcterms:modified xsi:type="dcterms:W3CDTF">2023-03-16T13:16:32Z</dcterms:modified>
</cp:coreProperties>
</file>