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6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drawings/drawing7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8.xml" ContentType="application/vnd.openxmlformats-officedocument.drawing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.zhang\Documents\TVT\2024\May\"/>
    </mc:Choice>
  </mc:AlternateContent>
  <xr:revisionPtr revIDLastSave="0" documentId="13_ncr:1_{2A12B86C-C967-45AD-8DFD-7B084C70D5CA}" xr6:coauthVersionLast="47" xr6:coauthVersionMax="47" xr10:uidLastSave="{00000000-0000-0000-0000-000000000000}"/>
  <bookViews>
    <workbookView xWindow="-28908" yWindow="-1140" windowWidth="29016" windowHeight="15816" tabRatio="661" xr2:uid="{00000000-000D-0000-FFFF-FFFF00000000}"/>
  </bookViews>
  <sheets>
    <sheet name="Page1" sheetId="37" r:id="rId1"/>
    <sheet name="Page 2" sheetId="23" r:id="rId2"/>
    <sheet name="Page 3" sheetId="51" r:id="rId3"/>
    <sheet name="Page 4" sheetId="52" r:id="rId4"/>
    <sheet name="Page 5" sheetId="53" r:id="rId5"/>
    <sheet name="Page 6" sheetId="54" r:id="rId6"/>
    <sheet name="Page 7" sheetId="55" r:id="rId7"/>
    <sheet name="Page 8" sheetId="56" r:id="rId8"/>
    <sheet name="Figure 1" sheetId="22" r:id="rId9"/>
    <sheet name="Figure 2" sheetId="11" r:id="rId10"/>
    <sheet name="Figure 3" sheetId="59" r:id="rId11"/>
    <sheet name="Data" sheetId="57" r:id="rId12"/>
    <sheet name="SAVMT" sheetId="60" r:id="rId13"/>
  </sheets>
  <definedNames>
    <definedName name="content" localSheetId="10">'Figure 3'!$A$39</definedName>
    <definedName name="Current_Year">'Page 7'!$A$34</definedName>
    <definedName name="Current_Year2">'Page 8'!$A$34</definedName>
    <definedName name="Fig1_table">Data!$A$41:$F$353</definedName>
    <definedName name="Fig2_table">Data!$L$41:$Q$77</definedName>
    <definedName name="Figure3">SAVMT!#REF!</definedName>
    <definedName name="Page1_data">Data!$2:$4</definedName>
    <definedName name="Page2_table">Data!$A$8:$D$34</definedName>
    <definedName name="Page3_Description1">'Page 3'!$D$4</definedName>
    <definedName name="Page3_Description2">'Page 3'!$D$13</definedName>
    <definedName name="Page3_Description3">'Page 3'!$D$21</definedName>
    <definedName name="Page3_Description4">'Page 3'!$D$33</definedName>
    <definedName name="Page3_Description5">'Page 3'!$D$41</definedName>
    <definedName name="Page3_Description6">'Page 3'!$D$49</definedName>
    <definedName name="Page3_Table1">'Page 3'!$D$5:$P$56</definedName>
    <definedName name="Page4_Table">'Page 4'!$D$8:$L$69</definedName>
    <definedName name="Page4_Table_Total">'Page 4'!$P$59:$W$60</definedName>
    <definedName name="Page4_Year1">'Page 4'!$E$5</definedName>
    <definedName name="Page4_Year2">'Page 4'!$I$5</definedName>
    <definedName name="Page5_Table">'Page 5'!$D$8:$L$69</definedName>
    <definedName name="Page5_Table_Total">'Page 5'!$P$59:$W$60</definedName>
    <definedName name="Page5_Year1">'Page 5'!$E$5</definedName>
    <definedName name="Page5_Year2">'Page 5'!$I$5</definedName>
    <definedName name="Page6_Table">'Page 6'!$D$8:$L$67</definedName>
    <definedName name="Page6_Table_Total">'Page 6'!$Q$59:$W$60</definedName>
    <definedName name="Page6_Table_web">'Page 6'!$D$8:$L$70</definedName>
    <definedName name="Page6_Year1">'Page 6'!$E$5</definedName>
    <definedName name="Page6_Year2">'Page 6'!$I$5</definedName>
    <definedName name="Page7_SubTable1">'Page 7'!$B$5:$D$63</definedName>
    <definedName name="Page7_SubTable2">'Page 7'!$F$5:$H$63</definedName>
    <definedName name="Page7_SubTable3">'Page 7'!$J$5:$L$63</definedName>
    <definedName name="Page7_SubTable4">'Page 7'!$N$5:$P$63</definedName>
    <definedName name="Page7_SubTable5">'Page 7'!$R$5:$T$63</definedName>
    <definedName name="Page8_SubTable1">'Page 8'!$B$5:$D$63</definedName>
    <definedName name="Page8_SubTable2">'Page 8'!$F$5:$H$63</definedName>
    <definedName name="Page8_SubTable3">'Page 8'!$J$5:$L$63</definedName>
    <definedName name="Page8_SubTable4">'Page 8'!$N$5:$P$63</definedName>
    <definedName name="Page8_SubTable5">'Page 8'!$R$5:$T$63</definedName>
    <definedName name="Previous_Year">'Page 7'!$A$2</definedName>
    <definedName name="Previous_Year2">'Page 8'!$A$2</definedName>
    <definedName name="_xlnm.Print_Area" localSheetId="8">'Figure 1'!$A$1:$K$57</definedName>
    <definedName name="_xlnm.Print_Area" localSheetId="9">'Figure 2'!$A$1:$K$57</definedName>
    <definedName name="_xlnm.Print_Area" localSheetId="10">'Figure 3'!$A$1:$K$57</definedName>
    <definedName name="_xlnm.Print_Area" localSheetId="1">'Page 2'!$A$1:$O$61</definedName>
    <definedName name="_xlnm.Print_Area" localSheetId="4">'Page 5'!$A$1:$L$71</definedName>
    <definedName name="_xlnm.Print_Area" localSheetId="7">'Page 8'!$A$1:$T$63</definedName>
    <definedName name="_xlnm.Print_Area" localSheetId="0">Page1!$A$1:$L$70</definedName>
    <definedName name="Report_Type">Page1!$E$2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37" l="1"/>
  <c r="H15" i="37" s="1"/>
  <c r="E15" i="37"/>
  <c r="G15" i="37"/>
  <c r="E17" i="37"/>
  <c r="E20" i="37"/>
  <c r="E21" i="37"/>
  <c r="H21" i="37"/>
  <c r="K21" i="37"/>
  <c r="E22" i="37"/>
  <c r="K22" i="37"/>
  <c r="L22" i="37"/>
  <c r="E23" i="37"/>
  <c r="E25" i="37"/>
  <c r="K25" i="37"/>
  <c r="G26" i="37"/>
  <c r="E27" i="37"/>
  <c r="A31" i="37"/>
  <c r="D61" i="37"/>
  <c r="G61" i="37"/>
  <c r="J61" i="37"/>
  <c r="D62" i="37"/>
  <c r="G62" i="37"/>
  <c r="J62" i="37"/>
  <c r="G65" i="37"/>
  <c r="J65" i="37"/>
  <c r="G66" i="37"/>
  <c r="J66" i="37"/>
  <c r="B69" i="37"/>
  <c r="F70" i="37"/>
  <c r="B71" i="37"/>
  <c r="A1" i="23"/>
  <c r="A5" i="23"/>
  <c r="E5" i="23"/>
  <c r="F5" i="23"/>
  <c r="G5" i="23"/>
  <c r="H5" i="23"/>
  <c r="A7" i="23"/>
  <c r="A9" i="23"/>
  <c r="E9" i="23"/>
  <c r="G9" i="23"/>
  <c r="H9" i="23"/>
  <c r="F24" i="23"/>
  <c r="E25" i="23"/>
  <c r="A18" i="23" s="1"/>
  <c r="F25" i="23"/>
  <c r="H25" i="23"/>
  <c r="I25" i="23"/>
  <c r="E26" i="23"/>
  <c r="F26" i="23"/>
  <c r="H26" i="23"/>
  <c r="I26" i="23"/>
  <c r="E27" i="23"/>
  <c r="F27" i="23"/>
  <c r="H27" i="23"/>
  <c r="I27" i="23"/>
  <c r="E28" i="23"/>
  <c r="F28" i="23"/>
  <c r="H28" i="23"/>
  <c r="I28" i="23"/>
  <c r="E29" i="23"/>
  <c r="F29" i="23"/>
  <c r="H29" i="23"/>
  <c r="I29" i="23"/>
  <c r="E30" i="23"/>
  <c r="F30" i="23"/>
  <c r="H30" i="23"/>
  <c r="I30" i="23"/>
  <c r="E31" i="23"/>
  <c r="F31" i="23"/>
  <c r="H31" i="23"/>
  <c r="I31" i="23"/>
  <c r="E32" i="23"/>
  <c r="F32" i="23"/>
  <c r="H32" i="23"/>
  <c r="I32" i="23"/>
  <c r="E33" i="23"/>
  <c r="F33" i="23"/>
  <c r="H33" i="23"/>
  <c r="I33" i="23"/>
  <c r="E34" i="23"/>
  <c r="F34" i="23"/>
  <c r="H34" i="23"/>
  <c r="I34" i="23"/>
  <c r="E35" i="23"/>
  <c r="F35" i="23"/>
  <c r="H35" i="23"/>
  <c r="I35" i="23"/>
  <c r="E36" i="23"/>
  <c r="F36" i="23"/>
  <c r="H36" i="23"/>
  <c r="I36" i="23"/>
  <c r="E37" i="23"/>
  <c r="F37" i="23"/>
  <c r="H37" i="23"/>
  <c r="I37" i="23"/>
  <c r="E38" i="23"/>
  <c r="F38" i="23"/>
  <c r="H38" i="23"/>
  <c r="I38" i="23"/>
  <c r="E39" i="23"/>
  <c r="F39" i="23"/>
  <c r="H39" i="23"/>
  <c r="I39" i="23"/>
  <c r="E40" i="23"/>
  <c r="F40" i="23"/>
  <c r="H40" i="23"/>
  <c r="I40" i="23"/>
  <c r="E41" i="23"/>
  <c r="F41" i="23"/>
  <c r="H41" i="23"/>
  <c r="I41" i="23"/>
  <c r="E42" i="23"/>
  <c r="F42" i="23"/>
  <c r="H42" i="23"/>
  <c r="I42" i="23"/>
  <c r="E43" i="23"/>
  <c r="F43" i="23"/>
  <c r="H43" i="23"/>
  <c r="I43" i="23"/>
  <c r="E44" i="23"/>
  <c r="F44" i="23"/>
  <c r="H44" i="23"/>
  <c r="I44" i="23"/>
  <c r="E45" i="23"/>
  <c r="F45" i="23"/>
  <c r="H45" i="23"/>
  <c r="I45" i="23"/>
  <c r="E46" i="23"/>
  <c r="F46" i="23"/>
  <c r="H46" i="23"/>
  <c r="I46" i="23"/>
  <c r="E47" i="23"/>
  <c r="F47" i="23"/>
  <c r="H47" i="23"/>
  <c r="I47" i="23"/>
  <c r="E48" i="23"/>
  <c r="F48" i="23"/>
  <c r="H48" i="23"/>
  <c r="I48" i="23"/>
  <c r="E49" i="23"/>
  <c r="F49" i="23"/>
  <c r="H49" i="23"/>
  <c r="I49" i="23"/>
  <c r="E50" i="23"/>
  <c r="F50" i="23"/>
  <c r="H50" i="23"/>
  <c r="I50" i="23"/>
  <c r="D3" i="52"/>
  <c r="E5" i="52"/>
  <c r="F5" i="52"/>
  <c r="E18" i="52"/>
  <c r="F18" i="52"/>
  <c r="I18" i="52"/>
  <c r="J18" i="52"/>
  <c r="E29" i="52"/>
  <c r="G29" i="52" s="1"/>
  <c r="F29" i="52"/>
  <c r="I29" i="52"/>
  <c r="J29" i="52"/>
  <c r="E43" i="52"/>
  <c r="F43" i="52"/>
  <c r="I43" i="52"/>
  <c r="J43" i="52"/>
  <c r="E53" i="52"/>
  <c r="F53" i="52"/>
  <c r="I53" i="52"/>
  <c r="J53" i="52"/>
  <c r="E68" i="52"/>
  <c r="F68" i="52"/>
  <c r="I68" i="52"/>
  <c r="K68" i="52" s="1"/>
  <c r="J68" i="52"/>
  <c r="D69" i="52"/>
  <c r="E69" i="52"/>
  <c r="F69" i="52"/>
  <c r="G69" i="52"/>
  <c r="H69" i="52"/>
  <c r="I69" i="52"/>
  <c r="J69" i="52"/>
  <c r="K69" i="52"/>
  <c r="D3" i="53"/>
  <c r="E5" i="53"/>
  <c r="F5" i="53"/>
  <c r="E18" i="53"/>
  <c r="F18" i="53"/>
  <c r="G18" i="53" s="1"/>
  <c r="I18" i="53"/>
  <c r="J18" i="53"/>
  <c r="K18" i="53" s="1"/>
  <c r="E29" i="53"/>
  <c r="F29" i="53"/>
  <c r="G29" i="53"/>
  <c r="I29" i="53"/>
  <c r="J29" i="53"/>
  <c r="K29" i="53" s="1"/>
  <c r="E43" i="53"/>
  <c r="F43" i="53"/>
  <c r="I43" i="53"/>
  <c r="K43" i="53" s="1"/>
  <c r="J43" i="53"/>
  <c r="E53" i="53"/>
  <c r="G53" i="53" s="1"/>
  <c r="F53" i="53"/>
  <c r="I53" i="53"/>
  <c r="J53" i="53"/>
  <c r="K53" i="53" s="1"/>
  <c r="E68" i="53"/>
  <c r="F68" i="53"/>
  <c r="G68" i="53" s="1"/>
  <c r="I68" i="53"/>
  <c r="K68" i="53" s="1"/>
  <c r="J68" i="53"/>
  <c r="D69" i="53"/>
  <c r="E69" i="53"/>
  <c r="F69" i="53"/>
  <c r="G69" i="53"/>
  <c r="H69" i="53"/>
  <c r="I69" i="53"/>
  <c r="J69" i="53"/>
  <c r="K69" i="53"/>
  <c r="D3" i="54"/>
  <c r="E5" i="54"/>
  <c r="F5" i="54"/>
  <c r="E18" i="54"/>
  <c r="F18" i="54"/>
  <c r="I18" i="54"/>
  <c r="K18" i="54" s="1"/>
  <c r="J18" i="54"/>
  <c r="E29" i="54"/>
  <c r="F29" i="54"/>
  <c r="I29" i="54"/>
  <c r="J29" i="54"/>
  <c r="E43" i="54"/>
  <c r="G43" i="54" s="1"/>
  <c r="F43" i="54"/>
  <c r="I43" i="54"/>
  <c r="J43" i="54"/>
  <c r="K43" i="54" s="1"/>
  <c r="E53" i="54"/>
  <c r="G53" i="54" s="1"/>
  <c r="F53" i="54"/>
  <c r="I53" i="54"/>
  <c r="J53" i="54"/>
  <c r="E68" i="54"/>
  <c r="F68" i="54"/>
  <c r="I68" i="54"/>
  <c r="K68" i="54" s="1"/>
  <c r="J68" i="54"/>
  <c r="D70" i="54"/>
  <c r="E70" i="54"/>
  <c r="F70" i="54"/>
  <c r="G70" i="54"/>
  <c r="H70" i="54"/>
  <c r="I70" i="54"/>
  <c r="J70" i="54"/>
  <c r="K70" i="54"/>
  <c r="A6" i="57"/>
  <c r="B6" i="57" s="1"/>
  <c r="G42" i="57"/>
  <c r="J42" i="57" s="1"/>
  <c r="H42" i="57" s="1"/>
  <c r="I42" i="57"/>
  <c r="N2" i="22" s="1"/>
  <c r="S42" i="57"/>
  <c r="T42" i="57"/>
  <c r="U42" i="57"/>
  <c r="G43" i="57"/>
  <c r="J43" i="57" s="1"/>
  <c r="H43" i="57" s="1"/>
  <c r="I43" i="57"/>
  <c r="N3" i="22" s="1"/>
  <c r="R43" i="57"/>
  <c r="S43" i="57"/>
  <c r="N22" i="11" s="1"/>
  <c r="T43" i="57"/>
  <c r="O22" i="11" s="1"/>
  <c r="U43" i="57"/>
  <c r="P22" i="11" s="1"/>
  <c r="W43" i="57"/>
  <c r="X43" i="57"/>
  <c r="N5" i="11" s="1"/>
  <c r="Y43" i="57"/>
  <c r="O5" i="11" s="1"/>
  <c r="Z43" i="57"/>
  <c r="P5" i="11" s="1"/>
  <c r="G44" i="57"/>
  <c r="J44" i="57" s="1"/>
  <c r="H44" i="57" s="1"/>
  <c r="I44" i="57"/>
  <c r="N4" i="22" s="1"/>
  <c r="R44" i="57"/>
  <c r="S44" i="57"/>
  <c r="N23" i="11" s="1"/>
  <c r="T44" i="57"/>
  <c r="O23" i="11" s="1"/>
  <c r="U44" i="57"/>
  <c r="P23" i="11" s="1"/>
  <c r="W44" i="57"/>
  <c r="X44" i="57"/>
  <c r="N6" i="11" s="1"/>
  <c r="Y44" i="57"/>
  <c r="O6" i="11" s="1"/>
  <c r="Z44" i="57"/>
  <c r="P6" i="11" s="1"/>
  <c r="G45" i="57"/>
  <c r="I45" i="57"/>
  <c r="N5" i="22" s="1"/>
  <c r="J45" i="57"/>
  <c r="H45" i="57" s="1"/>
  <c r="R45" i="57"/>
  <c r="S45" i="57"/>
  <c r="N24" i="11" s="1"/>
  <c r="T45" i="57"/>
  <c r="O24" i="11" s="1"/>
  <c r="U45" i="57"/>
  <c r="P24" i="11" s="1"/>
  <c r="W45" i="57"/>
  <c r="X45" i="57"/>
  <c r="N7" i="11" s="1"/>
  <c r="Y45" i="57"/>
  <c r="O7" i="11" s="1"/>
  <c r="Z45" i="57"/>
  <c r="P7" i="11" s="1"/>
  <c r="G46" i="57"/>
  <c r="I46" i="57"/>
  <c r="N6" i="22" s="1"/>
  <c r="J46" i="57"/>
  <c r="H46" i="57" s="1"/>
  <c r="R46" i="57"/>
  <c r="S46" i="57"/>
  <c r="N25" i="11" s="1"/>
  <c r="T46" i="57"/>
  <c r="O25" i="11" s="1"/>
  <c r="U46" i="57"/>
  <c r="P25" i="11" s="1"/>
  <c r="W46" i="57"/>
  <c r="X46" i="57"/>
  <c r="N8" i="11" s="1"/>
  <c r="Y46" i="57"/>
  <c r="O8" i="11" s="1"/>
  <c r="Z46" i="57"/>
  <c r="P8" i="11" s="1"/>
  <c r="G47" i="57"/>
  <c r="J47" i="57" s="1"/>
  <c r="H47" i="57" s="1"/>
  <c r="I47" i="57"/>
  <c r="N7" i="22" s="1"/>
  <c r="R47" i="57"/>
  <c r="S47" i="57"/>
  <c r="N26" i="11" s="1"/>
  <c r="T47" i="57"/>
  <c r="O26" i="11" s="1"/>
  <c r="U47" i="57"/>
  <c r="P26" i="11" s="1"/>
  <c r="W47" i="57"/>
  <c r="X47" i="57"/>
  <c r="N9" i="11" s="1"/>
  <c r="Y47" i="57"/>
  <c r="O9" i="11" s="1"/>
  <c r="Z47" i="57"/>
  <c r="P9" i="11" s="1"/>
  <c r="G48" i="57"/>
  <c r="I48" i="57"/>
  <c r="N8" i="22" s="1"/>
  <c r="J48" i="57"/>
  <c r="H48" i="57" s="1"/>
  <c r="R48" i="57"/>
  <c r="S48" i="57"/>
  <c r="N27" i="11" s="1"/>
  <c r="T48" i="57"/>
  <c r="O27" i="11" s="1"/>
  <c r="U48" i="57"/>
  <c r="P27" i="11" s="1"/>
  <c r="W48" i="57"/>
  <c r="X48" i="57"/>
  <c r="N10" i="11" s="1"/>
  <c r="Y48" i="57"/>
  <c r="O10" i="11" s="1"/>
  <c r="Z48" i="57"/>
  <c r="P10" i="11" s="1"/>
  <c r="G49" i="57"/>
  <c r="J49" i="57" s="1"/>
  <c r="H49" i="57" s="1"/>
  <c r="I49" i="57"/>
  <c r="N9" i="22" s="1"/>
  <c r="R49" i="57"/>
  <c r="S49" i="57"/>
  <c r="N28" i="11" s="1"/>
  <c r="T49" i="57"/>
  <c r="O28" i="11" s="1"/>
  <c r="U49" i="57"/>
  <c r="P28" i="11" s="1"/>
  <c r="W49" i="57"/>
  <c r="X49" i="57"/>
  <c r="N11" i="11" s="1"/>
  <c r="Y49" i="57"/>
  <c r="O11" i="11" s="1"/>
  <c r="Z49" i="57"/>
  <c r="P11" i="11" s="1"/>
  <c r="G50" i="57"/>
  <c r="J50" i="57" s="1"/>
  <c r="H50" i="57" s="1"/>
  <c r="I50" i="57"/>
  <c r="N10" i="22" s="1"/>
  <c r="R50" i="57"/>
  <c r="S50" i="57"/>
  <c r="N29" i="11" s="1"/>
  <c r="T50" i="57"/>
  <c r="O29" i="11" s="1"/>
  <c r="U50" i="57"/>
  <c r="P29" i="11" s="1"/>
  <c r="W50" i="57"/>
  <c r="X50" i="57"/>
  <c r="N12" i="11" s="1"/>
  <c r="Y50" i="57"/>
  <c r="O12" i="11" s="1"/>
  <c r="Z50" i="57"/>
  <c r="P12" i="11" s="1"/>
  <c r="G51" i="57"/>
  <c r="J51" i="57" s="1"/>
  <c r="H51" i="57" s="1"/>
  <c r="I51" i="57"/>
  <c r="N11" i="22" s="1"/>
  <c r="R51" i="57"/>
  <c r="S51" i="57"/>
  <c r="N30" i="11" s="1"/>
  <c r="T51" i="57"/>
  <c r="O30" i="11" s="1"/>
  <c r="U51" i="57"/>
  <c r="P30" i="11" s="1"/>
  <c r="W51" i="57"/>
  <c r="X51" i="57"/>
  <c r="N13" i="11" s="1"/>
  <c r="Y51" i="57"/>
  <c r="O13" i="11" s="1"/>
  <c r="Z51" i="57"/>
  <c r="P13" i="11" s="1"/>
  <c r="G52" i="57"/>
  <c r="I52" i="57"/>
  <c r="N12" i="22" s="1"/>
  <c r="J52" i="57"/>
  <c r="H52" i="57" s="1"/>
  <c r="R52" i="57"/>
  <c r="S52" i="57"/>
  <c r="N31" i="11" s="1"/>
  <c r="T52" i="57"/>
  <c r="O31" i="11" s="1"/>
  <c r="U52" i="57"/>
  <c r="P31" i="11" s="1"/>
  <c r="W52" i="57"/>
  <c r="X52" i="57"/>
  <c r="N14" i="11" s="1"/>
  <c r="Y52" i="57"/>
  <c r="O14" i="11" s="1"/>
  <c r="Z52" i="57"/>
  <c r="P14" i="11" s="1"/>
  <c r="G53" i="57"/>
  <c r="I53" i="57"/>
  <c r="N13" i="22" s="1"/>
  <c r="J53" i="57"/>
  <c r="H53" i="57" s="1"/>
  <c r="R53" i="57"/>
  <c r="S53" i="57"/>
  <c r="N32" i="11" s="1"/>
  <c r="T53" i="57"/>
  <c r="O32" i="11" s="1"/>
  <c r="U53" i="57"/>
  <c r="P32" i="11" s="1"/>
  <c r="W53" i="57"/>
  <c r="X53" i="57"/>
  <c r="N15" i="11" s="1"/>
  <c r="Y53" i="57"/>
  <c r="O15" i="11" s="1"/>
  <c r="Z53" i="57"/>
  <c r="P15" i="11" s="1"/>
  <c r="G54" i="57"/>
  <c r="I54" i="57"/>
  <c r="N14" i="22" s="1"/>
  <c r="J54" i="57"/>
  <c r="H54" i="57" s="1"/>
  <c r="R54" i="57"/>
  <c r="S54" i="57"/>
  <c r="N33" i="11" s="1"/>
  <c r="T54" i="57"/>
  <c r="O33" i="11" s="1"/>
  <c r="U54" i="57"/>
  <c r="P33" i="11" s="1"/>
  <c r="W54" i="57"/>
  <c r="X54" i="57"/>
  <c r="N16" i="11" s="1"/>
  <c r="Y54" i="57"/>
  <c r="O16" i="11" s="1"/>
  <c r="Z54" i="57"/>
  <c r="P16" i="11" s="1"/>
  <c r="G55" i="57"/>
  <c r="J55" i="57" s="1"/>
  <c r="H55" i="57" s="1"/>
  <c r="I55" i="57"/>
  <c r="N15" i="22" s="1"/>
  <c r="G56" i="57"/>
  <c r="I56" i="57"/>
  <c r="N16" i="22" s="1"/>
  <c r="J56" i="57"/>
  <c r="H56" i="57" s="1"/>
  <c r="G57" i="57"/>
  <c r="J57" i="57" s="1"/>
  <c r="H57" i="57" s="1"/>
  <c r="I57" i="57"/>
  <c r="N17" i="22" s="1"/>
  <c r="G58" i="57"/>
  <c r="I58" i="57"/>
  <c r="N18" i="22" s="1"/>
  <c r="J58" i="57"/>
  <c r="H58" i="57" s="1"/>
  <c r="G59" i="57"/>
  <c r="J59" i="57" s="1"/>
  <c r="H59" i="57" s="1"/>
  <c r="I59" i="57"/>
  <c r="N19" i="22" s="1"/>
  <c r="G60" i="57"/>
  <c r="I60" i="57"/>
  <c r="N20" i="22" s="1"/>
  <c r="J60" i="57"/>
  <c r="H60" i="57" s="1"/>
  <c r="G61" i="57"/>
  <c r="J61" i="57" s="1"/>
  <c r="H61" i="57" s="1"/>
  <c r="I61" i="57"/>
  <c r="N21" i="22" s="1"/>
  <c r="G62" i="57"/>
  <c r="I62" i="57"/>
  <c r="N22" i="22" s="1"/>
  <c r="J62" i="57"/>
  <c r="H62" i="57" s="1"/>
  <c r="G63" i="57"/>
  <c r="J63" i="57" s="1"/>
  <c r="H63" i="57" s="1"/>
  <c r="I63" i="57"/>
  <c r="N23" i="22" s="1"/>
  <c r="G64" i="57"/>
  <c r="I64" i="57"/>
  <c r="N24" i="22" s="1"/>
  <c r="J64" i="57"/>
  <c r="H64" i="57" s="1"/>
  <c r="G65" i="57"/>
  <c r="J65" i="57" s="1"/>
  <c r="H65" i="57" s="1"/>
  <c r="I65" i="57"/>
  <c r="N25" i="22" s="1"/>
  <c r="G66" i="57"/>
  <c r="I66" i="57"/>
  <c r="N26" i="22" s="1"/>
  <c r="J66" i="57"/>
  <c r="H66" i="57" s="1"/>
  <c r="G67" i="57"/>
  <c r="J67" i="57" s="1"/>
  <c r="H67" i="57" s="1"/>
  <c r="I67" i="57"/>
  <c r="N27" i="22" s="1"/>
  <c r="G68" i="57"/>
  <c r="H68" i="57"/>
  <c r="I68" i="57"/>
  <c r="N28" i="22" s="1"/>
  <c r="J68" i="57"/>
  <c r="G69" i="57"/>
  <c r="I69" i="57"/>
  <c r="N29" i="22" s="1"/>
  <c r="J69" i="57"/>
  <c r="H69" i="57" s="1"/>
  <c r="G70" i="57"/>
  <c r="I70" i="57"/>
  <c r="N30" i="22" s="1"/>
  <c r="J70" i="57"/>
  <c r="H70" i="57" s="1"/>
  <c r="G71" i="57"/>
  <c r="I71" i="57"/>
  <c r="N31" i="22" s="1"/>
  <c r="J71" i="57"/>
  <c r="H71" i="57" s="1"/>
  <c r="G72" i="57"/>
  <c r="J72" i="57" s="1"/>
  <c r="H72" i="57" s="1"/>
  <c r="I72" i="57"/>
  <c r="N32" i="22" s="1"/>
  <c r="G73" i="57"/>
  <c r="I73" i="57"/>
  <c r="N33" i="22" s="1"/>
  <c r="J73" i="57"/>
  <c r="H73" i="57" s="1"/>
  <c r="G74" i="57"/>
  <c r="I74" i="57"/>
  <c r="N34" i="22" s="1"/>
  <c r="J74" i="57"/>
  <c r="H74" i="57" s="1"/>
  <c r="G75" i="57"/>
  <c r="I75" i="57"/>
  <c r="N35" i="22" s="1"/>
  <c r="J75" i="57"/>
  <c r="H75" i="57" s="1"/>
  <c r="G76" i="57"/>
  <c r="J76" i="57" s="1"/>
  <c r="H76" i="57" s="1"/>
  <c r="I76" i="57"/>
  <c r="N36" i="22" s="1"/>
  <c r="G77" i="57"/>
  <c r="I77" i="57"/>
  <c r="N37" i="22" s="1"/>
  <c r="J77" i="57"/>
  <c r="H77" i="57" s="1"/>
  <c r="G78" i="57"/>
  <c r="I78" i="57"/>
  <c r="N38" i="22" s="1"/>
  <c r="J78" i="57"/>
  <c r="H78" i="57" s="1"/>
  <c r="G79" i="57"/>
  <c r="I79" i="57"/>
  <c r="N39" i="22" s="1"/>
  <c r="J79" i="57"/>
  <c r="H79" i="57" s="1"/>
  <c r="G80" i="57"/>
  <c r="J80" i="57" s="1"/>
  <c r="H80" i="57" s="1"/>
  <c r="I80" i="57"/>
  <c r="N40" i="22" s="1"/>
  <c r="G81" i="57"/>
  <c r="I81" i="57"/>
  <c r="N41" i="22" s="1"/>
  <c r="J81" i="57"/>
  <c r="H81" i="57" s="1"/>
  <c r="G82" i="57"/>
  <c r="I82" i="57"/>
  <c r="N42" i="22" s="1"/>
  <c r="J82" i="57"/>
  <c r="H82" i="57" s="1"/>
  <c r="G83" i="57"/>
  <c r="I83" i="57"/>
  <c r="N43" i="22" s="1"/>
  <c r="J83" i="57"/>
  <c r="H83" i="57" s="1"/>
  <c r="G84" i="57"/>
  <c r="J84" i="57" s="1"/>
  <c r="H84" i="57" s="1"/>
  <c r="I84" i="57"/>
  <c r="N44" i="22" s="1"/>
  <c r="G85" i="57"/>
  <c r="I85" i="57"/>
  <c r="N45" i="22" s="1"/>
  <c r="J85" i="57"/>
  <c r="H85" i="57" s="1"/>
  <c r="G86" i="57"/>
  <c r="J86" i="57" s="1"/>
  <c r="H86" i="57" s="1"/>
  <c r="I86" i="57"/>
  <c r="N46" i="22" s="1"/>
  <c r="G87" i="57"/>
  <c r="I87" i="57"/>
  <c r="N47" i="22" s="1"/>
  <c r="J87" i="57"/>
  <c r="H87" i="57" s="1"/>
  <c r="G88" i="57"/>
  <c r="J88" i="57" s="1"/>
  <c r="H88" i="57" s="1"/>
  <c r="I88" i="57"/>
  <c r="N48" i="22" s="1"/>
  <c r="G89" i="57"/>
  <c r="I89" i="57"/>
  <c r="N49" i="22" s="1"/>
  <c r="J89" i="57"/>
  <c r="H89" i="57" s="1"/>
  <c r="G90" i="57"/>
  <c r="J90" i="57" s="1"/>
  <c r="H90" i="57" s="1"/>
  <c r="I90" i="57"/>
  <c r="N50" i="22" s="1"/>
  <c r="G91" i="57"/>
  <c r="I91" i="57"/>
  <c r="N51" i="22" s="1"/>
  <c r="J91" i="57"/>
  <c r="H91" i="57" s="1"/>
  <c r="G92" i="57"/>
  <c r="J92" i="57" s="1"/>
  <c r="H92" i="57" s="1"/>
  <c r="I92" i="57"/>
  <c r="N52" i="22" s="1"/>
  <c r="G93" i="57"/>
  <c r="I93" i="57"/>
  <c r="N53" i="22" s="1"/>
  <c r="J93" i="57"/>
  <c r="H93" i="57" s="1"/>
  <c r="G94" i="57"/>
  <c r="J94" i="57" s="1"/>
  <c r="H94" i="57" s="1"/>
  <c r="I94" i="57"/>
  <c r="N54" i="22" s="1"/>
  <c r="G95" i="57"/>
  <c r="I95" i="57"/>
  <c r="N55" i="22" s="1"/>
  <c r="J95" i="57"/>
  <c r="H95" i="57" s="1"/>
  <c r="G96" i="57"/>
  <c r="J96" i="57" s="1"/>
  <c r="H96" i="57" s="1"/>
  <c r="I96" i="57"/>
  <c r="N56" i="22" s="1"/>
  <c r="G97" i="57"/>
  <c r="I97" i="57"/>
  <c r="N57" i="22" s="1"/>
  <c r="J97" i="57"/>
  <c r="H97" i="57" s="1"/>
  <c r="G98" i="57"/>
  <c r="J98" i="57" s="1"/>
  <c r="H98" i="57" s="1"/>
  <c r="I98" i="57"/>
  <c r="N58" i="22" s="1"/>
  <c r="G99" i="57"/>
  <c r="I99" i="57"/>
  <c r="N59" i="22" s="1"/>
  <c r="J99" i="57"/>
  <c r="H99" i="57" s="1"/>
  <c r="G100" i="57"/>
  <c r="J100" i="57" s="1"/>
  <c r="H100" i="57" s="1"/>
  <c r="I100" i="57"/>
  <c r="N60" i="22" s="1"/>
  <c r="G101" i="57"/>
  <c r="I101" i="57"/>
  <c r="N61" i="22" s="1"/>
  <c r="J101" i="57"/>
  <c r="H101" i="57" s="1"/>
  <c r="G102" i="57"/>
  <c r="J102" i="57" s="1"/>
  <c r="H102" i="57" s="1"/>
  <c r="I102" i="57"/>
  <c r="N62" i="22" s="1"/>
  <c r="G103" i="57"/>
  <c r="I103" i="57"/>
  <c r="N63" i="22" s="1"/>
  <c r="J103" i="57"/>
  <c r="H103" i="57" s="1"/>
  <c r="G104" i="57"/>
  <c r="J104" i="57" s="1"/>
  <c r="H104" i="57" s="1"/>
  <c r="I104" i="57"/>
  <c r="N64" i="22" s="1"/>
  <c r="G105" i="57"/>
  <c r="I105" i="57"/>
  <c r="N65" i="22" s="1"/>
  <c r="J105" i="57"/>
  <c r="H105" i="57" s="1"/>
  <c r="G106" i="57"/>
  <c r="I106" i="57"/>
  <c r="N66" i="22" s="1"/>
  <c r="J106" i="57"/>
  <c r="H106" i="57" s="1"/>
  <c r="G107" i="57"/>
  <c r="I107" i="57"/>
  <c r="N67" i="22" s="1"/>
  <c r="J107" i="57"/>
  <c r="H107" i="57" s="1"/>
  <c r="G108" i="57"/>
  <c r="J108" i="57" s="1"/>
  <c r="H108" i="57" s="1"/>
  <c r="I108" i="57"/>
  <c r="N68" i="22" s="1"/>
  <c r="G109" i="57"/>
  <c r="I109" i="57"/>
  <c r="N69" i="22" s="1"/>
  <c r="J109" i="57"/>
  <c r="H109" i="57" s="1"/>
  <c r="G110" i="57"/>
  <c r="J110" i="57" s="1"/>
  <c r="H110" i="57" s="1"/>
  <c r="I110" i="57"/>
  <c r="N70" i="22" s="1"/>
  <c r="G111" i="57"/>
  <c r="J111" i="57" s="1"/>
  <c r="H111" i="57" s="1"/>
  <c r="I111" i="57"/>
  <c r="N71" i="22" s="1"/>
  <c r="G112" i="57"/>
  <c r="I112" i="57"/>
  <c r="N72" i="22" s="1"/>
  <c r="J112" i="57"/>
  <c r="H112" i="57" s="1"/>
  <c r="G113" i="57"/>
  <c r="J113" i="57" s="1"/>
  <c r="H113" i="57" s="1"/>
  <c r="I113" i="57"/>
  <c r="N73" i="22" s="1"/>
  <c r="G114" i="57"/>
  <c r="I114" i="57"/>
  <c r="N74" i="22" s="1"/>
  <c r="J114" i="57"/>
  <c r="H114" i="57" s="1"/>
  <c r="G115" i="57"/>
  <c r="J115" i="57" s="1"/>
  <c r="H115" i="57" s="1"/>
  <c r="I115" i="57"/>
  <c r="N75" i="22" s="1"/>
  <c r="G116" i="57"/>
  <c r="I116" i="57"/>
  <c r="N76" i="22" s="1"/>
  <c r="J116" i="57"/>
  <c r="H116" i="57" s="1"/>
  <c r="G117" i="57"/>
  <c r="J117" i="57" s="1"/>
  <c r="H117" i="57" s="1"/>
  <c r="I117" i="57"/>
  <c r="N77" i="22" s="1"/>
  <c r="G118" i="57"/>
  <c r="I118" i="57"/>
  <c r="N78" i="22" s="1"/>
  <c r="J118" i="57"/>
  <c r="H118" i="57" s="1"/>
  <c r="G119" i="57"/>
  <c r="J119" i="57" s="1"/>
  <c r="H119" i="57" s="1"/>
  <c r="I119" i="57"/>
  <c r="N79" i="22" s="1"/>
  <c r="G120" i="57"/>
  <c r="I120" i="57"/>
  <c r="N80" i="22" s="1"/>
  <c r="J120" i="57"/>
  <c r="H120" i="57" s="1"/>
  <c r="G121" i="57"/>
  <c r="J121" i="57" s="1"/>
  <c r="H121" i="57" s="1"/>
  <c r="I121" i="57"/>
  <c r="N81" i="22" s="1"/>
  <c r="G122" i="57"/>
  <c r="J122" i="57" s="1"/>
  <c r="H122" i="57" s="1"/>
  <c r="I122" i="57"/>
  <c r="N82" i="22" s="1"/>
  <c r="G123" i="57"/>
  <c r="I123" i="57"/>
  <c r="N83" i="22" s="1"/>
  <c r="J123" i="57"/>
  <c r="H123" i="57" s="1"/>
  <c r="G124" i="57"/>
  <c r="I124" i="57"/>
  <c r="N84" i="22" s="1"/>
  <c r="J124" i="57"/>
  <c r="H124" i="57" s="1"/>
  <c r="G125" i="57"/>
  <c r="J125" i="57" s="1"/>
  <c r="H125" i="57" s="1"/>
  <c r="I125" i="57"/>
  <c r="N85" i="22" s="1"/>
  <c r="G126" i="57"/>
  <c r="I126" i="57"/>
  <c r="N86" i="22" s="1"/>
  <c r="J126" i="57"/>
  <c r="H126" i="57" s="1"/>
  <c r="G127" i="57"/>
  <c r="I127" i="57"/>
  <c r="N87" i="22" s="1"/>
  <c r="J127" i="57"/>
  <c r="H127" i="57" s="1"/>
  <c r="G128" i="57"/>
  <c r="J128" i="57" s="1"/>
  <c r="H128" i="57" s="1"/>
  <c r="I128" i="57"/>
  <c r="N88" i="22" s="1"/>
  <c r="G129" i="57"/>
  <c r="I129" i="57"/>
  <c r="N89" i="22" s="1"/>
  <c r="J129" i="57"/>
  <c r="H129" i="57" s="1"/>
  <c r="G130" i="57"/>
  <c r="J130" i="57" s="1"/>
  <c r="H130" i="57" s="1"/>
  <c r="I130" i="57"/>
  <c r="N90" i="22" s="1"/>
  <c r="G131" i="57"/>
  <c r="I131" i="57"/>
  <c r="N91" i="22" s="1"/>
  <c r="J131" i="57"/>
  <c r="H131" i="57" s="1"/>
  <c r="G132" i="57"/>
  <c r="J132" i="57" s="1"/>
  <c r="H132" i="57" s="1"/>
  <c r="I132" i="57"/>
  <c r="N92" i="22" s="1"/>
  <c r="G133" i="57"/>
  <c r="I133" i="57"/>
  <c r="N93" i="22" s="1"/>
  <c r="J133" i="57"/>
  <c r="H133" i="57" s="1"/>
  <c r="G134" i="57"/>
  <c r="J134" i="57" s="1"/>
  <c r="H134" i="57" s="1"/>
  <c r="I134" i="57"/>
  <c r="N94" i="22" s="1"/>
  <c r="G135" i="57"/>
  <c r="J135" i="57" s="1"/>
  <c r="H135" i="57" s="1"/>
  <c r="I135" i="57"/>
  <c r="N95" i="22" s="1"/>
  <c r="G136" i="57"/>
  <c r="J136" i="57" s="1"/>
  <c r="H136" i="57" s="1"/>
  <c r="I136" i="57"/>
  <c r="N96" i="22" s="1"/>
  <c r="G137" i="57"/>
  <c r="H137" i="57"/>
  <c r="I137" i="57"/>
  <c r="N97" i="22" s="1"/>
  <c r="J137" i="57"/>
  <c r="G138" i="57"/>
  <c r="J138" i="57" s="1"/>
  <c r="H138" i="57" s="1"/>
  <c r="I138" i="57"/>
  <c r="N98" i="22" s="1"/>
  <c r="G139" i="57"/>
  <c r="I139" i="57"/>
  <c r="N99" i="22" s="1"/>
  <c r="J139" i="57"/>
  <c r="H139" i="57" s="1"/>
  <c r="G140" i="57"/>
  <c r="J140" i="57" s="1"/>
  <c r="H140" i="57" s="1"/>
  <c r="I140" i="57"/>
  <c r="N100" i="22" s="1"/>
  <c r="G141" i="57"/>
  <c r="J141" i="57" s="1"/>
  <c r="H141" i="57" s="1"/>
  <c r="I141" i="57"/>
  <c r="N101" i="22" s="1"/>
  <c r="G142" i="57"/>
  <c r="J142" i="57" s="1"/>
  <c r="H142" i="57" s="1"/>
  <c r="I142" i="57"/>
  <c r="N102" i="22" s="1"/>
  <c r="G143" i="57"/>
  <c r="I143" i="57"/>
  <c r="N103" i="22" s="1"/>
  <c r="J143" i="57"/>
  <c r="H143" i="57" s="1"/>
  <c r="G144" i="57"/>
  <c r="J144" i="57" s="1"/>
  <c r="H144" i="57" s="1"/>
  <c r="I144" i="57"/>
  <c r="N104" i="22" s="1"/>
  <c r="G145" i="57"/>
  <c r="I145" i="57"/>
  <c r="N105" i="22" s="1"/>
  <c r="J145" i="57"/>
  <c r="H145" i="57" s="1"/>
  <c r="G146" i="57"/>
  <c r="J146" i="57" s="1"/>
  <c r="H146" i="57" s="1"/>
  <c r="I146" i="57"/>
  <c r="N106" i="22" s="1"/>
  <c r="G147" i="57"/>
  <c r="J147" i="57" s="1"/>
  <c r="H147" i="57" s="1"/>
  <c r="I147" i="57"/>
  <c r="N107" i="22" s="1"/>
  <c r="G148" i="57"/>
  <c r="J148" i="57" s="1"/>
  <c r="H148" i="57" s="1"/>
  <c r="I148" i="57"/>
  <c r="N108" i="22" s="1"/>
  <c r="G149" i="57"/>
  <c r="H149" i="57"/>
  <c r="I149" i="57"/>
  <c r="N109" i="22" s="1"/>
  <c r="J149" i="57"/>
  <c r="G150" i="57"/>
  <c r="J150" i="57" s="1"/>
  <c r="H150" i="57" s="1"/>
  <c r="I150" i="57"/>
  <c r="N110" i="22" s="1"/>
  <c r="G151" i="57"/>
  <c r="I151" i="57"/>
  <c r="N111" i="22" s="1"/>
  <c r="J151" i="57"/>
  <c r="H151" i="57" s="1"/>
  <c r="G152" i="57"/>
  <c r="J152" i="57" s="1"/>
  <c r="H152" i="57" s="1"/>
  <c r="I152" i="57"/>
  <c r="N112" i="22" s="1"/>
  <c r="G153" i="57"/>
  <c r="J153" i="57" s="1"/>
  <c r="H153" i="57" s="1"/>
  <c r="I153" i="57"/>
  <c r="N113" i="22" s="1"/>
  <c r="G154" i="57"/>
  <c r="J154" i="57" s="1"/>
  <c r="H154" i="57" s="1"/>
  <c r="I154" i="57"/>
  <c r="N114" i="22" s="1"/>
  <c r="G155" i="57"/>
  <c r="I155" i="57"/>
  <c r="N115" i="22" s="1"/>
  <c r="J155" i="57"/>
  <c r="H155" i="57" s="1"/>
  <c r="G156" i="57"/>
  <c r="J156" i="57" s="1"/>
  <c r="H156" i="57" s="1"/>
  <c r="I156" i="57"/>
  <c r="N116" i="22" s="1"/>
  <c r="G157" i="57"/>
  <c r="I157" i="57"/>
  <c r="N117" i="22" s="1"/>
  <c r="J157" i="57"/>
  <c r="H157" i="57" s="1"/>
  <c r="G158" i="57"/>
  <c r="J158" i="57" s="1"/>
  <c r="H158" i="57" s="1"/>
  <c r="I158" i="57"/>
  <c r="N118" i="22" s="1"/>
  <c r="G159" i="57"/>
  <c r="J159" i="57" s="1"/>
  <c r="H159" i="57" s="1"/>
  <c r="I159" i="57"/>
  <c r="N119" i="22" s="1"/>
  <c r="G160" i="57"/>
  <c r="J160" i="57" s="1"/>
  <c r="H160" i="57" s="1"/>
  <c r="I160" i="57"/>
  <c r="N120" i="22" s="1"/>
  <c r="G161" i="57"/>
  <c r="H161" i="57"/>
  <c r="I161" i="57"/>
  <c r="N121" i="22" s="1"/>
  <c r="J161" i="57"/>
  <c r="G162" i="57"/>
  <c r="J162" i="57" s="1"/>
  <c r="H162" i="57" s="1"/>
  <c r="I162" i="57"/>
  <c r="N122" i="22" s="1"/>
  <c r="G163" i="57"/>
  <c r="I163" i="57"/>
  <c r="N123" i="22" s="1"/>
  <c r="J163" i="57"/>
  <c r="H163" i="57" s="1"/>
  <c r="G164" i="57"/>
  <c r="J164" i="57" s="1"/>
  <c r="H164" i="57" s="1"/>
  <c r="I164" i="57"/>
  <c r="N124" i="22" s="1"/>
  <c r="G165" i="57"/>
  <c r="J165" i="57" s="1"/>
  <c r="H165" i="57" s="1"/>
  <c r="I165" i="57"/>
  <c r="N125" i="22" s="1"/>
  <c r="G166" i="57"/>
  <c r="J166" i="57" s="1"/>
  <c r="H166" i="57" s="1"/>
  <c r="I166" i="57"/>
  <c r="N126" i="22" s="1"/>
  <c r="G167" i="57"/>
  <c r="I167" i="57"/>
  <c r="N127" i="22" s="1"/>
  <c r="J167" i="57"/>
  <c r="H167" i="57" s="1"/>
  <c r="G168" i="57"/>
  <c r="J168" i="57" s="1"/>
  <c r="H168" i="57" s="1"/>
  <c r="I168" i="57"/>
  <c r="N128" i="22" s="1"/>
  <c r="G169" i="57"/>
  <c r="I169" i="57"/>
  <c r="N129" i="22" s="1"/>
  <c r="J169" i="57"/>
  <c r="H169" i="57" s="1"/>
  <c r="G170" i="57"/>
  <c r="J170" i="57" s="1"/>
  <c r="H170" i="57" s="1"/>
  <c r="I170" i="57"/>
  <c r="N130" i="22" s="1"/>
  <c r="G171" i="57"/>
  <c r="J171" i="57" s="1"/>
  <c r="H171" i="57" s="1"/>
  <c r="I171" i="57"/>
  <c r="N131" i="22" s="1"/>
  <c r="G172" i="57"/>
  <c r="J172" i="57" s="1"/>
  <c r="H172" i="57" s="1"/>
  <c r="I172" i="57"/>
  <c r="N132" i="22" s="1"/>
  <c r="G173" i="57"/>
  <c r="H173" i="57"/>
  <c r="I173" i="57"/>
  <c r="N133" i="22" s="1"/>
  <c r="J173" i="57"/>
  <c r="G174" i="57"/>
  <c r="J174" i="57" s="1"/>
  <c r="H174" i="57" s="1"/>
  <c r="I174" i="57"/>
  <c r="N134" i="22" s="1"/>
  <c r="G175" i="57"/>
  <c r="I175" i="57"/>
  <c r="N135" i="22" s="1"/>
  <c r="J175" i="57"/>
  <c r="H175" i="57" s="1"/>
  <c r="G176" i="57"/>
  <c r="J176" i="57" s="1"/>
  <c r="H176" i="57" s="1"/>
  <c r="I176" i="57"/>
  <c r="N136" i="22" s="1"/>
  <c r="G177" i="57"/>
  <c r="J177" i="57" s="1"/>
  <c r="H177" i="57" s="1"/>
  <c r="I177" i="57"/>
  <c r="N137" i="22" s="1"/>
  <c r="G178" i="57"/>
  <c r="J178" i="57" s="1"/>
  <c r="H178" i="57" s="1"/>
  <c r="I178" i="57"/>
  <c r="N138" i="22" s="1"/>
  <c r="G179" i="57"/>
  <c r="I179" i="57"/>
  <c r="N139" i="22" s="1"/>
  <c r="J179" i="57"/>
  <c r="H179" i="57" s="1"/>
  <c r="G180" i="57"/>
  <c r="J180" i="57" s="1"/>
  <c r="H180" i="57" s="1"/>
  <c r="I180" i="57"/>
  <c r="N140" i="22" s="1"/>
  <c r="G181" i="57"/>
  <c r="I181" i="57"/>
  <c r="N141" i="22" s="1"/>
  <c r="J181" i="57"/>
  <c r="H181" i="57" s="1"/>
  <c r="G182" i="57"/>
  <c r="J182" i="57" s="1"/>
  <c r="H182" i="57" s="1"/>
  <c r="I182" i="57"/>
  <c r="N142" i="22" s="1"/>
  <c r="G183" i="57"/>
  <c r="J183" i="57" s="1"/>
  <c r="H183" i="57" s="1"/>
  <c r="I183" i="57"/>
  <c r="N143" i="22" s="1"/>
  <c r="G184" i="57"/>
  <c r="J184" i="57" s="1"/>
  <c r="H184" i="57" s="1"/>
  <c r="I184" i="57"/>
  <c r="N144" i="22" s="1"/>
  <c r="G185" i="57"/>
  <c r="H185" i="57"/>
  <c r="I185" i="57"/>
  <c r="N145" i="22" s="1"/>
  <c r="J185" i="57"/>
  <c r="G186" i="57"/>
  <c r="J186" i="57" s="1"/>
  <c r="H186" i="57" s="1"/>
  <c r="I186" i="57"/>
  <c r="N146" i="22" s="1"/>
  <c r="G187" i="57"/>
  <c r="I187" i="57"/>
  <c r="N147" i="22" s="1"/>
  <c r="J187" i="57"/>
  <c r="H187" i="57" s="1"/>
  <c r="G188" i="57"/>
  <c r="J188" i="57" s="1"/>
  <c r="H188" i="57" s="1"/>
  <c r="I188" i="57"/>
  <c r="N148" i="22" s="1"/>
  <c r="G189" i="57"/>
  <c r="J189" i="57" s="1"/>
  <c r="H189" i="57" s="1"/>
  <c r="I189" i="57"/>
  <c r="N149" i="22" s="1"/>
  <c r="G190" i="57"/>
  <c r="J190" i="57" s="1"/>
  <c r="H190" i="57" s="1"/>
  <c r="I190" i="57"/>
  <c r="N150" i="22" s="1"/>
  <c r="G191" i="57"/>
  <c r="I191" i="57"/>
  <c r="N151" i="22" s="1"/>
  <c r="J191" i="57"/>
  <c r="H191" i="57" s="1"/>
  <c r="G192" i="57"/>
  <c r="J192" i="57" s="1"/>
  <c r="H192" i="57" s="1"/>
  <c r="I192" i="57"/>
  <c r="N152" i="22" s="1"/>
  <c r="G193" i="57"/>
  <c r="I193" i="57"/>
  <c r="N153" i="22" s="1"/>
  <c r="J193" i="57"/>
  <c r="H193" i="57" s="1"/>
  <c r="G194" i="57"/>
  <c r="J194" i="57" s="1"/>
  <c r="H194" i="57" s="1"/>
  <c r="I194" i="57"/>
  <c r="N154" i="22" s="1"/>
  <c r="G195" i="57"/>
  <c r="J195" i="57" s="1"/>
  <c r="H195" i="57" s="1"/>
  <c r="I195" i="57"/>
  <c r="N155" i="22" s="1"/>
  <c r="G196" i="57"/>
  <c r="J196" i="57" s="1"/>
  <c r="H196" i="57" s="1"/>
  <c r="I196" i="57"/>
  <c r="N156" i="22" s="1"/>
  <c r="G197" i="57"/>
  <c r="H197" i="57"/>
  <c r="I197" i="57"/>
  <c r="N157" i="22" s="1"/>
  <c r="J197" i="57"/>
  <c r="G198" i="57"/>
  <c r="J198" i="57" s="1"/>
  <c r="H198" i="57" s="1"/>
  <c r="I198" i="57"/>
  <c r="N158" i="22" s="1"/>
  <c r="G199" i="57"/>
  <c r="I199" i="57"/>
  <c r="N159" i="22" s="1"/>
  <c r="J199" i="57"/>
  <c r="H199" i="57" s="1"/>
  <c r="G200" i="57"/>
  <c r="J200" i="57" s="1"/>
  <c r="H200" i="57" s="1"/>
  <c r="I200" i="57"/>
  <c r="N160" i="22" s="1"/>
  <c r="G201" i="57"/>
  <c r="J201" i="57" s="1"/>
  <c r="H201" i="57" s="1"/>
  <c r="I201" i="57"/>
  <c r="N161" i="22" s="1"/>
  <c r="G202" i="57"/>
  <c r="J202" i="57" s="1"/>
  <c r="H202" i="57" s="1"/>
  <c r="I202" i="57"/>
  <c r="N162" i="22" s="1"/>
  <c r="G203" i="57"/>
  <c r="I203" i="57"/>
  <c r="N163" i="22" s="1"/>
  <c r="J203" i="57"/>
  <c r="H203" i="57" s="1"/>
  <c r="G204" i="57"/>
  <c r="J204" i="57" s="1"/>
  <c r="H204" i="57" s="1"/>
  <c r="I204" i="57"/>
  <c r="N164" i="22" s="1"/>
  <c r="G205" i="57"/>
  <c r="I205" i="57"/>
  <c r="N165" i="22" s="1"/>
  <c r="J205" i="57"/>
  <c r="H205" i="57" s="1"/>
  <c r="G206" i="57"/>
  <c r="J206" i="57" s="1"/>
  <c r="H206" i="57" s="1"/>
  <c r="I206" i="57"/>
  <c r="N166" i="22" s="1"/>
  <c r="G207" i="57"/>
  <c r="J207" i="57" s="1"/>
  <c r="H207" i="57" s="1"/>
  <c r="I207" i="57"/>
  <c r="N167" i="22" s="1"/>
  <c r="G208" i="57"/>
  <c r="J208" i="57" s="1"/>
  <c r="H208" i="57" s="1"/>
  <c r="I208" i="57"/>
  <c r="N168" i="22" s="1"/>
  <c r="G209" i="57"/>
  <c r="H209" i="57"/>
  <c r="I209" i="57"/>
  <c r="N169" i="22" s="1"/>
  <c r="J209" i="57"/>
  <c r="G210" i="57"/>
  <c r="J210" i="57" s="1"/>
  <c r="H210" i="57" s="1"/>
  <c r="I210" i="57"/>
  <c r="N170" i="22" s="1"/>
  <c r="G211" i="57"/>
  <c r="I211" i="57"/>
  <c r="N171" i="22" s="1"/>
  <c r="J211" i="57"/>
  <c r="H211" i="57" s="1"/>
  <c r="G212" i="57"/>
  <c r="J212" i="57" s="1"/>
  <c r="H212" i="57" s="1"/>
  <c r="I212" i="57"/>
  <c r="N172" i="22" s="1"/>
  <c r="G213" i="57"/>
  <c r="J213" i="57" s="1"/>
  <c r="H213" i="57" s="1"/>
  <c r="I213" i="57"/>
  <c r="N173" i="22" s="1"/>
  <c r="G214" i="57"/>
  <c r="J214" i="57" s="1"/>
  <c r="H214" i="57" s="1"/>
  <c r="I214" i="57"/>
  <c r="N174" i="22" s="1"/>
  <c r="G215" i="57"/>
  <c r="I215" i="57"/>
  <c r="N175" i="22" s="1"/>
  <c r="J215" i="57"/>
  <c r="H215" i="57" s="1"/>
  <c r="G216" i="57"/>
  <c r="J216" i="57" s="1"/>
  <c r="H216" i="57" s="1"/>
  <c r="I216" i="57"/>
  <c r="N176" i="22" s="1"/>
  <c r="G217" i="57"/>
  <c r="I217" i="57"/>
  <c r="N177" i="22" s="1"/>
  <c r="J217" i="57"/>
  <c r="H217" i="57" s="1"/>
  <c r="G218" i="57"/>
  <c r="J218" i="57" s="1"/>
  <c r="H218" i="57" s="1"/>
  <c r="I218" i="57"/>
  <c r="N178" i="22" s="1"/>
  <c r="G219" i="57"/>
  <c r="J219" i="57" s="1"/>
  <c r="H219" i="57" s="1"/>
  <c r="I219" i="57"/>
  <c r="N179" i="22" s="1"/>
  <c r="G220" i="57"/>
  <c r="J220" i="57" s="1"/>
  <c r="H220" i="57" s="1"/>
  <c r="I220" i="57"/>
  <c r="N180" i="22" s="1"/>
  <c r="G221" i="57"/>
  <c r="H221" i="57"/>
  <c r="I221" i="57"/>
  <c r="N181" i="22" s="1"/>
  <c r="J221" i="57"/>
  <c r="G222" i="57"/>
  <c r="J222" i="57" s="1"/>
  <c r="H222" i="57" s="1"/>
  <c r="I222" i="57"/>
  <c r="N182" i="22" s="1"/>
  <c r="G223" i="57"/>
  <c r="I223" i="57"/>
  <c r="N183" i="22" s="1"/>
  <c r="J223" i="57"/>
  <c r="H223" i="57" s="1"/>
  <c r="G224" i="57"/>
  <c r="J224" i="57" s="1"/>
  <c r="H224" i="57" s="1"/>
  <c r="I224" i="57"/>
  <c r="N184" i="22" s="1"/>
  <c r="G225" i="57"/>
  <c r="J225" i="57" s="1"/>
  <c r="H225" i="57" s="1"/>
  <c r="I225" i="57"/>
  <c r="N185" i="22" s="1"/>
  <c r="G226" i="57"/>
  <c r="J226" i="57" s="1"/>
  <c r="H226" i="57" s="1"/>
  <c r="I226" i="57"/>
  <c r="N186" i="22" s="1"/>
  <c r="G227" i="57"/>
  <c r="I227" i="57"/>
  <c r="N187" i="22" s="1"/>
  <c r="J227" i="57"/>
  <c r="H227" i="57" s="1"/>
  <c r="G228" i="57"/>
  <c r="J228" i="57" s="1"/>
  <c r="H228" i="57" s="1"/>
  <c r="I228" i="57"/>
  <c r="N188" i="22" s="1"/>
  <c r="G229" i="57"/>
  <c r="I229" i="57"/>
  <c r="N189" i="22" s="1"/>
  <c r="J229" i="57"/>
  <c r="H229" i="57" s="1"/>
  <c r="G230" i="57"/>
  <c r="J230" i="57" s="1"/>
  <c r="H230" i="57" s="1"/>
  <c r="I230" i="57"/>
  <c r="N190" i="22" s="1"/>
  <c r="G231" i="57"/>
  <c r="J231" i="57" s="1"/>
  <c r="H231" i="57" s="1"/>
  <c r="I231" i="57"/>
  <c r="N191" i="22" s="1"/>
  <c r="G232" i="57"/>
  <c r="J232" i="57" s="1"/>
  <c r="H232" i="57" s="1"/>
  <c r="I232" i="57"/>
  <c r="N192" i="22" s="1"/>
  <c r="G233" i="57"/>
  <c r="H233" i="57"/>
  <c r="I233" i="57"/>
  <c r="N193" i="22" s="1"/>
  <c r="J233" i="57"/>
  <c r="G234" i="57"/>
  <c r="J234" i="57" s="1"/>
  <c r="H234" i="57" s="1"/>
  <c r="I234" i="57"/>
  <c r="N194" i="22" s="1"/>
  <c r="G235" i="57"/>
  <c r="I235" i="57"/>
  <c r="N195" i="22" s="1"/>
  <c r="J235" i="57"/>
  <c r="H235" i="57" s="1"/>
  <c r="G236" i="57"/>
  <c r="J236" i="57" s="1"/>
  <c r="H236" i="57" s="1"/>
  <c r="I236" i="57"/>
  <c r="N196" i="22" s="1"/>
  <c r="G237" i="57"/>
  <c r="J237" i="57" s="1"/>
  <c r="H237" i="57" s="1"/>
  <c r="I237" i="57"/>
  <c r="N197" i="22" s="1"/>
  <c r="G238" i="57"/>
  <c r="J238" i="57" s="1"/>
  <c r="H238" i="57" s="1"/>
  <c r="I238" i="57"/>
  <c r="N198" i="22" s="1"/>
  <c r="G239" i="57"/>
  <c r="I239" i="57"/>
  <c r="N199" i="22" s="1"/>
  <c r="J239" i="57"/>
  <c r="H239" i="57" s="1"/>
  <c r="G240" i="57"/>
  <c r="J240" i="57" s="1"/>
  <c r="H240" i="57" s="1"/>
  <c r="I240" i="57"/>
  <c r="N200" i="22" s="1"/>
  <c r="G241" i="57"/>
  <c r="I241" i="57"/>
  <c r="N201" i="22" s="1"/>
  <c r="J241" i="57"/>
  <c r="H241" i="57" s="1"/>
  <c r="G242" i="57"/>
  <c r="J242" i="57" s="1"/>
  <c r="H242" i="57" s="1"/>
  <c r="I242" i="57"/>
  <c r="N202" i="22" s="1"/>
  <c r="G243" i="57"/>
  <c r="J243" i="57" s="1"/>
  <c r="H243" i="57" s="1"/>
  <c r="I243" i="57"/>
  <c r="N203" i="22" s="1"/>
  <c r="G244" i="57"/>
  <c r="J244" i="57" s="1"/>
  <c r="H244" i="57" s="1"/>
  <c r="I244" i="57"/>
  <c r="N204" i="22" s="1"/>
  <c r="G245" i="57"/>
  <c r="H245" i="57"/>
  <c r="I245" i="57"/>
  <c r="N205" i="22" s="1"/>
  <c r="J245" i="57"/>
  <c r="G246" i="57"/>
  <c r="J246" i="57" s="1"/>
  <c r="H246" i="57" s="1"/>
  <c r="I246" i="57"/>
  <c r="N206" i="22" s="1"/>
  <c r="G247" i="57"/>
  <c r="I247" i="57"/>
  <c r="N207" i="22" s="1"/>
  <c r="J247" i="57"/>
  <c r="H247" i="57" s="1"/>
  <c r="G248" i="57"/>
  <c r="J248" i="57" s="1"/>
  <c r="H248" i="57" s="1"/>
  <c r="I248" i="57"/>
  <c r="N208" i="22" s="1"/>
  <c r="G249" i="57"/>
  <c r="J249" i="57" s="1"/>
  <c r="H249" i="57" s="1"/>
  <c r="I249" i="57"/>
  <c r="N209" i="22" s="1"/>
  <c r="G250" i="57"/>
  <c r="J250" i="57" s="1"/>
  <c r="H250" i="57" s="1"/>
  <c r="I250" i="57"/>
  <c r="N210" i="22" s="1"/>
  <c r="G251" i="57"/>
  <c r="I251" i="57"/>
  <c r="N211" i="22" s="1"/>
  <c r="J251" i="57"/>
  <c r="H251" i="57" s="1"/>
  <c r="G252" i="57"/>
  <c r="J252" i="57" s="1"/>
  <c r="H252" i="57" s="1"/>
  <c r="I252" i="57"/>
  <c r="N212" i="22" s="1"/>
  <c r="G253" i="57"/>
  <c r="I253" i="57"/>
  <c r="N213" i="22" s="1"/>
  <c r="J253" i="57"/>
  <c r="H253" i="57" s="1"/>
  <c r="G254" i="57"/>
  <c r="J254" i="57" s="1"/>
  <c r="H254" i="57" s="1"/>
  <c r="I254" i="57"/>
  <c r="N214" i="22" s="1"/>
  <c r="G255" i="57"/>
  <c r="J255" i="57" s="1"/>
  <c r="H255" i="57" s="1"/>
  <c r="I255" i="57"/>
  <c r="N215" i="22" s="1"/>
  <c r="G256" i="57"/>
  <c r="J256" i="57" s="1"/>
  <c r="H256" i="57" s="1"/>
  <c r="I256" i="57"/>
  <c r="N216" i="22" s="1"/>
  <c r="G257" i="57"/>
  <c r="H257" i="57"/>
  <c r="I257" i="57"/>
  <c r="N217" i="22" s="1"/>
  <c r="J257" i="57"/>
  <c r="G258" i="57"/>
  <c r="J258" i="57" s="1"/>
  <c r="H258" i="57" s="1"/>
  <c r="I258" i="57"/>
  <c r="N218" i="22" s="1"/>
  <c r="G259" i="57"/>
  <c r="I259" i="57"/>
  <c r="N219" i="22" s="1"/>
  <c r="J259" i="57"/>
  <c r="H259" i="57" s="1"/>
  <c r="G260" i="57"/>
  <c r="J260" i="57" s="1"/>
  <c r="H260" i="57" s="1"/>
  <c r="I260" i="57"/>
  <c r="N220" i="22" s="1"/>
  <c r="G261" i="57"/>
  <c r="J261" i="57" s="1"/>
  <c r="H261" i="57" s="1"/>
  <c r="I261" i="57"/>
  <c r="N221" i="22" s="1"/>
  <c r="G262" i="57"/>
  <c r="J262" i="57" s="1"/>
  <c r="H262" i="57" s="1"/>
  <c r="I262" i="57"/>
  <c r="N222" i="22" s="1"/>
  <c r="G263" i="57"/>
  <c r="I263" i="57"/>
  <c r="N223" i="22" s="1"/>
  <c r="J263" i="57"/>
  <c r="H263" i="57" s="1"/>
  <c r="G264" i="57"/>
  <c r="J264" i="57" s="1"/>
  <c r="H264" i="57" s="1"/>
  <c r="I264" i="57"/>
  <c r="N224" i="22" s="1"/>
  <c r="G265" i="57"/>
  <c r="I265" i="57"/>
  <c r="N225" i="22" s="1"/>
  <c r="J265" i="57"/>
  <c r="H265" i="57" s="1"/>
  <c r="G266" i="57"/>
  <c r="J266" i="57" s="1"/>
  <c r="H266" i="57" s="1"/>
  <c r="I266" i="57"/>
  <c r="N226" i="22" s="1"/>
  <c r="G267" i="57"/>
  <c r="J267" i="57" s="1"/>
  <c r="H267" i="57" s="1"/>
  <c r="I267" i="57"/>
  <c r="N227" i="22" s="1"/>
  <c r="G268" i="57"/>
  <c r="J268" i="57" s="1"/>
  <c r="H268" i="57" s="1"/>
  <c r="I268" i="57"/>
  <c r="N228" i="22" s="1"/>
  <c r="G269" i="57"/>
  <c r="H269" i="57"/>
  <c r="I269" i="57"/>
  <c r="N229" i="22" s="1"/>
  <c r="J269" i="57"/>
  <c r="G270" i="57"/>
  <c r="J270" i="57" s="1"/>
  <c r="H270" i="57" s="1"/>
  <c r="I270" i="57"/>
  <c r="N230" i="22" s="1"/>
  <c r="G271" i="57"/>
  <c r="I271" i="57"/>
  <c r="N231" i="22" s="1"/>
  <c r="J271" i="57"/>
  <c r="H271" i="57" s="1"/>
  <c r="G272" i="57"/>
  <c r="J272" i="57" s="1"/>
  <c r="H272" i="57" s="1"/>
  <c r="I272" i="57"/>
  <c r="N232" i="22" s="1"/>
  <c r="G273" i="57"/>
  <c r="J273" i="57" s="1"/>
  <c r="H273" i="57" s="1"/>
  <c r="I273" i="57"/>
  <c r="N233" i="22" s="1"/>
  <c r="G274" i="57"/>
  <c r="J274" i="57" s="1"/>
  <c r="H274" i="57" s="1"/>
  <c r="I274" i="57"/>
  <c r="N234" i="22" s="1"/>
  <c r="G275" i="57"/>
  <c r="I275" i="57"/>
  <c r="N235" i="22" s="1"/>
  <c r="J275" i="57"/>
  <c r="H275" i="57" s="1"/>
  <c r="G276" i="57"/>
  <c r="J276" i="57" s="1"/>
  <c r="H276" i="57" s="1"/>
  <c r="I276" i="57"/>
  <c r="N236" i="22" s="1"/>
  <c r="G277" i="57"/>
  <c r="I277" i="57"/>
  <c r="N237" i="22" s="1"/>
  <c r="J277" i="57"/>
  <c r="H277" i="57" s="1"/>
  <c r="G278" i="57"/>
  <c r="J278" i="57" s="1"/>
  <c r="H278" i="57" s="1"/>
  <c r="I278" i="57"/>
  <c r="N238" i="22" s="1"/>
  <c r="G279" i="57"/>
  <c r="J279" i="57" s="1"/>
  <c r="H279" i="57" s="1"/>
  <c r="I279" i="57"/>
  <c r="N239" i="22" s="1"/>
  <c r="G280" i="57"/>
  <c r="J280" i="57" s="1"/>
  <c r="H280" i="57" s="1"/>
  <c r="I280" i="57"/>
  <c r="N240" i="22" s="1"/>
  <c r="G281" i="57"/>
  <c r="H281" i="57"/>
  <c r="I281" i="57"/>
  <c r="N241" i="22" s="1"/>
  <c r="J281" i="57"/>
  <c r="G282" i="57"/>
  <c r="J282" i="57" s="1"/>
  <c r="H282" i="57" s="1"/>
  <c r="I282" i="57"/>
  <c r="N242" i="22" s="1"/>
  <c r="G283" i="57"/>
  <c r="I283" i="57"/>
  <c r="N243" i="22" s="1"/>
  <c r="J283" i="57"/>
  <c r="H283" i="57" s="1"/>
  <c r="G284" i="57"/>
  <c r="J284" i="57" s="1"/>
  <c r="H284" i="57" s="1"/>
  <c r="I284" i="57"/>
  <c r="N244" i="22" s="1"/>
  <c r="G285" i="57"/>
  <c r="J285" i="57" s="1"/>
  <c r="H285" i="57" s="1"/>
  <c r="I285" i="57"/>
  <c r="N245" i="22" s="1"/>
  <c r="G286" i="57"/>
  <c r="J286" i="57" s="1"/>
  <c r="H286" i="57" s="1"/>
  <c r="I286" i="57"/>
  <c r="N246" i="22" s="1"/>
  <c r="G287" i="57"/>
  <c r="I287" i="57"/>
  <c r="N247" i="22" s="1"/>
  <c r="J287" i="57"/>
  <c r="H287" i="57" s="1"/>
  <c r="G288" i="57"/>
  <c r="J288" i="57" s="1"/>
  <c r="H288" i="57" s="1"/>
  <c r="I288" i="57"/>
  <c r="N248" i="22" s="1"/>
  <c r="G289" i="57"/>
  <c r="I289" i="57"/>
  <c r="N249" i="22" s="1"/>
  <c r="J289" i="57"/>
  <c r="H289" i="57" s="1"/>
  <c r="G290" i="57"/>
  <c r="J290" i="57" s="1"/>
  <c r="H290" i="57" s="1"/>
  <c r="I290" i="57"/>
  <c r="N250" i="22" s="1"/>
  <c r="G291" i="57"/>
  <c r="J291" i="57" s="1"/>
  <c r="H291" i="57" s="1"/>
  <c r="I291" i="57"/>
  <c r="N251" i="22" s="1"/>
  <c r="G292" i="57"/>
  <c r="J292" i="57" s="1"/>
  <c r="H292" i="57" s="1"/>
  <c r="I292" i="57"/>
  <c r="N252" i="22" s="1"/>
  <c r="G293" i="57"/>
  <c r="H293" i="57"/>
  <c r="I293" i="57"/>
  <c r="N253" i="22" s="1"/>
  <c r="J293" i="57"/>
  <c r="G294" i="57"/>
  <c r="J294" i="57" s="1"/>
  <c r="H294" i="57" s="1"/>
  <c r="I294" i="57"/>
  <c r="N254" i="22" s="1"/>
  <c r="G295" i="57"/>
  <c r="I295" i="57"/>
  <c r="N255" i="22" s="1"/>
  <c r="J295" i="57"/>
  <c r="H295" i="57" s="1"/>
  <c r="G296" i="57"/>
  <c r="J296" i="57" s="1"/>
  <c r="H296" i="57" s="1"/>
  <c r="I296" i="57"/>
  <c r="N256" i="22" s="1"/>
  <c r="G297" i="57"/>
  <c r="J297" i="57" s="1"/>
  <c r="H297" i="57" s="1"/>
  <c r="I297" i="57"/>
  <c r="N257" i="22" s="1"/>
  <c r="G298" i="57"/>
  <c r="J298" i="57" s="1"/>
  <c r="H298" i="57" s="1"/>
  <c r="I298" i="57"/>
  <c r="N258" i="22" s="1"/>
  <c r="G299" i="57"/>
  <c r="H299" i="57"/>
  <c r="I299" i="57"/>
  <c r="N259" i="22" s="1"/>
  <c r="J299" i="57"/>
  <c r="G300" i="57"/>
  <c r="J300" i="57" s="1"/>
  <c r="H300" i="57" s="1"/>
  <c r="I300" i="57"/>
  <c r="N260" i="22" s="1"/>
  <c r="G301" i="57"/>
  <c r="I301" i="57"/>
  <c r="N261" i="22" s="1"/>
  <c r="J301" i="57"/>
  <c r="H301" i="57" s="1"/>
  <c r="G302" i="57"/>
  <c r="J302" i="57" s="1"/>
  <c r="H302" i="57" s="1"/>
  <c r="I302" i="57"/>
  <c r="N262" i="22" s="1"/>
  <c r="G303" i="57"/>
  <c r="J303" i="57" s="1"/>
  <c r="H303" i="57" s="1"/>
  <c r="I303" i="57"/>
  <c r="N263" i="22" s="1"/>
  <c r="G304" i="57"/>
  <c r="J304" i="57" s="1"/>
  <c r="H304" i="57" s="1"/>
  <c r="I304" i="57"/>
  <c r="N264" i="22" s="1"/>
  <c r="G305" i="57"/>
  <c r="H305" i="57"/>
  <c r="I305" i="57"/>
  <c r="N265" i="22" s="1"/>
  <c r="J305" i="57"/>
  <c r="G306" i="57"/>
  <c r="J306" i="57" s="1"/>
  <c r="H306" i="57" s="1"/>
  <c r="I306" i="57"/>
  <c r="N266" i="22" s="1"/>
  <c r="G307" i="57"/>
  <c r="I307" i="57"/>
  <c r="N267" i="22" s="1"/>
  <c r="J307" i="57"/>
  <c r="H307" i="57" s="1"/>
  <c r="G308" i="57"/>
  <c r="J308" i="57" s="1"/>
  <c r="H308" i="57" s="1"/>
  <c r="I308" i="57"/>
  <c r="N268" i="22" s="1"/>
  <c r="G309" i="57"/>
  <c r="J309" i="57" s="1"/>
  <c r="H309" i="57" s="1"/>
  <c r="I309" i="57"/>
  <c r="N269" i="22" s="1"/>
  <c r="G310" i="57"/>
  <c r="J310" i="57" s="1"/>
  <c r="H310" i="57" s="1"/>
  <c r="I310" i="57"/>
  <c r="N270" i="22" s="1"/>
  <c r="G311" i="57"/>
  <c r="H311" i="57"/>
  <c r="I311" i="57"/>
  <c r="N271" i="22" s="1"/>
  <c r="J311" i="57"/>
  <c r="G312" i="57"/>
  <c r="J312" i="57" s="1"/>
  <c r="H312" i="57" s="1"/>
  <c r="I312" i="57"/>
  <c r="N272" i="22" s="1"/>
  <c r="G313" i="57"/>
  <c r="I313" i="57"/>
  <c r="N273" i="22" s="1"/>
  <c r="J313" i="57"/>
  <c r="H313" i="57" s="1"/>
  <c r="G314" i="57"/>
  <c r="J314" i="57" s="1"/>
  <c r="H314" i="57" s="1"/>
  <c r="I314" i="57"/>
  <c r="N274" i="22" s="1"/>
  <c r="G315" i="57"/>
  <c r="J315" i="57" s="1"/>
  <c r="H315" i="57" s="1"/>
  <c r="I315" i="57"/>
  <c r="N275" i="22" s="1"/>
  <c r="G316" i="57"/>
  <c r="J316" i="57" s="1"/>
  <c r="H316" i="57" s="1"/>
  <c r="I316" i="57"/>
  <c r="N276" i="22" s="1"/>
  <c r="G317" i="57"/>
  <c r="H317" i="57"/>
  <c r="I317" i="57"/>
  <c r="N277" i="22" s="1"/>
  <c r="J317" i="57"/>
  <c r="G318" i="57"/>
  <c r="J318" i="57" s="1"/>
  <c r="H318" i="57" s="1"/>
  <c r="I318" i="57"/>
  <c r="N278" i="22" s="1"/>
  <c r="G319" i="57"/>
  <c r="I319" i="57"/>
  <c r="N279" i="22" s="1"/>
  <c r="J319" i="57"/>
  <c r="H319" i="57" s="1"/>
  <c r="G320" i="57"/>
  <c r="J320" i="57" s="1"/>
  <c r="H320" i="57" s="1"/>
  <c r="I320" i="57"/>
  <c r="N280" i="22" s="1"/>
  <c r="G321" i="57"/>
  <c r="J321" i="57" s="1"/>
  <c r="H321" i="57" s="1"/>
  <c r="I321" i="57"/>
  <c r="N281" i="22" s="1"/>
  <c r="G322" i="57"/>
  <c r="J322" i="57" s="1"/>
  <c r="H322" i="57" s="1"/>
  <c r="I322" i="57"/>
  <c r="N282" i="22" s="1"/>
  <c r="G323" i="57"/>
  <c r="H323" i="57"/>
  <c r="I323" i="57"/>
  <c r="N283" i="22" s="1"/>
  <c r="J323" i="57"/>
  <c r="G324" i="57"/>
  <c r="J324" i="57" s="1"/>
  <c r="H324" i="57" s="1"/>
  <c r="I324" i="57"/>
  <c r="N284" i="22" s="1"/>
  <c r="G325" i="57"/>
  <c r="I325" i="57"/>
  <c r="N285" i="22" s="1"/>
  <c r="J325" i="57"/>
  <c r="H325" i="57" s="1"/>
  <c r="G326" i="57"/>
  <c r="J326" i="57" s="1"/>
  <c r="H326" i="57" s="1"/>
  <c r="I326" i="57"/>
  <c r="N286" i="22" s="1"/>
  <c r="G327" i="57"/>
  <c r="J327" i="57" s="1"/>
  <c r="H327" i="57" s="1"/>
  <c r="I327" i="57"/>
  <c r="N287" i="22" s="1"/>
  <c r="G328" i="57"/>
  <c r="J328" i="57" s="1"/>
  <c r="H328" i="57" s="1"/>
  <c r="I328" i="57"/>
  <c r="N288" i="22" s="1"/>
  <c r="G329" i="57"/>
  <c r="H329" i="57"/>
  <c r="I329" i="57"/>
  <c r="N289" i="22" s="1"/>
  <c r="J329" i="57"/>
  <c r="G330" i="57"/>
  <c r="J330" i="57" s="1"/>
  <c r="H330" i="57" s="1"/>
  <c r="I330" i="57"/>
  <c r="N290" i="22" s="1"/>
  <c r="G331" i="57"/>
  <c r="I331" i="57"/>
  <c r="N291" i="22" s="1"/>
  <c r="J331" i="57"/>
  <c r="H331" i="57" s="1"/>
  <c r="G332" i="57"/>
  <c r="J332" i="57" s="1"/>
  <c r="H332" i="57" s="1"/>
  <c r="I332" i="57"/>
  <c r="N292" i="22" s="1"/>
  <c r="G333" i="57"/>
  <c r="J333" i="57" s="1"/>
  <c r="H333" i="57" s="1"/>
  <c r="I333" i="57"/>
  <c r="N293" i="22" s="1"/>
  <c r="G334" i="57"/>
  <c r="J334" i="57" s="1"/>
  <c r="H334" i="57" s="1"/>
  <c r="I334" i="57"/>
  <c r="N294" i="22" s="1"/>
  <c r="G335" i="57"/>
  <c r="H335" i="57"/>
  <c r="I335" i="57"/>
  <c r="N295" i="22" s="1"/>
  <c r="J335" i="57"/>
  <c r="G336" i="57"/>
  <c r="J336" i="57" s="1"/>
  <c r="H336" i="57"/>
  <c r="I336" i="57"/>
  <c r="N296" i="22" s="1"/>
  <c r="G337" i="57"/>
  <c r="J337" i="57" s="1"/>
  <c r="H337" i="57"/>
  <c r="I337" i="57"/>
  <c r="N297" i="22" s="1"/>
  <c r="G338" i="57"/>
  <c r="H338" i="57"/>
  <c r="I338" i="57"/>
  <c r="N298" i="22" s="1"/>
  <c r="J338" i="57"/>
  <c r="G339" i="57"/>
  <c r="J339" i="57" s="1"/>
  <c r="H339" i="57"/>
  <c r="I339" i="57"/>
  <c r="N299" i="22" s="1"/>
  <c r="G340" i="57"/>
  <c r="H340" i="57"/>
  <c r="I340" i="57"/>
  <c r="N300" i="22" s="1"/>
  <c r="J340" i="57"/>
  <c r="G341" i="57"/>
  <c r="H341" i="57"/>
  <c r="I341" i="57"/>
  <c r="N301" i="22" s="1"/>
  <c r="J341" i="57"/>
  <c r="G342" i="57"/>
  <c r="J342" i="57" s="1"/>
  <c r="H342" i="57"/>
  <c r="I342" i="57"/>
  <c r="N302" i="22" s="1"/>
  <c r="G343" i="57"/>
  <c r="H343" i="57"/>
  <c r="I343" i="57"/>
  <c r="N303" i="22" s="1"/>
  <c r="J343" i="57"/>
  <c r="G344" i="57"/>
  <c r="J344" i="57" s="1"/>
  <c r="H344" i="57"/>
  <c r="I344" i="57"/>
  <c r="N304" i="22" s="1"/>
  <c r="G345" i="57"/>
  <c r="J345" i="57" s="1"/>
  <c r="H345" i="57"/>
  <c r="I345" i="57"/>
  <c r="N305" i="22" s="1"/>
  <c r="G346" i="57"/>
  <c r="H346" i="57"/>
  <c r="I346" i="57"/>
  <c r="N306" i="22" s="1"/>
  <c r="J346" i="57"/>
  <c r="G347" i="57"/>
  <c r="J347" i="57" s="1"/>
  <c r="H347" i="57"/>
  <c r="I347" i="57"/>
  <c r="N307" i="22" s="1"/>
  <c r="G348" i="57"/>
  <c r="J348" i="57" s="1"/>
  <c r="H348" i="57"/>
  <c r="I348" i="57"/>
  <c r="N308" i="22" s="1"/>
  <c r="G349" i="57"/>
  <c r="J349" i="57" s="1"/>
  <c r="H349" i="57"/>
  <c r="I349" i="57"/>
  <c r="N309" i="22" s="1"/>
  <c r="G350" i="57"/>
  <c r="J350" i="57" s="1"/>
  <c r="H350" i="57"/>
  <c r="I350" i="57"/>
  <c r="N310" i="22" s="1"/>
  <c r="G351" i="57"/>
  <c r="J351" i="57" s="1"/>
  <c r="H351" i="57"/>
  <c r="I351" i="57"/>
  <c r="N311" i="22" s="1"/>
  <c r="G352" i="57"/>
  <c r="J352" i="57" s="1"/>
  <c r="H352" i="57"/>
  <c r="I352" i="57"/>
  <c r="N312" i="22" s="1"/>
  <c r="G353" i="57"/>
  <c r="H353" i="57"/>
  <c r="I353" i="57"/>
  <c r="N313" i="22" s="1"/>
  <c r="J353" i="57"/>
  <c r="G354" i="57"/>
  <c r="J354" i="57" s="1"/>
  <c r="H354" i="57"/>
  <c r="I354" i="57"/>
  <c r="N314" i="22" s="1"/>
  <c r="G355" i="57"/>
  <c r="J355" i="57" s="1"/>
  <c r="H355" i="57"/>
  <c r="I355" i="57"/>
  <c r="N315" i="22" s="1"/>
  <c r="G356" i="57"/>
  <c r="H356" i="57"/>
  <c r="I356" i="57"/>
  <c r="N316" i="22" s="1"/>
  <c r="J356" i="57"/>
  <c r="G357" i="57"/>
  <c r="J357" i="57" s="1"/>
  <c r="H357" i="57"/>
  <c r="I357" i="57"/>
  <c r="N317" i="22" s="1"/>
  <c r="G358" i="57"/>
  <c r="H358" i="57"/>
  <c r="I358" i="57"/>
  <c r="N318" i="22" s="1"/>
  <c r="J358" i="57"/>
  <c r="G359" i="57"/>
  <c r="H359" i="57"/>
  <c r="I359" i="57"/>
  <c r="N319" i="22" s="1"/>
  <c r="J359" i="57"/>
  <c r="K29" i="52" l="1"/>
  <c r="G43" i="53"/>
  <c r="G68" i="54"/>
  <c r="K29" i="54"/>
  <c r="K53" i="54"/>
  <c r="G29" i="54"/>
  <c r="G53" i="52"/>
  <c r="G18" i="52"/>
  <c r="G43" i="52"/>
  <c r="G18" i="54"/>
  <c r="M180" i="22"/>
  <c r="L180" i="22"/>
  <c r="M284" i="22"/>
  <c r="L284" i="22"/>
  <c r="L272" i="22"/>
  <c r="M272" i="22"/>
  <c r="M260" i="22"/>
  <c r="L260" i="22"/>
  <c r="L248" i="22"/>
  <c r="M248" i="22"/>
  <c r="L236" i="22"/>
  <c r="M236" i="22"/>
  <c r="M224" i="22"/>
  <c r="L224" i="22"/>
  <c r="L212" i="22"/>
  <c r="M212" i="22"/>
  <c r="L200" i="22"/>
  <c r="M200" i="22"/>
  <c r="M188" i="22"/>
  <c r="L188" i="22"/>
  <c r="L176" i="22"/>
  <c r="M176" i="22"/>
  <c r="M164" i="22"/>
  <c r="L164" i="22"/>
  <c r="L152" i="22"/>
  <c r="M152" i="22"/>
  <c r="L140" i="22"/>
  <c r="M140" i="22"/>
  <c r="L128" i="22"/>
  <c r="M128" i="22"/>
  <c r="M116" i="22"/>
  <c r="L116" i="22"/>
  <c r="L104" i="22"/>
  <c r="M104" i="22"/>
  <c r="L92" i="22"/>
  <c r="M92" i="22"/>
  <c r="L88" i="22"/>
  <c r="M88" i="22"/>
  <c r="L79" i="22"/>
  <c r="M79" i="22"/>
  <c r="M58" i="22"/>
  <c r="L58" i="22"/>
  <c r="L96" i="22"/>
  <c r="M96" i="22"/>
  <c r="M34" i="22"/>
  <c r="L34" i="22"/>
  <c r="M288" i="22"/>
  <c r="L288" i="22"/>
  <c r="M156" i="22"/>
  <c r="L156" i="22"/>
  <c r="M291" i="22"/>
  <c r="L291" i="22"/>
  <c r="M279" i="22"/>
  <c r="L279" i="22"/>
  <c r="M267" i="22"/>
  <c r="L267" i="22"/>
  <c r="M255" i="22"/>
  <c r="L255" i="22"/>
  <c r="M243" i="22"/>
  <c r="L243" i="22"/>
  <c r="L231" i="22"/>
  <c r="M231" i="22"/>
  <c r="M219" i="22"/>
  <c r="L219" i="22"/>
  <c r="L207" i="22"/>
  <c r="M207" i="22"/>
  <c r="L195" i="22"/>
  <c r="M195" i="22"/>
  <c r="L183" i="22"/>
  <c r="M183" i="22"/>
  <c r="L171" i="22"/>
  <c r="M171" i="22"/>
  <c r="L159" i="22"/>
  <c r="M159" i="22"/>
  <c r="L147" i="22"/>
  <c r="M147" i="22"/>
  <c r="L135" i="22"/>
  <c r="M135" i="22"/>
  <c r="L123" i="22"/>
  <c r="M123" i="22"/>
  <c r="L111" i="22"/>
  <c r="M111" i="22"/>
  <c r="L99" i="22"/>
  <c r="M99" i="22"/>
  <c r="M22" i="22"/>
  <c r="L22" i="22"/>
  <c r="L264" i="22"/>
  <c r="M264" i="22"/>
  <c r="L144" i="22"/>
  <c r="M144" i="22"/>
  <c r="L287" i="22"/>
  <c r="M287" i="22"/>
  <c r="M275" i="22"/>
  <c r="L275" i="22"/>
  <c r="M263" i="22"/>
  <c r="L263" i="22"/>
  <c r="M251" i="22"/>
  <c r="L251" i="22"/>
  <c r="L239" i="22"/>
  <c r="M239" i="22"/>
  <c r="M227" i="22"/>
  <c r="L227" i="22"/>
  <c r="L215" i="22"/>
  <c r="M215" i="22"/>
  <c r="M203" i="22"/>
  <c r="L203" i="22"/>
  <c r="L191" i="22"/>
  <c r="M191" i="22"/>
  <c r="L179" i="22"/>
  <c r="M179" i="22"/>
  <c r="L167" i="22"/>
  <c r="M167" i="22"/>
  <c r="L155" i="22"/>
  <c r="M155" i="22"/>
  <c r="L143" i="22"/>
  <c r="M143" i="22"/>
  <c r="L131" i="22"/>
  <c r="M131" i="22"/>
  <c r="L119" i="22"/>
  <c r="M119" i="22"/>
  <c r="L107" i="22"/>
  <c r="M107" i="22"/>
  <c r="L95" i="22"/>
  <c r="M95" i="22"/>
  <c r="M70" i="22"/>
  <c r="L70" i="22"/>
  <c r="L61" i="22"/>
  <c r="M61" i="22"/>
  <c r="L49" i="22"/>
  <c r="M49" i="22"/>
  <c r="L276" i="22"/>
  <c r="M276" i="22"/>
  <c r="L108" i="22"/>
  <c r="M108" i="22"/>
  <c r="L37" i="22"/>
  <c r="M37" i="22"/>
  <c r="L192" i="22"/>
  <c r="M192" i="22"/>
  <c r="L120" i="22"/>
  <c r="M120" i="22"/>
  <c r="M294" i="22"/>
  <c r="L294" i="22"/>
  <c r="M282" i="22"/>
  <c r="L282" i="22"/>
  <c r="M270" i="22"/>
  <c r="L270" i="22"/>
  <c r="M258" i="22"/>
  <c r="L258" i="22"/>
  <c r="M246" i="22"/>
  <c r="L246" i="22"/>
  <c r="M234" i="22"/>
  <c r="L234" i="22"/>
  <c r="M222" i="22"/>
  <c r="L222" i="22"/>
  <c r="M210" i="22"/>
  <c r="L210" i="22"/>
  <c r="M198" i="22"/>
  <c r="L198" i="22"/>
  <c r="M186" i="22"/>
  <c r="L186" i="22"/>
  <c r="M174" i="22"/>
  <c r="L174" i="22"/>
  <c r="M162" i="22"/>
  <c r="L162" i="22"/>
  <c r="M150" i="22"/>
  <c r="L150" i="22"/>
  <c r="M138" i="22"/>
  <c r="L138" i="22"/>
  <c r="M126" i="22"/>
  <c r="L126" i="22"/>
  <c r="M114" i="22"/>
  <c r="L114" i="22"/>
  <c r="M102" i="22"/>
  <c r="L102" i="22"/>
  <c r="M90" i="22"/>
  <c r="L90" i="22"/>
  <c r="M82" i="22"/>
  <c r="L82" i="22"/>
  <c r="L25" i="22"/>
  <c r="M25" i="22"/>
  <c r="L252" i="22"/>
  <c r="M252" i="22"/>
  <c r="M204" i="22"/>
  <c r="L204" i="22"/>
  <c r="M290" i="22"/>
  <c r="L290" i="22"/>
  <c r="M278" i="22"/>
  <c r="L278" i="22"/>
  <c r="M266" i="22"/>
  <c r="L266" i="22"/>
  <c r="M254" i="22"/>
  <c r="L254" i="22"/>
  <c r="M242" i="22"/>
  <c r="L242" i="22"/>
  <c r="M230" i="22"/>
  <c r="L230" i="22"/>
  <c r="M218" i="22"/>
  <c r="L218" i="22"/>
  <c r="M206" i="22"/>
  <c r="L206" i="22"/>
  <c r="M194" i="22"/>
  <c r="L194" i="22"/>
  <c r="M182" i="22"/>
  <c r="L182" i="22"/>
  <c r="M170" i="22"/>
  <c r="L170" i="22"/>
  <c r="M158" i="22"/>
  <c r="L158" i="22"/>
  <c r="M146" i="22"/>
  <c r="L146" i="22"/>
  <c r="M134" i="22"/>
  <c r="L134" i="22"/>
  <c r="M122" i="22"/>
  <c r="L122" i="22"/>
  <c r="M110" i="22"/>
  <c r="L110" i="22"/>
  <c r="M98" i="22"/>
  <c r="L98" i="22"/>
  <c r="L52" i="22"/>
  <c r="M52" i="22"/>
  <c r="L240" i="22"/>
  <c r="M240" i="22"/>
  <c r="L168" i="22"/>
  <c r="M168" i="22"/>
  <c r="L85" i="22"/>
  <c r="M85" i="22"/>
  <c r="L73" i="22"/>
  <c r="M73" i="22"/>
  <c r="L40" i="22"/>
  <c r="M40" i="22"/>
  <c r="L228" i="22"/>
  <c r="M228" i="22"/>
  <c r="M132" i="22"/>
  <c r="L132" i="22"/>
  <c r="L19" i="22"/>
  <c r="M19" i="22"/>
  <c r="L285" i="22"/>
  <c r="M285" i="22"/>
  <c r="L273" i="22"/>
  <c r="M273" i="22"/>
  <c r="L261" i="22"/>
  <c r="M261" i="22"/>
  <c r="L249" i="22"/>
  <c r="M249" i="22"/>
  <c r="L237" i="22"/>
  <c r="M237" i="22"/>
  <c r="L225" i="22"/>
  <c r="M225" i="22"/>
  <c r="L213" i="22"/>
  <c r="M213" i="22"/>
  <c r="L201" i="22"/>
  <c r="M201" i="22"/>
  <c r="L189" i="22"/>
  <c r="M189" i="22"/>
  <c r="L177" i="22"/>
  <c r="M177" i="22"/>
  <c r="L165" i="22"/>
  <c r="M165" i="22"/>
  <c r="L153" i="22"/>
  <c r="M153" i="22"/>
  <c r="L141" i="22"/>
  <c r="M141" i="22"/>
  <c r="L129" i="22"/>
  <c r="M129" i="22"/>
  <c r="L117" i="22"/>
  <c r="M117" i="22"/>
  <c r="L105" i="22"/>
  <c r="M105" i="22"/>
  <c r="L93" i="22"/>
  <c r="M93" i="22"/>
  <c r="L64" i="22"/>
  <c r="M64" i="22"/>
  <c r="L16" i="22"/>
  <c r="M16" i="22"/>
  <c r="L293" i="22"/>
  <c r="M293" i="22"/>
  <c r="L281" i="22"/>
  <c r="M281" i="22"/>
  <c r="L269" i="22"/>
  <c r="M269" i="22"/>
  <c r="L257" i="22"/>
  <c r="M257" i="22"/>
  <c r="L245" i="22"/>
  <c r="M245" i="22"/>
  <c r="L233" i="22"/>
  <c r="M233" i="22"/>
  <c r="L221" i="22"/>
  <c r="M221" i="22"/>
  <c r="L209" i="22"/>
  <c r="M209" i="22"/>
  <c r="L197" i="22"/>
  <c r="M197" i="22"/>
  <c r="L185" i="22"/>
  <c r="M185" i="22"/>
  <c r="L173" i="22"/>
  <c r="M173" i="22"/>
  <c r="L161" i="22"/>
  <c r="M161" i="22"/>
  <c r="L149" i="22"/>
  <c r="M149" i="22"/>
  <c r="L137" i="22"/>
  <c r="M137" i="22"/>
  <c r="L125" i="22"/>
  <c r="M125" i="22"/>
  <c r="L113" i="22"/>
  <c r="M113" i="22"/>
  <c r="L101" i="22"/>
  <c r="M101" i="22"/>
  <c r="L76" i="22"/>
  <c r="M76" i="22"/>
  <c r="L55" i="22"/>
  <c r="M55" i="22"/>
  <c r="L216" i="22"/>
  <c r="M216" i="22"/>
  <c r="L67" i="22"/>
  <c r="M67" i="22"/>
  <c r="L43" i="22"/>
  <c r="M43" i="22"/>
  <c r="L31" i="22"/>
  <c r="M31" i="22"/>
  <c r="L299" i="22"/>
  <c r="M299" i="22"/>
  <c r="M74" i="22"/>
  <c r="L74" i="22"/>
  <c r="L56" i="22"/>
  <c r="M56" i="22"/>
  <c r="M38" i="22"/>
  <c r="L38" i="22"/>
  <c r="L20" i="22"/>
  <c r="M20" i="22"/>
  <c r="M10" i="22"/>
  <c r="L10" i="22"/>
  <c r="M2" i="22"/>
  <c r="L2" i="22"/>
  <c r="L81" i="22"/>
  <c r="M81" i="22"/>
  <c r="L63" i="22"/>
  <c r="M63" i="22"/>
  <c r="L45" i="22"/>
  <c r="M45" i="22"/>
  <c r="L27" i="22"/>
  <c r="M27" i="22"/>
  <c r="L11" i="22"/>
  <c r="M11" i="22"/>
  <c r="L305" i="22"/>
  <c r="M305" i="22"/>
  <c r="L77" i="22"/>
  <c r="M77" i="22"/>
  <c r="L59" i="22"/>
  <c r="M59" i="22"/>
  <c r="L41" i="22"/>
  <c r="M41" i="22"/>
  <c r="L23" i="22"/>
  <c r="M23" i="22"/>
  <c r="L12" i="22"/>
  <c r="M12" i="22"/>
  <c r="M302" i="22"/>
  <c r="L302" i="22"/>
  <c r="L84" i="22"/>
  <c r="M84" i="22"/>
  <c r="M66" i="22"/>
  <c r="L66" i="22"/>
  <c r="L48" i="22"/>
  <c r="M48" i="22"/>
  <c r="M30" i="22"/>
  <c r="L30" i="22"/>
  <c r="L13" i="22"/>
  <c r="M13" i="22"/>
  <c r="M319" i="22"/>
  <c r="L319" i="22"/>
  <c r="L316" i="22"/>
  <c r="M316" i="22"/>
  <c r="L313" i="22"/>
  <c r="M313" i="22"/>
  <c r="M310" i="22"/>
  <c r="L310" i="22"/>
  <c r="M307" i="22"/>
  <c r="L307" i="22"/>
  <c r="L304" i="22"/>
  <c r="M304" i="22"/>
  <c r="L301" i="22"/>
  <c r="M301" i="22"/>
  <c r="M298" i="22"/>
  <c r="L298" i="22"/>
  <c r="M295" i="22"/>
  <c r="L295" i="22"/>
  <c r="L292" i="22"/>
  <c r="M292" i="22"/>
  <c r="L289" i="22"/>
  <c r="M289" i="22"/>
  <c r="M286" i="22"/>
  <c r="L286" i="22"/>
  <c r="M283" i="22"/>
  <c r="L283" i="22"/>
  <c r="M280" i="22"/>
  <c r="L280" i="22"/>
  <c r="L277" i="22"/>
  <c r="M277" i="22"/>
  <c r="M274" i="22"/>
  <c r="L274" i="22"/>
  <c r="M271" i="22"/>
  <c r="L271" i="22"/>
  <c r="M268" i="22"/>
  <c r="L268" i="22"/>
  <c r="L265" i="22"/>
  <c r="M265" i="22"/>
  <c r="M262" i="22"/>
  <c r="L262" i="22"/>
  <c r="M259" i="22"/>
  <c r="L259" i="22"/>
  <c r="M256" i="22"/>
  <c r="L256" i="22"/>
  <c r="L253" i="22"/>
  <c r="M253" i="22"/>
  <c r="M250" i="22"/>
  <c r="L250" i="22"/>
  <c r="M247" i="22"/>
  <c r="L247" i="22"/>
  <c r="L244" i="22"/>
  <c r="M244" i="22"/>
  <c r="L241" i="22"/>
  <c r="M241" i="22"/>
  <c r="M238" i="22"/>
  <c r="L238" i="22"/>
  <c r="M235" i="22"/>
  <c r="L235" i="22"/>
  <c r="L232" i="22"/>
  <c r="M232" i="22"/>
  <c r="L229" i="22"/>
  <c r="M229" i="22"/>
  <c r="M226" i="22"/>
  <c r="L226" i="22"/>
  <c r="L223" i="22"/>
  <c r="M223" i="22"/>
  <c r="L220" i="22"/>
  <c r="M220" i="22"/>
  <c r="L217" i="22"/>
  <c r="M217" i="22"/>
  <c r="M214" i="22"/>
  <c r="L214" i="22"/>
  <c r="M211" i="22"/>
  <c r="L211" i="22"/>
  <c r="L208" i="22"/>
  <c r="M208" i="22"/>
  <c r="L205" i="22"/>
  <c r="M205" i="22"/>
  <c r="M202" i="22"/>
  <c r="L202" i="22"/>
  <c r="L199" i="22"/>
  <c r="M199" i="22"/>
  <c r="M196" i="22"/>
  <c r="L196" i="22"/>
  <c r="L193" i="22"/>
  <c r="M193" i="22"/>
  <c r="M190" i="22"/>
  <c r="L190" i="22"/>
  <c r="L187" i="22"/>
  <c r="M187" i="22"/>
  <c r="L184" i="22"/>
  <c r="M184" i="22"/>
  <c r="L181" i="22"/>
  <c r="M181" i="22"/>
  <c r="M178" i="22"/>
  <c r="L178" i="22"/>
  <c r="L175" i="22"/>
  <c r="M175" i="22"/>
  <c r="L172" i="22"/>
  <c r="M172" i="22"/>
  <c r="L169" i="22"/>
  <c r="M169" i="22"/>
  <c r="M166" i="22"/>
  <c r="L166" i="22"/>
  <c r="L163" i="22"/>
  <c r="M163" i="22"/>
  <c r="L160" i="22"/>
  <c r="M160" i="22"/>
  <c r="L157" i="22"/>
  <c r="M157" i="22"/>
  <c r="M154" i="22"/>
  <c r="L154" i="22"/>
  <c r="L151" i="22"/>
  <c r="M151" i="22"/>
  <c r="M148" i="22"/>
  <c r="L148" i="22"/>
  <c r="L145" i="22"/>
  <c r="M145" i="22"/>
  <c r="M142" i="22"/>
  <c r="L142" i="22"/>
  <c r="L139" i="22"/>
  <c r="M139" i="22"/>
  <c r="L136" i="22"/>
  <c r="M136" i="22"/>
  <c r="L133" i="22"/>
  <c r="M133" i="22"/>
  <c r="M130" i="22"/>
  <c r="L130" i="22"/>
  <c r="L127" i="22"/>
  <c r="M127" i="22"/>
  <c r="M124" i="22"/>
  <c r="L124" i="22"/>
  <c r="L121" i="22"/>
  <c r="M121" i="22"/>
  <c r="M118" i="22"/>
  <c r="L118" i="22"/>
  <c r="L115" i="22"/>
  <c r="M115" i="22"/>
  <c r="L112" i="22"/>
  <c r="M112" i="22"/>
  <c r="L109" i="22"/>
  <c r="M109" i="22"/>
  <c r="M106" i="22"/>
  <c r="L106" i="22"/>
  <c r="L103" i="22"/>
  <c r="M103" i="22"/>
  <c r="L100" i="22"/>
  <c r="M100" i="22"/>
  <c r="L97" i="22"/>
  <c r="M97" i="22"/>
  <c r="M94" i="22"/>
  <c r="L94" i="22"/>
  <c r="L91" i="22"/>
  <c r="M91" i="22"/>
  <c r="L80" i="22"/>
  <c r="M80" i="22"/>
  <c r="M62" i="22"/>
  <c r="L62" i="22"/>
  <c r="L44" i="22"/>
  <c r="M44" i="22"/>
  <c r="M26" i="22"/>
  <c r="L26" i="22"/>
  <c r="M14" i="22"/>
  <c r="L14" i="22"/>
  <c r="M314" i="22"/>
  <c r="L314" i="22"/>
  <c r="L87" i="22"/>
  <c r="M87" i="22"/>
  <c r="L69" i="22"/>
  <c r="M69" i="22"/>
  <c r="L51" i="22"/>
  <c r="M51" i="22"/>
  <c r="L33" i="22"/>
  <c r="M33" i="22"/>
  <c r="L15" i="22"/>
  <c r="M15" i="22"/>
  <c r="L3" i="22"/>
  <c r="M3" i="22"/>
  <c r="L83" i="22"/>
  <c r="M83" i="22"/>
  <c r="L65" i="22"/>
  <c r="M65" i="22"/>
  <c r="L47" i="22"/>
  <c r="M47" i="22"/>
  <c r="L29" i="22"/>
  <c r="M29" i="22"/>
  <c r="L4" i="22"/>
  <c r="M4" i="22"/>
  <c r="L311" i="22"/>
  <c r="M311" i="22"/>
  <c r="L72" i="22"/>
  <c r="M72" i="22"/>
  <c r="M54" i="22"/>
  <c r="L54" i="22"/>
  <c r="L36" i="22"/>
  <c r="M36" i="22"/>
  <c r="M18" i="22"/>
  <c r="L18" i="22"/>
  <c r="L5" i="22"/>
  <c r="M5" i="22"/>
  <c r="M296" i="22"/>
  <c r="L296" i="22"/>
  <c r="M318" i="22"/>
  <c r="L318" i="22"/>
  <c r="L315" i="22"/>
  <c r="M315" i="22"/>
  <c r="M312" i="22"/>
  <c r="L312" i="22"/>
  <c r="L309" i="22"/>
  <c r="M309" i="22"/>
  <c r="M306" i="22"/>
  <c r="L306" i="22"/>
  <c r="M303" i="22"/>
  <c r="L303" i="22"/>
  <c r="M300" i="22"/>
  <c r="L300" i="22"/>
  <c r="L297" i="22"/>
  <c r="M297" i="22"/>
  <c r="M86" i="22"/>
  <c r="L86" i="22"/>
  <c r="L68" i="22"/>
  <c r="M68" i="22"/>
  <c r="M50" i="22"/>
  <c r="L50" i="22"/>
  <c r="L32" i="22"/>
  <c r="M32" i="22"/>
  <c r="M6" i="22"/>
  <c r="L6" i="22"/>
  <c r="M308" i="22"/>
  <c r="L308" i="22"/>
  <c r="L75" i="22"/>
  <c r="M75" i="22"/>
  <c r="L57" i="22"/>
  <c r="M57" i="22"/>
  <c r="L39" i="22"/>
  <c r="M39" i="22"/>
  <c r="L21" i="22"/>
  <c r="M21" i="22"/>
  <c r="L7" i="22"/>
  <c r="M7" i="22"/>
  <c r="L317" i="22"/>
  <c r="M317" i="22"/>
  <c r="L89" i="22"/>
  <c r="M89" i="22"/>
  <c r="L71" i="22"/>
  <c r="M71" i="22"/>
  <c r="L53" i="22"/>
  <c r="M53" i="22"/>
  <c r="L35" i="22"/>
  <c r="M35" i="22"/>
  <c r="L17" i="22"/>
  <c r="M17" i="22"/>
  <c r="L8" i="22"/>
  <c r="M8" i="22"/>
  <c r="M78" i="22"/>
  <c r="L78" i="22"/>
  <c r="L60" i="22"/>
  <c r="M60" i="22"/>
  <c r="M46" i="22"/>
  <c r="L46" i="22"/>
  <c r="M42" i="22"/>
  <c r="L42" i="22"/>
  <c r="L28" i="22"/>
  <c r="M28" i="22"/>
  <c r="L24" i="22"/>
  <c r="M24" i="22"/>
  <c r="L9" i="22"/>
  <c r="M9" i="22"/>
  <c r="H3" i="54"/>
  <c r="H3" i="53"/>
  <c r="H3" i="52"/>
  <c r="P4" i="11"/>
  <c r="P21" i="11"/>
  <c r="O4" i="11"/>
  <c r="O21" i="11"/>
  <c r="N4" i="11"/>
  <c r="N21" i="11"/>
  <c r="J5" i="52"/>
  <c r="I5" i="54"/>
  <c r="E16" i="37"/>
  <c r="F16" i="37" s="1"/>
  <c r="J5" i="54"/>
  <c r="J5" i="53"/>
  <c r="I5" i="53"/>
  <c r="I5" i="52"/>
  <c r="G68" i="52"/>
  <c r="K53" i="52"/>
  <c r="K18" i="52"/>
  <c r="K43" i="52"/>
  <c r="A2" i="2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est" type="4" refreshedVersion="0" background="1">
    <webPr xml="1" sourceData="1" url="C:\Documents and Settings\jsilva\test.xml" htmlTables="1" htmlFormat="all"/>
  </connection>
</connections>
</file>

<file path=xl/sharedStrings.xml><?xml version="1.0" encoding="utf-8"?>
<sst xmlns="http://schemas.openxmlformats.org/spreadsheetml/2006/main" count="2612" uniqueCount="830">
  <si>
    <t>U. S. Department</t>
  </si>
  <si>
    <t>TRAFFIC VOLUME</t>
  </si>
  <si>
    <t>of Transportation</t>
  </si>
  <si>
    <t>Federal Highway</t>
  </si>
  <si>
    <t>TRENDS</t>
  </si>
  <si>
    <t>Administration</t>
  </si>
  <si>
    <t>Office of Highway</t>
  </si>
  <si>
    <t>Policy Information</t>
  </si>
  <si>
    <t>Travel on all roads and streets changed by</t>
  </si>
  <si>
    <t>(</t>
  </si>
  <si>
    <t>billion vehicle miles.</t>
  </si>
  <si>
    <t>billion miles, a</t>
  </si>
  <si>
    <t>billion vehicle miles)</t>
  </si>
  <si>
    <t>It also represents a</t>
  </si>
  <si>
    <t>billion vehicle miles )</t>
  </si>
  <si>
    <t>billion vehicle miles of travel.</t>
  </si>
  <si>
    <t>Change in Traffic as compared to same month last year.</t>
  </si>
  <si>
    <t>WEST</t>
  </si>
  <si>
    <t>NORTH CENTRAL</t>
  </si>
  <si>
    <t>NORTHEAST</t>
  </si>
  <si>
    <t>SOUTH GULF</t>
  </si>
  <si>
    <t>SOUTH ATLANTIC</t>
  </si>
  <si>
    <t>Note:</t>
  </si>
  <si>
    <t>All data for this month are preliminary. Revised values for the previous month are shown in Tables 1 and 2.</t>
  </si>
  <si>
    <t>Compiled with data on hand as of</t>
  </si>
  <si>
    <t>For information on total licensed drivers in the U.S. visit http://www.fhwa.dot.gov/policy/ohpi/hss/hsspubs.htm.</t>
  </si>
  <si>
    <t>Select the year of interest then Section 6 (Driver Licensing).</t>
  </si>
  <si>
    <t>For information on total registered motor vehicles in the U.S., visit http://www.fhwa.dot.gov/policy/ohpi/hss/hsspubs.htm</t>
  </si>
  <si>
    <t>Select the year of interest and Section 7 (Motor Vehicles).</t>
  </si>
  <si>
    <t>To facilitate historic analysis, the VMT values for the seasonally adjusted series have been updated for the 12 months prior to</t>
  </si>
  <si>
    <t>the current month and in all other months, held at the value from last month’s release.</t>
  </si>
  <si>
    <t xml:space="preserve">The larger changes to rural and urban travel are primarily because of the expansion in urban boundaries reflected in the 2010 census. </t>
  </si>
  <si>
    <t>Travel estimates for 2014 and beyond will also reflect this adjustment.</t>
  </si>
  <si>
    <t>Travel for the current month, the cumulative yearly total, as well as the moving 12-month total</t>
  </si>
  <si>
    <t>Travel in Millions of Vehicle Miles</t>
  </si>
  <si>
    <t>All Roads and Streets</t>
  </si>
  <si>
    <t>Year</t>
  </si>
  <si>
    <t>Year to Date</t>
  </si>
  <si>
    <t>Moving 12-Month</t>
  </si>
  <si>
    <t>Traffic Volume Trends is a monthly report based on hourly traffic count data. These data, collected at</t>
  </si>
  <si>
    <t>over 5,000 continouous traffic counting locations nationwide, are used to determine the</t>
  </si>
  <si>
    <t>percent change in traffic for the current month compared to the same month in the previous year. This</t>
  </si>
  <si>
    <t>percent change is applied to the travel for the same month of the previous year to obtain an estimate of</t>
  </si>
  <si>
    <t>travel for the current month. Because of the limited sample sizes, caution should be used with these estimates.</t>
  </si>
  <si>
    <t>The Highway Performance Monitoring System provides more accurate information on an annual basis.</t>
  </si>
  <si>
    <t>** System entries may not add to give "All Systems" total due to rounding for Page 2 to 8.</t>
  </si>
  <si>
    <t>Table - 1. Estimated Individual Monthly Motor Vehicle Travel in the United States**</t>
  </si>
  <si>
    <t>System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</si>
  <si>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</si>
  <si>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</si>
  <si>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</si>
  <si>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</si>
  <si>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</si>
  <si>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</si>
  <si>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</si>
  <si>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</si>
  <si>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</si>
  <si>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</si>
  <si>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</si>
  <si>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</si>
  <si>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</si>
  <si>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2023 Individual Monthly Vehicle-Miles of Travel in Billions</t>
  </si>
  <si>
    <t>INDEX</t>
  </si>
  <si>
    <t>Rural Interstate</t>
  </si>
  <si>
    <t>20.4</t>
  </si>
  <si>
    <t>18.9</t>
  </si>
  <si>
    <t>23.3</t>
  </si>
  <si>
    <t>21.4</t>
  </si>
  <si>
    <t>25.0</t>
  </si>
  <si>
    <t>25.6</t>
  </si>
  <si>
    <t>26.5</t>
  </si>
  <si>
    <t>25.2</t>
  </si>
  <si>
    <t>23.7</t>
  </si>
  <si>
    <t>24.3</t>
  </si>
  <si>
    <t>23.2</t>
  </si>
  <si>
    <t>22.8</t>
  </si>
  <si>
    <t>Rural Other Arterial</t>
  </si>
  <si>
    <t>29.4</t>
  </si>
  <si>
    <t>27.8</t>
  </si>
  <si>
    <t>32.6</t>
  </si>
  <si>
    <t>31.0</t>
  </si>
  <si>
    <t>35.2</t>
  </si>
  <si>
    <t>35.5</t>
  </si>
  <si>
    <t>36.4</t>
  </si>
  <si>
    <t>36.0</t>
  </si>
  <si>
    <t>34.2</t>
  </si>
  <si>
    <t>34.7</t>
  </si>
  <si>
    <t>32.1</t>
  </si>
  <si>
    <t>31.6</t>
  </si>
  <si>
    <t>Other Rural</t>
  </si>
  <si>
    <t>27.3</t>
  </si>
  <si>
    <t>25.9</t>
  </si>
  <si>
    <t>30.1</t>
  </si>
  <si>
    <t>29.3</t>
  </si>
  <si>
    <t>33.8</t>
  </si>
  <si>
    <t>33.3</t>
  </si>
  <si>
    <t>34.5</t>
  </si>
  <si>
    <t>34.0</t>
  </si>
  <si>
    <t>32.4</t>
  </si>
  <si>
    <t>32.7</t>
  </si>
  <si>
    <t>28.5</t>
  </si>
  <si>
    <t>Urban Interstate</t>
  </si>
  <si>
    <t>44.2</t>
  </si>
  <si>
    <t>41.8</t>
  </si>
  <si>
    <t>49.2</t>
  </si>
  <si>
    <t>45.3</t>
  </si>
  <si>
    <t>49.9</t>
  </si>
  <si>
    <t>49.6</t>
  </si>
  <si>
    <t>50.0</t>
  </si>
  <si>
    <t>48.1</t>
  </si>
  <si>
    <t>46.8</t>
  </si>
  <si>
    <t>46.6</t>
  </si>
  <si>
    <t>Urban Other Arterial</t>
  </si>
  <si>
    <t>86.7</t>
  </si>
  <si>
    <t>82.4</t>
  </si>
  <si>
    <t>93.9</t>
  </si>
  <si>
    <t>88.7</t>
  </si>
  <si>
    <t>98.2</t>
  </si>
  <si>
    <t>96.4</t>
  </si>
  <si>
    <t>97.2</t>
  </si>
  <si>
    <t>99.8</t>
  </si>
  <si>
    <t>94.4</t>
  </si>
  <si>
    <t>97.4</t>
  </si>
  <si>
    <t>90.7</t>
  </si>
  <si>
    <t>90.9</t>
  </si>
  <si>
    <t>Other Urban</t>
  </si>
  <si>
    <t>40.8</t>
  </si>
  <si>
    <t>38.6</t>
  </si>
  <si>
    <t>44.6</t>
  </si>
  <si>
    <t>42.5</t>
  </si>
  <si>
    <t>47.6</t>
  </si>
  <si>
    <t>45.2</t>
  </si>
  <si>
    <t>46.0</t>
  </si>
  <si>
    <t>42.9</t>
  </si>
  <si>
    <t>43.2</t>
  </si>
  <si>
    <t>All Systems</t>
  </si>
  <si>
    <t>248.9</t>
  </si>
  <si>
    <t>235.4</t>
  </si>
  <si>
    <t>273.7</t>
  </si>
  <si>
    <t>258.2</t>
  </si>
  <si>
    <t>289.6</t>
  </si>
  <si>
    <t>285.6</t>
  </si>
  <si>
    <t>289.8</t>
  </si>
  <si>
    <t>290.9</t>
  </si>
  <si>
    <t>278.0</t>
  </si>
  <si>
    <t>284.0</t>
  </si>
  <si>
    <t>265.1</t>
  </si>
  <si>
    <t>263.6</t>
  </si>
  <si>
    <t>2024 Individual Monthly Vehicle-Miles of Travel in Billions</t>
  </si>
  <si>
    <t>19.8</t>
  </si>
  <si>
    <t>19.3</t>
  </si>
  <si>
    <t>21.6</t>
  </si>
  <si>
    <t>25.5</t>
  </si>
  <si>
    <t>29.1</t>
  </si>
  <si>
    <t>33.1</t>
  </si>
  <si>
    <t>31.7</t>
  </si>
  <si>
    <t>35.6</t>
  </si>
  <si>
    <t>26.8</t>
  </si>
  <si>
    <t>30.4</t>
  </si>
  <si>
    <t>30.0</t>
  </si>
  <si>
    <t>44.0</t>
  </si>
  <si>
    <t>46.4</t>
  </si>
  <si>
    <t>50.5</t>
  </si>
  <si>
    <t>86.8</t>
  </si>
  <si>
    <t>83.9</t>
  </si>
  <si>
    <t>94.0</t>
  </si>
  <si>
    <t>90.8</t>
  </si>
  <si>
    <t>99.6</t>
  </si>
  <si>
    <t>40.5</t>
  </si>
  <si>
    <t>39.4</t>
  </si>
  <si>
    <t>44.7</t>
  </si>
  <si>
    <t>43.4</t>
  </si>
  <si>
    <t>48.2</t>
  </si>
  <si>
    <t>247.0</t>
  </si>
  <si>
    <t>240.2</t>
  </si>
  <si>
    <t>275.5</t>
  </si>
  <si>
    <t>263.9</t>
  </si>
  <si>
    <t>293.4</t>
  </si>
  <si>
    <t>* Percent Change In Individual Monthly Travel 2023 vs. 2024</t>
  </si>
  <si>
    <t>-2.9</t>
  </si>
  <si>
    <t>1.8</t>
  </si>
  <si>
    <t>2.0</t>
  </si>
  <si>
    <t>0.9</t>
  </si>
  <si>
    <t>-1.1</t>
  </si>
  <si>
    <t>2.8</t>
  </si>
  <si>
    <t>1.4</t>
  </si>
  <si>
    <t>2.3</t>
  </si>
  <si>
    <t>1.2</t>
  </si>
  <si>
    <t>-1.8</t>
  </si>
  <si>
    <t>2.4</t>
  </si>
  <si>
    <t>0.8</t>
  </si>
  <si>
    <t>-0.5</t>
  </si>
  <si>
    <t>1.6</t>
  </si>
  <si>
    <t>1.3</t>
  </si>
  <si>
    <t>0.1</t>
  </si>
  <si>
    <t>1.9</t>
  </si>
  <si>
    <t>-0.9</t>
  </si>
  <si>
    <t>0.3</t>
  </si>
  <si>
    <t>2.2</t>
  </si>
  <si>
    <t>-0.8</t>
  </si>
  <si>
    <t>0.7</t>
  </si>
  <si>
    <t>Table - 2. Estimated Cumulative Monthly Motor Vehicle Travel in the United States**</t>
  </si>
  <si>
    <t>2023 Cumulative Monthly Vehicle-Miles of Travel in Billions</t>
  </si>
  <si>
    <t>39.3</t>
  </si>
  <si>
    <t>62.6</t>
  </si>
  <si>
    <t>84.0</t>
  </si>
  <si>
    <t>109.0</t>
  </si>
  <si>
    <t>134.6</t>
  </si>
  <si>
    <t>161.0</t>
  </si>
  <si>
    <t>186.2</t>
  </si>
  <si>
    <t>209.9</t>
  </si>
  <si>
    <t>234.2</t>
  </si>
  <si>
    <t>257.4</t>
  </si>
  <si>
    <t>280.1</t>
  </si>
  <si>
    <t>57.2</t>
  </si>
  <si>
    <t>89.8</t>
  </si>
  <si>
    <t>120.8</t>
  </si>
  <si>
    <t>155.9</t>
  </si>
  <si>
    <t>191.4</t>
  </si>
  <si>
    <t>227.9</t>
  </si>
  <si>
    <t>298.1</t>
  </si>
  <si>
    <t>332.8</t>
  </si>
  <si>
    <t>365.0</t>
  </si>
  <si>
    <t>396.5</t>
  </si>
  <si>
    <t>53.3</t>
  </si>
  <si>
    <t>83.4</t>
  </si>
  <si>
    <t>112.7</t>
  </si>
  <si>
    <t>146.5</t>
  </si>
  <si>
    <t>179.8</t>
  </si>
  <si>
    <t>214.2</t>
  </si>
  <si>
    <t>248.3</t>
  </si>
  <si>
    <t>280.7</t>
  </si>
  <si>
    <t>313.4</t>
  </si>
  <si>
    <t>342.8</t>
  </si>
  <si>
    <t>371.2</t>
  </si>
  <si>
    <t>86.1</t>
  </si>
  <si>
    <t>135.2</t>
  </si>
  <si>
    <t>180.6</t>
  </si>
  <si>
    <t>230.5</t>
  </si>
  <si>
    <t>330.0</t>
  </si>
  <si>
    <t>380.0</t>
  </si>
  <si>
    <t>428.0</t>
  </si>
  <si>
    <t>477.6</t>
  </si>
  <si>
    <t>524.4</t>
  </si>
  <si>
    <t>571.1</t>
  </si>
  <si>
    <t>169.1</t>
  </si>
  <si>
    <t>263.0</t>
  </si>
  <si>
    <t>351.7</t>
  </si>
  <si>
    <t>449.9</t>
  </si>
  <si>
    <t>546.3</t>
  </si>
  <si>
    <t>643.5</t>
  </si>
  <si>
    <t>743.3</t>
  </si>
  <si>
    <t>837.7</t>
  </si>
  <si>
    <t>935.2</t>
  </si>
  <si>
    <t>1025.9</t>
  </si>
  <si>
    <t>1116.8</t>
  </si>
  <si>
    <t>79.5</t>
  </si>
  <si>
    <t>124.1</t>
  </si>
  <si>
    <t>166.6</t>
  </si>
  <si>
    <t>259.4</t>
  </si>
  <si>
    <t>304.6</t>
  </si>
  <si>
    <t>350.6</t>
  </si>
  <si>
    <t>395.8</t>
  </si>
  <si>
    <t>441.2</t>
  </si>
  <si>
    <t>484.1</t>
  </si>
  <si>
    <t>527.3</t>
  </si>
  <si>
    <t>484.4</t>
  </si>
  <si>
    <t>758.1</t>
  </si>
  <si>
    <t>1016.3</t>
  </si>
  <si>
    <t>1306.0</t>
  </si>
  <si>
    <t>1591.6</t>
  </si>
  <si>
    <t>1881.4</t>
  </si>
  <si>
    <t>2172.3</t>
  </si>
  <si>
    <t>2450.3</t>
  </si>
  <si>
    <t>2734.4</t>
  </si>
  <si>
    <t>2999.5</t>
  </si>
  <si>
    <t>3263.1</t>
  </si>
  <si>
    <t>2024 Cumulative Monthly Vehicle-Miles of Travel in Billions</t>
  </si>
  <si>
    <t>39.1</t>
  </si>
  <si>
    <t>62.8</t>
  </si>
  <si>
    <t>84.4</t>
  </si>
  <si>
    <t>109.9</t>
  </si>
  <si>
    <t>57.6</t>
  </si>
  <si>
    <t>122.4</t>
  </si>
  <si>
    <t>158.0</t>
  </si>
  <si>
    <t>53.4</t>
  </si>
  <si>
    <t>83.8</t>
  </si>
  <si>
    <t>113.8</t>
  </si>
  <si>
    <t>147.8</t>
  </si>
  <si>
    <t>86.5</t>
  </si>
  <si>
    <t>136.1</t>
  </si>
  <si>
    <t>182.4</t>
  </si>
  <si>
    <t>233.0</t>
  </si>
  <si>
    <t>170.7</t>
  </si>
  <si>
    <t>264.7</t>
  </si>
  <si>
    <t>355.5</t>
  </si>
  <si>
    <t>455.1</t>
  </si>
  <si>
    <t>79.9</t>
  </si>
  <si>
    <t>124.6</t>
  </si>
  <si>
    <t>168.1</t>
  </si>
  <si>
    <t>216.2</t>
  </si>
  <si>
    <t>487.2</t>
  </si>
  <si>
    <t>762.7</t>
  </si>
  <si>
    <t>1026.6</t>
  </si>
  <si>
    <t>1320.0</t>
  </si>
  <si>
    <t>* Percent Change In Cumulative Monthly Travel 2023 vs. 2024</t>
  </si>
  <si>
    <t>-0.6</t>
  </si>
  <si>
    <t>0.5</t>
  </si>
  <si>
    <t>1.0</t>
  </si>
  <si>
    <t>0.6</t>
  </si>
  <si>
    <t>1.1</t>
  </si>
  <si>
    <t>0.4</t>
  </si>
  <si>
    <t xml:space="preserve">* Percent change is based on vehicle travel in millions of miles. </t>
  </si>
  <si>
    <t>Table - 3. Changes on Rural Arterial Roads by Region and State**</t>
  </si>
  <si>
    <t>Region And State</t>
  </si>
  <si>
    <t>Number of Stations</t>
  </si>
  <si>
    <t>Vehicle-Miles (Millions)</t>
  </si>
  <si>
    <t>Percent Change</t>
  </si>
  <si>
    <t>Northeast</t>
  </si>
  <si>
    <t>STATIONS</t>
  </si>
  <si>
    <t>CMILES</t>
  </si>
  <si>
    <t>PMILES</t>
  </si>
  <si>
    <t>CCHANGE</t>
  </si>
  <si>
    <t>PSTATIONS</t>
  </si>
  <si>
    <t>PCMILES</t>
  </si>
  <si>
    <t>PPMILES</t>
  </si>
  <si>
    <t>PCHANGE</t>
  </si>
  <si>
    <t>Connecticut</t>
  </si>
  <si>
    <t>Maine</t>
  </si>
  <si>
    <t>Massachusetts</t>
  </si>
  <si>
    <t>New Hampshire</t>
  </si>
  <si>
    <t>New Jersey</t>
  </si>
  <si>
    <t>New York</t>
  </si>
  <si>
    <t>Pennsylvania</t>
  </si>
  <si>
    <t>Rhode Island</t>
  </si>
  <si>
    <t>Vermont</t>
  </si>
  <si>
    <t>Subtotal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</si>
  <si>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</si>
  <si>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</si>
  <si>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</si>
  <si>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</si>
  <si>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</si>
  <si>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</si>
  <si>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</si>
  <si>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</si>
  <si>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</si>
  <si>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</si>
  <si>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North Central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</si>
  <si>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</si>
  <si>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</si>
  <si>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</si>
  <si>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</si>
  <si>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</si>
  <si>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</si>
  <si>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</si>
  <si>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</si>
  <si>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</si>
  <si>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</si>
  <si>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</si>
  <si>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</si>
  <si>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South Gulf</t>
  </si>
  <si>
    <t>Alabama</t>
  </si>
  <si>
    <t>Arkansas</t>
  </si>
  <si>
    <t>Kentucky</t>
  </si>
  <si>
    <t>Louisiana</t>
  </si>
  <si>
    <t>Mississippi</t>
  </si>
  <si>
    <t>Oklahoma</t>
  </si>
  <si>
    <t>Tennessee</t>
  </si>
  <si>
    <t>Texas</t>
  </si>
  <si>
    <t>West</t>
  </si>
  <si>
    <t>Alaska</t>
  </si>
  <si>
    <t>Arizona</t>
  </si>
  <si>
    <t>California</t>
  </si>
  <si>
    <t>Colorado</t>
  </si>
  <si>
    <t>Hawaii</t>
  </si>
  <si>
    <t>Idaho</t>
  </si>
  <si>
    <t>Montana</t>
  </si>
  <si>
    <t>Nevada</t>
  </si>
  <si>
    <t>New Mexico</t>
  </si>
  <si>
    <t>Oregon</t>
  </si>
  <si>
    <t>Utah</t>
  </si>
  <si>
    <t>Washington</t>
  </si>
  <si>
    <t>Wyoming</t>
  </si>
  <si>
    <t>TOTALS</t>
  </si>
  <si>
    <t>Note: Where Number of Stations are shown as dashes, the values for the Vehicle-Miles and Percent Change are derived from the estimated VMT based on data from surrounding States or the nationwide average VMT.</t>
  </si>
  <si>
    <t>Table - 4. Changes on Urban Arterial Roads by Region and State**</t>
  </si>
  <si>
    <t>Table - 5. Changes on ALL* Estimated Roads by Region and State**</t>
  </si>
  <si>
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</si>
  <si>
    <t>* All Estimated roads include travel from Table 3 and 4 plus remaining roads.</t>
  </si>
  <si>
    <t>Table - 6. Estimated Rural Vehicle Miles (Millions) and Percent Change from Same Period Previous Year**</t>
  </si>
  <si>
    <t>Year-2023</t>
  </si>
  <si>
    <t>%</t>
  </si>
  <si>
    <t>Total Rural</t>
  </si>
  <si>
    <t>F</t>
  </si>
  <si>
    <t>P</t>
  </si>
  <si>
    <t>Jan</t>
  </si>
  <si>
    <t>Feb</t>
  </si>
  <si>
    <t>Mar</t>
  </si>
  <si>
    <t>Q1</t>
  </si>
  <si>
    <t>Apr</t>
  </si>
  <si>
    <t>May</t>
  </si>
  <si>
    <t>Jun</t>
  </si>
  <si>
    <t>Q2</t>
  </si>
  <si>
    <t>1st Half</t>
  </si>
  <si>
    <t>Jul</t>
  </si>
  <si>
    <t>Aug</t>
  </si>
  <si>
    <t>Sep</t>
  </si>
  <si>
    <t>Q3</t>
  </si>
  <si>
    <t>Oct</t>
  </si>
  <si>
    <t>Nov</t>
  </si>
  <si>
    <t>Dec</t>
  </si>
  <si>
    <t>Q4</t>
  </si>
  <si>
    <t>2nd Half</t>
  </si>
  <si>
    <t>Year-2024</t>
  </si>
  <si>
    <t>Table - 7. Estimated Urban Vehicle Miles (Millions) and Percent Change from Same Period Previous Year**</t>
  </si>
  <si>
    <t>Total Urban</t>
  </si>
  <si>
    <t>Date</t>
  </si>
  <si>
    <t>Annual Vehicle-Distance Traveled (Billion Miles)</t>
  </si>
  <si>
    <t>Figure 2 - Travel on U.S. Highways by Month</t>
  </si>
  <si>
    <t>Urban Highways- Average Daily Vehicle-Distance Traveled(Billion Miles)</t>
  </si>
  <si>
    <t>Rural Highways- Average Daily Vehicle-Distance Traveled(Billion Miles)</t>
  </si>
  <si>
    <t xml:space="preserve">   Figure 3 - Seasonally Adjusted Vehicle Miles Traveled By Month</t>
  </si>
  <si>
    <t>Page 1</t>
  </si>
  <si>
    <t>YEAR_RECORD</t>
  </si>
  <si>
    <t>CURRENTMONTH</t>
  </si>
  <si>
    <t>WE_TRAVEL</t>
  </si>
  <si>
    <t>NC_TRAVEL</t>
  </si>
  <si>
    <t>SG_TRAVEL</t>
  </si>
  <si>
    <t>NE_TRAVEL</t>
  </si>
  <si>
    <t>SA_TRAVEL</t>
  </si>
  <si>
    <t>RTOTAL</t>
  </si>
  <si>
    <t>UTOTAL</t>
  </si>
  <si>
    <t>TOTALTRAVEL</t>
  </si>
  <si>
    <t>WE_CHANGE</t>
  </si>
  <si>
    <t>NC_CHANGE</t>
  </si>
  <si>
    <t>SG_CHANGE</t>
  </si>
  <si>
    <t>NE_CHANGE</t>
  </si>
  <si>
    <t>SA_CHANGE</t>
  </si>
  <si>
    <t>TOTAL_CHANGE</t>
  </si>
  <si>
    <t>CUMULATIVE</t>
  </si>
  <si>
    <t>CUMULATIVEPERCHANGE</t>
  </si>
  <si>
    <t>BASE_EOY</t>
  </si>
  <si>
    <t>CURRENTDATE</t>
  </si>
  <si>
    <t>CURRCUMULATIVE</t>
  </si>
  <si>
    <t>LAST_YEAR</t>
  </si>
  <si>
    <t>PUBLISH_DATE</t>
  </si>
  <si>
    <t>TOTAL_CHANGE_NUM</t>
  </si>
  <si>
    <t>CUMULATIVE_NUM</t>
  </si>
  <si>
    <t>HPMS_Year</t>
  </si>
  <si>
    <t>Adjusted_CurrentYear</t>
  </si>
  <si>
    <t>Adjusted_PreviousYear</t>
  </si>
  <si>
    <t>Adjusted_PreviousMonth</t>
  </si>
  <si>
    <t>Adjusted_Change_From_PreviousYear</t>
  </si>
  <si>
    <t>Adjusted_Change_From_PreviousMonth</t>
  </si>
  <si>
    <t>Adjused_ChangePercentage_FromPreviousYear</t>
  </si>
  <si>
    <t>Adjusted_ChangePercentage_FromPreiousMonth</t>
  </si>
  <si>
    <t>PREVIOUSMONTH</t>
  </si>
  <si>
    <t>Year_OfPreviousMonth</t>
  </si>
  <si>
    <t>2024</t>
  </si>
  <si>
    <t>61.8</t>
  </si>
  <si>
    <t>67.4</t>
  </si>
  <si>
    <t>61.6</t>
  </si>
  <si>
    <t>39.0</t>
  </si>
  <si>
    <t>63.6</t>
  </si>
  <si>
    <t>95.1</t>
  </si>
  <si>
    <t>198.3</t>
  </si>
  <si>
    <t>-1.3</t>
  </si>
  <si>
    <t>2022</t>
  </si>
  <si>
    <t>June27,2024</t>
  </si>
  <si>
    <t>April 2023</t>
  </si>
  <si>
    <t>June 27,2024</t>
  </si>
  <si>
    <t>3.8</t>
  </si>
  <si>
    <t>14.1</t>
  </si>
  <si>
    <t>274.2</t>
  </si>
  <si>
    <t>271.7</t>
  </si>
  <si>
    <t>273.5</t>
  </si>
  <si>
    <t>April</t>
  </si>
  <si>
    <t>Page 2 - table</t>
  </si>
  <si>
    <t>year_record</t>
  </si>
  <si>
    <t>tmonth</t>
  </si>
  <si>
    <t>yearToDate</t>
  </si>
  <si>
    <t>moving</t>
  </si>
  <si>
    <t>1999</t>
  </si>
  <si>
    <t>230786.000000</t>
  </si>
  <si>
    <t>1057611.000000</t>
  </si>
  <si>
    <t>2638895.000000</t>
  </si>
  <si>
    <t>2000</t>
  </si>
  <si>
    <t>242501.000000</t>
  </si>
  <si>
    <t>1105392.000000</t>
  </si>
  <si>
    <t>2727240.000000</t>
  </si>
  <si>
    <t>2001</t>
  </si>
  <si>
    <t>245357.000000</t>
  </si>
  <si>
    <t>1121018.000000</t>
  </si>
  <si>
    <t>2762553.000000</t>
  </si>
  <si>
    <t>2002</t>
  </si>
  <si>
    <t>251746.000000</t>
  </si>
  <si>
    <t>1148494.000000</t>
  </si>
  <si>
    <t>2823086.000000</t>
  </si>
  <si>
    <t>2003</t>
  </si>
  <si>
    <t>253244.000000</t>
  </si>
  <si>
    <t>1151550.000000</t>
  </si>
  <si>
    <t>2858565.000000</t>
  </si>
  <si>
    <t>2004</t>
  </si>
  <si>
    <t>257235.000000</t>
  </si>
  <si>
    <t>1195766.000000</t>
  </si>
  <si>
    <t>2934438.000000</t>
  </si>
  <si>
    <t>2005</t>
  </si>
  <si>
    <t>262678.000000</t>
  </si>
  <si>
    <t>1210763.000000</t>
  </si>
  <si>
    <t>2979787.000000</t>
  </si>
  <si>
    <t>2006</t>
  </si>
  <si>
    <t>263370.000000</t>
  </si>
  <si>
    <t>1224630.000000</t>
  </si>
  <si>
    <t>3003297.000000</t>
  </si>
  <si>
    <t>2007</t>
  </si>
  <si>
    <t>267574.000000</t>
  </si>
  <si>
    <t>1232661.000000</t>
  </si>
  <si>
    <t>3022147.000000</t>
  </si>
  <si>
    <t>2008</t>
  </si>
  <si>
    <t>261466.000000</t>
  </si>
  <si>
    <t>1220154.000000</t>
  </si>
  <si>
    <t>3017314.000000</t>
  </si>
  <si>
    <t>2009</t>
  </si>
  <si>
    <t>258276.000000</t>
  </si>
  <si>
    <t>1202563.000000</t>
  </si>
  <si>
    <t>2955919.000000</t>
  </si>
  <si>
    <t>2010</t>
  </si>
  <si>
    <t>256927.000000</t>
  </si>
  <si>
    <t>1196574.000000</t>
  </si>
  <si>
    <t>2950774.000000</t>
  </si>
  <si>
    <t>2011</t>
  </si>
  <si>
    <t>254083.000000</t>
  </si>
  <si>
    <t>1194039.000000</t>
  </si>
  <si>
    <t>2964730.000000</t>
  </si>
  <si>
    <t>2012</t>
  </si>
  <si>
    <t>260774.000000</t>
  </si>
  <si>
    <t>1212058.000000</t>
  </si>
  <si>
    <t>2968422.000000</t>
  </si>
  <si>
    <t>2013</t>
  </si>
  <si>
    <t>263406.000000</t>
  </si>
  <si>
    <t>1213718.000000</t>
  </si>
  <si>
    <t>2970229.000000</t>
  </si>
  <si>
    <t>2014</t>
  </si>
  <si>
    <t>266237.000000</t>
  </si>
  <si>
    <t>1216907.000000</t>
  </si>
  <si>
    <t>2991470.000000</t>
  </si>
  <si>
    <t>2015</t>
  </si>
  <si>
    <t>270839.000000</t>
  </si>
  <si>
    <t>1242391.000000</t>
  </si>
  <si>
    <t>3051288.000000</t>
  </si>
  <si>
    <t>2016</t>
  </si>
  <si>
    <t>277972.000000</t>
  </si>
  <si>
    <t>1275462.000000</t>
  </si>
  <si>
    <t>3128444.000000</t>
  </si>
  <si>
    <t>2017</t>
  </si>
  <si>
    <t>281264.000000</t>
  </si>
  <si>
    <t>1290715.000000</t>
  </si>
  <si>
    <t>3189661.000000</t>
  </si>
  <si>
    <t>2018</t>
  </si>
  <si>
    <t>283713.000000</t>
  </si>
  <si>
    <t>1302041.000000</t>
  </si>
  <si>
    <t>3223673.000000</t>
  </si>
  <si>
    <t>2019</t>
  </si>
  <si>
    <t>289711.000000</t>
  </si>
  <si>
    <t>1316221.000000</t>
  </si>
  <si>
    <t>3254506.000000</t>
  </si>
  <si>
    <t>2020</t>
  </si>
  <si>
    <t>221006.000000</t>
  </si>
  <si>
    <t>1118803.000000</t>
  </si>
  <si>
    <t>3064354.000000</t>
  </si>
  <si>
    <t>2021</t>
  </si>
  <si>
    <t>276639.000000</t>
  </si>
  <si>
    <t>1223041.000000</t>
  </si>
  <si>
    <t>3007860.000000</t>
  </si>
  <si>
    <t>282678.000000</t>
  </si>
  <si>
    <t>1279741.000000</t>
  </si>
  <si>
    <t>3196788.000000</t>
  </si>
  <si>
    <t>2023</t>
  </si>
  <si>
    <t>289640.000000</t>
  </si>
  <si>
    <t>1305951.000000</t>
  </si>
  <si>
    <t>3222401.000000</t>
  </si>
  <si>
    <t>293412.000000</t>
  </si>
  <si>
    <t>1320023.000000</t>
  </si>
  <si>
    <t>3277150.000000</t>
  </si>
  <si>
    <t>Figure 1</t>
  </si>
  <si>
    <t>Figure 2</t>
  </si>
  <si>
    <t>MONTH_RECORD</t>
  </si>
  <si>
    <t>MONTHNAME</t>
  </si>
  <si>
    <t>VDT</t>
  </si>
  <si>
    <t>RVDT</t>
  </si>
  <si>
    <t>NUMBER_MONTH</t>
  </si>
  <si>
    <t>UVDT</t>
  </si>
  <si>
    <t>Rural Table</t>
  </si>
  <si>
    <t>Urban</t>
  </si>
  <si>
    <t>1</t>
  </si>
  <si>
    <t>January</t>
  </si>
  <si>
    <t>2689</t>
  </si>
  <si>
    <t>2</t>
  </si>
  <si>
    <t>February</t>
  </si>
  <si>
    <t>2697</t>
  </si>
  <si>
    <t>3</t>
  </si>
  <si>
    <t>March</t>
  </si>
  <si>
    <t>2708</t>
  </si>
  <si>
    <t>4</t>
  </si>
  <si>
    <t>2715</t>
  </si>
  <si>
    <t>5</t>
  </si>
  <si>
    <t>2727</t>
  </si>
  <si>
    <t>6</t>
  </si>
  <si>
    <t>June</t>
  </si>
  <si>
    <t>2734</t>
  </si>
  <si>
    <t>7</t>
  </si>
  <si>
    <t>July</t>
  </si>
  <si>
    <t>2736</t>
  </si>
  <si>
    <t>8</t>
  </si>
  <si>
    <t>August</t>
  </si>
  <si>
    <t>2742</t>
  </si>
  <si>
    <t>9</t>
  </si>
  <si>
    <t>September</t>
  </si>
  <si>
    <t>2746</t>
  </si>
  <si>
    <t>10</t>
  </si>
  <si>
    <t>October</t>
  </si>
  <si>
    <t>2748</t>
  </si>
  <si>
    <t>11</t>
  </si>
  <si>
    <t>November</t>
  </si>
  <si>
    <t>2749</t>
  </si>
  <si>
    <t>12</t>
  </si>
  <si>
    <t>December</t>
  </si>
  <si>
    <t>2753</t>
  </si>
  <si>
    <t>2755</t>
  </si>
  <si>
    <t>2756</t>
  </si>
  <si>
    <t>2761</t>
  </si>
  <si>
    <t>2763</t>
  </si>
  <si>
    <t>2768</t>
  </si>
  <si>
    <t>2773</t>
  </si>
  <si>
    <t>2771</t>
  </si>
  <si>
    <t>2776</t>
  </si>
  <si>
    <t>2784</t>
  </si>
  <si>
    <t>2796</t>
  </si>
  <si>
    <t>2801</t>
  </si>
  <si>
    <t>2808</t>
  </si>
  <si>
    <t>2811</t>
  </si>
  <si>
    <t>2815</t>
  </si>
  <si>
    <t>2822</t>
  </si>
  <si>
    <t>2827</t>
  </si>
  <si>
    <t>2833</t>
  </si>
  <si>
    <t>2839</t>
  </si>
  <si>
    <t>2847</t>
  </si>
  <si>
    <t>2852</t>
  </si>
  <si>
    <t>2856</t>
  </si>
  <si>
    <t>2860</t>
  </si>
  <si>
    <t>2857</t>
  </si>
  <si>
    <t>2859</t>
  </si>
  <si>
    <t>2864</t>
  </si>
  <si>
    <t>2870</t>
  </si>
  <si>
    <t>2872</t>
  </si>
  <si>
    <t>2875</t>
  </si>
  <si>
    <t>2883</t>
  </si>
  <si>
    <t>2886</t>
  </si>
  <si>
    <t>2891</t>
  </si>
  <si>
    <t>2894</t>
  </si>
  <si>
    <t>2904</t>
  </si>
  <si>
    <t>2918</t>
  </si>
  <si>
    <t>2930</t>
  </si>
  <si>
    <t>2934</t>
  </si>
  <si>
    <t>2939</t>
  </si>
  <si>
    <t>2943</t>
  </si>
  <si>
    <t>2945</t>
  </si>
  <si>
    <t>2952</t>
  </si>
  <si>
    <t>2958</t>
  </si>
  <si>
    <t>2964</t>
  </si>
  <si>
    <t>2966</t>
  </si>
  <si>
    <t>2972</t>
  </si>
  <si>
    <t>2974</t>
  </si>
  <si>
    <t>2980</t>
  </si>
  <si>
    <t>2987</t>
  </si>
  <si>
    <t>2988</t>
  </si>
  <si>
    <t>2990</t>
  </si>
  <si>
    <t>2985</t>
  </si>
  <si>
    <t>2989</t>
  </si>
  <si>
    <t>2998</t>
  </si>
  <si>
    <t>2999</t>
  </si>
  <si>
    <t>3003</t>
  </si>
  <si>
    <t>3010</t>
  </si>
  <si>
    <t>3012</t>
  </si>
  <si>
    <t>3014</t>
  </si>
  <si>
    <t>3015</t>
  </si>
  <si>
    <t>3013</t>
  </si>
  <si>
    <t>3016</t>
  </si>
  <si>
    <t>3018</t>
  </si>
  <si>
    <t>3023</t>
  </si>
  <si>
    <t>3024</t>
  </si>
  <si>
    <t>3028</t>
  </si>
  <si>
    <t>3034</t>
  </si>
  <si>
    <t>3037</t>
  </si>
  <si>
    <t>3038</t>
  </si>
  <si>
    <t>3030</t>
  </si>
  <si>
    <t>3029</t>
  </si>
  <si>
    <t>3031</t>
  </si>
  <si>
    <t>3022</t>
  </si>
  <si>
    <t>3007</t>
  </si>
  <si>
    <t>3002</t>
  </si>
  <si>
    <t>2992</t>
  </si>
  <si>
    <t>2986</t>
  </si>
  <si>
    <t>2981</t>
  </si>
  <si>
    <t>2971</t>
  </si>
  <si>
    <t>2973</t>
  </si>
  <si>
    <t>2963</t>
  </si>
  <si>
    <t>2961</t>
  </si>
  <si>
    <t>2960</t>
  </si>
  <si>
    <t>2957</t>
  </si>
  <si>
    <t>2959</t>
  </si>
  <si>
    <t>2956</t>
  </si>
  <si>
    <t>2951</t>
  </si>
  <si>
    <t>2944</t>
  </si>
  <si>
    <t>2948</t>
  </si>
  <si>
    <t>2950</t>
  </si>
  <si>
    <t>2953</t>
  </si>
  <si>
    <t>2967</t>
  </si>
  <si>
    <t>2968</t>
  </si>
  <si>
    <t>2965</t>
  </si>
  <si>
    <t>2955</t>
  </si>
  <si>
    <t>2947</t>
  </si>
  <si>
    <t>2962</t>
  </si>
  <si>
    <t>2969</t>
  </si>
  <si>
    <t>2977</t>
  </si>
  <si>
    <t>2983</t>
  </si>
  <si>
    <t>2991</t>
  </si>
  <si>
    <t>2994</t>
  </si>
  <si>
    <t>3000</t>
  </si>
  <si>
    <t>3001</t>
  </si>
  <si>
    <t>3006</t>
  </si>
  <si>
    <t>3039</t>
  </si>
  <si>
    <t>3045</t>
  </si>
  <si>
    <t>3050</t>
  </si>
  <si>
    <t>3058</t>
  </si>
  <si>
    <t>3066</t>
  </si>
  <si>
    <t>3069</t>
  </si>
  <si>
    <t>3076</t>
  </si>
  <si>
    <t>3079</t>
  </si>
  <si>
    <t>3087</t>
  </si>
  <si>
    <t>3094</t>
  </si>
  <si>
    <t>3101</t>
  </si>
  <si>
    <t>3107</t>
  </si>
  <si>
    <t>3114</t>
  </si>
  <si>
    <t>3121</t>
  </si>
  <si>
    <t>3128</t>
  </si>
  <si>
    <t>3134</t>
  </si>
  <si>
    <t>3141</t>
  </si>
  <si>
    <t>3148</t>
  </si>
  <si>
    <t>3155</t>
  </si>
  <si>
    <t>3163</t>
  </si>
  <si>
    <t>3169</t>
  </si>
  <si>
    <t>3175</t>
  </si>
  <si>
    <t>3178</t>
  </si>
  <si>
    <t>3181</t>
  </si>
  <si>
    <t>3184</t>
  </si>
  <si>
    <t>3187</t>
  </si>
  <si>
    <t>3190</t>
  </si>
  <si>
    <t>3193</t>
  </si>
  <si>
    <t>3197</t>
  </si>
  <si>
    <t>3201</t>
  </si>
  <si>
    <t>3204</t>
  </si>
  <si>
    <t>3207</t>
  </si>
  <si>
    <t>3210</t>
  </si>
  <si>
    <t>3213</t>
  </si>
  <si>
    <t>3215</t>
  </si>
  <si>
    <t>3217</t>
  </si>
  <si>
    <t>3220</t>
  </si>
  <si>
    <t>3222</t>
  </si>
  <si>
    <t>3225</t>
  </si>
  <si>
    <t>3228</t>
  </si>
  <si>
    <t>3230</t>
  </si>
  <si>
    <t>3232</t>
  </si>
  <si>
    <t>3234</t>
  </si>
  <si>
    <t>3236</t>
  </si>
  <si>
    <t>3238</t>
  </si>
  <si>
    <t>3240</t>
  </si>
  <si>
    <t>3244</t>
  </si>
  <si>
    <t>3248</t>
  </si>
  <si>
    <t>3249</t>
  </si>
  <si>
    <t>3247</t>
  </si>
  <si>
    <t>3253</t>
  </si>
  <si>
    <t>3251</t>
  </si>
  <si>
    <t>3252</t>
  </si>
  <si>
    <t>3260</t>
  </si>
  <si>
    <t>3266</t>
  </si>
  <si>
    <t>3269</t>
  </si>
  <si>
    <t>3261</t>
  </si>
  <si>
    <t>3273</t>
  </si>
  <si>
    <t>3284</t>
  </si>
  <si>
    <t>3239</t>
  </si>
  <si>
    <t>3065</t>
  </si>
  <si>
    <t>3008</t>
  </si>
  <si>
    <t>2926</t>
  </si>
  <si>
    <t>2905</t>
  </si>
  <si>
    <t>2869</t>
  </si>
  <si>
    <t>2868</t>
  </si>
  <si>
    <t>3059</t>
  </si>
  <si>
    <t>3074</t>
  </si>
  <si>
    <t>3086</t>
  </si>
  <si>
    <t>3097</t>
  </si>
  <si>
    <t>3119</t>
  </si>
  <si>
    <t>3139</t>
  </si>
  <si>
    <t>3150</t>
  </si>
  <si>
    <t>3174</t>
  </si>
  <si>
    <t>3196</t>
  </si>
  <si>
    <t>3194</t>
  </si>
  <si>
    <t>3188</t>
  </si>
  <si>
    <t>3192</t>
  </si>
  <si>
    <t>3198</t>
  </si>
  <si>
    <t>3200</t>
  </si>
  <si>
    <t>3214</t>
  </si>
  <si>
    <t>3216</t>
  </si>
  <si>
    <t>3223</t>
  </si>
  <si>
    <t>3258</t>
  </si>
  <si>
    <t>3264</t>
  </si>
  <si>
    <t>3262</t>
  </si>
  <si>
    <t>3267</t>
  </si>
  <si>
    <t>3275</t>
  </si>
  <si>
    <t>3278</t>
  </si>
  <si>
    <t>313</t>
  </si>
  <si>
    <t>314</t>
  </si>
  <si>
    <t>315</t>
  </si>
  <si>
    <t>316</t>
  </si>
  <si>
    <t>317</t>
  </si>
  <si>
    <t>318</t>
  </si>
  <si>
    <t>Seasonally adjusted data are modeled by the Bureau of Transportation Statistics, Office of the Assistant Secretary for Research and Technology, U.S. Department of Transportation. See http://www.transtats.bts.gov/OSEA/SeasonalAdjustment/ for additional seasonally adjusted travel data and information.</t>
  </si>
  <si>
    <t>obs_date</t>
  </si>
  <si>
    <t>vmt</t>
  </si>
  <si>
    <t>vmt_d11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</si>
</sst>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0.0%"/>
    <numFmt numFmtId="165" formatCode="0.0"/>
    <numFmt numFmtId="166" formatCode="mmmm\ yyyy"/>
    <numFmt numFmtId="167" formatCode="yyyy"/>
    <numFmt numFmtId="168" formatCode="#,##0.0"/>
    <numFmt numFmtId="169" formatCode="0;[Red]0"/>
    <numFmt numFmtId="170" formatCode="[$-409]mmm\-yy;@"/>
    <numFmt numFmtId="171" formatCode="#,##0;[Red]#,##0"/>
    <numFmt numFmtId="172" formatCode="mmmm"/>
    <numFmt numFmtId="173" formatCode="#,##0.0_);[Red]\-#,##0.0"/>
    <numFmt numFmtId="174" formatCode="_(* #,##0_);_(* \(#,##0\);_ &quot; -&quot;"/>
    <numFmt numFmtId="175" formatCode="[Black][&gt;-0.05]#,##0.0;[Red][&lt;-0.01]\-#,##0.0;General"/>
    <numFmt numFmtId="176" formatCode="m/d/yy;@"/>
  </numFmts>
  <fonts count="27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  <font>
      <b/>
      <sz val="28"/>
      <name val="Verdana"/>
      <family val="2"/>
    </font>
    <font>
      <b/>
      <sz val="16"/>
      <name val="Verdana"/>
      <family val="2"/>
    </font>
    <font>
      <sz val="14"/>
      <name val="Verdana"/>
      <family val="2"/>
    </font>
    <font>
      <sz val="12"/>
      <name val="Verdana"/>
      <family val="2"/>
    </font>
    <font>
      <b/>
      <sz val="10"/>
      <name val="Verdana"/>
      <family val="2"/>
    </font>
    <font>
      <sz val="8"/>
      <name val="Verdana"/>
      <family val="2"/>
    </font>
    <font>
      <b/>
      <sz val="12"/>
      <name val="Verdana"/>
      <family val="2"/>
    </font>
    <font>
      <b/>
      <i/>
      <sz val="12"/>
      <name val="Verdana"/>
      <family val="2"/>
    </font>
    <font>
      <b/>
      <sz val="10"/>
      <name val="Arial"/>
      <family val="2"/>
    </font>
    <font>
      <b/>
      <sz val="14"/>
      <name val="Verdana"/>
      <family val="2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i/>
      <sz val="10"/>
      <name val="Arial"/>
      <family val="2"/>
    </font>
    <font>
      <sz val="8"/>
      <color indexed="8"/>
      <name val="Verdana"/>
      <family val="2"/>
    </font>
    <font>
      <b/>
      <i/>
      <sz val="10"/>
      <color indexed="8"/>
      <name val="Arial"/>
      <family val="2"/>
    </font>
    <font>
      <i/>
      <sz val="10"/>
      <color indexed="8"/>
      <name val="Arial"/>
      <family val="2"/>
    </font>
    <font>
      <sz val="8"/>
      <name val="Arial"/>
      <family val="2"/>
    </font>
    <font>
      <b/>
      <sz val="22"/>
      <name val="Verdana"/>
      <family val="2"/>
    </font>
    <font>
      <b/>
      <sz val="10"/>
      <name val="Times New Roman"/>
      <family val="1"/>
    </font>
    <font>
      <sz val="10"/>
      <color rgb="FF000000"/>
      <name val="Consolas"/>
      <family val="3"/>
    </font>
    <font>
      <b/>
      <sz val="14"/>
      <color rgb="FF00008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1" fillId="0" borderId="0"/>
  </cellStyleXfs>
  <cellXfs count="287">
    <xf numFmtId="0" fontId="0" fillId="0" borderId="0" xfId="0"/>
    <xf numFmtId="0" fontId="3" fillId="0" borderId="0" xfId="0" applyFont="1" applyAlignment="1"/>
    <xf numFmtId="0" fontId="6" fillId="0" borderId="0" xfId="0" applyFont="1" applyAlignment="1"/>
    <xf numFmtId="0" fontId="3" fillId="0" borderId="0" xfId="0" applyFont="1"/>
    <xf numFmtId="0" fontId="6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11" fillId="0" borderId="0" xfId="0" applyFont="1" applyAlignment="1">
      <alignment horizontal="right"/>
    </xf>
    <xf numFmtId="0" fontId="7" fillId="0" borderId="0" xfId="0" applyFont="1"/>
    <xf numFmtId="164" fontId="7" fillId="0" borderId="0" xfId="1" applyNumberFormat="1" applyFont="1"/>
    <xf numFmtId="165" fontId="7" fillId="0" borderId="0" xfId="0" applyNumberFormat="1" applyFont="1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0" xfId="0" applyFont="1" applyBorder="1" applyAlignment="1">
      <alignment horizontal="right" vertical="center" wrapText="1"/>
    </xf>
    <xf numFmtId="0" fontId="14" fillId="0" borderId="0" xfId="0" applyFont="1"/>
    <xf numFmtId="0" fontId="0" fillId="0" borderId="1" xfId="0" applyBorder="1" applyAlignment="1">
      <alignment horizontal="right" wrapText="1"/>
    </xf>
    <xf numFmtId="0" fontId="0" fillId="0" borderId="0" xfId="0" applyFill="1"/>
    <xf numFmtId="0" fontId="3" fillId="0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  <xf numFmtId="0" fontId="14" fillId="2" borderId="0" xfId="0" applyFont="1" applyFill="1"/>
    <xf numFmtId="0" fontId="14" fillId="2" borderId="0" xfId="0" applyFont="1" applyFill="1" applyAlignment="1"/>
    <xf numFmtId="0" fontId="16" fillId="2" borderId="0" xfId="0" applyFont="1" applyFill="1"/>
    <xf numFmtId="0" fontId="15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wrapText="1"/>
    </xf>
    <xf numFmtId="3" fontId="17" fillId="0" borderId="1" xfId="0" applyNumberFormat="1" applyFont="1" applyBorder="1" applyAlignment="1">
      <alignment wrapText="1"/>
    </xf>
    <xf numFmtId="0" fontId="18" fillId="0" borderId="0" xfId="0" applyFont="1" applyAlignment="1">
      <alignment horizontal="center" wrapText="1"/>
    </xf>
    <xf numFmtId="3" fontId="15" fillId="0" borderId="1" xfId="0" applyNumberFormat="1" applyFont="1" applyBorder="1" applyAlignment="1">
      <alignment horizontal="right" wrapText="1"/>
    </xf>
    <xf numFmtId="0" fontId="21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2" fontId="14" fillId="2" borderId="0" xfId="0" applyNumberFormat="1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0" fillId="0" borderId="0" xfId="0" applyAlignment="1" applyProtection="1">
      <alignment horizontal="left"/>
    </xf>
    <xf numFmtId="0" fontId="16" fillId="2" borderId="0" xfId="0" applyFont="1" applyFill="1" applyAlignment="1">
      <alignment horizontal="left"/>
    </xf>
    <xf numFmtId="0" fontId="14" fillId="0" borderId="2" xfId="0" applyFont="1" applyBorder="1" applyAlignment="1">
      <alignment horizontal="center" wrapText="1"/>
    </xf>
    <xf numFmtId="0" fontId="14" fillId="0" borderId="3" xfId="0" applyFont="1" applyBorder="1" applyAlignment="1">
      <alignment horizontal="center" wrapText="1"/>
    </xf>
    <xf numFmtId="0" fontId="16" fillId="0" borderId="4" xfId="0" applyFont="1" applyFill="1" applyBorder="1" applyAlignment="1">
      <alignment horizontal="center" vertical="center" wrapText="1"/>
    </xf>
    <xf numFmtId="0" fontId="0" fillId="0" borderId="0" xfId="0" applyNumberFormat="1"/>
    <xf numFmtId="0" fontId="14" fillId="0" borderId="2" xfId="0" applyFont="1" applyBorder="1" applyAlignment="1">
      <alignment horizontal="centerContinuous"/>
    </xf>
    <xf numFmtId="0" fontId="14" fillId="0" borderId="3" xfId="0" applyFon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17" fillId="0" borderId="2" xfId="0" applyFont="1" applyBorder="1" applyAlignment="1">
      <alignment horizontal="left" wrapText="1"/>
    </xf>
    <xf numFmtId="0" fontId="0" fillId="2" borderId="6" xfId="0" applyFill="1" applyBorder="1" applyAlignment="1"/>
    <xf numFmtId="0" fontId="0" fillId="2" borderId="5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15" fillId="0" borderId="2" xfId="0" applyFont="1" applyBorder="1" applyAlignment="1">
      <alignment horizontal="left"/>
    </xf>
    <xf numFmtId="0" fontId="15" fillId="0" borderId="3" xfId="0" applyFont="1" applyBorder="1" applyAlignment="1">
      <alignment horizontal="left"/>
    </xf>
    <xf numFmtId="0" fontId="15" fillId="0" borderId="0" xfId="0" applyFont="1" applyBorder="1" applyAlignment="1">
      <alignment horizontal="left" wrapText="1"/>
    </xf>
    <xf numFmtId="0" fontId="17" fillId="0" borderId="0" xfId="0" applyFont="1" applyBorder="1" applyAlignment="1">
      <alignment horizontal="left" wrapText="1"/>
    </xf>
    <xf numFmtId="0" fontId="17" fillId="0" borderId="0" xfId="0" applyFont="1" applyBorder="1" applyAlignment="1">
      <alignment wrapText="1"/>
    </xf>
    <xf numFmtId="0" fontId="15" fillId="0" borderId="2" xfId="0" applyFont="1" applyBorder="1" applyAlignment="1">
      <alignment horizontal="left" wrapText="1"/>
    </xf>
    <xf numFmtId="0" fontId="15" fillId="0" borderId="3" xfId="0" applyFont="1" applyBorder="1" applyAlignment="1">
      <alignment horizontal="left" wrapText="1"/>
    </xf>
    <xf numFmtId="0" fontId="15" fillId="0" borderId="9" xfId="0" applyFont="1" applyBorder="1" applyAlignment="1">
      <alignment horizontal="left" wrapText="1"/>
    </xf>
    <xf numFmtId="0" fontId="17" fillId="0" borderId="2" xfId="0" applyFont="1" applyBorder="1" applyAlignment="1">
      <alignment horizontal="centerContinuous"/>
    </xf>
    <xf numFmtId="0" fontId="17" fillId="0" borderId="4" xfId="0" applyFont="1" applyFill="1" applyBorder="1" applyAlignment="1">
      <alignment wrapText="1"/>
    </xf>
    <xf numFmtId="0" fontId="15" fillId="0" borderId="0" xfId="0" applyFont="1" applyFill="1" applyBorder="1" applyAlignment="1">
      <alignment horizontal="left" wrapText="1"/>
    </xf>
    <xf numFmtId="169" fontId="17" fillId="0" borderId="1" xfId="0" applyNumberFormat="1" applyFont="1" applyBorder="1" applyAlignment="1">
      <alignment wrapText="1"/>
    </xf>
    <xf numFmtId="0" fontId="16" fillId="0" borderId="0" xfId="0" applyFont="1"/>
    <xf numFmtId="1" fontId="0" fillId="0" borderId="0" xfId="0" applyNumberFormat="1"/>
    <xf numFmtId="49" fontId="0" fillId="0" borderId="0" xfId="0" applyNumberFormat="1"/>
    <xf numFmtId="2" fontId="0" fillId="0" borderId="0" xfId="0" applyNumberFormat="1"/>
    <xf numFmtId="1" fontId="12" fillId="0" borderId="10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wrapText="1"/>
    </xf>
    <xf numFmtId="2" fontId="14" fillId="0" borderId="10" xfId="0" applyNumberFormat="1" applyFont="1" applyBorder="1" applyAlignment="1">
      <alignment horizontal="center" vertical="center" wrapText="1"/>
    </xf>
    <xf numFmtId="0" fontId="17" fillId="0" borderId="1" xfId="0" applyNumberFormat="1" applyFont="1" applyBorder="1" applyAlignment="1">
      <alignment wrapText="1"/>
    </xf>
    <xf numFmtId="171" fontId="17" fillId="0" borderId="1" xfId="0" applyNumberFormat="1" applyFont="1" applyBorder="1" applyAlignment="1">
      <alignment horizontal="right" wrapText="1"/>
    </xf>
    <xf numFmtId="171" fontId="15" fillId="0" borderId="1" xfId="0" applyNumberFormat="1" applyFont="1" applyBorder="1" applyAlignment="1">
      <alignment horizontal="right" wrapText="1"/>
    </xf>
    <xf numFmtId="171" fontId="17" fillId="0" borderId="1" xfId="0" applyNumberFormat="1" applyFont="1" applyBorder="1" applyAlignment="1">
      <alignment wrapText="1"/>
    </xf>
    <xf numFmtId="171" fontId="15" fillId="0" borderId="3" xfId="0" applyNumberFormat="1" applyFont="1" applyBorder="1" applyAlignment="1">
      <alignment horizontal="left"/>
    </xf>
    <xf numFmtId="0" fontId="14" fillId="0" borderId="3" xfId="0" applyNumberFormat="1" applyFont="1" applyBorder="1" applyAlignment="1">
      <alignment horizontal="centerContinuous"/>
    </xf>
    <xf numFmtId="0" fontId="14" fillId="0" borderId="9" xfId="0" applyNumberFormat="1" applyFont="1" applyBorder="1" applyAlignment="1">
      <alignment horizontal="centerContinuous"/>
    </xf>
    <xf numFmtId="0" fontId="0" fillId="0" borderId="5" xfId="0" applyNumberFormat="1" applyBorder="1" applyAlignment="1">
      <alignment horizontal="centerContinuous"/>
    </xf>
    <xf numFmtId="3" fontId="0" fillId="2" borderId="5" xfId="0" applyNumberFormat="1" applyFill="1" applyBorder="1" applyAlignment="1"/>
    <xf numFmtId="3" fontId="0" fillId="2" borderId="8" xfId="0" applyNumberFormat="1" applyFill="1" applyBorder="1" applyAlignment="1"/>
    <xf numFmtId="3" fontId="0" fillId="0" borderId="0" xfId="0" applyNumberFormat="1"/>
    <xf numFmtId="3" fontId="15" fillId="0" borderId="3" xfId="0" applyNumberFormat="1" applyFont="1" applyBorder="1" applyAlignment="1">
      <alignment horizontal="left"/>
    </xf>
    <xf numFmtId="165" fontId="17" fillId="0" borderId="1" xfId="0" applyNumberFormat="1" applyFont="1" applyBorder="1" applyAlignment="1">
      <alignment wrapText="1"/>
    </xf>
    <xf numFmtId="165" fontId="0" fillId="0" borderId="0" xfId="0" applyNumberFormat="1"/>
    <xf numFmtId="3" fontId="17" fillId="0" borderId="9" xfId="0" applyNumberFormat="1" applyFont="1" applyBorder="1" applyAlignment="1">
      <alignment horizontal="centerContinuous"/>
    </xf>
    <xf numFmtId="0" fontId="23" fillId="0" borderId="0" xfId="0" applyFont="1"/>
    <xf numFmtId="165" fontId="16" fillId="2" borderId="0" xfId="0" applyNumberFormat="1" applyFont="1" applyFill="1"/>
    <xf numFmtId="165" fontId="15" fillId="0" borderId="3" xfId="0" applyNumberFormat="1" applyFont="1" applyBorder="1" applyAlignment="1">
      <alignment horizontal="left" wrapText="1"/>
    </xf>
    <xf numFmtId="165" fontId="0" fillId="2" borderId="0" xfId="0" applyNumberFormat="1" applyFill="1"/>
    <xf numFmtId="165" fontId="15" fillId="0" borderId="9" xfId="0" applyNumberFormat="1" applyFont="1" applyBorder="1" applyAlignment="1">
      <alignment horizontal="left" wrapText="1"/>
    </xf>
    <xf numFmtId="166" fontId="0" fillId="0" borderId="0" xfId="0" applyNumberFormat="1"/>
    <xf numFmtId="172" fontId="0" fillId="0" borderId="0" xfId="0" applyNumberFormat="1"/>
    <xf numFmtId="165" fontId="13" fillId="0" borderId="0" xfId="0" applyNumberFormat="1" applyFont="1"/>
    <xf numFmtId="0" fontId="0" fillId="2" borderId="0" xfId="0" applyFill="1" applyBorder="1" applyAlignment="1"/>
    <xf numFmtId="3" fontId="16" fillId="2" borderId="0" xfId="0" applyNumberFormat="1" applyFont="1" applyFill="1"/>
    <xf numFmtId="3" fontId="15" fillId="0" borderId="1" xfId="0" applyNumberFormat="1" applyFont="1" applyBorder="1" applyAlignment="1">
      <alignment horizontal="center" vertical="center" wrapText="1"/>
    </xf>
    <xf numFmtId="3" fontId="15" fillId="0" borderId="3" xfId="0" applyNumberFormat="1" applyFont="1" applyBorder="1" applyAlignment="1">
      <alignment horizontal="left" wrapText="1"/>
    </xf>
    <xf numFmtId="3" fontId="17" fillId="0" borderId="1" xfId="0" applyNumberFormat="1" applyFont="1" applyBorder="1" applyAlignment="1">
      <alignment horizontal="right" wrapText="1"/>
    </xf>
    <xf numFmtId="3" fontId="0" fillId="2" borderId="0" xfId="0" applyNumberFormat="1" applyFill="1"/>
    <xf numFmtId="0" fontId="16" fillId="0" borderId="1" xfId="0" applyNumberFormat="1" applyFont="1" applyBorder="1" applyAlignment="1">
      <alignment horizontal="center" vertical="center" wrapText="1"/>
    </xf>
    <xf numFmtId="0" fontId="14" fillId="0" borderId="1" xfId="0" applyNumberFormat="1" applyFont="1" applyBorder="1" applyAlignment="1">
      <alignment horizontal="center" wrapText="1"/>
    </xf>
    <xf numFmtId="172" fontId="6" fillId="0" borderId="0" xfId="0" applyNumberFormat="1" applyFont="1" applyAlignment="1"/>
    <xf numFmtId="1" fontId="12" fillId="0" borderId="9" xfId="0" applyNumberFormat="1" applyFont="1" applyBorder="1" applyAlignment="1">
      <alignment horizontal="center" vertical="center" wrapText="1"/>
    </xf>
    <xf numFmtId="173" fontId="0" fillId="2" borderId="0" xfId="0" applyNumberFormat="1" applyFill="1"/>
    <xf numFmtId="173" fontId="17" fillId="0" borderId="1" xfId="0" applyNumberFormat="1" applyFont="1" applyBorder="1" applyAlignment="1">
      <alignment horizontal="left" wrapText="1"/>
    </xf>
    <xf numFmtId="173" fontId="17" fillId="0" borderId="1" xfId="0" applyNumberFormat="1" applyFont="1" applyBorder="1" applyAlignment="1">
      <alignment wrapText="1"/>
    </xf>
    <xf numFmtId="173" fontId="0" fillId="2" borderId="5" xfId="0" applyNumberFormat="1" applyFill="1" applyBorder="1" applyAlignment="1"/>
    <xf numFmtId="173" fontId="0" fillId="2" borderId="8" xfId="0" applyNumberFormat="1" applyFill="1" applyBorder="1" applyAlignment="1"/>
    <xf numFmtId="173" fontId="0" fillId="0" borderId="0" xfId="0" applyNumberFormat="1"/>
    <xf numFmtId="173" fontId="15" fillId="0" borderId="3" xfId="0" applyNumberFormat="1" applyFont="1" applyBorder="1" applyAlignment="1">
      <alignment horizontal="left"/>
    </xf>
    <xf numFmtId="173" fontId="0" fillId="2" borderId="11" xfId="0" applyNumberFormat="1" applyFill="1" applyBorder="1" applyAlignment="1"/>
    <xf numFmtId="173" fontId="0" fillId="2" borderId="12" xfId="0" applyNumberFormat="1" applyFill="1" applyBorder="1" applyAlignment="1"/>
    <xf numFmtId="173" fontId="15" fillId="0" borderId="9" xfId="0" applyNumberFormat="1" applyFont="1" applyBorder="1" applyAlignment="1">
      <alignment horizontal="left"/>
    </xf>
    <xf numFmtId="173" fontId="15" fillId="0" borderId="3" xfId="0" applyNumberFormat="1" applyFont="1" applyBorder="1" applyAlignment="1">
      <alignment horizontal="left" wrapText="1"/>
    </xf>
    <xf numFmtId="173" fontId="15" fillId="0" borderId="9" xfId="0" applyNumberFormat="1" applyFont="1" applyBorder="1" applyAlignment="1">
      <alignment horizontal="left" wrapText="1"/>
    </xf>
    <xf numFmtId="1" fontId="15" fillId="0" borderId="1" xfId="0" applyNumberFormat="1" applyFont="1" applyBorder="1" applyAlignment="1">
      <alignment horizontal="center" vertical="center" wrapText="1"/>
    </xf>
    <xf numFmtId="173" fontId="16" fillId="2" borderId="0" xfId="0" applyNumberFormat="1" applyFont="1" applyFill="1"/>
    <xf numFmtId="0" fontId="17" fillId="0" borderId="3" xfId="0" applyFont="1" applyBorder="1" applyAlignment="1">
      <alignment horizontal="left" wrapText="1"/>
    </xf>
    <xf numFmtId="0" fontId="17" fillId="0" borderId="9" xfId="0" applyFont="1" applyBorder="1" applyAlignment="1">
      <alignment horizontal="left" wrapText="1"/>
    </xf>
    <xf numFmtId="2" fontId="15" fillId="0" borderId="1" xfId="0" applyNumberFormat="1" applyFont="1" applyBorder="1" applyAlignment="1">
      <alignment horizontal="right" wrapText="1"/>
    </xf>
    <xf numFmtId="2" fontId="17" fillId="0" borderId="1" xfId="0" applyNumberFormat="1" applyFont="1" applyBorder="1" applyAlignment="1">
      <alignment horizontal="right" wrapText="1"/>
    </xf>
    <xf numFmtId="174" fontId="17" fillId="0" borderId="1" xfId="0" applyNumberFormat="1" applyFont="1" applyBorder="1" applyAlignment="1">
      <alignment horizontal="right" wrapText="1"/>
    </xf>
    <xf numFmtId="174" fontId="17" fillId="0" borderId="1" xfId="0" applyNumberFormat="1" applyFont="1" applyBorder="1" applyAlignment="1">
      <alignment wrapText="1"/>
    </xf>
    <xf numFmtId="174" fontId="15" fillId="0" borderId="3" xfId="0" applyNumberFormat="1" applyFont="1" applyBorder="1" applyAlignment="1">
      <alignment horizontal="left"/>
    </xf>
    <xf numFmtId="0" fontId="14" fillId="0" borderId="3" xfId="0" applyFont="1" applyBorder="1" applyAlignment="1">
      <alignment horizontal="centerContinuous" wrapText="1"/>
    </xf>
    <xf numFmtId="0" fontId="14" fillId="0" borderId="9" xfId="0" applyFont="1" applyBorder="1" applyAlignment="1">
      <alignment horizontal="centerContinuous" wrapText="1"/>
    </xf>
    <xf numFmtId="0" fontId="14" fillId="0" borderId="2" xfId="0" applyFont="1" applyBorder="1" applyAlignment="1">
      <alignment horizontal="left"/>
    </xf>
    <xf numFmtId="0" fontId="14" fillId="0" borderId="3" xfId="0" applyFont="1" applyBorder="1" applyAlignment="1">
      <alignment horizontal="left"/>
    </xf>
    <xf numFmtId="0" fontId="14" fillId="0" borderId="2" xfId="0" applyFont="1" applyBorder="1" applyAlignment="1"/>
    <xf numFmtId="0" fontId="14" fillId="0" borderId="3" xfId="0" applyFont="1" applyBorder="1" applyAlignment="1"/>
    <xf numFmtId="0" fontId="14" fillId="0" borderId="13" xfId="0" applyNumberFormat="1" applyFont="1" applyBorder="1" applyAlignment="1">
      <alignment horizontal="center" wrapText="1"/>
    </xf>
    <xf numFmtId="0" fontId="14" fillId="0" borderId="14" xfId="0" applyNumberFormat="1" applyFont="1" applyBorder="1" applyAlignment="1">
      <alignment horizontal="center" wrapText="1"/>
    </xf>
    <xf numFmtId="0" fontId="17" fillId="0" borderId="13" xfId="0" applyFont="1" applyBorder="1" applyAlignment="1">
      <alignment wrapText="1"/>
    </xf>
    <xf numFmtId="3" fontId="17" fillId="0" borderId="13" xfId="0" applyNumberFormat="1" applyFont="1" applyBorder="1" applyAlignment="1">
      <alignment wrapText="1"/>
    </xf>
    <xf numFmtId="173" fontId="17" fillId="0" borderId="13" xfId="0" applyNumberFormat="1" applyFont="1" applyBorder="1" applyAlignment="1">
      <alignment wrapText="1"/>
    </xf>
    <xf numFmtId="0" fontId="21" fillId="0" borderId="14" xfId="0" applyFont="1" applyBorder="1" applyAlignment="1">
      <alignment wrapText="1"/>
    </xf>
    <xf numFmtId="3" fontId="21" fillId="0" borderId="14" xfId="0" applyNumberFormat="1" applyFont="1" applyBorder="1" applyAlignment="1">
      <alignment wrapText="1"/>
    </xf>
    <xf numFmtId="173" fontId="21" fillId="0" borderId="14" xfId="0" applyNumberFormat="1" applyFont="1" applyBorder="1" applyAlignment="1">
      <alignment wrapText="1"/>
    </xf>
    <xf numFmtId="0" fontId="20" fillId="0" borderId="15" xfId="0" applyFont="1" applyBorder="1" applyAlignment="1">
      <alignment wrapText="1"/>
    </xf>
    <xf numFmtId="3" fontId="20" fillId="0" borderId="15" xfId="0" applyNumberFormat="1" applyFont="1" applyBorder="1" applyAlignment="1">
      <alignment wrapText="1"/>
    </xf>
    <xf numFmtId="173" fontId="20" fillId="0" borderId="15" xfId="0" applyNumberFormat="1" applyFont="1" applyBorder="1" applyAlignment="1">
      <alignment wrapText="1"/>
    </xf>
    <xf numFmtId="0" fontId="0" fillId="2" borderId="16" xfId="0" applyFill="1" applyBorder="1" applyAlignment="1"/>
    <xf numFmtId="3" fontId="0" fillId="2" borderId="0" xfId="0" applyNumberFormat="1" applyFill="1" applyBorder="1" applyAlignment="1"/>
    <xf numFmtId="173" fontId="0" fillId="2" borderId="0" xfId="0" applyNumberFormat="1" applyFill="1" applyBorder="1" applyAlignment="1"/>
    <xf numFmtId="173" fontId="0" fillId="2" borderId="17" xfId="0" applyNumberFormat="1" applyFill="1" applyBorder="1" applyAlignment="1"/>
    <xf numFmtId="0" fontId="17" fillId="0" borderId="15" xfId="0" applyFont="1" applyBorder="1" applyAlignment="1">
      <alignment wrapText="1"/>
    </xf>
    <xf numFmtId="3" fontId="17" fillId="0" borderId="15" xfId="0" applyNumberFormat="1" applyFont="1" applyBorder="1" applyAlignment="1">
      <alignment wrapText="1"/>
    </xf>
    <xf numFmtId="173" fontId="17" fillId="0" borderId="15" xfId="0" applyNumberFormat="1" applyFont="1" applyBorder="1" applyAlignment="1">
      <alignment wrapText="1"/>
    </xf>
    <xf numFmtId="175" fontId="17" fillId="0" borderId="1" xfId="0" applyNumberFormat="1" applyFont="1" applyBorder="1" applyAlignment="1">
      <alignment horizontal="right" wrapText="1"/>
    </xf>
    <xf numFmtId="175" fontId="15" fillId="0" borderId="3" xfId="0" applyNumberFormat="1" applyFont="1" applyBorder="1" applyAlignment="1">
      <alignment horizontal="left" wrapText="1"/>
    </xf>
    <xf numFmtId="175" fontId="15" fillId="0" borderId="9" xfId="0" applyNumberFormat="1" applyFont="1" applyBorder="1" applyAlignment="1">
      <alignment horizontal="left" wrapText="1"/>
    </xf>
    <xf numFmtId="49" fontId="14" fillId="0" borderId="0" xfId="0" applyNumberFormat="1" applyFont="1"/>
    <xf numFmtId="17" fontId="0" fillId="0" borderId="0" xfId="0" applyNumberFormat="1" applyBorder="1" applyAlignment="1">
      <alignment wrapText="1"/>
    </xf>
    <xf numFmtId="3" fontId="0" fillId="0" borderId="0" xfId="0" applyNumberFormat="1" applyBorder="1" applyAlignment="1">
      <alignment wrapText="1"/>
    </xf>
    <xf numFmtId="14" fontId="0" fillId="0" borderId="0" xfId="0" applyNumberFormat="1"/>
    <xf numFmtId="49" fontId="25" fillId="0" borderId="0" xfId="0" applyNumberFormat="1" applyFont="1" applyAlignment="1">
      <alignment horizontal="left" vertical="center"/>
    </xf>
    <xf numFmtId="170" fontId="0" fillId="0" borderId="0" xfId="0" applyNumberFormat="1" applyAlignment="1">
      <alignment horizontal="right"/>
    </xf>
    <xf numFmtId="170" fontId="14" fillId="0" borderId="0" xfId="0" applyNumberFormat="1" applyFont="1"/>
    <xf numFmtId="0" fontId="12" fillId="0" borderId="11" xfId="0" applyFont="1" applyBorder="1" applyAlignment="1">
      <alignment horizontal="center" vertical="center" wrapText="1"/>
    </xf>
    <xf numFmtId="17" fontId="0" fillId="0" borderId="9" xfId="0" applyNumberFormat="1" applyBorder="1" applyAlignment="1">
      <alignment wrapText="1"/>
    </xf>
    <xf numFmtId="17" fontId="0" fillId="0" borderId="11" xfId="0" applyNumberFormat="1" applyBorder="1" applyAlignment="1">
      <alignment wrapText="1"/>
    </xf>
    <xf numFmtId="17" fontId="0" fillId="0" borderId="18" xfId="0" applyNumberFormat="1" applyBorder="1" applyAlignment="1">
      <alignment wrapText="1"/>
    </xf>
    <xf numFmtId="0" fontId="12" fillId="0" borderId="10" xfId="0" applyFont="1" applyBorder="1" applyAlignment="1">
      <alignment horizontal="center" vertical="center"/>
    </xf>
    <xf numFmtId="167" fontId="0" fillId="0" borderId="10" xfId="0" applyNumberFormat="1" applyBorder="1"/>
    <xf numFmtId="2" fontId="6" fillId="0" borderId="0" xfId="0" applyNumberFormat="1" applyFont="1" applyAlignment="1">
      <alignment horizontal="left"/>
    </xf>
    <xf numFmtId="2" fontId="14" fillId="0" borderId="0" xfId="0" applyNumberFormat="1" applyFont="1" applyAlignment="1" applyProtection="1">
      <alignment horizontal="left"/>
    </xf>
    <xf numFmtId="0" fontId="14" fillId="2" borderId="0" xfId="0" applyFont="1" applyFill="1" applyAlignment="1">
      <alignment horizontal="left"/>
    </xf>
    <xf numFmtId="2" fontId="14" fillId="2" borderId="0" xfId="0" applyNumberFormat="1" applyFont="1" applyFill="1" applyAlignment="1">
      <alignment horizontal="left"/>
    </xf>
    <xf numFmtId="0" fontId="14" fillId="0" borderId="1" xfId="0" applyNumberFormat="1" applyFont="1" applyBorder="1" applyAlignment="1">
      <alignment horizontal="center" vertical="center" wrapText="1"/>
    </xf>
    <xf numFmtId="0" fontId="14" fillId="0" borderId="1" xfId="0" applyNumberFormat="1" applyFont="1" applyBorder="1" applyAlignment="1">
      <alignment horizontal="centerContinuous" vertical="center"/>
    </xf>
    <xf numFmtId="0" fontId="0" fillId="0" borderId="0" xfId="0" applyBorder="1" applyAlignment="1">
      <alignment horizontal="centerContinuous"/>
    </xf>
    <xf numFmtId="0" fontId="0" fillId="0" borderId="0" xfId="0" applyBorder="1" applyAlignment="1">
      <alignment horizontal="right" wrapText="1"/>
    </xf>
    <xf numFmtId="2" fontId="14" fillId="0" borderId="0" xfId="0" applyNumberFormat="1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2" fontId="12" fillId="0" borderId="0" xfId="0" applyNumberFormat="1" applyFont="1" applyBorder="1" applyAlignment="1">
      <alignment horizontal="center" vertical="center" wrapText="1"/>
    </xf>
    <xf numFmtId="2" fontId="12" fillId="0" borderId="0" xfId="0" applyNumberFormat="1" applyFont="1" applyFill="1" applyBorder="1" applyAlignment="1">
      <alignment horizontal="center" vertical="center" wrapText="1"/>
    </xf>
    <xf numFmtId="176" fontId="0" fillId="0" borderId="0" xfId="0" applyNumberFormat="1"/>
    <xf numFmtId="0" fontId="13" fillId="0" borderId="0" xfId="0" applyFont="1"/>
    <xf numFmtId="168" fontId="6" fillId="0" borderId="0" xfId="0" applyNumberFormat="1" applyFont="1"/>
    <xf numFmtId="168" fontId="0" fillId="0" borderId="1" xfId="0" applyNumberFormat="1" applyBorder="1" applyAlignment="1">
      <alignment wrapText="1"/>
    </xf>
    <xf numFmtId="168" fontId="0" fillId="0" borderId="13" xfId="0" applyNumberFormat="1" applyBorder="1" applyAlignment="1">
      <alignment wrapText="1"/>
    </xf>
    <xf numFmtId="168" fontId="0" fillId="0" borderId="10" xfId="0" applyNumberFormat="1" applyBorder="1" applyAlignment="1">
      <alignment wrapText="1"/>
    </xf>
    <xf numFmtId="0" fontId="0" fillId="0" borderId="0" xfId="0" applyAlignment="1">
      <alignment horizontal="left" vertical="center" wrapText="1"/>
    </xf>
    <xf numFmtId="0" fontId="5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/>
    </xf>
    <xf numFmtId="0" fontId="6" fillId="0" borderId="0" xfId="0" applyFont="1" applyAlignment="1"/>
    <xf numFmtId="0" fontId="0" fillId="0" borderId="0" xfId="0" applyAlignment="1"/>
    <xf numFmtId="0" fontId="9" fillId="0" borderId="0" xfId="0" applyFont="1" applyAlignment="1">
      <alignment horizontal="right"/>
    </xf>
    <xf numFmtId="0" fontId="0" fillId="0" borderId="0" xfId="0" applyAlignment="1">
      <alignment horizontal="right"/>
    </xf>
    <xf numFmtId="0" fontId="9" fillId="0" borderId="0" xfId="0" applyNumberFormat="1" applyFont="1" applyAlignment="1">
      <alignment horizontal="left"/>
    </xf>
    <xf numFmtId="0" fontId="9" fillId="0" borderId="0" xfId="0" applyNumberFormat="1" applyFont="1" applyAlignment="1"/>
    <xf numFmtId="0" fontId="7" fillId="0" borderId="0" xfId="0" applyFont="1" applyAlignment="1">
      <alignment horizontal="center"/>
    </xf>
    <xf numFmtId="167" fontId="6" fillId="0" borderId="0" xfId="0" applyNumberFormat="1" applyFont="1" applyAlignment="1"/>
    <xf numFmtId="0" fontId="10" fillId="0" borderId="0" xfId="0" applyFont="1" applyAlignment="1">
      <alignment horizontal="center"/>
    </xf>
    <xf numFmtId="0" fontId="9" fillId="0" borderId="0" xfId="0" applyFont="1" applyAlignment="1">
      <alignment horizontal="left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/>
    <xf numFmtId="0" fontId="3" fillId="0" borderId="0" xfId="0" applyFont="1" applyFill="1" applyAlignment="1">
      <alignment horizontal="center"/>
    </xf>
    <xf numFmtId="0" fontId="14" fillId="2" borderId="0" xfId="0" applyFont="1" applyFill="1" applyAlignment="1">
      <alignment horizontal="left" wrapText="1"/>
    </xf>
    <xf numFmtId="0" fontId="15" fillId="0" borderId="2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3" fontId="17" fillId="0" borderId="2" xfId="0" applyNumberFormat="1" applyFont="1" applyBorder="1" applyAlignment="1">
      <alignment horizontal="right" wrapText="1"/>
    </xf>
    <xf numFmtId="3" fontId="17" fillId="0" borderId="9" xfId="0" applyNumberFormat="1" applyFont="1" applyBorder="1" applyAlignment="1">
      <alignment horizontal="right" wrapText="1"/>
    </xf>
    <xf numFmtId="0" fontId="12" fillId="0" borderId="8" xfId="0" applyFont="1" applyBorder="1" applyAlignment="1">
      <alignment horizontal="center" wrapText="1"/>
    </xf>
    <xf numFmtId="0" fontId="16" fillId="0" borderId="8" xfId="0" applyFont="1" applyBorder="1" applyAlignment="1">
      <alignment horizontal="center" wrapText="1"/>
    </xf>
    <xf numFmtId="0" fontId="14" fillId="0" borderId="2" xfId="0" applyFont="1" applyBorder="1" applyAlignment="1">
      <alignment horizontal="left" wrapText="1"/>
    </xf>
    <xf numFmtId="0" fontId="14" fillId="0" borderId="3" xfId="0" applyFont="1" applyBorder="1" applyAlignment="1">
      <alignment horizontal="left" wrapText="1"/>
    </xf>
    <xf numFmtId="0" fontId="14" fillId="0" borderId="9" xfId="0" applyFont="1" applyBorder="1" applyAlignment="1">
      <alignment horizontal="left" wrapText="1"/>
    </xf>
    <xf numFmtId="0" fontId="19" fillId="0" borderId="5" xfId="0" applyFont="1" applyBorder="1" applyAlignment="1">
      <alignment horizontal="left" wrapText="1"/>
    </xf>
    <xf numFmtId="0" fontId="19" fillId="0" borderId="0" xfId="0" applyFont="1" applyAlignment="1">
      <alignment horizontal="left" wrapText="1"/>
    </xf>
    <xf numFmtId="0" fontId="14" fillId="0" borderId="2" xfId="0" applyNumberFormat="1" applyFont="1" applyBorder="1" applyAlignment="1">
      <alignment horizontal="center" vertical="center"/>
    </xf>
    <xf numFmtId="0" fontId="14" fillId="0" borderId="3" xfId="0" applyNumberFormat="1" applyFont="1" applyBorder="1" applyAlignment="1">
      <alignment horizontal="center" vertical="center"/>
    </xf>
    <xf numFmtId="0" fontId="14" fillId="0" borderId="9" xfId="0" applyNumberFormat="1" applyFont="1" applyBorder="1" applyAlignment="1">
      <alignment horizontal="center" vertical="center"/>
    </xf>
    <xf numFmtId="0" fontId="17" fillId="0" borderId="0" xfId="0" applyFont="1" applyAlignment="1">
      <alignment horizontal="center" wrapText="1"/>
    </xf>
    <xf numFmtId="0" fontId="14" fillId="0" borderId="6" xfId="0" applyFont="1" applyBorder="1" applyAlignment="1">
      <alignment horizontal="left" vertical="center"/>
    </xf>
    <xf numFmtId="0" fontId="14" fillId="0" borderId="5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14" fillId="0" borderId="7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4" fillId="0" borderId="12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left" vertical="center" wrapText="1"/>
    </xf>
    <xf numFmtId="0" fontId="14" fillId="0" borderId="11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12" xfId="0" applyFont="1" applyBorder="1" applyAlignment="1">
      <alignment horizontal="left" vertical="center" wrapText="1"/>
    </xf>
    <xf numFmtId="0" fontId="14" fillId="0" borderId="2" xfId="0" applyNumberFormat="1" applyFont="1" applyBorder="1" applyAlignment="1">
      <alignment horizontal="center" vertical="center" wrapText="1"/>
    </xf>
    <xf numFmtId="0" fontId="14" fillId="0" borderId="3" xfId="0" applyNumberFormat="1" applyFont="1" applyBorder="1" applyAlignment="1">
      <alignment horizontal="center" vertical="center" wrapText="1"/>
    </xf>
    <xf numFmtId="0" fontId="14" fillId="0" borderId="9" xfId="0" applyNumberFormat="1" applyFont="1" applyBorder="1" applyAlignment="1">
      <alignment horizontal="center" vertical="center" wrapText="1"/>
    </xf>
    <xf numFmtId="0" fontId="17" fillId="0" borderId="2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7" fillId="0" borderId="9" xfId="0" applyFont="1" applyBorder="1" applyAlignment="1">
      <alignment horizontal="left" wrapText="1"/>
    </xf>
    <xf numFmtId="0" fontId="15" fillId="0" borderId="2" xfId="0" applyFont="1" applyBorder="1" applyAlignment="1">
      <alignment horizontal="left" wrapText="1"/>
    </xf>
    <xf numFmtId="0" fontId="15" fillId="0" borderId="3" xfId="0" applyFont="1" applyBorder="1" applyAlignment="1">
      <alignment horizontal="left" wrapText="1"/>
    </xf>
    <xf numFmtId="0" fontId="15" fillId="0" borderId="9" xfId="0" applyFon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16" fillId="2" borderId="8" xfId="0" applyFont="1" applyFill="1" applyBorder="1" applyAlignment="1">
      <alignment horizontal="center"/>
    </xf>
    <xf numFmtId="0" fontId="15" fillId="0" borderId="6" xfId="0" applyFont="1" applyBorder="1" applyAlignment="1">
      <alignment horizontal="left" wrapText="1"/>
    </xf>
    <xf numFmtId="0" fontId="15" fillId="0" borderId="5" xfId="0" applyFont="1" applyBorder="1" applyAlignment="1">
      <alignment horizontal="left" wrapText="1"/>
    </xf>
    <xf numFmtId="0" fontId="15" fillId="0" borderId="11" xfId="0" applyFont="1" applyBorder="1" applyAlignment="1">
      <alignment horizontal="left" wrapText="1"/>
    </xf>
    <xf numFmtId="0" fontId="15" fillId="0" borderId="16" xfId="0" applyFont="1" applyBorder="1" applyAlignment="1">
      <alignment horizontal="left" wrapText="1"/>
    </xf>
    <xf numFmtId="0" fontId="15" fillId="0" borderId="0" xfId="0" applyFont="1" applyBorder="1" applyAlignment="1">
      <alignment horizontal="left" wrapText="1"/>
    </xf>
    <xf numFmtId="0" fontId="15" fillId="0" borderId="17" xfId="0" applyFont="1" applyBorder="1" applyAlignment="1">
      <alignment horizontal="left" wrapText="1"/>
    </xf>
    <xf numFmtId="0" fontId="15" fillId="0" borderId="7" xfId="0" applyFont="1" applyBorder="1" applyAlignment="1">
      <alignment horizontal="left" wrapText="1"/>
    </xf>
    <xf numFmtId="0" fontId="15" fillId="0" borderId="8" xfId="0" applyFont="1" applyBorder="1" applyAlignment="1">
      <alignment horizontal="left" wrapText="1"/>
    </xf>
    <xf numFmtId="0" fontId="15" fillId="0" borderId="12" xfId="0" applyFont="1" applyBorder="1" applyAlignment="1">
      <alignment horizontal="left" wrapText="1"/>
    </xf>
    <xf numFmtId="172" fontId="15" fillId="0" borderId="2" xfId="0" applyNumberFormat="1" applyFont="1" applyBorder="1" applyAlignment="1">
      <alignment horizontal="center" vertical="center" wrapText="1"/>
    </xf>
    <xf numFmtId="172" fontId="15" fillId="0" borderId="3" xfId="0" applyNumberFormat="1" applyFont="1" applyBorder="1" applyAlignment="1">
      <alignment horizontal="center" vertical="center" wrapText="1"/>
    </xf>
    <xf numFmtId="172" fontId="15" fillId="0" borderId="9" xfId="0" applyNumberFormat="1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7" fillId="0" borderId="2" xfId="0" applyFont="1" applyBorder="1" applyAlignment="1">
      <alignment wrapText="1"/>
    </xf>
    <xf numFmtId="0" fontId="17" fillId="0" borderId="3" xfId="0" applyFont="1" applyBorder="1" applyAlignment="1">
      <alignment wrapText="1"/>
    </xf>
    <xf numFmtId="0" fontId="17" fillId="0" borderId="9" xfId="0" applyFont="1" applyBorder="1" applyAlignment="1">
      <alignment wrapText="1"/>
    </xf>
    <xf numFmtId="173" fontId="15" fillId="0" borderId="13" xfId="0" applyNumberFormat="1" applyFont="1" applyBorder="1" applyAlignment="1">
      <alignment horizontal="center" vertical="center" wrapText="1"/>
    </xf>
    <xf numFmtId="173" fontId="15" fillId="0" borderId="19" xfId="0" applyNumberFormat="1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3" fontId="15" fillId="0" borderId="2" xfId="0" applyNumberFormat="1" applyFont="1" applyBorder="1" applyAlignment="1">
      <alignment horizontal="center" vertical="center" wrapText="1"/>
    </xf>
    <xf numFmtId="3" fontId="15" fillId="0" borderId="9" xfId="0" applyNumberFormat="1" applyFont="1" applyBorder="1" applyAlignment="1">
      <alignment horizontal="center" vertical="center" wrapText="1"/>
    </xf>
    <xf numFmtId="165" fontId="15" fillId="0" borderId="13" xfId="0" applyNumberFormat="1" applyFont="1" applyBorder="1" applyAlignment="1">
      <alignment horizontal="center" vertical="center" wrapText="1"/>
    </xf>
    <xf numFmtId="165" fontId="15" fillId="0" borderId="19" xfId="0" applyNumberFormat="1" applyFont="1" applyBorder="1" applyAlignment="1">
      <alignment horizontal="center" vertical="center" wrapText="1"/>
    </xf>
    <xf numFmtId="3" fontId="15" fillId="0" borderId="13" xfId="0" applyNumberFormat="1" applyFont="1" applyBorder="1" applyAlignment="1">
      <alignment horizontal="center" vertical="center" wrapText="1"/>
    </xf>
    <xf numFmtId="3" fontId="15" fillId="0" borderId="19" xfId="0" applyNumberFormat="1" applyFont="1" applyBorder="1" applyAlignment="1">
      <alignment horizontal="center" vertical="center" wrapText="1"/>
    </xf>
    <xf numFmtId="0" fontId="15" fillId="0" borderId="2" xfId="0" applyNumberFormat="1" applyFont="1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17" fillId="0" borderId="2" xfId="0" applyFont="1" applyBorder="1" applyAlignment="1">
      <alignment horizontal="center" wrapText="1"/>
    </xf>
    <xf numFmtId="0" fontId="17" fillId="0" borderId="9" xfId="0" applyFont="1" applyBorder="1" applyAlignment="1">
      <alignment horizontal="center" wrapText="1"/>
    </xf>
    <xf numFmtId="0" fontId="17" fillId="0" borderId="2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0" xfId="0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2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2" applyFont="1"/>
    <xf numFmtId="3" fontId="0" fillId="0" borderId="0" xfId="2" applyNumberFormat="1" applyFont="1" applyAlignment="1">
      <alignment wrapText="1"/>
    </xf>
    <xf numFmtId="170" fontId="0" fillId="0" borderId="0" xfId="2" applyNumberFormat="1" applyFont="1" applyAlignment="1">
      <alignment horizontal="left"/>
    </xf>
    <xf numFmtId="3" fontId="0" fillId="3" borderId="0" xfId="0" applyNumberFormat="1" applyFill="1"/>
    <xf numFmtId="164" fontId="0" fillId="0" borderId="0" xfId="0" applyNumberFormat="1"/>
    <xf numFmtId="165" fontId="0" fillId="0" borderId="0" xfId="0" applyNumberFormat="1" applyAlignment="1">
      <alignment horizontal="left" vertical="center" wrapText="1"/>
    </xf>
    <xf numFmtId="165" fontId="13" fillId="0" borderId="0" xfId="0" applyNumberFormat="1" applyFont="1" applyAlignment="1"/>
  </cellXfs>
  <cellStyles count="3">
    <cellStyle name="Normal" xfId="0" builtinId="0"/>
    <cellStyle name="Normal 2 3" xfId="2" xr:uid="{2B597DE9-E508-4570-8614-04471D70469E}"/>
    <cellStyle name="Percent" xfId="1" builtinId="5"/>
  </cellStyles>
  <dxfs count="28"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9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age1">
        <xsd:complexType>
          <xsd:sequence minOccurs="0">
            <xsd:element minOccurs="0" nillable="true" type="xsd:integer" name="YEAR_RECORD" form="unqualified"/>
            <xsd:element minOccurs="0" nillable="true" type="xsd:integer" name="MONTH_RECORD" form="unqualified"/>
          </xsd:sequence>
        </xsd:complexType>
      </xsd:element>
    </xsd:schema>
  </Schema>
  <Map ID="1" Name="Page1_Map" RootElement="Page1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19" Type="http://schemas.openxmlformats.org/officeDocument/2006/relationships/xmlMaps" Target="xmlMap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1 - Moving 12-Month Total on ALL Roads</a:t>
            </a:r>
          </a:p>
        </c:rich>
      </c:tx>
      <c:layout>
        <c:manualLayout>
          <c:xMode val="edge"/>
          <c:yMode val="edge"/>
          <c:x val="0.21932522366592722"/>
          <c:y val="2.489631288101766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576696535222553"/>
          <c:y val="9.5435732987011412E-2"/>
          <c:w val="0.85276137482728531"/>
          <c:h val="0.83195062886503424"/>
        </c:manualLayout>
      </c:layout>
      <c:lineChart>
        <c:grouping val="standard"/>
        <c:varyColors val="0"/>
        <c:ser>
          <c:idx val="0"/>
          <c:order val="0"/>
          <c:tx>
            <c:strRef>
              <c:f>'Figure 1'!$N$1</c:f>
              <c:strCache>
                <c:ptCount val="1"/>
                <c:pt idx="0">
                  <c:v>Annual Vehicle-Distance Traveled (Billion Miles)</c:v>
                </c:pt>
              </c:strCache>
            </c:strRef>
          </c:tx>
          <c:spPr>
            <a:ln w="25400">
              <a:solidFill>
                <a:srgbClr val="0000FF"/>
              </a:solidFill>
              <a:prstDash val="solid"/>
            </a:ln>
          </c:spPr>
          <c:marker>
            <c:symbol val="none"/>
          </c:marker>
          <c:cat>
            <c:strRef>
              <c:f>'Figure 1'!$L$2:$L$295</c:f>
              <c:strCache>
                <c:ptCount val="293"/>
                <c:pt idx="0">
                  <c:v>2000</c:v>
                </c:pt>
                <c:pt idx="1">
                  <c:v>2000</c:v>
                </c:pt>
                <c:pt idx="2">
                  <c:v>2000</c:v>
                </c:pt>
                <c:pt idx="3">
                  <c:v>2000</c:v>
                </c:pt>
                <c:pt idx="4">
                  <c:v>2000</c:v>
                </c:pt>
                <c:pt idx="5">
                  <c:v>2000</c:v>
                </c:pt>
                <c:pt idx="6">
                  <c:v>2000</c:v>
                </c:pt>
                <c:pt idx="7">
                  <c:v>2000</c:v>
                </c:pt>
                <c:pt idx="8">
                  <c:v>2000</c:v>
                </c:pt>
                <c:pt idx="9">
                  <c:v>2000</c:v>
                </c:pt>
                <c:pt idx="10">
                  <c:v>2000</c:v>
                </c:pt>
                <c:pt idx="11">
                  <c:v>2000</c:v>
                </c:pt>
                <c:pt idx="12">
                  <c:v>2001</c:v>
                </c:pt>
                <c:pt idx="13">
                  <c:v>2001</c:v>
                </c:pt>
                <c:pt idx="14">
                  <c:v>2001</c:v>
                </c:pt>
                <c:pt idx="15">
                  <c:v>2001</c:v>
                </c:pt>
                <c:pt idx="16">
                  <c:v>2001</c:v>
                </c:pt>
                <c:pt idx="17">
                  <c:v>2001</c:v>
                </c:pt>
                <c:pt idx="18">
                  <c:v>2001</c:v>
                </c:pt>
                <c:pt idx="19">
                  <c:v>2001</c:v>
                </c:pt>
                <c:pt idx="20">
                  <c:v>2001</c:v>
                </c:pt>
                <c:pt idx="21">
                  <c:v>2001</c:v>
                </c:pt>
                <c:pt idx="22">
                  <c:v>2001</c:v>
                </c:pt>
                <c:pt idx="23">
                  <c:v>2001</c:v>
                </c:pt>
                <c:pt idx="24">
                  <c:v>2002</c:v>
                </c:pt>
                <c:pt idx="25">
                  <c:v>2002</c:v>
                </c:pt>
                <c:pt idx="26">
                  <c:v>2002</c:v>
                </c:pt>
                <c:pt idx="27">
                  <c:v>2002</c:v>
                </c:pt>
                <c:pt idx="28">
                  <c:v>2002</c:v>
                </c:pt>
                <c:pt idx="29">
                  <c:v>2002</c:v>
                </c:pt>
                <c:pt idx="30">
                  <c:v>2002</c:v>
                </c:pt>
                <c:pt idx="31">
                  <c:v>2002</c:v>
                </c:pt>
                <c:pt idx="32">
                  <c:v>2002</c:v>
                </c:pt>
                <c:pt idx="33">
                  <c:v>2002</c:v>
                </c:pt>
                <c:pt idx="34">
                  <c:v>2002</c:v>
                </c:pt>
                <c:pt idx="35">
                  <c:v>2002</c:v>
                </c:pt>
                <c:pt idx="36">
                  <c:v>2003</c:v>
                </c:pt>
                <c:pt idx="37">
                  <c:v>2003</c:v>
                </c:pt>
                <c:pt idx="38">
                  <c:v>2003</c:v>
                </c:pt>
                <c:pt idx="39">
                  <c:v>2003</c:v>
                </c:pt>
                <c:pt idx="40">
                  <c:v>2003</c:v>
                </c:pt>
                <c:pt idx="41">
                  <c:v>2003</c:v>
                </c:pt>
                <c:pt idx="42">
                  <c:v>2003</c:v>
                </c:pt>
                <c:pt idx="43">
                  <c:v>2003</c:v>
                </c:pt>
                <c:pt idx="44">
                  <c:v>2003</c:v>
                </c:pt>
                <c:pt idx="45">
                  <c:v>2003</c:v>
                </c:pt>
                <c:pt idx="46">
                  <c:v>2003</c:v>
                </c:pt>
                <c:pt idx="47">
                  <c:v>2003</c:v>
                </c:pt>
                <c:pt idx="48">
                  <c:v>2004</c:v>
                </c:pt>
                <c:pt idx="49">
                  <c:v>2004</c:v>
                </c:pt>
                <c:pt idx="50">
                  <c:v>2004</c:v>
                </c:pt>
                <c:pt idx="51">
                  <c:v>2004</c:v>
                </c:pt>
                <c:pt idx="52">
                  <c:v>2004</c:v>
                </c:pt>
                <c:pt idx="53">
                  <c:v>2004</c:v>
                </c:pt>
                <c:pt idx="54">
                  <c:v>2004</c:v>
                </c:pt>
                <c:pt idx="55">
                  <c:v>2004</c:v>
                </c:pt>
                <c:pt idx="56">
                  <c:v>2004</c:v>
                </c:pt>
                <c:pt idx="57">
                  <c:v>2004</c:v>
                </c:pt>
                <c:pt idx="58">
                  <c:v>2004</c:v>
                </c:pt>
                <c:pt idx="59">
                  <c:v>2004</c:v>
                </c:pt>
                <c:pt idx="60">
                  <c:v>2005</c:v>
                </c:pt>
                <c:pt idx="61">
                  <c:v>2005</c:v>
                </c:pt>
                <c:pt idx="62">
                  <c:v>2005</c:v>
                </c:pt>
                <c:pt idx="63">
                  <c:v>2005</c:v>
                </c:pt>
                <c:pt idx="64">
                  <c:v>2005</c:v>
                </c:pt>
                <c:pt idx="65">
                  <c:v>2005</c:v>
                </c:pt>
                <c:pt idx="66">
                  <c:v>2005</c:v>
                </c:pt>
                <c:pt idx="67">
                  <c:v>2005</c:v>
                </c:pt>
                <c:pt idx="68">
                  <c:v>2005</c:v>
                </c:pt>
                <c:pt idx="69">
                  <c:v>2005</c:v>
                </c:pt>
                <c:pt idx="70">
                  <c:v>2005</c:v>
                </c:pt>
                <c:pt idx="71">
                  <c:v>2005</c:v>
                </c:pt>
                <c:pt idx="72">
                  <c:v>2006</c:v>
                </c:pt>
                <c:pt idx="73">
                  <c:v>2006</c:v>
                </c:pt>
                <c:pt idx="74">
                  <c:v>2006</c:v>
                </c:pt>
                <c:pt idx="75">
                  <c:v>2006</c:v>
                </c:pt>
                <c:pt idx="76">
                  <c:v>2006</c:v>
                </c:pt>
                <c:pt idx="77">
                  <c:v>2006</c:v>
                </c:pt>
                <c:pt idx="78">
                  <c:v>2006</c:v>
                </c:pt>
                <c:pt idx="79">
                  <c:v>2006</c:v>
                </c:pt>
                <c:pt idx="80">
                  <c:v>2006</c:v>
                </c:pt>
                <c:pt idx="81">
                  <c:v>2006</c:v>
                </c:pt>
                <c:pt idx="82">
                  <c:v>2006</c:v>
                </c:pt>
                <c:pt idx="83">
                  <c:v>2006</c:v>
                </c:pt>
                <c:pt idx="84">
                  <c:v>2007</c:v>
                </c:pt>
                <c:pt idx="85">
                  <c:v>2007</c:v>
                </c:pt>
                <c:pt idx="86">
                  <c:v>2007</c:v>
                </c:pt>
                <c:pt idx="87">
                  <c:v>2007</c:v>
                </c:pt>
                <c:pt idx="88">
                  <c:v>2007</c:v>
                </c:pt>
                <c:pt idx="89">
                  <c:v>2007</c:v>
                </c:pt>
                <c:pt idx="90">
                  <c:v>2007</c:v>
                </c:pt>
                <c:pt idx="91">
                  <c:v>2007</c:v>
                </c:pt>
                <c:pt idx="92">
                  <c:v>2007</c:v>
                </c:pt>
                <c:pt idx="93">
                  <c:v>2007</c:v>
                </c:pt>
                <c:pt idx="94">
                  <c:v>2007</c:v>
                </c:pt>
                <c:pt idx="95">
                  <c:v>2007</c:v>
                </c:pt>
                <c:pt idx="96">
                  <c:v>2008</c:v>
                </c:pt>
                <c:pt idx="97">
                  <c:v>2008</c:v>
                </c:pt>
                <c:pt idx="98">
                  <c:v>2008</c:v>
                </c:pt>
                <c:pt idx="99">
                  <c:v>2008</c:v>
                </c:pt>
                <c:pt idx="100">
                  <c:v>2008</c:v>
                </c:pt>
                <c:pt idx="101">
                  <c:v>2008</c:v>
                </c:pt>
                <c:pt idx="102">
                  <c:v>2008</c:v>
                </c:pt>
                <c:pt idx="103">
                  <c:v>2008</c:v>
                </c:pt>
                <c:pt idx="104">
                  <c:v>2008</c:v>
                </c:pt>
                <c:pt idx="105">
                  <c:v>2008</c:v>
                </c:pt>
                <c:pt idx="106">
                  <c:v>2008</c:v>
                </c:pt>
                <c:pt idx="107">
                  <c:v>2008</c:v>
                </c:pt>
                <c:pt idx="108">
                  <c:v>2009</c:v>
                </c:pt>
                <c:pt idx="109">
                  <c:v>2009</c:v>
                </c:pt>
                <c:pt idx="110">
                  <c:v>2009</c:v>
                </c:pt>
                <c:pt idx="111">
                  <c:v>2009</c:v>
                </c:pt>
                <c:pt idx="112">
                  <c:v>2009</c:v>
                </c:pt>
                <c:pt idx="113">
                  <c:v>2009</c:v>
                </c:pt>
                <c:pt idx="114">
                  <c:v>2009</c:v>
                </c:pt>
                <c:pt idx="115">
                  <c:v>2009</c:v>
                </c:pt>
                <c:pt idx="116">
                  <c:v>2009</c:v>
                </c:pt>
                <c:pt idx="117">
                  <c:v>2009</c:v>
                </c:pt>
                <c:pt idx="118">
                  <c:v>2009</c:v>
                </c:pt>
                <c:pt idx="119">
                  <c:v>2009</c:v>
                </c:pt>
                <c:pt idx="120">
                  <c:v>2010</c:v>
                </c:pt>
                <c:pt idx="121">
                  <c:v>2010</c:v>
                </c:pt>
                <c:pt idx="122">
                  <c:v>2010</c:v>
                </c:pt>
                <c:pt idx="123">
                  <c:v>2010</c:v>
                </c:pt>
                <c:pt idx="124">
                  <c:v>2010</c:v>
                </c:pt>
                <c:pt idx="125">
                  <c:v>2010</c:v>
                </c:pt>
                <c:pt idx="126">
                  <c:v>2010</c:v>
                </c:pt>
                <c:pt idx="127">
                  <c:v>2010</c:v>
                </c:pt>
                <c:pt idx="128">
                  <c:v>2010</c:v>
                </c:pt>
                <c:pt idx="129">
                  <c:v>2010</c:v>
                </c:pt>
                <c:pt idx="130">
                  <c:v>2010</c:v>
                </c:pt>
                <c:pt idx="131">
                  <c:v>2010</c:v>
                </c:pt>
                <c:pt idx="132">
                  <c:v>2011</c:v>
                </c:pt>
                <c:pt idx="133">
                  <c:v>2011</c:v>
                </c:pt>
                <c:pt idx="134">
                  <c:v>2011</c:v>
                </c:pt>
                <c:pt idx="135">
                  <c:v>2011</c:v>
                </c:pt>
                <c:pt idx="136">
                  <c:v>2011</c:v>
                </c:pt>
                <c:pt idx="137">
                  <c:v>2011</c:v>
                </c:pt>
                <c:pt idx="138">
                  <c:v>2011</c:v>
                </c:pt>
                <c:pt idx="139">
                  <c:v>2011</c:v>
                </c:pt>
                <c:pt idx="140">
                  <c:v>2011</c:v>
                </c:pt>
                <c:pt idx="141">
                  <c:v>2011</c:v>
                </c:pt>
                <c:pt idx="142">
                  <c:v>2011</c:v>
                </c:pt>
                <c:pt idx="143">
                  <c:v>2011</c:v>
                </c:pt>
                <c:pt idx="144">
                  <c:v>2012</c:v>
                </c:pt>
                <c:pt idx="145">
                  <c:v>2012</c:v>
                </c:pt>
                <c:pt idx="146">
                  <c:v>2012</c:v>
                </c:pt>
                <c:pt idx="147">
                  <c:v>2012</c:v>
                </c:pt>
                <c:pt idx="148">
                  <c:v>2012</c:v>
                </c:pt>
                <c:pt idx="149">
                  <c:v>2012</c:v>
                </c:pt>
                <c:pt idx="150">
                  <c:v>2012</c:v>
                </c:pt>
                <c:pt idx="151">
                  <c:v>2012</c:v>
                </c:pt>
                <c:pt idx="152">
                  <c:v>2012</c:v>
                </c:pt>
                <c:pt idx="153">
                  <c:v>2012</c:v>
                </c:pt>
                <c:pt idx="154">
                  <c:v>2012</c:v>
                </c:pt>
                <c:pt idx="155">
                  <c:v>2012</c:v>
                </c:pt>
                <c:pt idx="156">
                  <c:v>2013</c:v>
                </c:pt>
                <c:pt idx="157">
                  <c:v>2013</c:v>
                </c:pt>
                <c:pt idx="158">
                  <c:v>2013</c:v>
                </c:pt>
                <c:pt idx="159">
                  <c:v>2013</c:v>
                </c:pt>
                <c:pt idx="160">
                  <c:v>2013</c:v>
                </c:pt>
                <c:pt idx="161">
                  <c:v>2013</c:v>
                </c:pt>
                <c:pt idx="162">
                  <c:v>2013</c:v>
                </c:pt>
                <c:pt idx="163">
                  <c:v>2013</c:v>
                </c:pt>
                <c:pt idx="164">
                  <c:v>2013</c:v>
                </c:pt>
                <c:pt idx="165">
                  <c:v>2013</c:v>
                </c:pt>
                <c:pt idx="166">
                  <c:v>2013</c:v>
                </c:pt>
                <c:pt idx="167">
                  <c:v>2013</c:v>
                </c:pt>
                <c:pt idx="168">
                  <c:v>2014</c:v>
                </c:pt>
                <c:pt idx="169">
                  <c:v>2014</c:v>
                </c:pt>
                <c:pt idx="170">
                  <c:v>2014</c:v>
                </c:pt>
                <c:pt idx="171">
                  <c:v>2014</c:v>
                </c:pt>
                <c:pt idx="172">
                  <c:v>2014</c:v>
                </c:pt>
                <c:pt idx="173">
                  <c:v>2014</c:v>
                </c:pt>
                <c:pt idx="174">
                  <c:v>2014</c:v>
                </c:pt>
                <c:pt idx="175">
                  <c:v>2014</c:v>
                </c:pt>
                <c:pt idx="176">
                  <c:v>2014</c:v>
                </c:pt>
                <c:pt idx="177">
                  <c:v>2014</c:v>
                </c:pt>
                <c:pt idx="178">
                  <c:v>2014</c:v>
                </c:pt>
                <c:pt idx="179">
                  <c:v>2014</c:v>
                </c:pt>
                <c:pt idx="180">
                  <c:v>2015</c:v>
                </c:pt>
                <c:pt idx="181">
                  <c:v>2015</c:v>
                </c:pt>
                <c:pt idx="182">
                  <c:v>2015</c:v>
                </c:pt>
                <c:pt idx="183">
                  <c:v>2015</c:v>
                </c:pt>
                <c:pt idx="184">
                  <c:v>2015</c:v>
                </c:pt>
                <c:pt idx="185">
                  <c:v>2015</c:v>
                </c:pt>
                <c:pt idx="186">
                  <c:v>2015</c:v>
                </c:pt>
                <c:pt idx="187">
                  <c:v>2015</c:v>
                </c:pt>
                <c:pt idx="188">
                  <c:v>2015</c:v>
                </c:pt>
                <c:pt idx="189">
                  <c:v>2015</c:v>
                </c:pt>
                <c:pt idx="190">
                  <c:v>2015</c:v>
                </c:pt>
                <c:pt idx="191">
                  <c:v>2015</c:v>
                </c:pt>
                <c:pt idx="192">
                  <c:v>2016</c:v>
                </c:pt>
                <c:pt idx="193">
                  <c:v>2016</c:v>
                </c:pt>
                <c:pt idx="194">
                  <c:v>2016</c:v>
                </c:pt>
                <c:pt idx="195">
                  <c:v>2016</c:v>
                </c:pt>
                <c:pt idx="196">
                  <c:v>2016</c:v>
                </c:pt>
                <c:pt idx="197">
                  <c:v>2016</c:v>
                </c:pt>
                <c:pt idx="198">
                  <c:v>2016</c:v>
                </c:pt>
                <c:pt idx="199">
                  <c:v>2016</c:v>
                </c:pt>
                <c:pt idx="200">
                  <c:v>2016</c:v>
                </c:pt>
                <c:pt idx="201">
                  <c:v>2016</c:v>
                </c:pt>
                <c:pt idx="202">
                  <c:v>2016</c:v>
                </c:pt>
                <c:pt idx="203">
                  <c:v>2016</c:v>
                </c:pt>
                <c:pt idx="204">
                  <c:v>2017</c:v>
                </c:pt>
                <c:pt idx="205">
                  <c:v>2017</c:v>
                </c:pt>
                <c:pt idx="206">
                  <c:v>2017</c:v>
                </c:pt>
                <c:pt idx="207">
                  <c:v>2017</c:v>
                </c:pt>
                <c:pt idx="208">
                  <c:v>2017</c:v>
                </c:pt>
                <c:pt idx="209">
                  <c:v>2017</c:v>
                </c:pt>
                <c:pt idx="210">
                  <c:v>2017</c:v>
                </c:pt>
                <c:pt idx="211">
                  <c:v>2017</c:v>
                </c:pt>
                <c:pt idx="212">
                  <c:v>2017</c:v>
                </c:pt>
                <c:pt idx="213">
                  <c:v>2017</c:v>
                </c:pt>
                <c:pt idx="214">
                  <c:v>2017</c:v>
                </c:pt>
                <c:pt idx="215">
                  <c:v>2017</c:v>
                </c:pt>
                <c:pt idx="216">
                  <c:v>2018</c:v>
                </c:pt>
                <c:pt idx="217">
                  <c:v>2018</c:v>
                </c:pt>
                <c:pt idx="218">
                  <c:v>2018</c:v>
                </c:pt>
                <c:pt idx="219">
                  <c:v>2018</c:v>
                </c:pt>
                <c:pt idx="220">
                  <c:v>2018</c:v>
                </c:pt>
                <c:pt idx="221">
                  <c:v>2018</c:v>
                </c:pt>
                <c:pt idx="222">
                  <c:v>2018</c:v>
                </c:pt>
                <c:pt idx="223">
                  <c:v>2018</c:v>
                </c:pt>
                <c:pt idx="224">
                  <c:v>2018</c:v>
                </c:pt>
                <c:pt idx="225">
                  <c:v>2018</c:v>
                </c:pt>
                <c:pt idx="226">
                  <c:v>2018</c:v>
                </c:pt>
                <c:pt idx="227">
                  <c:v>2018</c:v>
                </c:pt>
                <c:pt idx="228">
                  <c:v>2019</c:v>
                </c:pt>
                <c:pt idx="229">
                  <c:v>2019</c:v>
                </c:pt>
                <c:pt idx="230">
                  <c:v>2019</c:v>
                </c:pt>
                <c:pt idx="231">
                  <c:v>2019</c:v>
                </c:pt>
                <c:pt idx="232">
                  <c:v>2019</c:v>
                </c:pt>
                <c:pt idx="233">
                  <c:v>2019</c:v>
                </c:pt>
                <c:pt idx="234">
                  <c:v>2019</c:v>
                </c:pt>
                <c:pt idx="235">
                  <c:v>2019</c:v>
                </c:pt>
                <c:pt idx="236">
                  <c:v>2019</c:v>
                </c:pt>
                <c:pt idx="237">
                  <c:v>2019</c:v>
                </c:pt>
                <c:pt idx="238">
                  <c:v>2019</c:v>
                </c:pt>
                <c:pt idx="239">
                  <c:v>2019</c:v>
                </c:pt>
                <c:pt idx="240">
                  <c:v>2020</c:v>
                </c:pt>
                <c:pt idx="241">
                  <c:v>2020</c:v>
                </c:pt>
                <c:pt idx="242">
                  <c:v>2020</c:v>
                </c:pt>
                <c:pt idx="243">
                  <c:v>2020</c:v>
                </c:pt>
                <c:pt idx="244">
                  <c:v>2020</c:v>
                </c:pt>
                <c:pt idx="245">
                  <c:v>2020</c:v>
                </c:pt>
                <c:pt idx="246">
                  <c:v>2020</c:v>
                </c:pt>
                <c:pt idx="247">
                  <c:v>2020</c:v>
                </c:pt>
                <c:pt idx="248">
                  <c:v>2020</c:v>
                </c:pt>
                <c:pt idx="249">
                  <c:v>2020</c:v>
                </c:pt>
                <c:pt idx="250">
                  <c:v>2020</c:v>
                </c:pt>
                <c:pt idx="251">
                  <c:v>2020</c:v>
                </c:pt>
                <c:pt idx="252">
                  <c:v>2021</c:v>
                </c:pt>
                <c:pt idx="253">
                  <c:v>2021</c:v>
                </c:pt>
                <c:pt idx="254">
                  <c:v>2021</c:v>
                </c:pt>
                <c:pt idx="255">
                  <c:v>2021</c:v>
                </c:pt>
                <c:pt idx="256">
                  <c:v>2021</c:v>
                </c:pt>
                <c:pt idx="257">
                  <c:v>2021</c:v>
                </c:pt>
                <c:pt idx="258">
                  <c:v>2021</c:v>
                </c:pt>
                <c:pt idx="259">
                  <c:v>2021</c:v>
                </c:pt>
                <c:pt idx="260">
                  <c:v>2021</c:v>
                </c:pt>
                <c:pt idx="261">
                  <c:v>2021</c:v>
                </c:pt>
                <c:pt idx="262">
                  <c:v>2021</c:v>
                </c:pt>
                <c:pt idx="263">
                  <c:v>2021</c:v>
                </c:pt>
                <c:pt idx="264">
                  <c:v>2022</c:v>
                </c:pt>
                <c:pt idx="265">
                  <c:v>2022</c:v>
                </c:pt>
                <c:pt idx="266">
                  <c:v>2022</c:v>
                </c:pt>
                <c:pt idx="267">
                  <c:v>2022</c:v>
                </c:pt>
                <c:pt idx="268">
                  <c:v>2022</c:v>
                </c:pt>
                <c:pt idx="269">
                  <c:v>2022</c:v>
                </c:pt>
                <c:pt idx="270">
                  <c:v>2022</c:v>
                </c:pt>
                <c:pt idx="271">
                  <c:v>2022</c:v>
                </c:pt>
                <c:pt idx="272">
                  <c:v>2022</c:v>
                </c:pt>
                <c:pt idx="273">
                  <c:v>2022</c:v>
                </c:pt>
                <c:pt idx="274">
                  <c:v>2022</c:v>
                </c:pt>
                <c:pt idx="275">
                  <c:v>2022</c:v>
                </c:pt>
                <c:pt idx="276">
                  <c:v>2023</c:v>
                </c:pt>
                <c:pt idx="277">
                  <c:v>2023</c:v>
                </c:pt>
                <c:pt idx="278">
                  <c:v>2023</c:v>
                </c:pt>
                <c:pt idx="279">
                  <c:v>2023</c:v>
                </c:pt>
                <c:pt idx="280">
                  <c:v>2023</c:v>
                </c:pt>
                <c:pt idx="281">
                  <c:v>2023</c:v>
                </c:pt>
                <c:pt idx="282">
                  <c:v>2023</c:v>
                </c:pt>
                <c:pt idx="283">
                  <c:v>2023</c:v>
                </c:pt>
                <c:pt idx="284">
                  <c:v>2023</c:v>
                </c:pt>
                <c:pt idx="285">
                  <c:v>2023</c:v>
                </c:pt>
                <c:pt idx="286">
                  <c:v>2023</c:v>
                </c:pt>
                <c:pt idx="287">
                  <c:v>2023</c:v>
                </c:pt>
                <c:pt idx="288">
                  <c:v>2024</c:v>
                </c:pt>
                <c:pt idx="289">
                  <c:v>2024</c:v>
                </c:pt>
                <c:pt idx="290">
                  <c:v>2024</c:v>
                </c:pt>
                <c:pt idx="291">
                  <c:v>2024</c:v>
                </c:pt>
                <c:pt idx="292">
                  <c:v>2024</c:v>
                </c:pt>
              </c:strCache>
            </c:strRef>
          </c:cat>
          <c:val>
            <c:numRef>
              <c:f>'Figure 1'!$N$2:$N$295</c:f>
              <c:numCache>
                <c:formatCode>#,##0.0</c:formatCode>
                <c:ptCount val="294"/>
                <c:pt idx="0">
                  <c:v>2689</c:v>
                </c:pt>
                <c:pt idx="1">
                  <c:v>2697</c:v>
                </c:pt>
                <c:pt idx="2">
                  <c:v>2708</c:v>
                </c:pt>
                <c:pt idx="3">
                  <c:v>2715</c:v>
                </c:pt>
                <c:pt idx="4">
                  <c:v>2727</c:v>
                </c:pt>
                <c:pt idx="5">
                  <c:v>2734</c:v>
                </c:pt>
                <c:pt idx="6">
                  <c:v>2736</c:v>
                </c:pt>
                <c:pt idx="7">
                  <c:v>2742</c:v>
                </c:pt>
                <c:pt idx="8">
                  <c:v>2746</c:v>
                </c:pt>
                <c:pt idx="9">
                  <c:v>2748</c:v>
                </c:pt>
                <c:pt idx="10">
                  <c:v>2749</c:v>
                </c:pt>
                <c:pt idx="11">
                  <c:v>2746</c:v>
                </c:pt>
                <c:pt idx="12">
                  <c:v>2753</c:v>
                </c:pt>
                <c:pt idx="13">
                  <c:v>2755</c:v>
                </c:pt>
                <c:pt idx="14">
                  <c:v>2756</c:v>
                </c:pt>
                <c:pt idx="15">
                  <c:v>2761</c:v>
                </c:pt>
                <c:pt idx="16">
                  <c:v>2763</c:v>
                </c:pt>
                <c:pt idx="17">
                  <c:v>2763</c:v>
                </c:pt>
                <c:pt idx="18">
                  <c:v>2768</c:v>
                </c:pt>
                <c:pt idx="19">
                  <c:v>2773</c:v>
                </c:pt>
                <c:pt idx="20">
                  <c:v>2771</c:v>
                </c:pt>
                <c:pt idx="21">
                  <c:v>2776</c:v>
                </c:pt>
                <c:pt idx="22">
                  <c:v>2784</c:v>
                </c:pt>
                <c:pt idx="23">
                  <c:v>2796</c:v>
                </c:pt>
                <c:pt idx="24">
                  <c:v>2801</c:v>
                </c:pt>
                <c:pt idx="25">
                  <c:v>2808</c:v>
                </c:pt>
                <c:pt idx="26">
                  <c:v>2811</c:v>
                </c:pt>
                <c:pt idx="27">
                  <c:v>2815</c:v>
                </c:pt>
                <c:pt idx="28">
                  <c:v>2822</c:v>
                </c:pt>
                <c:pt idx="29">
                  <c:v>2827</c:v>
                </c:pt>
                <c:pt idx="30">
                  <c:v>2833</c:v>
                </c:pt>
                <c:pt idx="31">
                  <c:v>2839</c:v>
                </c:pt>
                <c:pt idx="32">
                  <c:v>2847</c:v>
                </c:pt>
                <c:pt idx="33">
                  <c:v>2852</c:v>
                </c:pt>
                <c:pt idx="34">
                  <c:v>2852</c:v>
                </c:pt>
                <c:pt idx="35">
                  <c:v>2856</c:v>
                </c:pt>
                <c:pt idx="36">
                  <c:v>2860</c:v>
                </c:pt>
                <c:pt idx="37">
                  <c:v>2856</c:v>
                </c:pt>
                <c:pt idx="38">
                  <c:v>2857</c:v>
                </c:pt>
                <c:pt idx="39">
                  <c:v>2859</c:v>
                </c:pt>
                <c:pt idx="40">
                  <c:v>2860</c:v>
                </c:pt>
                <c:pt idx="41">
                  <c:v>2864</c:v>
                </c:pt>
                <c:pt idx="42">
                  <c:v>2870</c:v>
                </c:pt>
                <c:pt idx="43">
                  <c:v>2872</c:v>
                </c:pt>
                <c:pt idx="44">
                  <c:v>2875</c:v>
                </c:pt>
                <c:pt idx="45">
                  <c:v>2883</c:v>
                </c:pt>
                <c:pt idx="46">
                  <c:v>2886</c:v>
                </c:pt>
                <c:pt idx="47">
                  <c:v>2891</c:v>
                </c:pt>
                <c:pt idx="48">
                  <c:v>2894</c:v>
                </c:pt>
                <c:pt idx="49">
                  <c:v>2904</c:v>
                </c:pt>
                <c:pt idx="50">
                  <c:v>2918</c:v>
                </c:pt>
                <c:pt idx="51">
                  <c:v>2930</c:v>
                </c:pt>
                <c:pt idx="52">
                  <c:v>2934</c:v>
                </c:pt>
                <c:pt idx="53">
                  <c:v>2939</c:v>
                </c:pt>
                <c:pt idx="54">
                  <c:v>2943</c:v>
                </c:pt>
                <c:pt idx="55">
                  <c:v>2945</c:v>
                </c:pt>
                <c:pt idx="56">
                  <c:v>2952</c:v>
                </c:pt>
                <c:pt idx="57">
                  <c:v>2952</c:v>
                </c:pt>
                <c:pt idx="58">
                  <c:v>2958</c:v>
                </c:pt>
                <c:pt idx="59">
                  <c:v>2964</c:v>
                </c:pt>
                <c:pt idx="60">
                  <c:v>2966</c:v>
                </c:pt>
                <c:pt idx="61">
                  <c:v>2972</c:v>
                </c:pt>
                <c:pt idx="62">
                  <c:v>2974</c:v>
                </c:pt>
                <c:pt idx="63">
                  <c:v>2974</c:v>
                </c:pt>
                <c:pt idx="64">
                  <c:v>2980</c:v>
                </c:pt>
                <c:pt idx="65">
                  <c:v>2987</c:v>
                </c:pt>
                <c:pt idx="66">
                  <c:v>2988</c:v>
                </c:pt>
                <c:pt idx="67">
                  <c:v>2990</c:v>
                </c:pt>
                <c:pt idx="68">
                  <c:v>2988</c:v>
                </c:pt>
                <c:pt idx="69">
                  <c:v>2985</c:v>
                </c:pt>
                <c:pt idx="70">
                  <c:v>2988</c:v>
                </c:pt>
                <c:pt idx="71">
                  <c:v>2989</c:v>
                </c:pt>
                <c:pt idx="72">
                  <c:v>2998</c:v>
                </c:pt>
                <c:pt idx="73">
                  <c:v>2999</c:v>
                </c:pt>
                <c:pt idx="74">
                  <c:v>3003</c:v>
                </c:pt>
                <c:pt idx="75">
                  <c:v>3003</c:v>
                </c:pt>
                <c:pt idx="76">
                  <c:v>3003</c:v>
                </c:pt>
                <c:pt idx="77">
                  <c:v>3003</c:v>
                </c:pt>
                <c:pt idx="78">
                  <c:v>2999</c:v>
                </c:pt>
                <c:pt idx="79">
                  <c:v>2999</c:v>
                </c:pt>
                <c:pt idx="80">
                  <c:v>3003</c:v>
                </c:pt>
                <c:pt idx="81">
                  <c:v>3010</c:v>
                </c:pt>
                <c:pt idx="82">
                  <c:v>3012</c:v>
                </c:pt>
                <c:pt idx="83">
                  <c:v>3014</c:v>
                </c:pt>
                <c:pt idx="84">
                  <c:v>3015</c:v>
                </c:pt>
                <c:pt idx="85">
                  <c:v>3013</c:v>
                </c:pt>
                <c:pt idx="86">
                  <c:v>3016</c:v>
                </c:pt>
                <c:pt idx="87">
                  <c:v>3018</c:v>
                </c:pt>
                <c:pt idx="88">
                  <c:v>3023</c:v>
                </c:pt>
                <c:pt idx="89">
                  <c:v>3024</c:v>
                </c:pt>
                <c:pt idx="90">
                  <c:v>3028</c:v>
                </c:pt>
                <c:pt idx="91">
                  <c:v>3034</c:v>
                </c:pt>
                <c:pt idx="92">
                  <c:v>3034</c:v>
                </c:pt>
                <c:pt idx="93">
                  <c:v>3037</c:v>
                </c:pt>
                <c:pt idx="94">
                  <c:v>3038</c:v>
                </c:pt>
                <c:pt idx="95">
                  <c:v>3030</c:v>
                </c:pt>
                <c:pt idx="96">
                  <c:v>3029</c:v>
                </c:pt>
                <c:pt idx="97">
                  <c:v>3031</c:v>
                </c:pt>
                <c:pt idx="98">
                  <c:v>3023</c:v>
                </c:pt>
                <c:pt idx="99">
                  <c:v>3022</c:v>
                </c:pt>
                <c:pt idx="100">
                  <c:v>3015</c:v>
                </c:pt>
                <c:pt idx="101">
                  <c:v>3007</c:v>
                </c:pt>
                <c:pt idx="102">
                  <c:v>3002</c:v>
                </c:pt>
                <c:pt idx="103">
                  <c:v>2992</c:v>
                </c:pt>
                <c:pt idx="104">
                  <c:v>2986</c:v>
                </c:pt>
                <c:pt idx="105">
                  <c:v>2981</c:v>
                </c:pt>
                <c:pt idx="106">
                  <c:v>2971</c:v>
                </c:pt>
                <c:pt idx="107">
                  <c:v>2973</c:v>
                </c:pt>
                <c:pt idx="108">
                  <c:v>2966</c:v>
                </c:pt>
                <c:pt idx="109">
                  <c:v>2963</c:v>
                </c:pt>
                <c:pt idx="110">
                  <c:v>2961</c:v>
                </c:pt>
                <c:pt idx="111">
                  <c:v>2960</c:v>
                </c:pt>
                <c:pt idx="112">
                  <c:v>2957</c:v>
                </c:pt>
                <c:pt idx="113">
                  <c:v>2958</c:v>
                </c:pt>
                <c:pt idx="114">
                  <c:v>2960</c:v>
                </c:pt>
                <c:pt idx="115">
                  <c:v>2959</c:v>
                </c:pt>
                <c:pt idx="116">
                  <c:v>2961</c:v>
                </c:pt>
                <c:pt idx="117">
                  <c:v>2957</c:v>
                </c:pt>
                <c:pt idx="118">
                  <c:v>2958</c:v>
                </c:pt>
                <c:pt idx="119">
                  <c:v>2956</c:v>
                </c:pt>
                <c:pt idx="120">
                  <c:v>2951</c:v>
                </c:pt>
                <c:pt idx="121">
                  <c:v>2944</c:v>
                </c:pt>
                <c:pt idx="122">
                  <c:v>2948</c:v>
                </c:pt>
                <c:pt idx="123">
                  <c:v>2951</c:v>
                </c:pt>
                <c:pt idx="124">
                  <c:v>2950</c:v>
                </c:pt>
                <c:pt idx="125">
                  <c:v>2952</c:v>
                </c:pt>
                <c:pt idx="126">
                  <c:v>2953</c:v>
                </c:pt>
                <c:pt idx="127">
                  <c:v>2957</c:v>
                </c:pt>
                <c:pt idx="128">
                  <c:v>2960</c:v>
                </c:pt>
                <c:pt idx="129">
                  <c:v>2964</c:v>
                </c:pt>
                <c:pt idx="130">
                  <c:v>2967</c:v>
                </c:pt>
                <c:pt idx="131">
                  <c:v>2968</c:v>
                </c:pt>
                <c:pt idx="132">
                  <c:v>2971</c:v>
                </c:pt>
                <c:pt idx="133">
                  <c:v>2973</c:v>
                </c:pt>
                <c:pt idx="134">
                  <c:v>2972</c:v>
                </c:pt>
                <c:pt idx="135">
                  <c:v>2968</c:v>
                </c:pt>
                <c:pt idx="136">
                  <c:v>2965</c:v>
                </c:pt>
                <c:pt idx="137">
                  <c:v>2963</c:v>
                </c:pt>
                <c:pt idx="138">
                  <c:v>2958</c:v>
                </c:pt>
                <c:pt idx="139">
                  <c:v>2955</c:v>
                </c:pt>
                <c:pt idx="140">
                  <c:v>2952</c:v>
                </c:pt>
                <c:pt idx="141">
                  <c:v>2948</c:v>
                </c:pt>
                <c:pt idx="142">
                  <c:v>2947</c:v>
                </c:pt>
                <c:pt idx="143">
                  <c:v>2951</c:v>
                </c:pt>
                <c:pt idx="144">
                  <c:v>2955</c:v>
                </c:pt>
                <c:pt idx="145">
                  <c:v>2960</c:v>
                </c:pt>
                <c:pt idx="146">
                  <c:v>2963</c:v>
                </c:pt>
                <c:pt idx="147">
                  <c:v>2962</c:v>
                </c:pt>
                <c:pt idx="148">
                  <c:v>2969</c:v>
                </c:pt>
                <c:pt idx="149">
                  <c:v>2971</c:v>
                </c:pt>
                <c:pt idx="150">
                  <c:v>2971</c:v>
                </c:pt>
                <c:pt idx="151">
                  <c:v>2974</c:v>
                </c:pt>
                <c:pt idx="152">
                  <c:v>2971</c:v>
                </c:pt>
                <c:pt idx="153">
                  <c:v>2973</c:v>
                </c:pt>
                <c:pt idx="154">
                  <c:v>2974</c:v>
                </c:pt>
                <c:pt idx="155">
                  <c:v>2968</c:v>
                </c:pt>
                <c:pt idx="156">
                  <c:v>2969</c:v>
                </c:pt>
                <c:pt idx="157">
                  <c:v>2967</c:v>
                </c:pt>
                <c:pt idx="158">
                  <c:v>2964</c:v>
                </c:pt>
                <c:pt idx="159">
                  <c:v>2967</c:v>
                </c:pt>
                <c:pt idx="160">
                  <c:v>2969</c:v>
                </c:pt>
                <c:pt idx="161">
                  <c:v>2969</c:v>
                </c:pt>
                <c:pt idx="162">
                  <c:v>2973</c:v>
                </c:pt>
                <c:pt idx="163">
                  <c:v>2977</c:v>
                </c:pt>
                <c:pt idx="164">
                  <c:v>2981</c:v>
                </c:pt>
                <c:pt idx="165">
                  <c:v>2986</c:v>
                </c:pt>
                <c:pt idx="166">
                  <c:v>2986</c:v>
                </c:pt>
                <c:pt idx="167">
                  <c:v>2988</c:v>
                </c:pt>
                <c:pt idx="168">
                  <c:v>2985</c:v>
                </c:pt>
                <c:pt idx="169">
                  <c:v>2983</c:v>
                </c:pt>
                <c:pt idx="170">
                  <c:v>2983</c:v>
                </c:pt>
                <c:pt idx="171">
                  <c:v>2988</c:v>
                </c:pt>
                <c:pt idx="172">
                  <c:v>2991</c:v>
                </c:pt>
                <c:pt idx="173">
                  <c:v>2994</c:v>
                </c:pt>
                <c:pt idx="174">
                  <c:v>3000</c:v>
                </c:pt>
                <c:pt idx="175">
                  <c:v>3001</c:v>
                </c:pt>
                <c:pt idx="176">
                  <c:v>3006</c:v>
                </c:pt>
                <c:pt idx="177">
                  <c:v>3012</c:v>
                </c:pt>
                <c:pt idx="178">
                  <c:v>3013</c:v>
                </c:pt>
                <c:pt idx="179">
                  <c:v>3024</c:v>
                </c:pt>
                <c:pt idx="180">
                  <c:v>3031</c:v>
                </c:pt>
                <c:pt idx="181">
                  <c:v>3034</c:v>
                </c:pt>
                <c:pt idx="182">
                  <c:v>3039</c:v>
                </c:pt>
                <c:pt idx="183">
                  <c:v>3045</c:v>
                </c:pt>
                <c:pt idx="184">
                  <c:v>3050</c:v>
                </c:pt>
                <c:pt idx="185">
                  <c:v>3058</c:v>
                </c:pt>
                <c:pt idx="186">
                  <c:v>3066</c:v>
                </c:pt>
                <c:pt idx="187">
                  <c:v>3069</c:v>
                </c:pt>
                <c:pt idx="188">
                  <c:v>3076</c:v>
                </c:pt>
                <c:pt idx="189">
                  <c:v>3079</c:v>
                </c:pt>
                <c:pt idx="190">
                  <c:v>3087</c:v>
                </c:pt>
                <c:pt idx="191">
                  <c:v>3094</c:v>
                </c:pt>
                <c:pt idx="192">
                  <c:v>3101</c:v>
                </c:pt>
                <c:pt idx="193">
                  <c:v>3107</c:v>
                </c:pt>
                <c:pt idx="194">
                  <c:v>3114</c:v>
                </c:pt>
                <c:pt idx="195">
                  <c:v>3121</c:v>
                </c:pt>
                <c:pt idx="196">
                  <c:v>3128</c:v>
                </c:pt>
                <c:pt idx="197">
                  <c:v>3134</c:v>
                </c:pt>
                <c:pt idx="198">
                  <c:v>3141</c:v>
                </c:pt>
                <c:pt idx="199">
                  <c:v>3148</c:v>
                </c:pt>
                <c:pt idx="200">
                  <c:v>3155</c:v>
                </c:pt>
                <c:pt idx="201">
                  <c:v>3163</c:v>
                </c:pt>
                <c:pt idx="202">
                  <c:v>3169</c:v>
                </c:pt>
                <c:pt idx="203">
                  <c:v>3175</c:v>
                </c:pt>
                <c:pt idx="204">
                  <c:v>3178</c:v>
                </c:pt>
                <c:pt idx="205">
                  <c:v>3181</c:v>
                </c:pt>
                <c:pt idx="206">
                  <c:v>3184</c:v>
                </c:pt>
                <c:pt idx="207">
                  <c:v>3187</c:v>
                </c:pt>
                <c:pt idx="208">
                  <c:v>3190</c:v>
                </c:pt>
                <c:pt idx="209">
                  <c:v>3193</c:v>
                </c:pt>
                <c:pt idx="210">
                  <c:v>3197</c:v>
                </c:pt>
                <c:pt idx="211">
                  <c:v>3201</c:v>
                </c:pt>
                <c:pt idx="212">
                  <c:v>3204</c:v>
                </c:pt>
                <c:pt idx="213">
                  <c:v>3207</c:v>
                </c:pt>
                <c:pt idx="214">
                  <c:v>3210</c:v>
                </c:pt>
                <c:pt idx="215">
                  <c:v>3213</c:v>
                </c:pt>
                <c:pt idx="216">
                  <c:v>3215</c:v>
                </c:pt>
                <c:pt idx="217">
                  <c:v>3217</c:v>
                </c:pt>
                <c:pt idx="218">
                  <c:v>3220</c:v>
                </c:pt>
                <c:pt idx="219">
                  <c:v>3222</c:v>
                </c:pt>
                <c:pt idx="220">
                  <c:v>3225</c:v>
                </c:pt>
                <c:pt idx="221">
                  <c:v>3228</c:v>
                </c:pt>
                <c:pt idx="222">
                  <c:v>3230</c:v>
                </c:pt>
                <c:pt idx="223">
                  <c:v>3232</c:v>
                </c:pt>
                <c:pt idx="224">
                  <c:v>3234</c:v>
                </c:pt>
                <c:pt idx="225">
                  <c:v>3236</c:v>
                </c:pt>
                <c:pt idx="226">
                  <c:v>3238</c:v>
                </c:pt>
                <c:pt idx="227">
                  <c:v>3240</c:v>
                </c:pt>
                <c:pt idx="228">
                  <c:v>3244</c:v>
                </c:pt>
                <c:pt idx="229">
                  <c:v>3248</c:v>
                </c:pt>
                <c:pt idx="230">
                  <c:v>3249</c:v>
                </c:pt>
                <c:pt idx="231">
                  <c:v>3247</c:v>
                </c:pt>
                <c:pt idx="232">
                  <c:v>3253</c:v>
                </c:pt>
                <c:pt idx="233">
                  <c:v>3251</c:v>
                </c:pt>
                <c:pt idx="234">
                  <c:v>3252</c:v>
                </c:pt>
                <c:pt idx="235">
                  <c:v>3260</c:v>
                </c:pt>
                <c:pt idx="236">
                  <c:v>3266</c:v>
                </c:pt>
                <c:pt idx="237">
                  <c:v>3269</c:v>
                </c:pt>
                <c:pt idx="238">
                  <c:v>3269</c:v>
                </c:pt>
                <c:pt idx="239">
                  <c:v>3261</c:v>
                </c:pt>
                <c:pt idx="240">
                  <c:v>3273</c:v>
                </c:pt>
                <c:pt idx="241">
                  <c:v>3284</c:v>
                </c:pt>
                <c:pt idx="242">
                  <c:v>3239</c:v>
                </c:pt>
                <c:pt idx="243">
                  <c:v>3134</c:v>
                </c:pt>
                <c:pt idx="244">
                  <c:v>3065</c:v>
                </c:pt>
                <c:pt idx="245">
                  <c:v>3034</c:v>
                </c:pt>
                <c:pt idx="246">
                  <c:v>3008</c:v>
                </c:pt>
                <c:pt idx="247">
                  <c:v>2980</c:v>
                </c:pt>
                <c:pt idx="248">
                  <c:v>2965</c:v>
                </c:pt>
                <c:pt idx="249">
                  <c:v>2948</c:v>
                </c:pt>
                <c:pt idx="250">
                  <c:v>2926</c:v>
                </c:pt>
                <c:pt idx="251">
                  <c:v>2905</c:v>
                </c:pt>
                <c:pt idx="252">
                  <c:v>2869</c:v>
                </c:pt>
                <c:pt idx="253">
                  <c:v>2833</c:v>
                </c:pt>
                <c:pt idx="254">
                  <c:v>2868</c:v>
                </c:pt>
                <c:pt idx="255">
                  <c:v>2952</c:v>
                </c:pt>
                <c:pt idx="256">
                  <c:v>3008</c:v>
                </c:pt>
                <c:pt idx="257">
                  <c:v>3037</c:v>
                </c:pt>
                <c:pt idx="258">
                  <c:v>3059</c:v>
                </c:pt>
                <c:pt idx="259">
                  <c:v>3074</c:v>
                </c:pt>
                <c:pt idx="260">
                  <c:v>3086</c:v>
                </c:pt>
                <c:pt idx="261">
                  <c:v>3097</c:v>
                </c:pt>
                <c:pt idx="262">
                  <c:v>3119</c:v>
                </c:pt>
                <c:pt idx="263">
                  <c:v>3139</c:v>
                </c:pt>
                <c:pt idx="264">
                  <c:v>3150</c:v>
                </c:pt>
                <c:pt idx="265">
                  <c:v>3174</c:v>
                </c:pt>
                <c:pt idx="266">
                  <c:v>3184</c:v>
                </c:pt>
                <c:pt idx="267">
                  <c:v>3190</c:v>
                </c:pt>
                <c:pt idx="268">
                  <c:v>3196</c:v>
                </c:pt>
                <c:pt idx="269">
                  <c:v>3194</c:v>
                </c:pt>
                <c:pt idx="270">
                  <c:v>3188</c:v>
                </c:pt>
                <c:pt idx="271">
                  <c:v>3192</c:v>
                </c:pt>
                <c:pt idx="272">
                  <c:v>3198</c:v>
                </c:pt>
                <c:pt idx="273">
                  <c:v>3201</c:v>
                </c:pt>
                <c:pt idx="274">
                  <c:v>3200</c:v>
                </c:pt>
                <c:pt idx="275">
                  <c:v>3197</c:v>
                </c:pt>
                <c:pt idx="276">
                  <c:v>3210</c:v>
                </c:pt>
                <c:pt idx="277">
                  <c:v>3214</c:v>
                </c:pt>
                <c:pt idx="278">
                  <c:v>3216</c:v>
                </c:pt>
                <c:pt idx="279">
                  <c:v>3216</c:v>
                </c:pt>
                <c:pt idx="280">
                  <c:v>3223</c:v>
                </c:pt>
                <c:pt idx="281">
                  <c:v>3232</c:v>
                </c:pt>
                <c:pt idx="282">
                  <c:v>3240</c:v>
                </c:pt>
                <c:pt idx="283">
                  <c:v>3247</c:v>
                </c:pt>
                <c:pt idx="284">
                  <c:v>3249</c:v>
                </c:pt>
                <c:pt idx="285">
                  <c:v>3252</c:v>
                </c:pt>
                <c:pt idx="286">
                  <c:v>3258</c:v>
                </c:pt>
                <c:pt idx="287">
                  <c:v>3264</c:v>
                </c:pt>
                <c:pt idx="288">
                  <c:v>3262</c:v>
                </c:pt>
                <c:pt idx="289">
                  <c:v>3267</c:v>
                </c:pt>
                <c:pt idx="290">
                  <c:v>3269</c:v>
                </c:pt>
                <c:pt idx="291">
                  <c:v>3275</c:v>
                </c:pt>
                <c:pt idx="292">
                  <c:v>3278</c:v>
                </c:pt>
                <c:pt idx="293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B2-4B45-9FE5-6D032F982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2941871"/>
        <c:axId val="1"/>
      </c:lineChart>
      <c:catAx>
        <c:axId val="16929418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53067518263003499"/>
              <c:y val="0.96265608971402539"/>
            </c:manualLayout>
          </c:layout>
          <c:overlay val="0"/>
          <c:spPr>
            <a:noFill/>
            <a:ln w="25400">
              <a:noFill/>
            </a:ln>
          </c:spPr>
        </c:title>
        <c:numFmt formatCode="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tickLblSkip val="12"/>
        <c:tickMarkSkip val="1"/>
        <c:noMultiLvlLbl val="0"/>
      </c:catAx>
      <c:valAx>
        <c:axId val="1"/>
        <c:scaling>
          <c:orientation val="minMax"/>
          <c:max val="3600"/>
          <c:min val="2600"/>
        </c:scaling>
        <c:delete val="0"/>
        <c:axPos val="l"/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Vehicle-Distance Traveled (Billion Miles)</a:t>
                </a:r>
              </a:p>
            </c:rich>
          </c:tx>
          <c:layout>
            <c:manualLayout>
              <c:xMode val="edge"/>
              <c:yMode val="edge"/>
              <c:x val="2.4539951081966146E-2"/>
              <c:y val="0.35166008402304344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92941871"/>
        <c:crosses val="autoZero"/>
        <c:crossBetween val="between"/>
        <c:majorUnit val="50"/>
      </c:valAx>
      <c:spPr>
        <a:noFill/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Urban Highways</a:t>
            </a:r>
          </a:p>
        </c:rich>
      </c:tx>
      <c:layout>
        <c:manualLayout>
          <c:xMode val="edge"/>
          <c:yMode val="edge"/>
          <c:x val="0.41539770719765801"/>
          <c:y val="5.879497260984791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005780346820808"/>
          <c:y val="0.15207373271889402"/>
          <c:w val="0.74566473988439308"/>
          <c:h val="0.69354838709677424"/>
        </c:manualLayout>
      </c:layout>
      <c:lineChart>
        <c:grouping val="standard"/>
        <c:varyColors val="0"/>
        <c:ser>
          <c:idx val="0"/>
          <c:order val="0"/>
          <c:tx>
            <c:strRef>
              <c:f>'Figure 2'!$N$4</c:f>
              <c:strCache>
                <c:ptCount val="1"/>
                <c:pt idx="0">
                  <c:v>2022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'Figure 2'!$M$5:$M$16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'Figure 2'!$N$5:$N$16</c:f>
              <c:numCache>
                <c:formatCode>0.00</c:formatCode>
                <c:ptCount val="12"/>
                <c:pt idx="0">
                  <c:v>5.25</c:v>
                </c:pt>
                <c:pt idx="1">
                  <c:v>5.71</c:v>
                </c:pt>
                <c:pt idx="2">
                  <c:v>6.01</c:v>
                </c:pt>
                <c:pt idx="3">
                  <c:v>5.89</c:v>
                </c:pt>
                <c:pt idx="4">
                  <c:v>6.16</c:v>
                </c:pt>
                <c:pt idx="5">
                  <c:v>6.2</c:v>
                </c:pt>
                <c:pt idx="6">
                  <c:v>6.04</c:v>
                </c:pt>
                <c:pt idx="7">
                  <c:v>6.17</c:v>
                </c:pt>
                <c:pt idx="8">
                  <c:v>6.2</c:v>
                </c:pt>
                <c:pt idx="9">
                  <c:v>6.12</c:v>
                </c:pt>
                <c:pt idx="10">
                  <c:v>5.87</c:v>
                </c:pt>
                <c:pt idx="11">
                  <c:v>5.72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B4-425B-8C9A-0A126E260F56}"/>
            </c:ext>
          </c:extLst>
        </c:ser>
        <c:ser>
          <c:idx val="1"/>
          <c:order val="1"/>
          <c:tx>
            <c:strRef>
              <c:f>'Figure 2'!$O$4</c:f>
              <c:strCache>
                <c:ptCount val="1"/>
                <c:pt idx="0">
                  <c:v>2023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'Figure 2'!$M$5:$M$16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'Figure 2'!$O$5:$O$16</c:f>
              <c:numCache>
                <c:formatCode>0.00</c:formatCode>
                <c:ptCount val="12"/>
                <c:pt idx="0">
                  <c:v>5.54</c:v>
                </c:pt>
                <c:pt idx="1">
                  <c:v>5.82</c:v>
                </c:pt>
                <c:pt idx="2">
                  <c:v>6.05</c:v>
                </c:pt>
                <c:pt idx="3">
                  <c:v>5.88</c:v>
                </c:pt>
                <c:pt idx="4">
                  <c:v>6.31</c:v>
                </c:pt>
                <c:pt idx="5">
                  <c:v>6.37</c:v>
                </c:pt>
                <c:pt idx="6">
                  <c:v>6.21</c:v>
                </c:pt>
                <c:pt idx="7">
                  <c:v>6.31</c:v>
                </c:pt>
                <c:pt idx="8">
                  <c:v>6.26</c:v>
                </c:pt>
                <c:pt idx="9">
                  <c:v>6.2</c:v>
                </c:pt>
                <c:pt idx="10">
                  <c:v>6.01</c:v>
                </c:pt>
                <c:pt idx="11">
                  <c:v>5.83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B4-425B-8C9A-0A126E260F56}"/>
            </c:ext>
          </c:extLst>
        </c:ser>
        <c:ser>
          <c:idx val="2"/>
          <c:order val="2"/>
          <c:tx>
            <c:strRef>
              <c:f>'Figure 2'!$P$4</c:f>
              <c:strCache>
                <c:ptCount val="1"/>
                <c:pt idx="0">
                  <c:v>2024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C00000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'Figure 2'!$M$5:$M$16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'Figure 2'!$P$5:$P$16</c:f>
              <c:numCache>
                <c:formatCode>0.00</c:formatCode>
                <c:ptCount val="12"/>
                <c:pt idx="0">
                  <c:v>5.53</c:v>
                </c:pt>
                <c:pt idx="1">
                  <c:v>5.72</c:v>
                </c:pt>
                <c:pt idx="2">
                  <c:v>6.07</c:v>
                </c:pt>
                <c:pt idx="3">
                  <c:v>6.02</c:v>
                </c:pt>
                <c:pt idx="4">
                  <c:v>6.4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B4-425B-8C9A-0A126E260F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2942799"/>
        <c:axId val="1"/>
      </c:lineChart>
      <c:catAx>
        <c:axId val="16929427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Travel Month</a:t>
                </a:r>
              </a:p>
            </c:rich>
          </c:tx>
          <c:layout>
            <c:manualLayout>
              <c:xMode val="edge"/>
              <c:yMode val="edge"/>
              <c:x val="0.44797678904594757"/>
              <c:y val="0.9147465906169473"/>
            </c:manualLayout>
          </c:layout>
          <c:overlay val="0"/>
          <c:spPr>
            <a:noFill/>
            <a:ln w="25400">
              <a:noFill/>
            </a:ln>
          </c:spPr>
        </c:title>
        <c:numFmt formatCode="mmm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6.8"/>
          <c:min val="5.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Average Daily Vehicle-Distance Traveled (Billion Miles)</a:t>
                </a:r>
              </a:p>
            </c:rich>
          </c:tx>
          <c:layout>
            <c:manualLayout>
              <c:xMode val="edge"/>
              <c:yMode val="edge"/>
              <c:x val="4.2495709670906524E-2"/>
              <c:y val="0.14480968516706311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92942799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8253075293299177"/>
          <c:y val="0.43052439629556555"/>
          <c:w val="0.10692771084337349"/>
          <c:h val="0.1389524031591722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Rural Highways</a:t>
            </a:r>
          </a:p>
        </c:rich>
      </c:tx>
      <c:layout>
        <c:manualLayout>
          <c:xMode val="edge"/>
          <c:yMode val="edge"/>
          <c:x val="0.42074951157421109"/>
          <c:y val="3.132542738727001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968308835997189"/>
          <c:y val="0.15903633169749118"/>
          <c:w val="0.74976045141331393"/>
          <c:h val="0.67951887179837134"/>
        </c:manualLayout>
      </c:layout>
      <c:lineChart>
        <c:grouping val="standard"/>
        <c:varyColors val="0"/>
        <c:ser>
          <c:idx val="0"/>
          <c:order val="0"/>
          <c:tx>
            <c:strRef>
              <c:f>'Figure 2'!$N$21</c:f>
              <c:strCache>
                <c:ptCount val="1"/>
                <c:pt idx="0">
                  <c:v>2022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strRef>
              <c:f>'Figure 2'!$M$22:$M$33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'Figure 2'!$N$22:$N$33</c:f>
              <c:numCache>
                <c:formatCode>0.00</c:formatCode>
                <c:ptCount val="12"/>
                <c:pt idx="0">
                  <c:v>2.36</c:v>
                </c:pt>
                <c:pt idx="1">
                  <c:v>2.54</c:v>
                </c:pt>
                <c:pt idx="2">
                  <c:v>2.76</c:v>
                </c:pt>
                <c:pt idx="3">
                  <c:v>2.71</c:v>
                </c:pt>
                <c:pt idx="4">
                  <c:v>2.95</c:v>
                </c:pt>
                <c:pt idx="5">
                  <c:v>3.03</c:v>
                </c:pt>
                <c:pt idx="6">
                  <c:v>3.06</c:v>
                </c:pt>
                <c:pt idx="7">
                  <c:v>3</c:v>
                </c:pt>
                <c:pt idx="8">
                  <c:v>2.99</c:v>
                </c:pt>
                <c:pt idx="9">
                  <c:v>2.93</c:v>
                </c:pt>
                <c:pt idx="10">
                  <c:v>2.75</c:v>
                </c:pt>
                <c:pt idx="11">
                  <c:v>2.61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D1-42C5-A47E-2B21F6C9A3B7}"/>
            </c:ext>
          </c:extLst>
        </c:ser>
        <c:ser>
          <c:idx val="1"/>
          <c:order val="1"/>
          <c:tx>
            <c:strRef>
              <c:f>'Figure 2'!$O$21</c:f>
              <c:strCache>
                <c:ptCount val="1"/>
                <c:pt idx="0">
                  <c:v>2023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'Figure 2'!$M$22:$M$33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'Figure 2'!$O$22:$O$33</c:f>
              <c:numCache>
                <c:formatCode>0.00</c:formatCode>
                <c:ptCount val="12"/>
                <c:pt idx="0">
                  <c:v>2.4900000000000002</c:v>
                </c:pt>
                <c:pt idx="1">
                  <c:v>2.59</c:v>
                </c:pt>
                <c:pt idx="2">
                  <c:v>2.78</c:v>
                </c:pt>
                <c:pt idx="3">
                  <c:v>2.72</c:v>
                </c:pt>
                <c:pt idx="4">
                  <c:v>3.03</c:v>
                </c:pt>
                <c:pt idx="5">
                  <c:v>3.15</c:v>
                </c:pt>
                <c:pt idx="6">
                  <c:v>3.14</c:v>
                </c:pt>
                <c:pt idx="7">
                  <c:v>3.07</c:v>
                </c:pt>
                <c:pt idx="8">
                  <c:v>3.01</c:v>
                </c:pt>
                <c:pt idx="9">
                  <c:v>2.96</c:v>
                </c:pt>
                <c:pt idx="10">
                  <c:v>2.82</c:v>
                </c:pt>
                <c:pt idx="11">
                  <c:v>2.67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D1-42C5-A47E-2B21F6C9A3B7}"/>
            </c:ext>
          </c:extLst>
        </c:ser>
        <c:ser>
          <c:idx val="2"/>
          <c:order val="2"/>
          <c:tx>
            <c:strRef>
              <c:f>'Figure 2'!$P$21</c:f>
              <c:strCache>
                <c:ptCount val="1"/>
                <c:pt idx="0">
                  <c:v>2024</c:v>
                </c:pt>
              </c:strCache>
            </c:strRef>
          </c:tx>
          <c:spPr>
            <a:ln w="12700">
              <a:solidFill>
                <a:srgbClr val="C0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C00000"/>
              </a:solidFill>
              <a:ln>
                <a:solidFill>
                  <a:srgbClr val="C00000"/>
                </a:solidFill>
                <a:prstDash val="solid"/>
              </a:ln>
            </c:spPr>
          </c:marker>
          <c:cat>
            <c:strRef>
              <c:f>'Figure 2'!$M$22:$M$33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'Figure 2'!$P$22:$P$33</c:f>
              <c:numCache>
                <c:formatCode>0.00</c:formatCode>
                <c:ptCount val="12"/>
                <c:pt idx="0">
                  <c:v>2.44</c:v>
                </c:pt>
                <c:pt idx="1">
                  <c:v>2.56</c:v>
                </c:pt>
                <c:pt idx="2">
                  <c:v>2.81</c:v>
                </c:pt>
                <c:pt idx="3">
                  <c:v>2.78</c:v>
                </c:pt>
                <c:pt idx="4">
                  <c:v>3.07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D1-42C5-A47E-2B21F6C9A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2914959"/>
        <c:axId val="1"/>
      </c:lineChart>
      <c:catAx>
        <c:axId val="16929149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Travel Month</a:t>
                </a:r>
              </a:p>
            </c:rich>
          </c:tx>
          <c:layout>
            <c:manualLayout>
              <c:xMode val="edge"/>
              <c:yMode val="edge"/>
              <c:x val="0.4625363408521303"/>
              <c:y val="0.9108444291178932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.4"/>
          <c:min val="2.200000000000000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Average Daily Vehicle-Distance Traveled (Billion Miles)</a:t>
                </a:r>
              </a:p>
            </c:rich>
          </c:tx>
          <c:layout>
            <c:manualLayout>
              <c:xMode val="edge"/>
              <c:yMode val="edge"/>
              <c:x val="4.5056946639545847E-2"/>
              <c:y val="0.1230329487193752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92914959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8120300751879699"/>
          <c:y val="0.42335868600366555"/>
          <c:w val="0.10676691729323307"/>
          <c:h val="0.1484187469267070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9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../../index.html" TargetMode="External"/><Relationship Id="rId2" Type="http://schemas.openxmlformats.org/officeDocument/2006/relationships/hyperlink" Target="../feedback.html" TargetMode="External"/><Relationship Id="rId1" Type="http://schemas.openxmlformats.org/officeDocument/2006/relationships/hyperlink" Target="../index.html" TargetMode="External"/><Relationship Id="rId4" Type="http://schemas.openxmlformats.org/officeDocument/2006/relationships/hyperlink" Target="../../feedback.html" TargetMode="Externa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hyperlink" Target="../../../index.html" TargetMode="External"/><Relationship Id="rId2" Type="http://schemas.openxmlformats.org/officeDocument/2006/relationships/hyperlink" Target="../../feedback.html" TargetMode="External"/><Relationship Id="rId1" Type="http://schemas.openxmlformats.org/officeDocument/2006/relationships/hyperlink" Target="../../index.html" TargetMode="External"/><Relationship Id="rId4" Type="http://schemas.openxmlformats.org/officeDocument/2006/relationships/hyperlink" Target="../../../feedback.html" TargetMode="Externa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hyperlink" Target="../htm/index.html" TargetMode="External"/><Relationship Id="rId1" Type="http://schemas.openxmlformats.org/officeDocument/2006/relationships/chart" Target="../charts/chart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0</xdr:col>
      <xdr:colOff>200025</xdr:colOff>
      <xdr:row>1</xdr:row>
      <xdr:rowOff>104775</xdr:rowOff>
    </xdr:to>
    <xdr:pic>
      <xdr:nvPicPr>
        <xdr:cNvPr id="27968" name="Picture 1">
          <a:extLst>
            <a:ext uri="{FF2B5EF4-FFF2-40B4-BE49-F238E27FC236}">
              <a16:creationId xmlns:a16="http://schemas.microsoft.com/office/drawing/2014/main" id="{68619C24-61D0-95ED-DB31-6BD6D66CF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171450" cy="266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10</xdr:col>
      <xdr:colOff>152400</xdr:colOff>
      <xdr:row>57</xdr:row>
      <xdr:rowOff>9525</xdr:rowOff>
    </xdr:to>
    <xdr:pic>
      <xdr:nvPicPr>
        <xdr:cNvPr id="27969" name="Picture 2" descr="map">
          <a:extLst>
            <a:ext uri="{FF2B5EF4-FFF2-40B4-BE49-F238E27FC236}">
              <a16:creationId xmlns:a16="http://schemas.microsoft.com/office/drawing/2014/main" id="{54AF1035-4455-D120-5A29-0B4F1E2501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5100"/>
          <a:ext cx="6619875" cy="38957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123825</xdr:colOff>
      <xdr:row>1</xdr:row>
      <xdr:rowOff>47625</xdr:rowOff>
    </xdr:to>
    <xdr:sp macro="" textlink="">
      <xdr:nvSpPr>
        <xdr:cNvPr id="12601" name="AutoShape 1" descr="U.S. Department of Transportation - FHWA">
          <a:extLst>
            <a:ext uri="{FF2B5EF4-FFF2-40B4-BE49-F238E27FC236}">
              <a16:creationId xmlns:a16="http://schemas.microsoft.com/office/drawing/2014/main" id="{AA964DE5-FE8A-048D-461B-1393C1D36787}"/>
            </a:ext>
          </a:extLst>
        </xdr:cNvPr>
        <xdr:cNvSpPr>
          <a:spLocks noChangeAspect="1" noChangeArrowheads="1"/>
        </xdr:cNvSpPr>
      </xdr:nvSpPr>
      <xdr:spPr bwMode="auto">
        <a:xfrm>
          <a:off x="685800" y="0"/>
          <a:ext cx="1238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56</xdr:row>
      <xdr:rowOff>0</xdr:rowOff>
    </xdr:from>
    <xdr:to>
      <xdr:col>2</xdr:col>
      <xdr:colOff>38100</xdr:colOff>
      <xdr:row>57</xdr:row>
      <xdr:rowOff>57150</xdr:rowOff>
    </xdr:to>
    <xdr:sp macro="" textlink="">
      <xdr:nvSpPr>
        <xdr:cNvPr id="12602" name="AutoShape 2" descr="Fhwa Logo">
          <a:extLst>
            <a:ext uri="{FF2B5EF4-FFF2-40B4-BE49-F238E27FC236}">
              <a16:creationId xmlns:a16="http://schemas.microsoft.com/office/drawing/2014/main" id="{DBE5EEC1-4CDD-FEEC-B2D1-BB1D8631D42C}"/>
            </a:ext>
          </a:extLst>
        </xdr:cNvPr>
        <xdr:cNvSpPr>
          <a:spLocks noChangeAspect="1" noChangeArrowheads="1"/>
        </xdr:cNvSpPr>
      </xdr:nvSpPr>
      <xdr:spPr bwMode="auto">
        <a:xfrm>
          <a:off x="466725" y="8877300"/>
          <a:ext cx="2571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76200</xdr:colOff>
      <xdr:row>1</xdr:row>
      <xdr:rowOff>57150</xdr:rowOff>
    </xdr:to>
    <xdr:sp macro="" textlink="">
      <xdr:nvSpPr>
        <xdr:cNvPr id="478728" name="AutoShape 6" descr="United States Department of Transportation - Federal Highway Administration">
          <a:extLst>
            <a:ext uri="{FF2B5EF4-FFF2-40B4-BE49-F238E27FC236}">
              <a16:creationId xmlns:a16="http://schemas.microsoft.com/office/drawing/2014/main" id="{1A85F262-74BA-AF47-9C5B-DF08E817744C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19050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57150</xdr:colOff>
      <xdr:row>1</xdr:row>
      <xdr:rowOff>0</xdr:rowOff>
    </xdr:to>
    <xdr:sp macro="" textlink="">
      <xdr:nvSpPr>
        <xdr:cNvPr id="478729" name="AutoShape 7" descr="FHWA Hom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4B19C24-AC08-512B-FD21-04047B230AD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0"/>
          <a:ext cx="6667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66675</xdr:colOff>
      <xdr:row>0</xdr:row>
      <xdr:rowOff>0</xdr:rowOff>
    </xdr:from>
    <xdr:to>
      <xdr:col>4</xdr:col>
      <xdr:colOff>114300</xdr:colOff>
      <xdr:row>1</xdr:row>
      <xdr:rowOff>0</xdr:rowOff>
    </xdr:to>
    <xdr:sp macro="" textlink="">
      <xdr:nvSpPr>
        <xdr:cNvPr id="478730" name="AutoShape 8" descr="Feedbac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2794D45-20F2-D3BA-6E41-C9E365CE88D1}"/>
            </a:ext>
          </a:extLst>
        </xdr:cNvPr>
        <xdr:cNvSpPr>
          <a:spLocks noChangeAspect="1" noChangeArrowheads="1"/>
        </xdr:cNvSpPr>
      </xdr:nvSpPr>
      <xdr:spPr bwMode="auto">
        <a:xfrm>
          <a:off x="1895475" y="0"/>
          <a:ext cx="6572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76200</xdr:colOff>
      <xdr:row>1</xdr:row>
      <xdr:rowOff>57150</xdr:rowOff>
    </xdr:to>
    <xdr:sp macro="" textlink="">
      <xdr:nvSpPr>
        <xdr:cNvPr id="478731" name="AutoShape 9" descr="United States Department of Transportation - Federal Highway Administration">
          <a:extLst>
            <a:ext uri="{FF2B5EF4-FFF2-40B4-BE49-F238E27FC236}">
              <a16:creationId xmlns:a16="http://schemas.microsoft.com/office/drawing/2014/main" id="{9F966DCE-C2CF-2BFD-C0CC-A7F88AE93AD9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19050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57150</xdr:colOff>
      <xdr:row>1</xdr:row>
      <xdr:rowOff>0</xdr:rowOff>
    </xdr:to>
    <xdr:sp macro="" textlink="">
      <xdr:nvSpPr>
        <xdr:cNvPr id="478732" name="AutoShape 10" descr="FHWA Hom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7996C04-7640-E8ED-A73F-66576DA595C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0"/>
          <a:ext cx="6667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66675</xdr:colOff>
      <xdr:row>0</xdr:row>
      <xdr:rowOff>0</xdr:rowOff>
    </xdr:from>
    <xdr:to>
      <xdr:col>4</xdr:col>
      <xdr:colOff>114300</xdr:colOff>
      <xdr:row>1</xdr:row>
      <xdr:rowOff>0</xdr:rowOff>
    </xdr:to>
    <xdr:sp macro="" textlink="">
      <xdr:nvSpPr>
        <xdr:cNvPr id="478733" name="AutoShape 11" descr="Feedbac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23AD373-9C30-715F-6833-6321DE063DA6}"/>
            </a:ext>
          </a:extLst>
        </xdr:cNvPr>
        <xdr:cNvSpPr>
          <a:spLocks noChangeAspect="1" noChangeArrowheads="1"/>
        </xdr:cNvSpPr>
      </xdr:nvSpPr>
      <xdr:spPr bwMode="auto">
        <a:xfrm>
          <a:off x="1895475" y="0"/>
          <a:ext cx="6572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4</xdr:col>
      <xdr:colOff>76200</xdr:colOff>
      <xdr:row>1</xdr:row>
      <xdr:rowOff>57150</xdr:rowOff>
    </xdr:to>
    <xdr:sp macro="" textlink="">
      <xdr:nvSpPr>
        <xdr:cNvPr id="478734" name="AutoShape 12" descr="United States Department of Transportation - Federal Highway Administration">
          <a:extLst>
            <a:ext uri="{FF2B5EF4-FFF2-40B4-BE49-F238E27FC236}">
              <a16:creationId xmlns:a16="http://schemas.microsoft.com/office/drawing/2014/main" id="{9124B385-2D3A-9C31-DAED-98B9F8030313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19050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3</xdr:col>
      <xdr:colOff>57150</xdr:colOff>
      <xdr:row>1</xdr:row>
      <xdr:rowOff>0</xdr:rowOff>
    </xdr:to>
    <xdr:sp macro="" textlink="">
      <xdr:nvSpPr>
        <xdr:cNvPr id="478735" name="AutoShape 13" descr="FHWA Hom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FE898D15-8C25-2207-DB31-F831715A21D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0"/>
          <a:ext cx="6667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66675</xdr:colOff>
      <xdr:row>0</xdr:row>
      <xdr:rowOff>0</xdr:rowOff>
    </xdr:from>
    <xdr:to>
      <xdr:col>4</xdr:col>
      <xdr:colOff>114300</xdr:colOff>
      <xdr:row>1</xdr:row>
      <xdr:rowOff>0</xdr:rowOff>
    </xdr:to>
    <xdr:sp macro="" textlink="">
      <xdr:nvSpPr>
        <xdr:cNvPr id="478736" name="AutoShape 14" descr="Feedbac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E74EE36F-1EF0-8A3E-D1FF-3289385032B0}"/>
            </a:ext>
          </a:extLst>
        </xdr:cNvPr>
        <xdr:cNvSpPr>
          <a:spLocks noChangeAspect="1" noChangeArrowheads="1"/>
        </xdr:cNvSpPr>
      </xdr:nvSpPr>
      <xdr:spPr bwMode="auto">
        <a:xfrm>
          <a:off x="1895475" y="0"/>
          <a:ext cx="6572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123825</xdr:colOff>
      <xdr:row>1</xdr:row>
      <xdr:rowOff>57150</xdr:rowOff>
    </xdr:to>
    <xdr:sp macro="" textlink="">
      <xdr:nvSpPr>
        <xdr:cNvPr id="478737" name="AutoShape 15" descr="U.S. Department of Transportation - FHWA">
          <a:extLst>
            <a:ext uri="{FF2B5EF4-FFF2-40B4-BE49-F238E27FC236}">
              <a16:creationId xmlns:a16="http://schemas.microsoft.com/office/drawing/2014/main" id="{9A218383-BAD7-10F6-0FCD-22BEDB93BCA4}"/>
            </a:ext>
          </a:extLst>
        </xdr:cNvPr>
        <xdr:cNvSpPr>
          <a:spLocks noChangeAspect="1" noChangeArrowheads="1"/>
        </xdr:cNvSpPr>
      </xdr:nvSpPr>
      <xdr:spPr bwMode="auto">
        <a:xfrm>
          <a:off x="609600" y="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4</xdr:col>
      <xdr:colOff>76200</xdr:colOff>
      <xdr:row>30</xdr:row>
      <xdr:rowOff>57150</xdr:rowOff>
    </xdr:to>
    <xdr:sp macro="" textlink="">
      <xdr:nvSpPr>
        <xdr:cNvPr id="478738" name="AutoShape 6" descr="United States Department of Transportation - Federal Highway Administration">
          <a:extLst>
            <a:ext uri="{FF2B5EF4-FFF2-40B4-BE49-F238E27FC236}">
              <a16:creationId xmlns:a16="http://schemas.microsoft.com/office/drawing/2014/main" id="{CBE17302-E1DE-0E9A-990E-6BD013B9A63D}"/>
            </a:ext>
          </a:extLst>
        </xdr:cNvPr>
        <xdr:cNvSpPr>
          <a:spLocks noChangeAspect="1" noChangeArrowheads="1"/>
        </xdr:cNvSpPr>
      </xdr:nvSpPr>
      <xdr:spPr bwMode="auto">
        <a:xfrm>
          <a:off x="609600" y="4533900"/>
          <a:ext cx="19050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3</xdr:col>
      <xdr:colOff>57150</xdr:colOff>
      <xdr:row>30</xdr:row>
      <xdr:rowOff>0</xdr:rowOff>
    </xdr:to>
    <xdr:sp macro="" textlink="">
      <xdr:nvSpPr>
        <xdr:cNvPr id="478739" name="AutoShape 7" descr="FHWA Hom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34EB68A-99AB-D175-BA4C-EA0E51763BB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33900"/>
          <a:ext cx="6667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66675</xdr:colOff>
      <xdr:row>29</xdr:row>
      <xdr:rowOff>0</xdr:rowOff>
    </xdr:from>
    <xdr:to>
      <xdr:col>4</xdr:col>
      <xdr:colOff>114300</xdr:colOff>
      <xdr:row>30</xdr:row>
      <xdr:rowOff>0</xdr:rowOff>
    </xdr:to>
    <xdr:sp macro="" textlink="">
      <xdr:nvSpPr>
        <xdr:cNvPr id="478740" name="AutoShape 8" descr="Feedbac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F36C1C9A-3CEB-F312-AACF-E0E03FEB839E}"/>
            </a:ext>
          </a:extLst>
        </xdr:cNvPr>
        <xdr:cNvSpPr>
          <a:spLocks noChangeAspect="1" noChangeArrowheads="1"/>
        </xdr:cNvSpPr>
      </xdr:nvSpPr>
      <xdr:spPr bwMode="auto">
        <a:xfrm>
          <a:off x="1895475" y="4533900"/>
          <a:ext cx="6572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4</xdr:col>
      <xdr:colOff>76200</xdr:colOff>
      <xdr:row>30</xdr:row>
      <xdr:rowOff>57150</xdr:rowOff>
    </xdr:to>
    <xdr:sp macro="" textlink="">
      <xdr:nvSpPr>
        <xdr:cNvPr id="478741" name="AutoShape 9" descr="United States Department of Transportation - Federal Highway Administration">
          <a:extLst>
            <a:ext uri="{FF2B5EF4-FFF2-40B4-BE49-F238E27FC236}">
              <a16:creationId xmlns:a16="http://schemas.microsoft.com/office/drawing/2014/main" id="{25ED13BA-91FB-95BF-CB67-0C0EFDE13C3B}"/>
            </a:ext>
          </a:extLst>
        </xdr:cNvPr>
        <xdr:cNvSpPr>
          <a:spLocks noChangeAspect="1" noChangeArrowheads="1"/>
        </xdr:cNvSpPr>
      </xdr:nvSpPr>
      <xdr:spPr bwMode="auto">
        <a:xfrm>
          <a:off x="609600" y="4533900"/>
          <a:ext cx="19050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3</xdr:col>
      <xdr:colOff>57150</xdr:colOff>
      <xdr:row>30</xdr:row>
      <xdr:rowOff>0</xdr:rowOff>
    </xdr:to>
    <xdr:sp macro="" textlink="">
      <xdr:nvSpPr>
        <xdr:cNvPr id="478742" name="AutoShape 10" descr="FHWA Hom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8A9B31-9E8F-566D-49C5-8F7FCEFC808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33900"/>
          <a:ext cx="6667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66675</xdr:colOff>
      <xdr:row>29</xdr:row>
      <xdr:rowOff>0</xdr:rowOff>
    </xdr:from>
    <xdr:to>
      <xdr:col>4</xdr:col>
      <xdr:colOff>114300</xdr:colOff>
      <xdr:row>30</xdr:row>
      <xdr:rowOff>0</xdr:rowOff>
    </xdr:to>
    <xdr:sp macro="" textlink="">
      <xdr:nvSpPr>
        <xdr:cNvPr id="478743" name="AutoShape 11" descr="Feedbac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46FD6C3-D864-5A51-8956-31FEA6F90BA3}"/>
            </a:ext>
          </a:extLst>
        </xdr:cNvPr>
        <xdr:cNvSpPr>
          <a:spLocks noChangeAspect="1" noChangeArrowheads="1"/>
        </xdr:cNvSpPr>
      </xdr:nvSpPr>
      <xdr:spPr bwMode="auto">
        <a:xfrm>
          <a:off x="1895475" y="4533900"/>
          <a:ext cx="6572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4</xdr:col>
      <xdr:colOff>76200</xdr:colOff>
      <xdr:row>30</xdr:row>
      <xdr:rowOff>57150</xdr:rowOff>
    </xdr:to>
    <xdr:sp macro="" textlink="">
      <xdr:nvSpPr>
        <xdr:cNvPr id="478744" name="AutoShape 12" descr="United States Department of Transportation - Federal Highway Administration">
          <a:extLst>
            <a:ext uri="{FF2B5EF4-FFF2-40B4-BE49-F238E27FC236}">
              <a16:creationId xmlns:a16="http://schemas.microsoft.com/office/drawing/2014/main" id="{A22DBF78-BFE1-5C8B-B326-7F955EB719C3}"/>
            </a:ext>
          </a:extLst>
        </xdr:cNvPr>
        <xdr:cNvSpPr>
          <a:spLocks noChangeAspect="1" noChangeArrowheads="1"/>
        </xdr:cNvSpPr>
      </xdr:nvSpPr>
      <xdr:spPr bwMode="auto">
        <a:xfrm>
          <a:off x="609600" y="4533900"/>
          <a:ext cx="19050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29</xdr:row>
      <xdr:rowOff>0</xdr:rowOff>
    </xdr:from>
    <xdr:to>
      <xdr:col>3</xdr:col>
      <xdr:colOff>57150</xdr:colOff>
      <xdr:row>30</xdr:row>
      <xdr:rowOff>0</xdr:rowOff>
    </xdr:to>
    <xdr:sp macro="" textlink="">
      <xdr:nvSpPr>
        <xdr:cNvPr id="478745" name="AutoShape 13" descr="FHWA Hom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6789EED3-70C5-C985-A090-E0D28940E51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33900"/>
          <a:ext cx="6667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66675</xdr:colOff>
      <xdr:row>29</xdr:row>
      <xdr:rowOff>0</xdr:rowOff>
    </xdr:from>
    <xdr:to>
      <xdr:col>4</xdr:col>
      <xdr:colOff>114300</xdr:colOff>
      <xdr:row>30</xdr:row>
      <xdr:rowOff>0</xdr:rowOff>
    </xdr:to>
    <xdr:sp macro="" textlink="">
      <xdr:nvSpPr>
        <xdr:cNvPr id="478746" name="AutoShape 14" descr="Feedbac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678C3781-B7C5-9D45-B03E-33D6B7B195AA}"/>
            </a:ext>
          </a:extLst>
        </xdr:cNvPr>
        <xdr:cNvSpPr>
          <a:spLocks noChangeAspect="1" noChangeArrowheads="1"/>
        </xdr:cNvSpPr>
      </xdr:nvSpPr>
      <xdr:spPr bwMode="auto">
        <a:xfrm>
          <a:off x="1895475" y="4533900"/>
          <a:ext cx="6572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123825</xdr:colOff>
      <xdr:row>30</xdr:row>
      <xdr:rowOff>57150</xdr:rowOff>
    </xdr:to>
    <xdr:sp macro="" textlink="">
      <xdr:nvSpPr>
        <xdr:cNvPr id="478747" name="AutoShape 15" descr="U.S. Department of Transportation - FHWA">
          <a:extLst>
            <a:ext uri="{FF2B5EF4-FFF2-40B4-BE49-F238E27FC236}">
              <a16:creationId xmlns:a16="http://schemas.microsoft.com/office/drawing/2014/main" id="{9797CE95-5669-616A-6833-21FBB7E1E949}"/>
            </a:ext>
          </a:extLst>
        </xdr:cNvPr>
        <xdr:cNvSpPr>
          <a:spLocks noChangeAspect="1" noChangeArrowheads="1"/>
        </xdr:cNvSpPr>
      </xdr:nvSpPr>
      <xdr:spPr bwMode="auto">
        <a:xfrm>
          <a:off x="609600" y="4533900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68</xdr:row>
      <xdr:rowOff>0</xdr:rowOff>
    </xdr:from>
    <xdr:to>
      <xdr:col>1</xdr:col>
      <xdr:colOff>47625</xdr:colOff>
      <xdr:row>69</xdr:row>
      <xdr:rowOff>0</xdr:rowOff>
    </xdr:to>
    <xdr:sp macro="" textlink="">
      <xdr:nvSpPr>
        <xdr:cNvPr id="48298" name="AutoShape 15" descr="FHWA">
          <a:extLst>
            <a:ext uri="{FF2B5EF4-FFF2-40B4-BE49-F238E27FC236}">
              <a16:creationId xmlns:a16="http://schemas.microsoft.com/office/drawing/2014/main" id="{8DC92586-CB01-3DDD-00AB-D6D93BFD41F6}"/>
            </a:ext>
          </a:extLst>
        </xdr:cNvPr>
        <xdr:cNvSpPr>
          <a:spLocks noChangeAspect="1" noChangeArrowheads="1"/>
        </xdr:cNvSpPr>
      </xdr:nvSpPr>
      <xdr:spPr bwMode="auto">
        <a:xfrm>
          <a:off x="0" y="11172825"/>
          <a:ext cx="6572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3</xdr:col>
      <xdr:colOff>66675</xdr:colOff>
      <xdr:row>2</xdr:row>
      <xdr:rowOff>57150</xdr:rowOff>
    </xdr:to>
    <xdr:sp macro="" textlink="">
      <xdr:nvSpPr>
        <xdr:cNvPr id="479596" name="AutoShape 6" descr="United States Department of Transportation - Federal Highway Administration">
          <a:extLst>
            <a:ext uri="{FF2B5EF4-FFF2-40B4-BE49-F238E27FC236}">
              <a16:creationId xmlns:a16="http://schemas.microsoft.com/office/drawing/2014/main" id="{49DCFCD2-A060-4B09-5D92-EFDF1FDC9473}"/>
            </a:ext>
          </a:extLst>
        </xdr:cNvPr>
        <xdr:cNvSpPr>
          <a:spLocks noChangeAspect="1" noChangeArrowheads="1"/>
        </xdr:cNvSpPr>
      </xdr:nvSpPr>
      <xdr:spPr bwMode="auto">
        <a:xfrm>
          <a:off x="0" y="161925"/>
          <a:ext cx="18954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57150</xdr:colOff>
      <xdr:row>2</xdr:row>
      <xdr:rowOff>0</xdr:rowOff>
    </xdr:to>
    <xdr:sp macro="" textlink="">
      <xdr:nvSpPr>
        <xdr:cNvPr id="479597" name="AutoShape 7" descr="FHWA Hom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0079997-822F-7EA5-A1FE-440C561AECDE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1925"/>
          <a:ext cx="6667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66675</xdr:colOff>
      <xdr:row>1</xdr:row>
      <xdr:rowOff>0</xdr:rowOff>
    </xdr:from>
    <xdr:to>
      <xdr:col>3</xdr:col>
      <xdr:colOff>114300</xdr:colOff>
      <xdr:row>2</xdr:row>
      <xdr:rowOff>0</xdr:rowOff>
    </xdr:to>
    <xdr:sp macro="" textlink="">
      <xdr:nvSpPr>
        <xdr:cNvPr id="479598" name="AutoShape 8" descr="Feedbac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A035B7F-2E23-4D5F-A8A0-D5A3345224D1}"/>
            </a:ext>
          </a:extLst>
        </xdr:cNvPr>
        <xdr:cNvSpPr>
          <a:spLocks noChangeAspect="1" noChangeArrowheads="1"/>
        </xdr:cNvSpPr>
      </xdr:nvSpPr>
      <xdr:spPr bwMode="auto">
        <a:xfrm>
          <a:off x="1285875" y="161925"/>
          <a:ext cx="6572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66675</xdr:colOff>
      <xdr:row>2</xdr:row>
      <xdr:rowOff>57150</xdr:rowOff>
    </xdr:to>
    <xdr:sp macro="" textlink="">
      <xdr:nvSpPr>
        <xdr:cNvPr id="479599" name="AutoShape 9" descr="United States Department of Transportation - Federal Highway Administration">
          <a:extLst>
            <a:ext uri="{FF2B5EF4-FFF2-40B4-BE49-F238E27FC236}">
              <a16:creationId xmlns:a16="http://schemas.microsoft.com/office/drawing/2014/main" id="{6C719D02-9A36-F9C6-1130-F33BA6ABF6B6}"/>
            </a:ext>
          </a:extLst>
        </xdr:cNvPr>
        <xdr:cNvSpPr>
          <a:spLocks noChangeAspect="1" noChangeArrowheads="1"/>
        </xdr:cNvSpPr>
      </xdr:nvSpPr>
      <xdr:spPr bwMode="auto">
        <a:xfrm>
          <a:off x="0" y="161925"/>
          <a:ext cx="18954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57150</xdr:colOff>
      <xdr:row>2</xdr:row>
      <xdr:rowOff>0</xdr:rowOff>
    </xdr:to>
    <xdr:sp macro="" textlink="">
      <xdr:nvSpPr>
        <xdr:cNvPr id="479600" name="AutoShape 10" descr="FHWA Hom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E80A522-75AF-8C0B-1358-1FECFB0943A4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1925"/>
          <a:ext cx="6667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66675</xdr:colOff>
      <xdr:row>1</xdr:row>
      <xdr:rowOff>0</xdr:rowOff>
    </xdr:from>
    <xdr:to>
      <xdr:col>3</xdr:col>
      <xdr:colOff>114300</xdr:colOff>
      <xdr:row>2</xdr:row>
      <xdr:rowOff>0</xdr:rowOff>
    </xdr:to>
    <xdr:sp macro="" textlink="">
      <xdr:nvSpPr>
        <xdr:cNvPr id="479601" name="AutoShape 11" descr="Feedback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15DDB1E4-42F2-0CB5-F15F-A5A66BCF77C3}"/>
            </a:ext>
          </a:extLst>
        </xdr:cNvPr>
        <xdr:cNvSpPr>
          <a:spLocks noChangeAspect="1" noChangeArrowheads="1"/>
        </xdr:cNvSpPr>
      </xdr:nvSpPr>
      <xdr:spPr bwMode="auto">
        <a:xfrm>
          <a:off x="1285875" y="161925"/>
          <a:ext cx="6572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3</xdr:col>
      <xdr:colOff>66675</xdr:colOff>
      <xdr:row>2</xdr:row>
      <xdr:rowOff>57150</xdr:rowOff>
    </xdr:to>
    <xdr:sp macro="" textlink="">
      <xdr:nvSpPr>
        <xdr:cNvPr id="479602" name="AutoShape 12" descr="United States Department of Transportation - Federal Highway Administration">
          <a:extLst>
            <a:ext uri="{FF2B5EF4-FFF2-40B4-BE49-F238E27FC236}">
              <a16:creationId xmlns:a16="http://schemas.microsoft.com/office/drawing/2014/main" id="{3C2DCB4A-A337-8F2A-A851-4B31CC8389BE}"/>
            </a:ext>
          </a:extLst>
        </xdr:cNvPr>
        <xdr:cNvSpPr>
          <a:spLocks noChangeAspect="1" noChangeArrowheads="1"/>
        </xdr:cNvSpPr>
      </xdr:nvSpPr>
      <xdr:spPr bwMode="auto">
        <a:xfrm>
          <a:off x="0" y="161925"/>
          <a:ext cx="18954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</xdr:row>
      <xdr:rowOff>0</xdr:rowOff>
    </xdr:from>
    <xdr:to>
      <xdr:col>2</xdr:col>
      <xdr:colOff>57150</xdr:colOff>
      <xdr:row>2</xdr:row>
      <xdr:rowOff>0</xdr:rowOff>
    </xdr:to>
    <xdr:sp macro="" textlink="">
      <xdr:nvSpPr>
        <xdr:cNvPr id="479603" name="AutoShape 13" descr="FHWA Home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C922F20-74C2-2BE8-0900-4823D37D4FF8}"/>
            </a:ext>
          </a:extLst>
        </xdr:cNvPr>
        <xdr:cNvSpPr>
          <a:spLocks noChangeAspect="1" noChangeArrowheads="1"/>
        </xdr:cNvSpPr>
      </xdr:nvSpPr>
      <xdr:spPr bwMode="auto">
        <a:xfrm>
          <a:off x="609600" y="161925"/>
          <a:ext cx="66675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66675</xdr:colOff>
      <xdr:row>1</xdr:row>
      <xdr:rowOff>0</xdr:rowOff>
    </xdr:from>
    <xdr:to>
      <xdr:col>3</xdr:col>
      <xdr:colOff>114300</xdr:colOff>
      <xdr:row>2</xdr:row>
      <xdr:rowOff>0</xdr:rowOff>
    </xdr:to>
    <xdr:sp macro="" textlink="">
      <xdr:nvSpPr>
        <xdr:cNvPr id="479604" name="AutoShape 14" descr="Feedback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93C7B4E-7127-E7E3-6C17-0B828335EF87}"/>
            </a:ext>
          </a:extLst>
        </xdr:cNvPr>
        <xdr:cNvSpPr>
          <a:spLocks noChangeAspect="1" noChangeArrowheads="1"/>
        </xdr:cNvSpPr>
      </xdr:nvSpPr>
      <xdr:spPr bwMode="auto">
        <a:xfrm>
          <a:off x="1285875" y="161925"/>
          <a:ext cx="6572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123825</xdr:colOff>
      <xdr:row>2</xdr:row>
      <xdr:rowOff>57150</xdr:rowOff>
    </xdr:to>
    <xdr:sp macro="" textlink="">
      <xdr:nvSpPr>
        <xdr:cNvPr id="479605" name="AutoShape 15" descr="U.S. Department of Transportation - FHWA">
          <a:extLst>
            <a:ext uri="{FF2B5EF4-FFF2-40B4-BE49-F238E27FC236}">
              <a16:creationId xmlns:a16="http://schemas.microsoft.com/office/drawing/2014/main" id="{94DE6AF4-AA63-5048-18F1-1A3039AB216E}"/>
            </a:ext>
          </a:extLst>
        </xdr:cNvPr>
        <xdr:cNvSpPr>
          <a:spLocks noChangeAspect="1" noChangeArrowheads="1"/>
        </xdr:cNvSpPr>
      </xdr:nvSpPr>
      <xdr:spPr bwMode="auto">
        <a:xfrm>
          <a:off x="0" y="161925"/>
          <a:ext cx="12382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1</xdr:col>
      <xdr:colOff>47625</xdr:colOff>
      <xdr:row>71</xdr:row>
      <xdr:rowOff>0</xdr:rowOff>
    </xdr:to>
    <xdr:sp macro="" textlink="">
      <xdr:nvSpPr>
        <xdr:cNvPr id="479606" name="AutoShape 16" descr="FHWA">
          <a:extLst>
            <a:ext uri="{FF2B5EF4-FFF2-40B4-BE49-F238E27FC236}">
              <a16:creationId xmlns:a16="http://schemas.microsoft.com/office/drawing/2014/main" id="{9911EF24-4512-D6E5-10A0-59C03191F137}"/>
            </a:ext>
          </a:extLst>
        </xdr:cNvPr>
        <xdr:cNvSpPr>
          <a:spLocks noChangeAspect="1" noChangeArrowheads="1"/>
        </xdr:cNvSpPr>
      </xdr:nvSpPr>
      <xdr:spPr bwMode="auto">
        <a:xfrm>
          <a:off x="0" y="11334750"/>
          <a:ext cx="6572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1</xdr:col>
      <xdr:colOff>47625</xdr:colOff>
      <xdr:row>71</xdr:row>
      <xdr:rowOff>0</xdr:rowOff>
    </xdr:to>
    <xdr:sp macro="" textlink="">
      <xdr:nvSpPr>
        <xdr:cNvPr id="479607" name="AutoShape 17" descr="FHWA">
          <a:extLst>
            <a:ext uri="{FF2B5EF4-FFF2-40B4-BE49-F238E27FC236}">
              <a16:creationId xmlns:a16="http://schemas.microsoft.com/office/drawing/2014/main" id="{D3A27C61-2F79-C9A4-D5C4-E8DF5301604E}"/>
            </a:ext>
          </a:extLst>
        </xdr:cNvPr>
        <xdr:cNvSpPr>
          <a:spLocks noChangeAspect="1" noChangeArrowheads="1"/>
        </xdr:cNvSpPr>
      </xdr:nvSpPr>
      <xdr:spPr bwMode="auto">
        <a:xfrm>
          <a:off x="0" y="11334750"/>
          <a:ext cx="6572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70</xdr:row>
      <xdr:rowOff>0</xdr:rowOff>
    </xdr:from>
    <xdr:to>
      <xdr:col>1</xdr:col>
      <xdr:colOff>47625</xdr:colOff>
      <xdr:row>71</xdr:row>
      <xdr:rowOff>0</xdr:rowOff>
    </xdr:to>
    <xdr:sp macro="" textlink="">
      <xdr:nvSpPr>
        <xdr:cNvPr id="479608" name="AutoShape 18" descr="FHWA">
          <a:extLst>
            <a:ext uri="{FF2B5EF4-FFF2-40B4-BE49-F238E27FC236}">
              <a16:creationId xmlns:a16="http://schemas.microsoft.com/office/drawing/2014/main" id="{67267505-E734-F833-B8A7-B63DE7CFD2D9}"/>
            </a:ext>
          </a:extLst>
        </xdr:cNvPr>
        <xdr:cNvSpPr>
          <a:spLocks noChangeAspect="1" noChangeArrowheads="1"/>
        </xdr:cNvSpPr>
      </xdr:nvSpPr>
      <xdr:spPr bwMode="auto">
        <a:xfrm>
          <a:off x="0" y="11334750"/>
          <a:ext cx="6572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0</xdr:colOff>
      <xdr:row>69</xdr:row>
      <xdr:rowOff>0</xdr:rowOff>
    </xdr:from>
    <xdr:to>
      <xdr:col>1</xdr:col>
      <xdr:colOff>47625</xdr:colOff>
      <xdr:row>70</xdr:row>
      <xdr:rowOff>0</xdr:rowOff>
    </xdr:to>
    <xdr:sp macro="" textlink="">
      <xdr:nvSpPr>
        <xdr:cNvPr id="479609" name="AutoShape 19" descr="FHWA">
          <a:extLst>
            <a:ext uri="{FF2B5EF4-FFF2-40B4-BE49-F238E27FC236}">
              <a16:creationId xmlns:a16="http://schemas.microsoft.com/office/drawing/2014/main" id="{E6F1C349-1024-0E84-65D3-60E0BEAF1CC8}"/>
            </a:ext>
          </a:extLst>
        </xdr:cNvPr>
        <xdr:cNvSpPr>
          <a:spLocks noChangeAspect="1" noChangeArrowheads="1"/>
        </xdr:cNvSpPr>
      </xdr:nvSpPr>
      <xdr:spPr bwMode="auto">
        <a:xfrm>
          <a:off x="0" y="11172825"/>
          <a:ext cx="6572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9525</xdr:rowOff>
    </xdr:from>
    <xdr:to>
      <xdr:col>10</xdr:col>
      <xdr:colOff>66675</xdr:colOff>
      <xdr:row>54</xdr:row>
      <xdr:rowOff>57150</xdr:rowOff>
    </xdr:to>
    <xdr:graphicFrame macro="">
      <xdr:nvGraphicFramePr>
        <xdr:cNvPr id="11020" name="Chart 3">
          <a:extLst>
            <a:ext uri="{FF2B5EF4-FFF2-40B4-BE49-F238E27FC236}">
              <a16:creationId xmlns:a16="http://schemas.microsoft.com/office/drawing/2014/main" id="{7D7207C5-CC46-FF2C-2385-DB78BA8998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15</xdr:col>
      <xdr:colOff>0</xdr:colOff>
      <xdr:row>0</xdr:row>
      <xdr:rowOff>0</xdr:rowOff>
    </xdr:from>
    <xdr:to>
      <xdr:col>18</xdr:col>
      <xdr:colOff>76200</xdr:colOff>
      <xdr:row>0</xdr:row>
      <xdr:rowOff>123825</xdr:rowOff>
    </xdr:to>
    <xdr:sp macro="" textlink="">
      <xdr:nvSpPr>
        <xdr:cNvPr id="11021" name="AutoShape 6" descr="United States Department of Transportation - Federal Highway Administration">
          <a:extLst>
            <a:ext uri="{FF2B5EF4-FFF2-40B4-BE49-F238E27FC236}">
              <a16:creationId xmlns:a16="http://schemas.microsoft.com/office/drawing/2014/main" id="{81B75AAB-C19A-930E-D2F4-57FCF2402D43}"/>
            </a:ext>
          </a:extLst>
        </xdr:cNvPr>
        <xdr:cNvSpPr>
          <a:spLocks noChangeAspect="1" noChangeArrowheads="1"/>
        </xdr:cNvSpPr>
      </xdr:nvSpPr>
      <xdr:spPr bwMode="auto">
        <a:xfrm>
          <a:off x="9763125" y="0"/>
          <a:ext cx="1905000" cy="123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15</xdr:col>
      <xdr:colOff>0</xdr:colOff>
      <xdr:row>0</xdr:row>
      <xdr:rowOff>0</xdr:rowOff>
    </xdr:from>
    <xdr:to>
      <xdr:col>16</xdr:col>
      <xdr:colOff>57150</xdr:colOff>
      <xdr:row>0</xdr:row>
      <xdr:rowOff>66675</xdr:rowOff>
    </xdr:to>
    <xdr:sp macro="" textlink="">
      <xdr:nvSpPr>
        <xdr:cNvPr id="11022" name="AutoShape 7" descr="FHWA Home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0628561-FE39-84DF-4960-30623B1C9AC7}"/>
            </a:ext>
          </a:extLst>
        </xdr:cNvPr>
        <xdr:cNvSpPr>
          <a:spLocks noChangeAspect="1" noChangeArrowheads="1"/>
        </xdr:cNvSpPr>
      </xdr:nvSpPr>
      <xdr:spPr bwMode="auto">
        <a:xfrm>
          <a:off x="9763125" y="0"/>
          <a:ext cx="666750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13</xdr:col>
      <xdr:colOff>0</xdr:colOff>
      <xdr:row>310</xdr:row>
      <xdr:rowOff>0</xdr:rowOff>
    </xdr:from>
    <xdr:to>
      <xdr:col>13</xdr:col>
      <xdr:colOff>304800</xdr:colOff>
      <xdr:row>311</xdr:row>
      <xdr:rowOff>0</xdr:rowOff>
    </xdr:to>
    <xdr:sp macro="" textlink="">
      <xdr:nvSpPr>
        <xdr:cNvPr id="11023" name="AutoShape 8" descr="FHWA">
          <a:extLst>
            <a:ext uri="{FF2B5EF4-FFF2-40B4-BE49-F238E27FC236}">
              <a16:creationId xmlns:a16="http://schemas.microsoft.com/office/drawing/2014/main" id="{2756FA0F-3332-FAE5-3DDC-FE977A343C71}"/>
            </a:ext>
          </a:extLst>
        </xdr:cNvPr>
        <xdr:cNvSpPr>
          <a:spLocks noChangeAspect="1" noChangeArrowheads="1"/>
        </xdr:cNvSpPr>
      </xdr:nvSpPr>
      <xdr:spPr bwMode="auto">
        <a:xfrm>
          <a:off x="7924800" y="50520600"/>
          <a:ext cx="304800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310</xdr:row>
      <xdr:rowOff>0</xdr:rowOff>
    </xdr:from>
    <xdr:to>
      <xdr:col>13</xdr:col>
      <xdr:colOff>47625</xdr:colOff>
      <xdr:row>311</xdr:row>
      <xdr:rowOff>0</xdr:rowOff>
    </xdr:to>
    <xdr:sp macro="" textlink="">
      <xdr:nvSpPr>
        <xdr:cNvPr id="11024" name="AutoShape 9" descr="FHWA">
          <a:extLst>
            <a:ext uri="{FF2B5EF4-FFF2-40B4-BE49-F238E27FC236}">
              <a16:creationId xmlns:a16="http://schemas.microsoft.com/office/drawing/2014/main" id="{B0BFFA25-3A97-4DF5-73E2-F12BFD35F249}"/>
            </a:ext>
          </a:extLst>
        </xdr:cNvPr>
        <xdr:cNvSpPr>
          <a:spLocks noChangeAspect="1" noChangeArrowheads="1"/>
        </xdr:cNvSpPr>
      </xdr:nvSpPr>
      <xdr:spPr bwMode="auto">
        <a:xfrm>
          <a:off x="7315200" y="50520600"/>
          <a:ext cx="657225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2</xdr:row>
      <xdr:rowOff>28575</xdr:rowOff>
    </xdr:from>
    <xdr:to>
      <xdr:col>10</xdr:col>
      <xdr:colOff>209550</xdr:colOff>
      <xdr:row>28</xdr:row>
      <xdr:rowOff>0</xdr:rowOff>
    </xdr:to>
    <xdr:graphicFrame macro="">
      <xdr:nvGraphicFramePr>
        <xdr:cNvPr id="5431" name="Chart 1">
          <a:extLst>
            <a:ext uri="{FF2B5EF4-FFF2-40B4-BE49-F238E27FC236}">
              <a16:creationId xmlns:a16="http://schemas.microsoft.com/office/drawing/2014/main" id="{39227B00-13C5-3616-53D8-498A781BBC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</xdr:colOff>
      <xdr:row>30</xdr:row>
      <xdr:rowOff>19050</xdr:rowOff>
    </xdr:from>
    <xdr:to>
      <xdr:col>10</xdr:col>
      <xdr:colOff>209550</xdr:colOff>
      <xdr:row>54</xdr:row>
      <xdr:rowOff>47625</xdr:rowOff>
    </xdr:to>
    <xdr:graphicFrame macro="">
      <xdr:nvGraphicFramePr>
        <xdr:cNvPr id="5432" name="Chart 2">
          <a:extLst>
            <a:ext uri="{FF2B5EF4-FFF2-40B4-BE49-F238E27FC236}">
              <a16:creationId xmlns:a16="http://schemas.microsoft.com/office/drawing/2014/main" id="{8A556827-86C8-3FB5-711E-BAFD5468B44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5</xdr:col>
      <xdr:colOff>457200</xdr:colOff>
      <xdr:row>33</xdr:row>
      <xdr:rowOff>137167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67F92FF-3B62-CB60-0136-92B429111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"/>
          <a:ext cx="7307580" cy="52959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IV77"/>
  <sheetViews>
    <sheetView tabSelected="1" topLeftCell="A3" zoomScaleNormal="100" workbookViewId="0">
      <selection activeCell="L41" sqref="L41"/>
    </sheetView>
  </sheetViews>
  <sheetFormatPr defaultColWidth="9.109375" defaultRowHeight="12.6" x14ac:dyDescent="0.2"/>
  <cols>
    <col min="1" max="4" width="9.109375" style="3"/>
    <col min="5" max="5" width="16.33203125" style="3" customWidth="1"/>
    <col min="6" max="6" width="4.5546875" style="3" customWidth="1"/>
    <col min="7" max="7" width="12.109375" style="3" customWidth="1"/>
    <col min="8" max="16384" width="9.109375" style="3"/>
  </cols>
  <sheetData>
    <row r="2" spans="1:12" ht="28.2" x14ac:dyDescent="0.45">
      <c r="E2" s="84"/>
      <c r="F2" s="7"/>
    </row>
    <row r="4" spans="1:12" ht="12.75" customHeight="1" x14ac:dyDescent="0.2">
      <c r="A4" s="3" t="s">
        <v>0</v>
      </c>
      <c r="D4" s="6"/>
      <c r="E4" s="183" t="s">
        <v>1</v>
      </c>
      <c r="F4" s="183"/>
      <c r="G4" s="183"/>
      <c r="H4" s="183"/>
      <c r="I4" s="183"/>
      <c r="J4" s="183"/>
    </row>
    <row r="5" spans="1:12" ht="12.75" customHeight="1" x14ac:dyDescent="0.2">
      <c r="A5" s="3" t="s">
        <v>2</v>
      </c>
      <c r="D5" s="6"/>
      <c r="E5" s="183"/>
      <c r="F5" s="183"/>
      <c r="G5" s="183"/>
      <c r="H5" s="183"/>
      <c r="I5" s="183"/>
      <c r="J5" s="183"/>
    </row>
    <row r="7" spans="1:12" ht="12.75" customHeight="1" x14ac:dyDescent="0.2">
      <c r="A7" s="7" t="s">
        <v>3</v>
      </c>
      <c r="D7" s="6"/>
      <c r="E7" s="183" t="s">
        <v>4</v>
      </c>
      <c r="F7" s="183"/>
      <c r="G7" s="183"/>
      <c r="H7" s="183"/>
      <c r="I7" s="183"/>
      <c r="J7" s="183"/>
    </row>
    <row r="8" spans="1:12" ht="12.75" customHeight="1" x14ac:dyDescent="0.2">
      <c r="A8" s="7" t="s">
        <v>5</v>
      </c>
      <c r="D8" s="6"/>
      <c r="E8" s="183"/>
      <c r="F8" s="183"/>
      <c r="G8" s="183"/>
      <c r="H8" s="183"/>
      <c r="I8" s="183"/>
      <c r="J8" s="183"/>
    </row>
    <row r="10" spans="1:12" ht="12.75" customHeight="1" x14ac:dyDescent="0.2">
      <c r="A10" s="3" t="s">
        <v>6</v>
      </c>
      <c r="E10" s="182" t="str">
        <f>CONCATENATE(Data!B4," ",Data!A4)</f>
        <v>May 2024</v>
      </c>
      <c r="F10" s="182"/>
      <c r="G10" s="182"/>
      <c r="H10" s="182"/>
      <c r="I10" s="182"/>
      <c r="J10" s="182"/>
    </row>
    <row r="11" spans="1:12" ht="12.75" customHeight="1" x14ac:dyDescent="0.2">
      <c r="A11" s="3" t="s">
        <v>7</v>
      </c>
      <c r="E11" s="182"/>
      <c r="F11" s="182"/>
      <c r="G11" s="182"/>
      <c r="H11" s="182"/>
      <c r="I11" s="182"/>
      <c r="J11" s="182"/>
    </row>
    <row r="14" spans="1:12" ht="17.399999999999999" x14ac:dyDescent="0.3">
      <c r="E14" s="2" t="s">
        <v>8</v>
      </c>
      <c r="F14" s="1"/>
      <c r="G14" s="1"/>
      <c r="H14" s="1"/>
      <c r="I14" s="1"/>
      <c r="J14" s="1"/>
    </row>
    <row r="15" spans="1:12" ht="17.399999999999999" x14ac:dyDescent="0.3">
      <c r="E15" s="91" t="str">
        <f>Data!Q4&amp;"%"</f>
        <v>1.3%</v>
      </c>
      <c r="F15" s="2" t="s">
        <v>9</v>
      </c>
      <c r="G15" s="163" t="str">
        <f>Data!Y4</f>
        <v>3.8</v>
      </c>
      <c r="H15" s="2" t="str">
        <f>"billion vehicle miles) for "&amp;E10 &amp;" as compared  with"</f>
        <v>billion vehicle miles) for May 2024 as compared  with</v>
      </c>
      <c r="I15" s="1"/>
      <c r="L15" s="2"/>
    </row>
    <row r="16" spans="1:12" ht="17.399999999999999" x14ac:dyDescent="0.3">
      <c r="E16" s="100">
        <f>Data!A6</f>
        <v>45048</v>
      </c>
      <c r="F16" s="191">
        <f>E16</f>
        <v>45048</v>
      </c>
      <c r="G16" s="185"/>
      <c r="H16" s="1"/>
      <c r="I16" s="1"/>
      <c r="J16" s="1"/>
    </row>
    <row r="17" spans="1:256" ht="17.399999999999999" x14ac:dyDescent="0.3">
      <c r="E17" s="4" t="str">
        <f>"Travel for the month is estimated to be "&amp; Data!K4</f>
        <v>Travel for the month is estimated to be 293.4</v>
      </c>
      <c r="F17" s="1"/>
      <c r="G17" s="1"/>
      <c r="H17" s="1"/>
      <c r="I17" s="1"/>
      <c r="J17" s="1"/>
    </row>
    <row r="18" spans="1:256" ht="17.399999999999999" x14ac:dyDescent="0.3">
      <c r="E18" s="4" t="s">
        <v>10</v>
      </c>
      <c r="F18" s="1"/>
      <c r="G18" s="1"/>
      <c r="H18" s="1"/>
      <c r="I18" s="1"/>
      <c r="J18" s="1"/>
    </row>
    <row r="19" spans="1:256" ht="17.399999999999999" x14ac:dyDescent="0.3">
      <c r="E19" s="4"/>
      <c r="F19" s="1"/>
      <c r="G19" s="1"/>
      <c r="H19" s="1"/>
      <c r="I19" s="1"/>
      <c r="J19" s="1"/>
    </row>
    <row r="20" spans="1:256" ht="17.399999999999999" x14ac:dyDescent="0.3">
      <c r="E20" s="2" t="str">
        <f>"The seasonally adjusted vehicle miles traveled for " &amp; Data!B4&amp; " " &amp; Data!A4 &amp; " is"</f>
        <v>The seasonally adjusted vehicle miles traveled for May 2024 is</v>
      </c>
      <c r="F20" s="1"/>
      <c r="G20" s="1"/>
      <c r="H20" s="1"/>
      <c r="I20" s="1"/>
      <c r="J20" s="1"/>
      <c r="L20" s="4"/>
      <c r="M20" s="4"/>
      <c r="N20" s="4"/>
    </row>
    <row r="21" spans="1:256" ht="17.399999999999999" x14ac:dyDescent="0.3">
      <c r="E21" s="4" t="str">
        <f>Data!AB4</f>
        <v>274.2</v>
      </c>
      <c r="F21" s="2" t="s">
        <v>11</v>
      </c>
      <c r="G21" s="2"/>
      <c r="H21" s="286" t="str">
        <f>Data!AG4&amp;"%"</f>
        <v>1%</v>
      </c>
      <c r="J21" s="2" t="s">
        <v>9</v>
      </c>
      <c r="K21" s="2">
        <f>Data!AE4</f>
        <v>2.6</v>
      </c>
      <c r="L21" s="4" t="s">
        <v>12</v>
      </c>
      <c r="M21" s="4"/>
      <c r="N21" s="4"/>
    </row>
    <row r="22" spans="1:256" ht="17.399999999999999" x14ac:dyDescent="0.3">
      <c r="E22" s="4" t="str">
        <f>"change over " &amp;Data!B4&amp;" " &amp; (Data!A4-1)&amp;"."</f>
        <v>change over May 2023.</v>
      </c>
      <c r="F22" s="1"/>
      <c r="G22" s="2"/>
      <c r="H22" s="2" t="s">
        <v>13</v>
      </c>
      <c r="J22" s="1"/>
      <c r="K22" s="176" t="str">
        <f>Data!AH4&amp;"%"</f>
        <v>0.3%</v>
      </c>
      <c r="L22" s="4" t="str">
        <f>"change ("&amp;Data!AF4</f>
        <v>change (0.8</v>
      </c>
      <c r="O22" s="4"/>
    </row>
    <row r="23" spans="1:256" ht="17.399999999999999" x14ac:dyDescent="0.3">
      <c r="E23" s="4" t="str">
        <f>"billion vehicle miles) compared with "&amp; Data!AI4&amp;" "&amp;Data!AJ4&amp;"."</f>
        <v>billion vehicle miles) compared with April 2024.</v>
      </c>
      <c r="F23" s="1"/>
      <c r="G23" s="2"/>
      <c r="H23" s="2"/>
      <c r="I23" s="2"/>
      <c r="J23" s="2"/>
      <c r="K23" s="4"/>
      <c r="L23" s="176"/>
      <c r="M23" s="4"/>
    </row>
    <row r="25" spans="1:256" ht="17.399999999999999" x14ac:dyDescent="0.3">
      <c r="E25" s="184" t="str">
        <f>"Cumulative Travel for " &amp; Data!A4&amp;" changed by "</f>
        <v xml:space="preserve">Cumulative Travel for 2024 changed by </v>
      </c>
      <c r="F25" s="185"/>
      <c r="G25" s="185"/>
      <c r="H25" s="185"/>
      <c r="I25" s="185"/>
      <c r="J25" s="185"/>
      <c r="K25" s="91" t="str">
        <f>Data!S4&amp;"%"</f>
        <v>1.1%</v>
      </c>
    </row>
    <row r="26" spans="1:256" ht="17.399999999999999" x14ac:dyDescent="0.3">
      <c r="F26" s="4" t="s">
        <v>9</v>
      </c>
      <c r="G26" s="163" t="str">
        <f>Data!Z4</f>
        <v>14.1</v>
      </c>
      <c r="H26" s="4" t="s">
        <v>14</v>
      </c>
    </row>
    <row r="27" spans="1:256" ht="17.399999999999999" x14ac:dyDescent="0.3">
      <c r="A27" s="4"/>
      <c r="B27" s="4"/>
      <c r="C27" s="4"/>
      <c r="D27" s="4"/>
      <c r="E27" s="4" t="str">
        <f>"The cumulative estimate for the year is "&amp;Data!V4</f>
        <v>The cumulative estimate for the year is 1320.0</v>
      </c>
      <c r="F27" s="4"/>
      <c r="G27" s="4"/>
      <c r="H27" s="4"/>
      <c r="I27" s="4"/>
      <c r="J27" s="4"/>
      <c r="K27" s="177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</row>
    <row r="28" spans="1:256" ht="17.399999999999999" x14ac:dyDescent="0.3">
      <c r="A28" s="4"/>
      <c r="B28" s="4"/>
      <c r="C28" s="4"/>
      <c r="D28" s="4"/>
      <c r="E28" s="4" t="s">
        <v>15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</row>
    <row r="31" spans="1:256" ht="16.2" x14ac:dyDescent="0.3">
      <c r="A31" s="190" t="str">
        <f>"Estimated Vehicle-Miles of Travel by Region - " &amp; E10 &amp;" - (in Billions)"</f>
        <v>Estimated Vehicle-Miles of Travel by Region - May 2024 - (in Billions)</v>
      </c>
      <c r="B31" s="190"/>
      <c r="C31" s="190"/>
      <c r="D31" s="190"/>
      <c r="E31" s="190"/>
      <c r="F31" s="190"/>
      <c r="G31" s="190"/>
      <c r="H31" s="190"/>
      <c r="I31" s="190"/>
      <c r="J31" s="190"/>
      <c r="K31" s="190"/>
    </row>
    <row r="32" spans="1:256" ht="16.2" x14ac:dyDescent="0.3">
      <c r="A32" s="190" t="s">
        <v>16</v>
      </c>
      <c r="B32" s="190"/>
      <c r="C32" s="190"/>
      <c r="D32" s="190"/>
      <c r="E32" s="190"/>
      <c r="F32" s="190"/>
      <c r="G32" s="190"/>
      <c r="H32" s="190"/>
      <c r="I32" s="190"/>
      <c r="J32" s="190"/>
      <c r="K32" s="190"/>
    </row>
    <row r="60" spans="4:10" ht="16.2" x14ac:dyDescent="0.3">
      <c r="D60" s="9" t="s">
        <v>17</v>
      </c>
      <c r="G60" s="9" t="s">
        <v>18</v>
      </c>
      <c r="J60" s="9" t="s">
        <v>19</v>
      </c>
    </row>
    <row r="61" spans="4:10" ht="16.2" x14ac:dyDescent="0.3">
      <c r="D61" s="10" t="str">
        <f>Data!C4</f>
        <v>61.8</v>
      </c>
      <c r="G61" s="12" t="str">
        <f>Data!D4</f>
        <v>67.4</v>
      </c>
      <c r="J61" s="12" t="str">
        <f>Data!G4</f>
        <v>39.0</v>
      </c>
    </row>
    <row r="62" spans="4:10" ht="16.2" x14ac:dyDescent="0.3">
      <c r="D62" s="11" t="str">
        <f>Data!L4 &amp; "%"</f>
        <v>1.2%</v>
      </c>
      <c r="G62" s="11" t="str">
        <f>Data!M4 &amp; "%"</f>
        <v>1.2%</v>
      </c>
      <c r="J62" s="11" t="str">
        <f>Data!O4 &amp; "%"</f>
        <v>1.0%</v>
      </c>
    </row>
    <row r="63" spans="4:10" ht="16.2" x14ac:dyDescent="0.3">
      <c r="G63" s="10"/>
      <c r="J63" s="10"/>
    </row>
    <row r="64" spans="4:10" ht="16.2" x14ac:dyDescent="0.3">
      <c r="G64" s="9" t="s">
        <v>20</v>
      </c>
      <c r="J64" s="9" t="s">
        <v>21</v>
      </c>
    </row>
    <row r="65" spans="1:10" ht="16.2" x14ac:dyDescent="0.3">
      <c r="G65" s="12" t="str">
        <f>Data!E4</f>
        <v>61.6</v>
      </c>
      <c r="J65" s="10" t="str">
        <f>Data!H4</f>
        <v>63.6</v>
      </c>
    </row>
    <row r="66" spans="1:10" ht="16.2" x14ac:dyDescent="0.3">
      <c r="G66" s="11" t="str">
        <f>Data!N4 &amp; "%"</f>
        <v>2.0%</v>
      </c>
      <c r="J66" s="11" t="str">
        <f>Data!P4 &amp; "%"</f>
        <v>1.1%</v>
      </c>
    </row>
    <row r="68" spans="1:10" x14ac:dyDescent="0.2">
      <c r="A68" s="5" t="s">
        <v>22</v>
      </c>
      <c r="B68" s="8" t="s">
        <v>23</v>
      </c>
    </row>
    <row r="69" spans="1:10" x14ac:dyDescent="0.2">
      <c r="B69" s="8" t="str">
        <f>"All vehicle-miles of travel computed with Highway Statistics " &amp;Data!T4 &amp; " Table VM-2 as a base."</f>
        <v>All vehicle-miles of travel computed with Highway Statistics 2022 Table VM-2 as a base.</v>
      </c>
    </row>
    <row r="70" spans="1:10" ht="13.2" x14ac:dyDescent="0.25">
      <c r="B70" s="186" t="s">
        <v>24</v>
      </c>
      <c r="C70" s="187"/>
      <c r="D70" s="187"/>
      <c r="E70" s="187"/>
      <c r="F70" s="188" t="str">
        <f>Data!X4</f>
        <v>June 27,2024</v>
      </c>
      <c r="G70" s="189"/>
    </row>
    <row r="71" spans="1:10" s="8" customFormat="1" ht="10.199999999999999" x14ac:dyDescent="0.2">
      <c r="B71" s="8" t="str">
        <f>"Some historical data were revised based on HPMS and amended TVT data as of December " &amp;Data!AA4 &amp; "."</f>
        <v>Some historical data were revised based on HPMS and amended TVT data as of December 2022.</v>
      </c>
    </row>
    <row r="72" spans="1:10" s="8" customFormat="1" ht="10.199999999999999" x14ac:dyDescent="0.2">
      <c r="B72" s="8" t="s">
        <v>25</v>
      </c>
    </row>
    <row r="73" spans="1:10" s="8" customFormat="1" ht="10.199999999999999" x14ac:dyDescent="0.2">
      <c r="B73" s="8" t="s">
        <v>26</v>
      </c>
    </row>
    <row r="74" spans="1:10" s="8" customFormat="1" ht="10.199999999999999" x14ac:dyDescent="0.2">
      <c r="B74" s="8" t="s">
        <v>27</v>
      </c>
    </row>
    <row r="75" spans="1:10" s="8" customFormat="1" ht="10.199999999999999" x14ac:dyDescent="0.2">
      <c r="B75" s="8" t="s">
        <v>28</v>
      </c>
    </row>
    <row r="76" spans="1:10" x14ac:dyDescent="0.2">
      <c r="B76" s="8" t="s">
        <v>29</v>
      </c>
    </row>
    <row r="77" spans="1:10" x14ac:dyDescent="0.2">
      <c r="B77" s="8" t="s">
        <v>30</v>
      </c>
    </row>
  </sheetData>
  <mergeCells count="9">
    <mergeCell ref="E10:J11"/>
    <mergeCell ref="E4:J5"/>
    <mergeCell ref="E7:J8"/>
    <mergeCell ref="E25:J25"/>
    <mergeCell ref="B70:E70"/>
    <mergeCell ref="F70:G70"/>
    <mergeCell ref="A31:K31"/>
    <mergeCell ref="A32:K32"/>
    <mergeCell ref="F16:G16"/>
  </mergeCells>
  <phoneticPr fontId="0" type="noConversion"/>
  <conditionalFormatting sqref="D62 G62 J62 G66 J66">
    <cfRule type="expression" dxfId="27" priority="17" stopIfTrue="1">
      <formula>VALUE(D62) &lt; 0</formula>
    </cfRule>
  </conditionalFormatting>
  <conditionalFormatting sqref="E15">
    <cfRule type="expression" dxfId="26" priority="18" stopIfTrue="1">
      <formula>VALUE(E15)&lt;0</formula>
    </cfRule>
  </conditionalFormatting>
  <conditionalFormatting sqref="K25">
    <cfRule type="expression" dxfId="25" priority="16" stopIfTrue="1">
      <formula>VALUE(K25) &lt; 0</formula>
    </cfRule>
  </conditionalFormatting>
  <conditionalFormatting sqref="G15">
    <cfRule type="expression" dxfId="24" priority="8" stopIfTrue="1">
      <formula>VALUE($G$15) &lt; 0</formula>
    </cfRule>
  </conditionalFormatting>
  <conditionalFormatting sqref="G26">
    <cfRule type="expression" dxfId="23" priority="7" stopIfTrue="1">
      <formula>VALUE($G$26) &lt; 0</formula>
    </cfRule>
  </conditionalFormatting>
  <conditionalFormatting sqref="H21">
    <cfRule type="expression" dxfId="22" priority="4" stopIfTrue="1">
      <formula>VALUE(H21)&lt;0</formula>
    </cfRule>
  </conditionalFormatting>
  <conditionalFormatting sqref="K21">
    <cfRule type="expression" dxfId="21" priority="3" stopIfTrue="1">
      <formula>VALUE(K21)&lt;0</formula>
    </cfRule>
  </conditionalFormatting>
  <conditionalFormatting sqref="K22">
    <cfRule type="expression" dxfId="20" priority="2" stopIfTrue="1">
      <formula>VALUE(K22)&lt;0</formula>
    </cfRule>
  </conditionalFormatting>
  <conditionalFormatting sqref="O22">
    <cfRule type="expression" dxfId="19" priority="1" stopIfTrue="1">
      <formula>VALUE(O22)&lt;0</formula>
    </cfRule>
  </conditionalFormatting>
  <pageMargins left="0.5" right="0.5" top="0.5" bottom="0.5" header="0.5" footer="0.5"/>
  <pageSetup scale="82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3"/>
  <sheetViews>
    <sheetView topLeftCell="A32" zoomScaleNormal="100" workbookViewId="0">
      <selection activeCell="B54" sqref="B54"/>
    </sheetView>
  </sheetViews>
  <sheetFormatPr defaultRowHeight="13.2" x14ac:dyDescent="0.25"/>
  <cols>
    <col min="1" max="1" width="7" customWidth="1"/>
    <col min="2" max="2" width="3.33203125" customWidth="1"/>
    <col min="3" max="3" width="6.109375" customWidth="1"/>
    <col min="4" max="4" width="13" customWidth="1"/>
    <col min="6" max="6" width="2.109375" customWidth="1"/>
    <col min="7" max="7" width="19" customWidth="1"/>
    <col min="9" max="9" width="16.33203125" customWidth="1"/>
    <col min="10" max="10" width="10.6640625" customWidth="1"/>
    <col min="12" max="12" width="9.109375" customWidth="1"/>
  </cols>
  <sheetData>
    <row r="1" spans="1:16" ht="16.2" x14ac:dyDescent="0.3">
      <c r="A1" s="192" t="str">
        <f>"Traffic Volume Trends - "&amp;Page1!E10</f>
        <v>Traffic Volume Trends - May 2024</v>
      </c>
      <c r="B1" s="192"/>
      <c r="C1" s="192"/>
      <c r="D1" s="192"/>
      <c r="E1" s="192"/>
      <c r="F1" s="192"/>
      <c r="G1" s="192"/>
      <c r="H1" s="192"/>
      <c r="I1" s="192"/>
      <c r="J1" s="192"/>
      <c r="K1" s="192"/>
      <c r="L1" s="23"/>
      <c r="M1" s="23"/>
      <c r="N1" s="23"/>
      <c r="O1" s="23"/>
      <c r="P1" s="23"/>
    </row>
    <row r="2" spans="1:16" ht="13.5" customHeight="1" x14ac:dyDescent="0.25">
      <c r="A2" s="197" t="str">
        <f>"Based on preliminary reports from the State Highway Agencies, travel during "&amp;Page1!E10&amp;" on all roads and streets"</f>
        <v>Based on preliminary reports from the State Highway Agencies, travel during May 2024 on all roads and streets</v>
      </c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24"/>
      <c r="M2" s="24"/>
      <c r="N2" s="23"/>
      <c r="O2" s="23"/>
      <c r="P2" s="23"/>
    </row>
    <row r="3" spans="1:16" ht="18.75" customHeight="1" x14ac:dyDescent="0.25">
      <c r="A3" s="197"/>
      <c r="B3" s="197"/>
      <c r="C3" s="197"/>
      <c r="D3" s="197"/>
      <c r="E3" s="197"/>
      <c r="F3" s="197"/>
      <c r="G3" s="197"/>
      <c r="H3" s="197"/>
      <c r="I3" s="197"/>
      <c r="J3" s="197"/>
      <c r="K3" s="197"/>
      <c r="L3" s="24"/>
      <c r="M3" s="24"/>
      <c r="N3" s="23"/>
      <c r="O3" s="23"/>
      <c r="P3" s="23"/>
    </row>
    <row r="4" spans="1:16" x14ac:dyDescent="0.25">
      <c r="A4" s="197"/>
      <c r="B4" s="197"/>
      <c r="C4" s="197"/>
      <c r="D4" s="197"/>
      <c r="E4" s="197"/>
      <c r="F4" s="197"/>
      <c r="G4" s="197"/>
      <c r="H4" s="197"/>
      <c r="I4" s="197"/>
      <c r="J4" s="197"/>
      <c r="K4" s="197"/>
      <c r="L4" s="24"/>
      <c r="M4" s="24"/>
      <c r="N4" s="23"/>
      <c r="O4" s="23"/>
      <c r="P4" s="23"/>
    </row>
    <row r="5" spans="1:16" ht="12" customHeight="1" x14ac:dyDescent="0.25">
      <c r="A5" s="34" t="str">
        <f>"in the nation changed by "</f>
        <v xml:space="preserve">in the nation changed by </v>
      </c>
      <c r="B5" s="35"/>
      <c r="C5" s="35"/>
      <c r="D5" s="36"/>
      <c r="E5" s="36" t="str">
        <f>Data!Q4 &amp; "%"</f>
        <v>1.3%</v>
      </c>
      <c r="F5" s="36" t="str">
        <f>"("</f>
        <v>(</v>
      </c>
      <c r="G5" s="164" t="str">
        <f>Data!Y4</f>
        <v>3.8</v>
      </c>
      <c r="H5" s="165" t="str">
        <f>" billion vehicle miles )" &amp; " resulting in estimated travel for the month at " &amp;Data!K4 &amp;"** billion vehicle-miles."</f>
        <v xml:space="preserve"> billion vehicle miles ) resulting in estimated travel for the month at 293.4** billion vehicle-miles.</v>
      </c>
      <c r="J5" s="24"/>
      <c r="K5" s="24"/>
      <c r="L5" s="24"/>
      <c r="M5" s="24"/>
      <c r="N5" s="23"/>
      <c r="O5" s="23"/>
      <c r="P5" s="23"/>
    </row>
    <row r="6" spans="1:16" ht="12.75" customHeight="1" x14ac:dyDescent="0.25">
      <c r="A6" s="34"/>
      <c r="B6" s="35"/>
      <c r="C6" s="35"/>
      <c r="D6" s="36"/>
      <c r="E6" s="36"/>
      <c r="F6" s="36"/>
      <c r="G6" s="36"/>
      <c r="H6" s="37"/>
      <c r="J6" s="24"/>
      <c r="K6" s="24"/>
      <c r="L6" s="24"/>
      <c r="M6" s="24"/>
      <c r="N6" s="23"/>
      <c r="O6" s="23"/>
      <c r="P6" s="23"/>
    </row>
    <row r="7" spans="1:16" x14ac:dyDescent="0.25">
      <c r="A7" s="194" t="str">
        <f>"This total includes " &amp;Data!I4&amp;" billion vehicle-miles on rural roads and " &amp; Data!J4&amp;" billion vehicle-miles on urban roads and streets."</f>
        <v>This total includes 95.1 billion vehicle-miles on rural roads and 198.3 billion vehicle-miles on urban roads and streets.</v>
      </c>
      <c r="B7" s="194"/>
      <c r="C7" s="194"/>
      <c r="D7" s="194"/>
      <c r="E7" s="194"/>
      <c r="F7" s="194"/>
      <c r="G7" s="194"/>
      <c r="H7" s="194"/>
      <c r="I7" s="194"/>
      <c r="J7" s="194"/>
      <c r="K7" s="194"/>
      <c r="L7" s="24"/>
      <c r="M7" s="24"/>
      <c r="N7" s="23"/>
      <c r="O7" s="23"/>
      <c r="P7" s="23"/>
    </row>
    <row r="8" spans="1:16" x14ac:dyDescent="0.2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3"/>
      <c r="O8" s="23"/>
      <c r="P8" s="23"/>
    </row>
    <row r="9" spans="1:16" x14ac:dyDescent="0.25">
      <c r="A9" s="24" t="str">
        <f>"Cumulative Travel changed by "</f>
        <v xml:space="preserve">Cumulative Travel changed by </v>
      </c>
      <c r="B9" s="24"/>
      <c r="C9" s="24"/>
      <c r="D9" s="24"/>
      <c r="E9" s="24" t="str">
        <f>Data!S4 &amp;"%"</f>
        <v>1.1%</v>
      </c>
      <c r="F9" s="24" t="s">
        <v>9</v>
      </c>
      <c r="G9" s="166" t="str">
        <f>Data!Z4</f>
        <v>14.1</v>
      </c>
      <c r="H9" s="24" t="str">
        <f>" billion vehicle miles)."</f>
        <v xml:space="preserve"> billion vehicle miles).</v>
      </c>
      <c r="I9" s="24"/>
      <c r="J9" s="24"/>
      <c r="K9" s="24"/>
      <c r="L9" s="24"/>
      <c r="M9" s="24"/>
      <c r="N9" s="23"/>
      <c r="O9" s="23"/>
      <c r="P9" s="23"/>
    </row>
    <row r="10" spans="1:16" x14ac:dyDescent="0.25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4"/>
      <c r="M10" s="24"/>
      <c r="N10" s="23"/>
      <c r="O10" s="23"/>
      <c r="P10" s="23"/>
    </row>
    <row r="11" spans="1:16" hidden="1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3"/>
      <c r="O11" s="23"/>
      <c r="P11" s="23"/>
    </row>
    <row r="12" spans="1:16" hidden="1" x14ac:dyDescent="0.2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3"/>
      <c r="O12" s="23"/>
      <c r="P12" s="23"/>
    </row>
    <row r="13" spans="1:16" hidden="1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3"/>
      <c r="O13" s="23"/>
      <c r="P13" s="23"/>
    </row>
    <row r="14" spans="1:16" x14ac:dyDescent="0.25">
      <c r="A14" s="24" t="s">
        <v>31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3"/>
      <c r="O14" s="23"/>
      <c r="P14" s="23"/>
    </row>
    <row r="15" spans="1:16" x14ac:dyDescent="0.25">
      <c r="A15" s="24" t="s">
        <v>32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3"/>
      <c r="O15" s="23"/>
      <c r="P15" s="23"/>
    </row>
    <row r="16" spans="1:16" ht="12.75" customHeight="1" x14ac:dyDescent="0.25">
      <c r="A16" s="194" t="s">
        <v>33</v>
      </c>
      <c r="B16" s="194"/>
      <c r="C16" s="194"/>
      <c r="D16" s="194"/>
      <c r="E16" s="194"/>
      <c r="F16" s="194"/>
      <c r="G16" s="194"/>
      <c r="H16" s="194"/>
      <c r="I16" s="194"/>
      <c r="J16" s="194"/>
      <c r="K16" s="194"/>
      <c r="L16" s="23"/>
      <c r="M16" s="23"/>
      <c r="N16" s="23"/>
      <c r="O16" s="23"/>
      <c r="P16" s="23"/>
    </row>
    <row r="17" spans="1:16" x14ac:dyDescent="0.25">
      <c r="A17" s="195"/>
      <c r="B17" s="195"/>
      <c r="C17" s="195"/>
      <c r="D17" s="195"/>
      <c r="E17" s="195"/>
      <c r="F17" s="195"/>
      <c r="G17" s="195"/>
      <c r="H17" s="195"/>
      <c r="I17" s="195"/>
      <c r="J17" s="195"/>
      <c r="K17" s="195"/>
      <c r="L17" s="23"/>
      <c r="M17" s="23"/>
      <c r="N17" s="23"/>
      <c r="O17" s="23"/>
      <c r="P17" s="23"/>
    </row>
    <row r="18" spans="1:16" x14ac:dyDescent="0.25">
      <c r="A18" s="25" t="str">
        <f>CONCATENATE("on all roads and streets is shown below. Similar totals for each year since ",E25, " are also included.")</f>
        <v>on all roads and streets is shown below. Similar totals for each year since 1999 are also included.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3"/>
      <c r="M18" s="23"/>
      <c r="N18" s="23"/>
      <c r="O18" s="23"/>
      <c r="P18" s="23"/>
    </row>
    <row r="19" spans="1:16" x14ac:dyDescent="0.25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3"/>
      <c r="M19" s="23"/>
      <c r="N19" s="23"/>
      <c r="O19" s="23"/>
      <c r="P19" s="23"/>
    </row>
    <row r="20" spans="1:16" x14ac:dyDescent="0.25">
      <c r="A20" s="196" t="s">
        <v>34</v>
      </c>
      <c r="B20" s="196"/>
      <c r="C20" s="196"/>
      <c r="D20" s="196"/>
      <c r="E20" s="196"/>
      <c r="F20" s="196"/>
      <c r="G20" s="196"/>
      <c r="H20" s="196"/>
      <c r="I20" s="196"/>
      <c r="J20" s="196"/>
      <c r="K20" s="196"/>
      <c r="L20" s="20"/>
    </row>
    <row r="21" spans="1:16" x14ac:dyDescent="0.25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0"/>
    </row>
    <row r="22" spans="1:16" x14ac:dyDescent="0.25">
      <c r="A22" s="196" t="s">
        <v>35</v>
      </c>
      <c r="B22" s="196"/>
      <c r="C22" s="196"/>
      <c r="D22" s="196"/>
      <c r="E22" s="196"/>
      <c r="F22" s="196"/>
      <c r="G22" s="196"/>
      <c r="H22" s="196"/>
      <c r="I22" s="196"/>
      <c r="J22" s="196"/>
      <c r="K22" s="196"/>
      <c r="L22" s="20"/>
    </row>
    <row r="23" spans="1:16" ht="12.75" customHeight="1" x14ac:dyDescent="0.25"/>
    <row r="24" spans="1:16" ht="26.4" x14ac:dyDescent="0.25">
      <c r="E24" s="27" t="s">
        <v>36</v>
      </c>
      <c r="F24" s="198" t="str">
        <f>Data!B4</f>
        <v>May</v>
      </c>
      <c r="G24" s="199"/>
      <c r="H24" s="27" t="s">
        <v>37</v>
      </c>
      <c r="I24" s="27" t="s">
        <v>38</v>
      </c>
    </row>
    <row r="25" spans="1:16" x14ac:dyDescent="0.25">
      <c r="E25" s="28">
        <f>VALUE(Data!A9)</f>
        <v>1999</v>
      </c>
      <c r="F25" s="200">
        <f>VALUE(Data!B9)</f>
        <v>230786</v>
      </c>
      <c r="G25" s="201"/>
      <c r="H25" s="29">
        <f>VALUE(Data!C9)</f>
        <v>1057611</v>
      </c>
      <c r="I25" s="29">
        <f>VALUE(Data!D9)</f>
        <v>2638895</v>
      </c>
    </row>
    <row r="26" spans="1:16" x14ac:dyDescent="0.25">
      <c r="E26" s="28">
        <f>VALUE(Data!A10)</f>
        <v>2000</v>
      </c>
      <c r="F26" s="200">
        <f>VALUE(Data!B10)</f>
        <v>242501</v>
      </c>
      <c r="G26" s="201"/>
      <c r="H26" s="29">
        <f>VALUE(Data!C10)</f>
        <v>1105392</v>
      </c>
      <c r="I26" s="29">
        <f>VALUE(Data!D10)</f>
        <v>2727240</v>
      </c>
    </row>
    <row r="27" spans="1:16" x14ac:dyDescent="0.25">
      <c r="E27" s="28">
        <f>VALUE(Data!A11)</f>
        <v>2001</v>
      </c>
      <c r="F27" s="200">
        <f>VALUE(Data!B11)</f>
        <v>245357</v>
      </c>
      <c r="G27" s="201"/>
      <c r="H27" s="29">
        <f>VALUE(Data!C11)</f>
        <v>1121018</v>
      </c>
      <c r="I27" s="29">
        <f>VALUE(Data!D11)</f>
        <v>2762553</v>
      </c>
    </row>
    <row r="28" spans="1:16" x14ac:dyDescent="0.25">
      <c r="E28" s="28">
        <f>VALUE(Data!A12)</f>
        <v>2002</v>
      </c>
      <c r="F28" s="200">
        <f>VALUE(Data!B12)</f>
        <v>251746</v>
      </c>
      <c r="G28" s="201"/>
      <c r="H28" s="29">
        <f>VALUE(Data!C12)</f>
        <v>1148494</v>
      </c>
      <c r="I28" s="29">
        <f>VALUE(Data!D12)</f>
        <v>2823086</v>
      </c>
    </row>
    <row r="29" spans="1:16" x14ac:dyDescent="0.25">
      <c r="E29" s="28">
        <f>VALUE(Data!A13)</f>
        <v>2003</v>
      </c>
      <c r="F29" s="200">
        <f>VALUE(Data!B13)</f>
        <v>253244</v>
      </c>
      <c r="G29" s="201"/>
      <c r="H29" s="29">
        <f>VALUE(Data!C13)</f>
        <v>1151550</v>
      </c>
      <c r="I29" s="29">
        <f>VALUE(Data!D13)</f>
        <v>2858565</v>
      </c>
    </row>
    <row r="30" spans="1:16" x14ac:dyDescent="0.25">
      <c r="E30" s="28">
        <f>VALUE(Data!A14)</f>
        <v>2004</v>
      </c>
      <c r="F30" s="200">
        <f>VALUE(Data!B14)</f>
        <v>257235</v>
      </c>
      <c r="G30" s="201"/>
      <c r="H30" s="29">
        <f>VALUE(Data!C14)</f>
        <v>1195766</v>
      </c>
      <c r="I30" s="29">
        <f>VALUE(Data!D14)</f>
        <v>2934438</v>
      </c>
    </row>
    <row r="31" spans="1:16" x14ac:dyDescent="0.25">
      <c r="E31" s="28">
        <f>VALUE(Data!A15)</f>
        <v>2005</v>
      </c>
      <c r="F31" s="200">
        <f>VALUE(Data!B15)</f>
        <v>262678</v>
      </c>
      <c r="G31" s="201"/>
      <c r="H31" s="29">
        <f>VALUE(Data!C15)</f>
        <v>1210763</v>
      </c>
      <c r="I31" s="29">
        <f>VALUE(Data!D15)</f>
        <v>2979787</v>
      </c>
    </row>
    <row r="32" spans="1:16" x14ac:dyDescent="0.25">
      <c r="E32" s="28">
        <f>VALUE(Data!A16)</f>
        <v>2006</v>
      </c>
      <c r="F32" s="200">
        <f>VALUE(Data!B16)</f>
        <v>263370</v>
      </c>
      <c r="G32" s="201"/>
      <c r="H32" s="29">
        <f>VALUE(Data!C16)</f>
        <v>1224630</v>
      </c>
      <c r="I32" s="29">
        <f>VALUE(Data!D16)</f>
        <v>3003297</v>
      </c>
    </row>
    <row r="33" spans="5:9" x14ac:dyDescent="0.25">
      <c r="E33" s="28">
        <f>VALUE(Data!A17)</f>
        <v>2007</v>
      </c>
      <c r="F33" s="200">
        <f>VALUE(Data!B17)</f>
        <v>267574</v>
      </c>
      <c r="G33" s="201"/>
      <c r="H33" s="29">
        <f>VALUE(Data!C17)</f>
        <v>1232661</v>
      </c>
      <c r="I33" s="29">
        <f>VALUE(Data!D17)</f>
        <v>3022147</v>
      </c>
    </row>
    <row r="34" spans="5:9" x14ac:dyDescent="0.25">
      <c r="E34" s="28">
        <f>VALUE(Data!A18)</f>
        <v>2008</v>
      </c>
      <c r="F34" s="200">
        <f>VALUE(Data!B18)</f>
        <v>261466</v>
      </c>
      <c r="G34" s="201"/>
      <c r="H34" s="29">
        <f>VALUE(Data!C18)</f>
        <v>1220154</v>
      </c>
      <c r="I34" s="29">
        <f>VALUE(Data!D18)</f>
        <v>3017314</v>
      </c>
    </row>
    <row r="35" spans="5:9" x14ac:dyDescent="0.25">
      <c r="E35" s="28">
        <f>VALUE(Data!A19)</f>
        <v>2009</v>
      </c>
      <c r="F35" s="200">
        <f>VALUE(Data!B19)</f>
        <v>258276</v>
      </c>
      <c r="G35" s="201"/>
      <c r="H35" s="29">
        <f>VALUE(Data!C19)</f>
        <v>1202563</v>
      </c>
      <c r="I35" s="29">
        <f>VALUE(Data!D19)</f>
        <v>2955919</v>
      </c>
    </row>
    <row r="36" spans="5:9" x14ac:dyDescent="0.25">
      <c r="E36" s="28">
        <f>VALUE(Data!A20)</f>
        <v>2010</v>
      </c>
      <c r="F36" s="200">
        <f>VALUE(Data!B20)</f>
        <v>256927</v>
      </c>
      <c r="G36" s="201"/>
      <c r="H36" s="29">
        <f>VALUE(Data!C20)</f>
        <v>1196574</v>
      </c>
      <c r="I36" s="29">
        <f>VALUE(Data!D20)</f>
        <v>2950774</v>
      </c>
    </row>
    <row r="37" spans="5:9" x14ac:dyDescent="0.25">
      <c r="E37" s="28">
        <f>VALUE(Data!A21)</f>
        <v>2011</v>
      </c>
      <c r="F37" s="200">
        <f>VALUE(Data!B21)</f>
        <v>254083</v>
      </c>
      <c r="G37" s="201"/>
      <c r="H37" s="29">
        <f>VALUE(Data!C21)</f>
        <v>1194039</v>
      </c>
      <c r="I37" s="29">
        <f>VALUE(Data!D21)</f>
        <v>2964730</v>
      </c>
    </row>
    <row r="38" spans="5:9" x14ac:dyDescent="0.25">
      <c r="E38" s="28">
        <f>VALUE(Data!A22)</f>
        <v>2012</v>
      </c>
      <c r="F38" s="200">
        <f>VALUE(Data!B22)</f>
        <v>260774</v>
      </c>
      <c r="G38" s="201"/>
      <c r="H38" s="29">
        <f>VALUE(Data!C22)</f>
        <v>1212058</v>
      </c>
      <c r="I38" s="29">
        <f>VALUE(Data!D22)</f>
        <v>2968422</v>
      </c>
    </row>
    <row r="39" spans="5:9" x14ac:dyDescent="0.25">
      <c r="E39" s="28">
        <f>VALUE(Data!A23)</f>
        <v>2013</v>
      </c>
      <c r="F39" s="200">
        <f>VALUE(Data!B23)</f>
        <v>263406</v>
      </c>
      <c r="G39" s="201"/>
      <c r="H39" s="29">
        <f>VALUE(Data!C23)</f>
        <v>1213718</v>
      </c>
      <c r="I39" s="29">
        <f>VALUE(Data!D23)</f>
        <v>2970229</v>
      </c>
    </row>
    <row r="40" spans="5:9" x14ac:dyDescent="0.25">
      <c r="E40" s="28">
        <f>VALUE(Data!A24)</f>
        <v>2014</v>
      </c>
      <c r="F40" s="200">
        <f>VALUE(Data!B24)</f>
        <v>266237</v>
      </c>
      <c r="G40" s="201"/>
      <c r="H40" s="29">
        <f>VALUE(Data!C24)</f>
        <v>1216907</v>
      </c>
      <c r="I40" s="29">
        <f>VALUE(Data!D24)</f>
        <v>2991470</v>
      </c>
    </row>
    <row r="41" spans="5:9" x14ac:dyDescent="0.25">
      <c r="E41" s="28">
        <f>VALUE(Data!A25)</f>
        <v>2015</v>
      </c>
      <c r="F41" s="200">
        <f>VALUE(Data!B25)</f>
        <v>270839</v>
      </c>
      <c r="G41" s="201"/>
      <c r="H41" s="29">
        <f>VALUE(Data!C25)</f>
        <v>1242391</v>
      </c>
      <c r="I41" s="29">
        <f>VALUE(Data!D25)</f>
        <v>3051288</v>
      </c>
    </row>
    <row r="42" spans="5:9" x14ac:dyDescent="0.25">
      <c r="E42" s="28">
        <f>VALUE(Data!A26)</f>
        <v>2016</v>
      </c>
      <c r="F42" s="200">
        <f>VALUE(Data!B26)</f>
        <v>277972</v>
      </c>
      <c r="G42" s="201"/>
      <c r="H42" s="29">
        <f>VALUE(Data!C26)</f>
        <v>1275462</v>
      </c>
      <c r="I42" s="29">
        <f>VALUE(Data!D26)</f>
        <v>3128444</v>
      </c>
    </row>
    <row r="43" spans="5:9" x14ac:dyDescent="0.25">
      <c r="E43" s="28">
        <f>VALUE(Data!A27)</f>
        <v>2017</v>
      </c>
      <c r="F43" s="200">
        <f>VALUE(Data!B27)</f>
        <v>281264</v>
      </c>
      <c r="G43" s="201"/>
      <c r="H43" s="29">
        <f>VALUE(Data!C27)</f>
        <v>1290715</v>
      </c>
      <c r="I43" s="29">
        <f>VALUE(Data!D27)</f>
        <v>3189661</v>
      </c>
    </row>
    <row r="44" spans="5:9" x14ac:dyDescent="0.25">
      <c r="E44" s="28">
        <f>VALUE(Data!A28)</f>
        <v>2018</v>
      </c>
      <c r="F44" s="200">
        <f>VALUE(Data!B28)</f>
        <v>283713</v>
      </c>
      <c r="G44" s="201"/>
      <c r="H44" s="29">
        <f>VALUE(Data!C28)</f>
        <v>1302041</v>
      </c>
      <c r="I44" s="29">
        <f>VALUE(Data!D28)</f>
        <v>3223673</v>
      </c>
    </row>
    <row r="45" spans="5:9" x14ac:dyDescent="0.25">
      <c r="E45" s="28">
        <f>VALUE(Data!A29)</f>
        <v>2019</v>
      </c>
      <c r="F45" s="200">
        <f>VALUE(Data!B29)</f>
        <v>289711</v>
      </c>
      <c r="G45" s="201"/>
      <c r="H45" s="29">
        <f>VALUE(Data!C29)</f>
        <v>1316221</v>
      </c>
      <c r="I45" s="29">
        <f>VALUE(Data!D29)</f>
        <v>3254506</v>
      </c>
    </row>
    <row r="46" spans="5:9" x14ac:dyDescent="0.25">
      <c r="E46" s="28">
        <f>VALUE(Data!A30)</f>
        <v>2020</v>
      </c>
      <c r="F46" s="200">
        <f>VALUE(Data!B30)</f>
        <v>221006</v>
      </c>
      <c r="G46" s="201"/>
      <c r="H46" s="29">
        <f>VALUE(Data!C30)</f>
        <v>1118803</v>
      </c>
      <c r="I46" s="29">
        <f>VALUE(Data!D30)</f>
        <v>3064354</v>
      </c>
    </row>
    <row r="47" spans="5:9" x14ac:dyDescent="0.25">
      <c r="E47" s="28">
        <f>VALUE(Data!A31)</f>
        <v>2021</v>
      </c>
      <c r="F47" s="200">
        <f>VALUE(Data!B31)</f>
        <v>276639</v>
      </c>
      <c r="G47" s="201"/>
      <c r="H47" s="29">
        <f>VALUE(Data!C31)</f>
        <v>1223041</v>
      </c>
      <c r="I47" s="29">
        <f>VALUE(Data!D31)</f>
        <v>3007860</v>
      </c>
    </row>
    <row r="48" spans="5:9" x14ac:dyDescent="0.25">
      <c r="E48" s="28">
        <f>VALUE(Data!A32)</f>
        <v>2022</v>
      </c>
      <c r="F48" s="200">
        <f>VALUE(Data!B32)</f>
        <v>282678</v>
      </c>
      <c r="G48" s="201"/>
      <c r="H48" s="29">
        <f>VALUE(Data!C32)</f>
        <v>1279741</v>
      </c>
      <c r="I48" s="29">
        <f>VALUE(Data!D32)</f>
        <v>3196788</v>
      </c>
    </row>
    <row r="49" spans="1:16" x14ac:dyDescent="0.25">
      <c r="E49" s="28">
        <f>VALUE(Data!A33)</f>
        <v>2023</v>
      </c>
      <c r="F49" s="200">
        <f>VALUE(Data!B33)</f>
        <v>289640</v>
      </c>
      <c r="G49" s="201"/>
      <c r="H49" s="29">
        <f>VALUE(Data!C33)</f>
        <v>1305951</v>
      </c>
      <c r="I49" s="29">
        <f>VALUE(Data!D33)</f>
        <v>3222401</v>
      </c>
    </row>
    <row r="50" spans="1:16" x14ac:dyDescent="0.25">
      <c r="E50" s="28">
        <f>VALUE(Data!A34)</f>
        <v>2024</v>
      </c>
      <c r="F50" s="200">
        <f>VALUE(Data!B34)</f>
        <v>293412</v>
      </c>
      <c r="G50" s="201"/>
      <c r="H50" s="29">
        <f>VALUE(Data!C34)</f>
        <v>1320023</v>
      </c>
      <c r="I50" s="29">
        <f>VALUE(Data!D34)</f>
        <v>3277150</v>
      </c>
    </row>
    <row r="51" spans="1:16" x14ac:dyDescent="0.25">
      <c r="C51" s="13"/>
      <c r="D51" s="14"/>
      <c r="E51" s="14"/>
      <c r="F51" s="14"/>
      <c r="G51" s="14"/>
    </row>
    <row r="52" spans="1:16" x14ac:dyDescent="0.25">
      <c r="C52" s="13"/>
      <c r="D52" s="14"/>
      <c r="E52" s="14"/>
      <c r="F52" s="14"/>
      <c r="G52" s="14"/>
    </row>
    <row r="53" spans="1:16" ht="15" customHeight="1" x14ac:dyDescent="0.25">
      <c r="B53" s="18" t="s">
        <v>39</v>
      </c>
      <c r="C53" s="18"/>
      <c r="D53" s="18"/>
      <c r="E53" s="18"/>
      <c r="F53" s="18"/>
      <c r="G53" s="18"/>
      <c r="H53" s="18"/>
      <c r="I53" s="18"/>
      <c r="J53" s="18"/>
      <c r="K53" s="18"/>
      <c r="L53" s="18"/>
    </row>
    <row r="54" spans="1:16" x14ac:dyDescent="0.25">
      <c r="B54" s="18" t="s">
        <v>40</v>
      </c>
      <c r="C54" s="18"/>
      <c r="D54" s="18"/>
      <c r="E54" s="18"/>
      <c r="F54" s="18"/>
      <c r="G54" s="18"/>
      <c r="H54" s="18"/>
      <c r="I54" s="18"/>
      <c r="J54" s="18"/>
      <c r="K54" s="18"/>
      <c r="L54" s="18"/>
    </row>
    <row r="55" spans="1:16" x14ac:dyDescent="0.25">
      <c r="B55" s="18" t="s">
        <v>41</v>
      </c>
      <c r="C55" s="18"/>
      <c r="D55" s="18"/>
      <c r="E55" s="18"/>
      <c r="F55" s="18"/>
      <c r="G55" s="18"/>
      <c r="H55" s="18"/>
      <c r="I55" s="18"/>
      <c r="J55" s="18"/>
      <c r="K55" s="18"/>
      <c r="L55" s="18"/>
    </row>
    <row r="56" spans="1:16" x14ac:dyDescent="0.25">
      <c r="B56" s="18" t="s">
        <v>42</v>
      </c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1:16" x14ac:dyDescent="0.25">
      <c r="B57" s="18" t="s">
        <v>43</v>
      </c>
      <c r="C57" s="18"/>
      <c r="D57" s="18"/>
      <c r="E57" s="18"/>
      <c r="F57" s="18"/>
      <c r="G57" s="18"/>
      <c r="H57" s="18"/>
      <c r="I57" s="18"/>
      <c r="J57" s="18"/>
      <c r="K57" s="18"/>
      <c r="L57" s="18"/>
    </row>
    <row r="58" spans="1:16" x14ac:dyDescent="0.25">
      <c r="B58" s="18" t="s">
        <v>44</v>
      </c>
    </row>
    <row r="59" spans="1:16" x14ac:dyDescent="0.25">
      <c r="B59" s="18"/>
    </row>
    <row r="60" spans="1:16" x14ac:dyDescent="0.25">
      <c r="B60" s="18"/>
    </row>
    <row r="61" spans="1:16" s="3" customFormat="1" ht="11.25" customHeight="1" x14ac:dyDescent="0.25">
      <c r="A61" s="193" t="s">
        <v>45</v>
      </c>
      <c r="B61" s="193"/>
      <c r="C61" s="193"/>
      <c r="D61" s="193"/>
      <c r="E61" s="193"/>
      <c r="F61" s="193"/>
      <c r="G61" s="193"/>
      <c r="H61" s="193"/>
      <c r="I61" s="193"/>
      <c r="J61" s="193"/>
      <c r="K61" s="193"/>
      <c r="L61" s="193"/>
      <c r="M61" s="14"/>
      <c r="N61" s="14"/>
      <c r="O61" s="14"/>
      <c r="P61" s="14"/>
    </row>
    <row r="63" spans="1:16" ht="12" customHeight="1" x14ac:dyDescent="0.25"/>
  </sheetData>
  <mergeCells count="34">
    <mergeCell ref="F42:G42"/>
    <mergeCell ref="F43:G43"/>
    <mergeCell ref="F32:G32"/>
    <mergeCell ref="F50:G50"/>
    <mergeCell ref="F44:G44"/>
    <mergeCell ref="F45:G45"/>
    <mergeCell ref="F46:G46"/>
    <mergeCell ref="F47:G47"/>
    <mergeCell ref="F33:G33"/>
    <mergeCell ref="F34:G34"/>
    <mergeCell ref="F35:G35"/>
    <mergeCell ref="F36:G36"/>
    <mergeCell ref="F37:G37"/>
    <mergeCell ref="F48:G48"/>
    <mergeCell ref="F49:G49"/>
    <mergeCell ref="F39:G39"/>
    <mergeCell ref="F40:G40"/>
    <mergeCell ref="F41:G41"/>
    <mergeCell ref="A1:K1"/>
    <mergeCell ref="A61:L61"/>
    <mergeCell ref="A16:K17"/>
    <mergeCell ref="A20:K20"/>
    <mergeCell ref="A22:K22"/>
    <mergeCell ref="A2:K4"/>
    <mergeCell ref="A7:K7"/>
    <mergeCell ref="F24:G24"/>
    <mergeCell ref="F25:G25"/>
    <mergeCell ref="F26:G26"/>
    <mergeCell ref="F38:G38"/>
    <mergeCell ref="F27:G27"/>
    <mergeCell ref="F28:G28"/>
    <mergeCell ref="F29:G29"/>
    <mergeCell ref="F30:G30"/>
    <mergeCell ref="F31:G31"/>
  </mergeCells>
  <phoneticPr fontId="0" type="noConversion"/>
  <conditionalFormatting sqref="E5">
    <cfRule type="expression" dxfId="18" priority="4" stopIfTrue="1">
      <formula>VALUE($E$5)&lt;0</formula>
    </cfRule>
  </conditionalFormatting>
  <conditionalFormatting sqref="E9">
    <cfRule type="expression" dxfId="17" priority="3" stopIfTrue="1">
      <formula>VALUE($E$9)&lt;0</formula>
    </cfRule>
  </conditionalFormatting>
  <conditionalFormatting sqref="G5">
    <cfRule type="expression" dxfId="16" priority="2" stopIfTrue="1">
      <formula>VALUE($G$5)&lt;0</formula>
    </cfRule>
  </conditionalFormatting>
  <conditionalFormatting sqref="G9">
    <cfRule type="expression" dxfId="15" priority="1" stopIfTrue="1">
      <formula>VALUE($G$9)&lt;0</formula>
    </cfRule>
  </conditionalFormatting>
  <pageMargins left="0.75" right="0.75" top="1" bottom="1" header="0.5" footer="0.5"/>
  <pageSetup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9"/>
  <sheetViews>
    <sheetView topLeftCell="A18" zoomScaleNormal="100" workbookViewId="0">
      <selection activeCell="D4" sqref="D4"/>
    </sheetView>
  </sheetViews>
  <sheetFormatPr defaultRowHeight="13.2" x14ac:dyDescent="0.25"/>
  <cols>
    <col min="4" max="15" width="9.109375" style="41" customWidth="1"/>
    <col min="16" max="16" width="0" hidden="1" customWidth="1"/>
  </cols>
  <sheetData>
    <row r="1" spans="1:16" x14ac:dyDescent="0.25">
      <c r="A1" s="30"/>
      <c r="B1" s="202" t="s">
        <v>46</v>
      </c>
      <c r="C1" s="203"/>
      <c r="D1" s="203"/>
      <c r="E1" s="203"/>
      <c r="F1" s="203"/>
      <c r="G1" s="203"/>
      <c r="H1" s="203"/>
      <c r="I1" s="203"/>
      <c r="J1" s="203"/>
      <c r="K1" s="203"/>
      <c r="L1" s="203"/>
      <c r="M1" s="203"/>
      <c r="N1" s="203"/>
      <c r="O1" s="203"/>
      <c r="P1" s="203"/>
    </row>
    <row r="2" spans="1:16" ht="12.75" customHeight="1" x14ac:dyDescent="0.25">
      <c r="A2" s="219" t="s">
        <v>47</v>
      </c>
      <c r="B2" s="220"/>
      <c r="C2" s="221"/>
      <c r="D2" s="225" t="s">
        <v>48</v>
      </c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7"/>
    </row>
    <row r="3" spans="1:16" x14ac:dyDescent="0.25">
      <c r="A3" s="222"/>
      <c r="B3" s="223"/>
      <c r="C3" s="224"/>
      <c r="D3" s="167" t="s">
        <v>49</v>
      </c>
      <c r="E3" s="167" t="s">
        <v>50</v>
      </c>
      <c r="F3" s="167" t="s">
        <v>51</v>
      </c>
      <c r="G3" s="167" t="s">
        <v>52</v>
      </c>
      <c r="H3" s="167" t="s">
        <v>53</v>
      </c>
      <c r="I3" s="167" t="s">
        <v>54</v>
      </c>
      <c r="J3" s="167" t="s">
        <v>55</v>
      </c>
      <c r="K3" s="167" t="s">
        <v>56</v>
      </c>
      <c r="L3" s="167" t="s">
        <v>57</v>
      </c>
      <c r="M3" s="167" t="s">
        <v>58</v>
      </c>
      <c r="N3" s="167" t="s">
        <v>59</v>
      </c>
      <c r="O3" s="167" t="s">
        <v>60</v>
      </c>
    </row>
    <row r="4" spans="1:16" ht="12.75" customHeight="1" x14ac:dyDescent="0.25">
      <c r="A4" s="38"/>
      <c r="B4" s="39"/>
      <c r="C4" s="39"/>
      <c r="D4" s="123" t="s">
        <v>61</v>
      </c>
      <c r="E4" s="123"/>
      <c r="F4" s="123"/>
      <c r="G4" s="123"/>
      <c r="H4" s="123"/>
      <c r="I4" s="123"/>
      <c r="J4" s="123"/>
      <c r="K4" s="123"/>
      <c r="L4" s="123"/>
      <c r="M4" s="123"/>
      <c r="N4" s="123"/>
      <c r="O4" s="124"/>
    </row>
    <row r="5" spans="1:16" ht="12.75" hidden="1" customHeight="1" x14ac:dyDescent="0.25">
      <c r="A5" s="38"/>
      <c r="B5" s="39"/>
      <c r="C5" s="39"/>
      <c r="D5" s="98" t="s">
        <v>49</v>
      </c>
      <c r="E5" s="98" t="s">
        <v>50</v>
      </c>
      <c r="F5" s="98" t="s">
        <v>51</v>
      </c>
      <c r="G5" s="98" t="s">
        <v>52</v>
      </c>
      <c r="H5" s="98" t="s">
        <v>53</v>
      </c>
      <c r="I5" s="98" t="s">
        <v>54</v>
      </c>
      <c r="J5" s="98" t="s">
        <v>55</v>
      </c>
      <c r="K5" s="98" t="s">
        <v>56</v>
      </c>
      <c r="L5" s="98" t="s">
        <v>57</v>
      </c>
      <c r="M5" s="98" t="s">
        <v>58</v>
      </c>
      <c r="N5" s="98" t="s">
        <v>59</v>
      </c>
      <c r="O5" s="98" t="s">
        <v>60</v>
      </c>
      <c r="P5" s="40" t="s">
        <v>62</v>
      </c>
    </row>
    <row r="6" spans="1:16" ht="12.75" customHeight="1" x14ac:dyDescent="0.25">
      <c r="A6" s="204" t="s">
        <v>63</v>
      </c>
      <c r="B6" s="205"/>
      <c r="C6" s="206"/>
      <c r="D6" s="99" t="s">
        <v>64</v>
      </c>
      <c r="E6" s="99" t="s">
        <v>65</v>
      </c>
      <c r="F6" s="99" t="s">
        <v>66</v>
      </c>
      <c r="G6" s="99" t="s">
        <v>67</v>
      </c>
      <c r="H6" s="99" t="s">
        <v>68</v>
      </c>
      <c r="I6" s="99" t="s">
        <v>69</v>
      </c>
      <c r="J6" s="99" t="s">
        <v>70</v>
      </c>
      <c r="K6" s="99" t="s">
        <v>71</v>
      </c>
      <c r="L6" s="99" t="s">
        <v>72</v>
      </c>
      <c r="M6" s="99" t="s">
        <v>73</v>
      </c>
      <c r="N6" s="99" t="s">
        <v>74</v>
      </c>
      <c r="O6" s="99" t="s">
        <v>75</v>
      </c>
      <c r="P6" s="41">
        <v>1</v>
      </c>
    </row>
    <row r="7" spans="1:16" ht="12.75" customHeight="1" x14ac:dyDescent="0.25">
      <c r="A7" s="204" t="s">
        <v>76</v>
      </c>
      <c r="B7" s="205"/>
      <c r="C7" s="206"/>
      <c r="D7" s="99" t="s">
        <v>77</v>
      </c>
      <c r="E7" s="99" t="s">
        <v>78</v>
      </c>
      <c r="F7" s="99" t="s">
        <v>79</v>
      </c>
      <c r="G7" s="99" t="s">
        <v>80</v>
      </c>
      <c r="H7" s="99" t="s">
        <v>81</v>
      </c>
      <c r="I7" s="99" t="s">
        <v>82</v>
      </c>
      <c r="J7" s="99" t="s">
        <v>83</v>
      </c>
      <c r="K7" s="99" t="s">
        <v>84</v>
      </c>
      <c r="L7" s="99" t="s">
        <v>85</v>
      </c>
      <c r="M7" s="99" t="s">
        <v>86</v>
      </c>
      <c r="N7" s="99" t="s">
        <v>87</v>
      </c>
      <c r="O7" s="99" t="s">
        <v>88</v>
      </c>
      <c r="P7" s="41">
        <v>2</v>
      </c>
    </row>
    <row r="8" spans="1:16" ht="12.75" customHeight="1" x14ac:dyDescent="0.25">
      <c r="A8" s="204" t="s">
        <v>89</v>
      </c>
      <c r="B8" s="205"/>
      <c r="C8" s="206"/>
      <c r="D8" s="99" t="s">
        <v>90</v>
      </c>
      <c r="E8" s="99" t="s">
        <v>91</v>
      </c>
      <c r="F8" s="99" t="s">
        <v>92</v>
      </c>
      <c r="G8" s="99" t="s">
        <v>93</v>
      </c>
      <c r="H8" s="99" t="s">
        <v>94</v>
      </c>
      <c r="I8" s="99" t="s">
        <v>95</v>
      </c>
      <c r="J8" s="99" t="s">
        <v>96</v>
      </c>
      <c r="K8" s="99" t="s">
        <v>97</v>
      </c>
      <c r="L8" s="99" t="s">
        <v>98</v>
      </c>
      <c r="M8" s="99" t="s">
        <v>99</v>
      </c>
      <c r="N8" s="99" t="s">
        <v>77</v>
      </c>
      <c r="O8" s="99" t="s">
        <v>100</v>
      </c>
      <c r="P8" s="41">
        <v>3</v>
      </c>
    </row>
    <row r="9" spans="1:16" ht="12.75" customHeight="1" x14ac:dyDescent="0.25">
      <c r="A9" s="204" t="s">
        <v>101</v>
      </c>
      <c r="B9" s="205"/>
      <c r="C9" s="206"/>
      <c r="D9" s="99" t="s">
        <v>102</v>
      </c>
      <c r="E9" s="99" t="s">
        <v>103</v>
      </c>
      <c r="F9" s="99" t="s">
        <v>104</v>
      </c>
      <c r="G9" s="99" t="s">
        <v>105</v>
      </c>
      <c r="H9" s="99" t="s">
        <v>106</v>
      </c>
      <c r="I9" s="99" t="s">
        <v>107</v>
      </c>
      <c r="J9" s="99" t="s">
        <v>108</v>
      </c>
      <c r="K9" s="99" t="s">
        <v>106</v>
      </c>
      <c r="L9" s="99" t="s">
        <v>109</v>
      </c>
      <c r="M9" s="99" t="s">
        <v>107</v>
      </c>
      <c r="N9" s="99" t="s">
        <v>110</v>
      </c>
      <c r="O9" s="99" t="s">
        <v>111</v>
      </c>
      <c r="P9" s="41">
        <v>4</v>
      </c>
    </row>
    <row r="10" spans="1:16" ht="12.75" customHeight="1" x14ac:dyDescent="0.25">
      <c r="A10" s="204" t="s">
        <v>112</v>
      </c>
      <c r="B10" s="205"/>
      <c r="C10" s="206"/>
      <c r="D10" s="99" t="s">
        <v>113</v>
      </c>
      <c r="E10" s="99" t="s">
        <v>114</v>
      </c>
      <c r="F10" s="99" t="s">
        <v>115</v>
      </c>
      <c r="G10" s="99" t="s">
        <v>116</v>
      </c>
      <c r="H10" s="99" t="s">
        <v>117</v>
      </c>
      <c r="I10" s="99" t="s">
        <v>118</v>
      </c>
      <c r="J10" s="99" t="s">
        <v>119</v>
      </c>
      <c r="K10" s="99" t="s">
        <v>120</v>
      </c>
      <c r="L10" s="99" t="s">
        <v>121</v>
      </c>
      <c r="M10" s="99" t="s">
        <v>122</v>
      </c>
      <c r="N10" s="99" t="s">
        <v>123</v>
      </c>
      <c r="O10" s="99" t="s">
        <v>124</v>
      </c>
      <c r="P10" s="41">
        <v>5</v>
      </c>
    </row>
    <row r="11" spans="1:16" ht="12.75" customHeight="1" thickBot="1" x14ac:dyDescent="0.3">
      <c r="A11" s="204" t="s">
        <v>125</v>
      </c>
      <c r="B11" s="205"/>
      <c r="C11" s="206"/>
      <c r="D11" s="129" t="s">
        <v>126</v>
      </c>
      <c r="E11" s="129" t="s">
        <v>127</v>
      </c>
      <c r="F11" s="129" t="s">
        <v>128</v>
      </c>
      <c r="G11" s="129" t="s">
        <v>129</v>
      </c>
      <c r="H11" s="129" t="s">
        <v>130</v>
      </c>
      <c r="I11" s="129" t="s">
        <v>131</v>
      </c>
      <c r="J11" s="129" t="s">
        <v>131</v>
      </c>
      <c r="K11" s="129" t="s">
        <v>132</v>
      </c>
      <c r="L11" s="129" t="s">
        <v>131</v>
      </c>
      <c r="M11" s="129" t="s">
        <v>105</v>
      </c>
      <c r="N11" s="129" t="s">
        <v>133</v>
      </c>
      <c r="O11" s="129" t="s">
        <v>134</v>
      </c>
      <c r="P11" s="41">
        <v>6</v>
      </c>
    </row>
    <row r="12" spans="1:16" ht="12.75" customHeight="1" x14ac:dyDescent="0.25">
      <c r="A12" s="204" t="s">
        <v>135</v>
      </c>
      <c r="B12" s="205"/>
      <c r="C12" s="206"/>
      <c r="D12" s="130" t="s">
        <v>136</v>
      </c>
      <c r="E12" s="130" t="s">
        <v>137</v>
      </c>
      <c r="F12" s="130" t="s">
        <v>138</v>
      </c>
      <c r="G12" s="130" t="s">
        <v>139</v>
      </c>
      <c r="H12" s="130" t="s">
        <v>140</v>
      </c>
      <c r="I12" s="130" t="s">
        <v>141</v>
      </c>
      <c r="J12" s="130" t="s">
        <v>142</v>
      </c>
      <c r="K12" s="130" t="s">
        <v>143</v>
      </c>
      <c r="L12" s="130" t="s">
        <v>144</v>
      </c>
      <c r="M12" s="130" t="s">
        <v>145</v>
      </c>
      <c r="N12" s="130" t="s">
        <v>146</v>
      </c>
      <c r="O12" s="130" t="s">
        <v>147</v>
      </c>
      <c r="P12" s="41">
        <v>7</v>
      </c>
    </row>
    <row r="13" spans="1:16" ht="12.75" customHeight="1" x14ac:dyDescent="0.25">
      <c r="A13" s="125"/>
      <c r="B13" s="126"/>
      <c r="C13" s="126"/>
      <c r="D13" s="74" t="s">
        <v>148</v>
      </c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5"/>
    </row>
    <row r="14" spans="1:16" ht="12.75" customHeight="1" x14ac:dyDescent="0.25">
      <c r="A14" s="204" t="s">
        <v>63</v>
      </c>
      <c r="B14" s="205"/>
      <c r="C14" s="206"/>
      <c r="D14" s="99" t="s">
        <v>149</v>
      </c>
      <c r="E14" s="99" t="s">
        <v>150</v>
      </c>
      <c r="F14" s="99" t="s">
        <v>72</v>
      </c>
      <c r="G14" s="99" t="s">
        <v>151</v>
      </c>
      <c r="H14" s="99" t="s">
        <v>152</v>
      </c>
      <c r="I14" s="99"/>
      <c r="J14" s="99"/>
      <c r="K14" s="99"/>
      <c r="L14" s="99"/>
      <c r="M14" s="99"/>
      <c r="N14" s="99"/>
      <c r="O14" s="99"/>
      <c r="P14">
        <v>8</v>
      </c>
    </row>
    <row r="15" spans="1:16" ht="12.75" customHeight="1" x14ac:dyDescent="0.25">
      <c r="A15" s="204" t="s">
        <v>76</v>
      </c>
      <c r="B15" s="205"/>
      <c r="C15" s="206"/>
      <c r="D15" s="99" t="s">
        <v>153</v>
      </c>
      <c r="E15" s="99" t="s">
        <v>100</v>
      </c>
      <c r="F15" s="99" t="s">
        <v>154</v>
      </c>
      <c r="G15" s="99" t="s">
        <v>155</v>
      </c>
      <c r="H15" s="99" t="s">
        <v>156</v>
      </c>
      <c r="I15" s="99"/>
      <c r="J15" s="99"/>
      <c r="K15" s="99"/>
      <c r="L15" s="99"/>
      <c r="M15" s="99"/>
      <c r="N15" s="99"/>
      <c r="O15" s="99"/>
      <c r="P15">
        <v>9</v>
      </c>
    </row>
    <row r="16" spans="1:16" ht="12.75" customHeight="1" x14ac:dyDescent="0.25">
      <c r="A16" s="204" t="s">
        <v>89</v>
      </c>
      <c r="B16" s="205"/>
      <c r="C16" s="206"/>
      <c r="D16" s="99" t="s">
        <v>157</v>
      </c>
      <c r="E16" s="99" t="s">
        <v>70</v>
      </c>
      <c r="F16" s="99" t="s">
        <v>158</v>
      </c>
      <c r="G16" s="99" t="s">
        <v>159</v>
      </c>
      <c r="H16" s="99" t="s">
        <v>97</v>
      </c>
      <c r="I16" s="99"/>
      <c r="J16" s="99"/>
      <c r="K16" s="99"/>
      <c r="L16" s="99"/>
      <c r="M16" s="99"/>
      <c r="N16" s="99"/>
      <c r="O16" s="99"/>
      <c r="P16">
        <v>10</v>
      </c>
    </row>
    <row r="17" spans="1:16" ht="12.75" customHeight="1" x14ac:dyDescent="0.25">
      <c r="A17" s="204" t="s">
        <v>101</v>
      </c>
      <c r="B17" s="205"/>
      <c r="C17" s="206"/>
      <c r="D17" s="99" t="s">
        <v>160</v>
      </c>
      <c r="E17" s="99" t="s">
        <v>129</v>
      </c>
      <c r="F17" s="99" t="s">
        <v>107</v>
      </c>
      <c r="G17" s="99" t="s">
        <v>161</v>
      </c>
      <c r="H17" s="99" t="s">
        <v>162</v>
      </c>
      <c r="I17" s="99"/>
      <c r="J17" s="99"/>
      <c r="K17" s="99"/>
      <c r="L17" s="99"/>
      <c r="M17" s="99"/>
      <c r="N17" s="99"/>
      <c r="O17" s="99"/>
      <c r="P17">
        <v>11</v>
      </c>
    </row>
    <row r="18" spans="1:16" ht="12.75" customHeight="1" x14ac:dyDescent="0.25">
      <c r="A18" s="204" t="s">
        <v>112</v>
      </c>
      <c r="B18" s="205"/>
      <c r="C18" s="206"/>
      <c r="D18" s="99" t="s">
        <v>163</v>
      </c>
      <c r="E18" s="99" t="s">
        <v>164</v>
      </c>
      <c r="F18" s="99" t="s">
        <v>165</v>
      </c>
      <c r="G18" s="99" t="s">
        <v>166</v>
      </c>
      <c r="H18" s="99" t="s">
        <v>167</v>
      </c>
      <c r="I18" s="99"/>
      <c r="J18" s="99"/>
      <c r="K18" s="99"/>
      <c r="L18" s="99"/>
      <c r="M18" s="99"/>
      <c r="N18" s="99"/>
      <c r="O18" s="99"/>
      <c r="P18">
        <v>12</v>
      </c>
    </row>
    <row r="19" spans="1:16" ht="12.75" customHeight="1" thickBot="1" x14ac:dyDescent="0.3">
      <c r="A19" s="204" t="s">
        <v>125</v>
      </c>
      <c r="B19" s="205"/>
      <c r="C19" s="206"/>
      <c r="D19" s="99" t="s">
        <v>168</v>
      </c>
      <c r="E19" s="99" t="s">
        <v>169</v>
      </c>
      <c r="F19" s="99" t="s">
        <v>170</v>
      </c>
      <c r="G19" s="99" t="s">
        <v>171</v>
      </c>
      <c r="H19" s="99" t="s">
        <v>172</v>
      </c>
      <c r="I19" s="99"/>
      <c r="J19" s="99"/>
      <c r="K19" s="99"/>
      <c r="L19" s="99"/>
      <c r="M19" s="99"/>
      <c r="N19" s="99"/>
      <c r="O19" s="99"/>
      <c r="P19">
        <v>13</v>
      </c>
    </row>
    <row r="20" spans="1:16" ht="12.75" customHeight="1" x14ac:dyDescent="0.25">
      <c r="A20" s="204" t="s">
        <v>135</v>
      </c>
      <c r="B20" s="205"/>
      <c r="C20" s="206"/>
      <c r="D20" s="130" t="s">
        <v>173</v>
      </c>
      <c r="E20" s="130" t="s">
        <v>174</v>
      </c>
      <c r="F20" s="130" t="s">
        <v>175</v>
      </c>
      <c r="G20" s="130" t="s">
        <v>176</v>
      </c>
      <c r="H20" s="130" t="s">
        <v>177</v>
      </c>
      <c r="I20" s="130"/>
      <c r="J20" s="130"/>
      <c r="K20" s="130"/>
      <c r="L20" s="130"/>
      <c r="M20" s="130"/>
      <c r="N20" s="130"/>
      <c r="O20" s="130"/>
      <c r="P20">
        <v>14</v>
      </c>
    </row>
    <row r="21" spans="1:16" ht="12.75" customHeight="1" x14ac:dyDescent="0.25">
      <c r="A21" s="127"/>
      <c r="B21" s="128"/>
      <c r="C21" s="128"/>
      <c r="D21" s="74" t="s">
        <v>178</v>
      </c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5"/>
    </row>
    <row r="22" spans="1:16" ht="12.75" customHeight="1" x14ac:dyDescent="0.25">
      <c r="A22" s="204" t="s">
        <v>63</v>
      </c>
      <c r="B22" s="205"/>
      <c r="C22" s="206"/>
      <c r="D22" s="99" t="s">
        <v>179</v>
      </c>
      <c r="E22" s="99" t="s">
        <v>180</v>
      </c>
      <c r="F22" s="99" t="s">
        <v>181</v>
      </c>
      <c r="G22" s="99" t="s">
        <v>182</v>
      </c>
      <c r="H22" s="99" t="s">
        <v>181</v>
      </c>
      <c r="I22" s="99"/>
      <c r="J22" s="99"/>
      <c r="K22" s="99"/>
      <c r="L22" s="99"/>
      <c r="M22" s="99"/>
      <c r="N22" s="99"/>
      <c r="O22" s="99"/>
      <c r="P22">
        <v>15</v>
      </c>
    </row>
    <row r="23" spans="1:16" ht="12.75" customHeight="1" x14ac:dyDescent="0.25">
      <c r="A23" s="204" t="s">
        <v>76</v>
      </c>
      <c r="B23" s="205"/>
      <c r="C23" s="206"/>
      <c r="D23" s="99" t="s">
        <v>183</v>
      </c>
      <c r="E23" s="99" t="s">
        <v>184</v>
      </c>
      <c r="F23" s="99" t="s">
        <v>185</v>
      </c>
      <c r="G23" s="99" t="s">
        <v>186</v>
      </c>
      <c r="H23" s="99" t="s">
        <v>187</v>
      </c>
      <c r="I23" s="99"/>
      <c r="J23" s="99"/>
      <c r="K23" s="99"/>
      <c r="L23" s="99"/>
      <c r="M23" s="99"/>
      <c r="N23" s="99"/>
      <c r="O23" s="99"/>
      <c r="P23">
        <v>16</v>
      </c>
    </row>
    <row r="24" spans="1:16" ht="12.75" customHeight="1" x14ac:dyDescent="0.25">
      <c r="A24" s="204" t="s">
        <v>89</v>
      </c>
      <c r="B24" s="205"/>
      <c r="C24" s="206"/>
      <c r="D24" s="99" t="s">
        <v>188</v>
      </c>
      <c r="E24" s="99" t="s">
        <v>189</v>
      </c>
      <c r="F24" s="99" t="s">
        <v>182</v>
      </c>
      <c r="G24" s="99" t="s">
        <v>189</v>
      </c>
      <c r="H24" s="99" t="s">
        <v>190</v>
      </c>
      <c r="I24" s="99"/>
      <c r="J24" s="99"/>
      <c r="K24" s="99"/>
      <c r="L24" s="99"/>
      <c r="M24" s="99"/>
      <c r="N24" s="99"/>
      <c r="O24" s="99"/>
      <c r="P24">
        <v>17</v>
      </c>
    </row>
    <row r="25" spans="1:16" ht="12.75" customHeight="1" x14ac:dyDescent="0.25">
      <c r="A25" s="204" t="s">
        <v>101</v>
      </c>
      <c r="B25" s="205"/>
      <c r="C25" s="206"/>
      <c r="D25" s="99" t="s">
        <v>191</v>
      </c>
      <c r="E25" s="99" t="s">
        <v>192</v>
      </c>
      <c r="F25" s="99" t="s">
        <v>190</v>
      </c>
      <c r="G25" s="99" t="s">
        <v>186</v>
      </c>
      <c r="H25" s="99" t="s">
        <v>193</v>
      </c>
      <c r="I25" s="99"/>
      <c r="J25" s="99"/>
      <c r="K25" s="99"/>
      <c r="L25" s="99"/>
      <c r="M25" s="99"/>
      <c r="N25" s="99"/>
      <c r="O25" s="99"/>
      <c r="P25">
        <v>18</v>
      </c>
    </row>
    <row r="26" spans="1:16" ht="12.75" customHeight="1" x14ac:dyDescent="0.25">
      <c r="A26" s="204" t="s">
        <v>112</v>
      </c>
      <c r="B26" s="205"/>
      <c r="C26" s="206"/>
      <c r="D26" s="99" t="s">
        <v>194</v>
      </c>
      <c r="E26" s="99" t="s">
        <v>195</v>
      </c>
      <c r="F26" s="99" t="s">
        <v>194</v>
      </c>
      <c r="G26" s="99" t="s">
        <v>189</v>
      </c>
      <c r="H26" s="99" t="s">
        <v>185</v>
      </c>
      <c r="I26" s="99"/>
      <c r="J26" s="99"/>
      <c r="K26" s="99"/>
      <c r="L26" s="99"/>
      <c r="M26" s="99"/>
      <c r="N26" s="99"/>
      <c r="O26" s="99"/>
      <c r="P26">
        <v>19</v>
      </c>
    </row>
    <row r="27" spans="1:16" ht="12.75" customHeight="1" thickBot="1" x14ac:dyDescent="0.3">
      <c r="A27" s="204" t="s">
        <v>125</v>
      </c>
      <c r="B27" s="205"/>
      <c r="C27" s="206"/>
      <c r="D27" s="129" t="s">
        <v>196</v>
      </c>
      <c r="E27" s="129" t="s">
        <v>195</v>
      </c>
      <c r="F27" s="129" t="s">
        <v>197</v>
      </c>
      <c r="G27" s="129" t="s">
        <v>198</v>
      </c>
      <c r="H27" s="129" t="s">
        <v>187</v>
      </c>
      <c r="I27" s="129"/>
      <c r="J27" s="129"/>
      <c r="K27" s="129"/>
      <c r="L27" s="129"/>
      <c r="M27" s="129"/>
      <c r="N27" s="129"/>
      <c r="O27" s="129"/>
      <c r="P27">
        <v>20</v>
      </c>
    </row>
    <row r="28" spans="1:16" ht="12.75" customHeight="1" x14ac:dyDescent="0.25">
      <c r="A28" s="204" t="s">
        <v>135</v>
      </c>
      <c r="B28" s="205"/>
      <c r="C28" s="206"/>
      <c r="D28" s="130" t="s">
        <v>199</v>
      </c>
      <c r="E28" s="130" t="s">
        <v>181</v>
      </c>
      <c r="F28" s="130" t="s">
        <v>200</v>
      </c>
      <c r="G28" s="130" t="s">
        <v>198</v>
      </c>
      <c r="H28" s="130" t="s">
        <v>193</v>
      </c>
      <c r="I28" s="130"/>
      <c r="J28" s="130"/>
      <c r="K28" s="130"/>
      <c r="L28" s="130"/>
      <c r="M28" s="130"/>
      <c r="N28" s="130"/>
      <c r="O28" s="130"/>
      <c r="P28">
        <v>21</v>
      </c>
    </row>
    <row r="29" spans="1:16" ht="12.75" customHeight="1" x14ac:dyDescent="0.25">
      <c r="A29" s="44"/>
      <c r="B29" s="44"/>
      <c r="C29" s="44"/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</row>
    <row r="30" spans="1:16" x14ac:dyDescent="0.25">
      <c r="A30" s="169"/>
      <c r="B30" s="202" t="s">
        <v>201</v>
      </c>
      <c r="C30" s="203"/>
      <c r="D30" s="203"/>
      <c r="E30" s="203"/>
      <c r="F30" s="203"/>
      <c r="G30" s="203"/>
      <c r="H30" s="203"/>
      <c r="I30" s="203"/>
      <c r="J30" s="203"/>
      <c r="K30" s="203"/>
      <c r="L30" s="203"/>
      <c r="M30" s="203"/>
      <c r="N30" s="203"/>
      <c r="O30" s="203"/>
      <c r="P30" s="203"/>
    </row>
    <row r="31" spans="1:16" ht="12.75" customHeight="1" x14ac:dyDescent="0.25">
      <c r="A31" s="213" t="s">
        <v>47</v>
      </c>
      <c r="B31" s="214"/>
      <c r="C31" s="215"/>
      <c r="D31" s="209" t="s">
        <v>48</v>
      </c>
      <c r="E31" s="210"/>
      <c r="F31" s="210"/>
      <c r="G31" s="210"/>
      <c r="H31" s="210"/>
      <c r="I31" s="210"/>
      <c r="J31" s="210"/>
      <c r="K31" s="210"/>
      <c r="L31" s="210"/>
      <c r="M31" s="210"/>
      <c r="N31" s="210"/>
      <c r="O31" s="211"/>
    </row>
    <row r="32" spans="1:16" x14ac:dyDescent="0.25">
      <c r="A32" s="216"/>
      <c r="B32" s="217"/>
      <c r="C32" s="218"/>
      <c r="D32" s="168" t="s">
        <v>49</v>
      </c>
      <c r="E32" s="168" t="s">
        <v>50</v>
      </c>
      <c r="F32" s="168" t="s">
        <v>51</v>
      </c>
      <c r="G32" s="168" t="s">
        <v>52</v>
      </c>
      <c r="H32" s="168" t="s">
        <v>53</v>
      </c>
      <c r="I32" s="168" t="s">
        <v>54</v>
      </c>
      <c r="J32" s="168" t="s">
        <v>55</v>
      </c>
      <c r="K32" s="168" t="s">
        <v>56</v>
      </c>
      <c r="L32" s="168" t="s">
        <v>57</v>
      </c>
      <c r="M32" s="168" t="s">
        <v>58</v>
      </c>
      <c r="N32" s="168" t="s">
        <v>59</v>
      </c>
      <c r="O32" s="168" t="s">
        <v>60</v>
      </c>
    </row>
    <row r="33" spans="1:16" ht="12.75" customHeight="1" x14ac:dyDescent="0.25">
      <c r="A33" s="42"/>
      <c r="B33" s="43"/>
      <c r="C33" s="43"/>
      <c r="D33" s="74" t="s">
        <v>202</v>
      </c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5"/>
    </row>
    <row r="34" spans="1:16" ht="12.75" customHeight="1" x14ac:dyDescent="0.25">
      <c r="A34" s="204" t="s">
        <v>63</v>
      </c>
      <c r="B34" s="205"/>
      <c r="C34" s="206"/>
      <c r="D34" s="99" t="s">
        <v>64</v>
      </c>
      <c r="E34" s="99" t="s">
        <v>203</v>
      </c>
      <c r="F34" s="99" t="s">
        <v>204</v>
      </c>
      <c r="G34" s="99" t="s">
        <v>205</v>
      </c>
      <c r="H34" s="99" t="s">
        <v>206</v>
      </c>
      <c r="I34" s="99" t="s">
        <v>207</v>
      </c>
      <c r="J34" s="99" t="s">
        <v>208</v>
      </c>
      <c r="K34" s="99" t="s">
        <v>209</v>
      </c>
      <c r="L34" s="99" t="s">
        <v>210</v>
      </c>
      <c r="M34" s="99" t="s">
        <v>211</v>
      </c>
      <c r="N34" s="99" t="s">
        <v>212</v>
      </c>
      <c r="O34" s="99" t="s">
        <v>213</v>
      </c>
      <c r="P34">
        <v>22</v>
      </c>
    </row>
    <row r="35" spans="1:16" ht="12.75" customHeight="1" x14ac:dyDescent="0.25">
      <c r="A35" s="204" t="s">
        <v>76</v>
      </c>
      <c r="B35" s="205"/>
      <c r="C35" s="206"/>
      <c r="D35" s="99" t="s">
        <v>77</v>
      </c>
      <c r="E35" s="99" t="s">
        <v>214</v>
      </c>
      <c r="F35" s="99" t="s">
        <v>215</v>
      </c>
      <c r="G35" s="99" t="s">
        <v>216</v>
      </c>
      <c r="H35" s="99" t="s">
        <v>217</v>
      </c>
      <c r="I35" s="99" t="s">
        <v>218</v>
      </c>
      <c r="J35" s="99" t="s">
        <v>219</v>
      </c>
      <c r="K35" s="99" t="s">
        <v>176</v>
      </c>
      <c r="L35" s="99" t="s">
        <v>220</v>
      </c>
      <c r="M35" s="99" t="s">
        <v>221</v>
      </c>
      <c r="N35" s="99" t="s">
        <v>222</v>
      </c>
      <c r="O35" s="99" t="s">
        <v>223</v>
      </c>
      <c r="P35">
        <v>23</v>
      </c>
    </row>
    <row r="36" spans="1:16" ht="12.75" customHeight="1" x14ac:dyDescent="0.25">
      <c r="A36" s="204" t="s">
        <v>89</v>
      </c>
      <c r="B36" s="205"/>
      <c r="C36" s="206"/>
      <c r="D36" s="99" t="s">
        <v>90</v>
      </c>
      <c r="E36" s="99" t="s">
        <v>224</v>
      </c>
      <c r="F36" s="99" t="s">
        <v>225</v>
      </c>
      <c r="G36" s="99" t="s">
        <v>226</v>
      </c>
      <c r="H36" s="99" t="s">
        <v>227</v>
      </c>
      <c r="I36" s="99" t="s">
        <v>228</v>
      </c>
      <c r="J36" s="99" t="s">
        <v>229</v>
      </c>
      <c r="K36" s="99" t="s">
        <v>230</v>
      </c>
      <c r="L36" s="99" t="s">
        <v>231</v>
      </c>
      <c r="M36" s="99" t="s">
        <v>232</v>
      </c>
      <c r="N36" s="99" t="s">
        <v>233</v>
      </c>
      <c r="O36" s="99" t="s">
        <v>234</v>
      </c>
      <c r="P36">
        <v>24</v>
      </c>
    </row>
    <row r="37" spans="1:16" ht="12.75" customHeight="1" x14ac:dyDescent="0.25">
      <c r="A37" s="204" t="s">
        <v>101</v>
      </c>
      <c r="B37" s="205"/>
      <c r="C37" s="206"/>
      <c r="D37" s="99" t="s">
        <v>102</v>
      </c>
      <c r="E37" s="99" t="s">
        <v>235</v>
      </c>
      <c r="F37" s="99" t="s">
        <v>236</v>
      </c>
      <c r="G37" s="99" t="s">
        <v>237</v>
      </c>
      <c r="H37" s="99" t="s">
        <v>238</v>
      </c>
      <c r="I37" s="99" t="s">
        <v>213</v>
      </c>
      <c r="J37" s="99" t="s">
        <v>239</v>
      </c>
      <c r="K37" s="99" t="s">
        <v>240</v>
      </c>
      <c r="L37" s="99" t="s">
        <v>241</v>
      </c>
      <c r="M37" s="99" t="s">
        <v>242</v>
      </c>
      <c r="N37" s="99" t="s">
        <v>243</v>
      </c>
      <c r="O37" s="99" t="s">
        <v>244</v>
      </c>
      <c r="P37">
        <v>25</v>
      </c>
    </row>
    <row r="38" spans="1:16" ht="12.75" customHeight="1" x14ac:dyDescent="0.25">
      <c r="A38" s="204" t="s">
        <v>112</v>
      </c>
      <c r="B38" s="205"/>
      <c r="C38" s="206"/>
      <c r="D38" s="99" t="s">
        <v>113</v>
      </c>
      <c r="E38" s="99" t="s">
        <v>245</v>
      </c>
      <c r="F38" s="99" t="s">
        <v>246</v>
      </c>
      <c r="G38" s="99" t="s">
        <v>247</v>
      </c>
      <c r="H38" s="99" t="s">
        <v>248</v>
      </c>
      <c r="I38" s="99" t="s">
        <v>249</v>
      </c>
      <c r="J38" s="99" t="s">
        <v>250</v>
      </c>
      <c r="K38" s="99" t="s">
        <v>251</v>
      </c>
      <c r="L38" s="99" t="s">
        <v>252</v>
      </c>
      <c r="M38" s="99" t="s">
        <v>253</v>
      </c>
      <c r="N38" s="99" t="s">
        <v>254</v>
      </c>
      <c r="O38" s="99" t="s">
        <v>255</v>
      </c>
      <c r="P38">
        <v>26</v>
      </c>
    </row>
    <row r="39" spans="1:16" ht="12.75" customHeight="1" thickBot="1" x14ac:dyDescent="0.3">
      <c r="A39" s="204" t="s">
        <v>125</v>
      </c>
      <c r="B39" s="205"/>
      <c r="C39" s="206"/>
      <c r="D39" s="99" t="s">
        <v>126</v>
      </c>
      <c r="E39" s="99" t="s">
        <v>256</v>
      </c>
      <c r="F39" s="99" t="s">
        <v>257</v>
      </c>
      <c r="G39" s="99" t="s">
        <v>258</v>
      </c>
      <c r="H39" s="99" t="s">
        <v>229</v>
      </c>
      <c r="I39" s="99" t="s">
        <v>259</v>
      </c>
      <c r="J39" s="99" t="s">
        <v>260</v>
      </c>
      <c r="K39" s="99" t="s">
        <v>261</v>
      </c>
      <c r="L39" s="99" t="s">
        <v>262</v>
      </c>
      <c r="M39" s="99" t="s">
        <v>263</v>
      </c>
      <c r="N39" s="99" t="s">
        <v>264</v>
      </c>
      <c r="O39" s="99" t="s">
        <v>265</v>
      </c>
      <c r="P39">
        <v>27</v>
      </c>
    </row>
    <row r="40" spans="1:16" ht="12.75" customHeight="1" x14ac:dyDescent="0.25">
      <c r="A40" s="204" t="s">
        <v>135</v>
      </c>
      <c r="B40" s="205"/>
      <c r="C40" s="206"/>
      <c r="D40" s="130" t="s">
        <v>136</v>
      </c>
      <c r="E40" s="130" t="s">
        <v>266</v>
      </c>
      <c r="F40" s="130" t="s">
        <v>267</v>
      </c>
      <c r="G40" s="130" t="s">
        <v>268</v>
      </c>
      <c r="H40" s="130" t="s">
        <v>269</v>
      </c>
      <c r="I40" s="130" t="s">
        <v>270</v>
      </c>
      <c r="J40" s="130" t="s">
        <v>271</v>
      </c>
      <c r="K40" s="130" t="s">
        <v>272</v>
      </c>
      <c r="L40" s="130" t="s">
        <v>273</v>
      </c>
      <c r="M40" s="130" t="s">
        <v>274</v>
      </c>
      <c r="N40" s="130" t="s">
        <v>275</v>
      </c>
      <c r="O40" s="130" t="s">
        <v>276</v>
      </c>
      <c r="P40">
        <v>28</v>
      </c>
    </row>
    <row r="41" spans="1:16" ht="12.75" customHeight="1" x14ac:dyDescent="0.25">
      <c r="A41" s="42"/>
      <c r="B41" s="43"/>
      <c r="C41" s="43"/>
      <c r="D41" s="74" t="s">
        <v>277</v>
      </c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5"/>
    </row>
    <row r="42" spans="1:16" ht="12.75" customHeight="1" x14ac:dyDescent="0.25">
      <c r="A42" s="204" t="s">
        <v>63</v>
      </c>
      <c r="B42" s="205"/>
      <c r="C42" s="206"/>
      <c r="D42" s="99" t="s">
        <v>149</v>
      </c>
      <c r="E42" s="99" t="s">
        <v>278</v>
      </c>
      <c r="F42" s="99" t="s">
        <v>279</v>
      </c>
      <c r="G42" s="99" t="s">
        <v>280</v>
      </c>
      <c r="H42" s="99" t="s">
        <v>281</v>
      </c>
      <c r="I42" s="99"/>
      <c r="J42" s="99"/>
      <c r="K42" s="99"/>
      <c r="L42" s="99"/>
      <c r="M42" s="99"/>
      <c r="N42" s="99"/>
      <c r="O42" s="99"/>
      <c r="P42">
        <v>29</v>
      </c>
    </row>
    <row r="43" spans="1:16" ht="12.75" customHeight="1" x14ac:dyDescent="0.25">
      <c r="A43" s="204" t="s">
        <v>76</v>
      </c>
      <c r="B43" s="205"/>
      <c r="C43" s="206"/>
      <c r="D43" s="99" t="s">
        <v>153</v>
      </c>
      <c r="E43" s="99" t="s">
        <v>282</v>
      </c>
      <c r="F43" s="99" t="s">
        <v>123</v>
      </c>
      <c r="G43" s="99" t="s">
        <v>283</v>
      </c>
      <c r="H43" s="99" t="s">
        <v>284</v>
      </c>
      <c r="I43" s="99"/>
      <c r="J43" s="99"/>
      <c r="K43" s="99"/>
      <c r="L43" s="99"/>
      <c r="M43" s="99"/>
      <c r="N43" s="99"/>
      <c r="O43" s="99"/>
      <c r="P43">
        <v>30</v>
      </c>
    </row>
    <row r="44" spans="1:16" ht="12.75" customHeight="1" x14ac:dyDescent="0.25">
      <c r="A44" s="204" t="s">
        <v>89</v>
      </c>
      <c r="B44" s="205"/>
      <c r="C44" s="206"/>
      <c r="D44" s="99" t="s">
        <v>157</v>
      </c>
      <c r="E44" s="99" t="s">
        <v>285</v>
      </c>
      <c r="F44" s="99" t="s">
        <v>286</v>
      </c>
      <c r="G44" s="99" t="s">
        <v>287</v>
      </c>
      <c r="H44" s="99" t="s">
        <v>288</v>
      </c>
      <c r="I44" s="99"/>
      <c r="J44" s="99"/>
      <c r="K44" s="99"/>
      <c r="L44" s="99"/>
      <c r="M44" s="99"/>
      <c r="N44" s="99"/>
      <c r="O44" s="99"/>
      <c r="P44">
        <v>31</v>
      </c>
    </row>
    <row r="45" spans="1:16" ht="12.75" customHeight="1" x14ac:dyDescent="0.25">
      <c r="A45" s="204" t="s">
        <v>101</v>
      </c>
      <c r="B45" s="205"/>
      <c r="C45" s="206"/>
      <c r="D45" s="99" t="s">
        <v>160</v>
      </c>
      <c r="E45" s="99" t="s">
        <v>289</v>
      </c>
      <c r="F45" s="99" t="s">
        <v>290</v>
      </c>
      <c r="G45" s="99" t="s">
        <v>291</v>
      </c>
      <c r="H45" s="99" t="s">
        <v>292</v>
      </c>
      <c r="I45" s="99"/>
      <c r="J45" s="99"/>
      <c r="K45" s="99"/>
      <c r="L45" s="99"/>
      <c r="M45" s="99"/>
      <c r="N45" s="99"/>
      <c r="O45" s="99"/>
      <c r="P45">
        <v>32</v>
      </c>
    </row>
    <row r="46" spans="1:16" ht="12.75" customHeight="1" x14ac:dyDescent="0.25">
      <c r="A46" s="204" t="s">
        <v>112</v>
      </c>
      <c r="B46" s="205"/>
      <c r="C46" s="206"/>
      <c r="D46" s="99" t="s">
        <v>163</v>
      </c>
      <c r="E46" s="99" t="s">
        <v>293</v>
      </c>
      <c r="F46" s="99" t="s">
        <v>294</v>
      </c>
      <c r="G46" s="99" t="s">
        <v>295</v>
      </c>
      <c r="H46" s="99" t="s">
        <v>296</v>
      </c>
      <c r="I46" s="99"/>
      <c r="J46" s="99"/>
      <c r="K46" s="99"/>
      <c r="L46" s="99"/>
      <c r="M46" s="99"/>
      <c r="N46" s="99"/>
      <c r="O46" s="99"/>
      <c r="P46">
        <v>33</v>
      </c>
    </row>
    <row r="47" spans="1:16" ht="12.75" customHeight="1" thickBot="1" x14ac:dyDescent="0.3">
      <c r="A47" s="204" t="s">
        <v>125</v>
      </c>
      <c r="B47" s="205"/>
      <c r="C47" s="206"/>
      <c r="D47" s="99" t="s">
        <v>168</v>
      </c>
      <c r="E47" s="99" t="s">
        <v>297</v>
      </c>
      <c r="F47" s="99" t="s">
        <v>298</v>
      </c>
      <c r="G47" s="99" t="s">
        <v>299</v>
      </c>
      <c r="H47" s="99" t="s">
        <v>300</v>
      </c>
      <c r="I47" s="99"/>
      <c r="J47" s="99"/>
      <c r="K47" s="99"/>
      <c r="L47" s="99"/>
      <c r="M47" s="99"/>
      <c r="N47" s="99"/>
      <c r="O47" s="99"/>
      <c r="P47">
        <v>34</v>
      </c>
    </row>
    <row r="48" spans="1:16" ht="12.75" customHeight="1" x14ac:dyDescent="0.25">
      <c r="A48" s="204" t="s">
        <v>135</v>
      </c>
      <c r="B48" s="205"/>
      <c r="C48" s="206"/>
      <c r="D48" s="130" t="s">
        <v>173</v>
      </c>
      <c r="E48" s="130" t="s">
        <v>301</v>
      </c>
      <c r="F48" s="130" t="s">
        <v>302</v>
      </c>
      <c r="G48" s="130" t="s">
        <v>303</v>
      </c>
      <c r="H48" s="130" t="s">
        <v>304</v>
      </c>
      <c r="I48" s="130"/>
      <c r="J48" s="130"/>
      <c r="K48" s="130"/>
      <c r="L48" s="130"/>
      <c r="M48" s="130"/>
      <c r="N48" s="130"/>
      <c r="O48" s="130"/>
      <c r="P48">
        <v>35</v>
      </c>
    </row>
    <row r="49" spans="1:16" ht="12.75" customHeight="1" x14ac:dyDescent="0.25">
      <c r="A49" s="42"/>
      <c r="B49" s="43"/>
      <c r="C49" s="43"/>
      <c r="D49" s="74" t="s">
        <v>305</v>
      </c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5"/>
    </row>
    <row r="50" spans="1:16" ht="12.75" customHeight="1" x14ac:dyDescent="0.25">
      <c r="A50" s="204" t="s">
        <v>63</v>
      </c>
      <c r="B50" s="205"/>
      <c r="C50" s="206"/>
      <c r="D50" s="99" t="s">
        <v>179</v>
      </c>
      <c r="E50" s="99" t="s">
        <v>306</v>
      </c>
      <c r="F50" s="99" t="s">
        <v>197</v>
      </c>
      <c r="G50" s="99" t="s">
        <v>307</v>
      </c>
      <c r="H50" s="99" t="s">
        <v>190</v>
      </c>
      <c r="I50" s="99"/>
      <c r="J50" s="99"/>
      <c r="K50" s="99"/>
      <c r="L50" s="99"/>
      <c r="M50" s="99"/>
      <c r="N50" s="99"/>
      <c r="O50" s="99"/>
      <c r="P50">
        <v>36</v>
      </c>
    </row>
    <row r="51" spans="1:16" ht="12.75" customHeight="1" x14ac:dyDescent="0.25">
      <c r="A51" s="204" t="s">
        <v>76</v>
      </c>
      <c r="B51" s="205"/>
      <c r="C51" s="206"/>
      <c r="D51" s="99" t="s">
        <v>183</v>
      </c>
      <c r="E51" s="99" t="s">
        <v>190</v>
      </c>
      <c r="F51" s="99" t="s">
        <v>308</v>
      </c>
      <c r="G51" s="99" t="s">
        <v>185</v>
      </c>
      <c r="H51" s="99" t="s">
        <v>193</v>
      </c>
      <c r="I51" s="99"/>
      <c r="J51" s="99"/>
      <c r="K51" s="99"/>
      <c r="L51" s="99"/>
      <c r="M51" s="99"/>
      <c r="N51" s="99"/>
      <c r="O51" s="99"/>
      <c r="P51">
        <v>37</v>
      </c>
    </row>
    <row r="52" spans="1:16" ht="12.75" customHeight="1" x14ac:dyDescent="0.25">
      <c r="A52" s="204" t="s">
        <v>89</v>
      </c>
      <c r="B52" s="205"/>
      <c r="C52" s="206"/>
      <c r="D52" s="99" t="s">
        <v>188</v>
      </c>
      <c r="E52" s="99" t="s">
        <v>197</v>
      </c>
      <c r="F52" s="99" t="s">
        <v>307</v>
      </c>
      <c r="G52" s="99" t="s">
        <v>308</v>
      </c>
      <c r="H52" s="99" t="s">
        <v>182</v>
      </c>
      <c r="I52" s="99"/>
      <c r="J52" s="99"/>
      <c r="K52" s="99"/>
      <c r="L52" s="99"/>
      <c r="M52" s="99"/>
      <c r="N52" s="99"/>
      <c r="O52" s="99"/>
      <c r="P52">
        <v>38</v>
      </c>
    </row>
    <row r="53" spans="1:16" ht="12.75" customHeight="1" x14ac:dyDescent="0.25">
      <c r="A53" s="204" t="s">
        <v>101</v>
      </c>
      <c r="B53" s="205"/>
      <c r="C53" s="206"/>
      <c r="D53" s="99" t="s">
        <v>191</v>
      </c>
      <c r="E53" s="99" t="s">
        <v>307</v>
      </c>
      <c r="F53" s="99" t="s">
        <v>309</v>
      </c>
      <c r="G53" s="99" t="s">
        <v>308</v>
      </c>
      <c r="H53" s="99" t="s">
        <v>310</v>
      </c>
      <c r="I53" s="99"/>
      <c r="J53" s="99"/>
      <c r="K53" s="99"/>
      <c r="L53" s="99"/>
      <c r="M53" s="99"/>
      <c r="N53" s="99"/>
      <c r="O53" s="99"/>
      <c r="P53">
        <v>39</v>
      </c>
    </row>
    <row r="54" spans="1:16" ht="12.75" customHeight="1" x14ac:dyDescent="0.25">
      <c r="A54" s="204" t="s">
        <v>112</v>
      </c>
      <c r="B54" s="205"/>
      <c r="C54" s="206"/>
      <c r="D54" s="99" t="s">
        <v>194</v>
      </c>
      <c r="E54" s="99" t="s">
        <v>308</v>
      </c>
      <c r="F54" s="99" t="s">
        <v>200</v>
      </c>
      <c r="G54" s="99" t="s">
        <v>310</v>
      </c>
      <c r="H54" s="99" t="s">
        <v>187</v>
      </c>
      <c r="I54" s="99"/>
      <c r="J54" s="99"/>
      <c r="K54" s="99"/>
      <c r="L54" s="99"/>
      <c r="M54" s="99"/>
      <c r="N54" s="99"/>
      <c r="O54" s="99"/>
      <c r="P54">
        <v>40</v>
      </c>
    </row>
    <row r="55" spans="1:16" ht="12.75" customHeight="1" thickBot="1" x14ac:dyDescent="0.3">
      <c r="A55" s="204" t="s">
        <v>125</v>
      </c>
      <c r="B55" s="205"/>
      <c r="C55" s="206"/>
      <c r="D55" s="129" t="s">
        <v>196</v>
      </c>
      <c r="E55" s="129" t="s">
        <v>307</v>
      </c>
      <c r="F55" s="129" t="s">
        <v>311</v>
      </c>
      <c r="G55" s="129" t="s">
        <v>182</v>
      </c>
      <c r="H55" s="129" t="s">
        <v>182</v>
      </c>
      <c r="I55" s="129"/>
      <c r="J55" s="129"/>
      <c r="K55" s="129"/>
      <c r="L55" s="129"/>
      <c r="M55" s="129"/>
      <c r="N55" s="129"/>
      <c r="O55" s="129"/>
      <c r="P55">
        <v>41</v>
      </c>
    </row>
    <row r="56" spans="1:16" ht="12.75" customHeight="1" x14ac:dyDescent="0.25">
      <c r="A56" s="204" t="s">
        <v>135</v>
      </c>
      <c r="B56" s="205"/>
      <c r="C56" s="206"/>
      <c r="D56" s="130" t="s">
        <v>199</v>
      </c>
      <c r="E56" s="130" t="s">
        <v>309</v>
      </c>
      <c r="F56" s="130" t="s">
        <v>309</v>
      </c>
      <c r="G56" s="130" t="s">
        <v>308</v>
      </c>
      <c r="H56" s="130" t="s">
        <v>310</v>
      </c>
      <c r="I56" s="130"/>
      <c r="J56" s="130"/>
      <c r="K56" s="130"/>
      <c r="L56" s="130"/>
      <c r="M56" s="130"/>
      <c r="N56" s="130"/>
      <c r="O56" s="130"/>
      <c r="P56">
        <v>42</v>
      </c>
    </row>
    <row r="57" spans="1:16" x14ac:dyDescent="0.25">
      <c r="A57" s="207" t="s">
        <v>312</v>
      </c>
      <c r="B57" s="207"/>
      <c r="C57" s="207"/>
      <c r="D57" s="207"/>
      <c r="E57" s="207"/>
      <c r="F57" s="207"/>
      <c r="G57" s="207"/>
      <c r="H57" s="207"/>
      <c r="I57" s="207"/>
      <c r="J57" s="207"/>
      <c r="K57" s="207"/>
      <c r="L57" s="207"/>
      <c r="M57" s="207"/>
      <c r="N57" s="207"/>
      <c r="O57" s="207"/>
    </row>
    <row r="58" spans="1:16" x14ac:dyDescent="0.25">
      <c r="A58" s="208"/>
      <c r="B58" s="208"/>
      <c r="C58" s="208"/>
      <c r="D58" s="208"/>
      <c r="E58" s="208"/>
      <c r="F58" s="208"/>
      <c r="G58" s="208"/>
      <c r="H58" s="208"/>
      <c r="I58" s="208"/>
      <c r="J58" s="208"/>
      <c r="K58" s="208"/>
      <c r="L58" s="208"/>
      <c r="M58" s="208"/>
      <c r="N58" s="208"/>
      <c r="O58" s="208"/>
    </row>
    <row r="59" spans="1:16" x14ac:dyDescent="0.25">
      <c r="A59" s="212"/>
      <c r="B59" s="212"/>
      <c r="C59" s="212"/>
      <c r="D59" s="212"/>
      <c r="E59" s="212"/>
      <c r="F59" s="212"/>
      <c r="G59" s="212"/>
      <c r="H59" s="212"/>
      <c r="I59" s="212"/>
      <c r="J59" s="212"/>
      <c r="K59" s="212"/>
      <c r="L59" s="212"/>
      <c r="M59" s="212"/>
      <c r="N59" s="212"/>
      <c r="O59" s="212"/>
    </row>
  </sheetData>
  <mergeCells count="50">
    <mergeCell ref="A22:C22"/>
    <mergeCell ref="A23:C23"/>
    <mergeCell ref="A24:C24"/>
    <mergeCell ref="A8:C8"/>
    <mergeCell ref="A9:C9"/>
    <mergeCell ref="A10:C10"/>
    <mergeCell ref="A11:C11"/>
    <mergeCell ref="A15:C15"/>
    <mergeCell ref="A16:C16"/>
    <mergeCell ref="A2:C3"/>
    <mergeCell ref="A20:C20"/>
    <mergeCell ref="D2:O2"/>
    <mergeCell ref="A6:C6"/>
    <mergeCell ref="A7:C7"/>
    <mergeCell ref="A17:C17"/>
    <mergeCell ref="A18:C18"/>
    <mergeCell ref="A19:C19"/>
    <mergeCell ref="A12:C12"/>
    <mergeCell ref="A14:C14"/>
    <mergeCell ref="A36:C36"/>
    <mergeCell ref="A37:C37"/>
    <mergeCell ref="A25:C25"/>
    <mergeCell ref="A38:C38"/>
    <mergeCell ref="A39:C39"/>
    <mergeCell ref="B30:P30"/>
    <mergeCell ref="A31:C32"/>
    <mergeCell ref="A26:C26"/>
    <mergeCell ref="A27:C27"/>
    <mergeCell ref="A28:C28"/>
    <mergeCell ref="A59:O59"/>
    <mergeCell ref="A43:C43"/>
    <mergeCell ref="A44:C44"/>
    <mergeCell ref="A45:C45"/>
    <mergeCell ref="A46:C46"/>
    <mergeCell ref="B1:P1"/>
    <mergeCell ref="A55:C55"/>
    <mergeCell ref="A56:C56"/>
    <mergeCell ref="A57:O58"/>
    <mergeCell ref="A51:C51"/>
    <mergeCell ref="A52:C52"/>
    <mergeCell ref="A53:C53"/>
    <mergeCell ref="A54:C54"/>
    <mergeCell ref="A47:C47"/>
    <mergeCell ref="D31:O31"/>
    <mergeCell ref="A48:C48"/>
    <mergeCell ref="A50:C50"/>
    <mergeCell ref="A40:C40"/>
    <mergeCell ref="A42:C42"/>
    <mergeCell ref="A34:C34"/>
    <mergeCell ref="A35:C35"/>
  </mergeCells>
  <phoneticPr fontId="0" type="noConversion"/>
  <conditionalFormatting sqref="D22:O28 D50:O56">
    <cfRule type="expression" dxfId="14" priority="1" stopIfTrue="1">
      <formula>VALUE(D22)&lt;0</formula>
    </cfRule>
  </conditionalFormatting>
  <pageMargins left="0.75" right="0.75" top="1" bottom="1" header="0.5" footer="0.5"/>
  <pageSetup scale="65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71"/>
  <sheetViews>
    <sheetView topLeftCell="A24" zoomScaleNormal="100" zoomScaleSheetLayoutView="110" workbookViewId="0">
      <selection activeCell="G18" sqref="G18"/>
    </sheetView>
  </sheetViews>
  <sheetFormatPr defaultRowHeight="13.2" x14ac:dyDescent="0.25"/>
  <cols>
    <col min="5" max="11" width="13.6640625" customWidth="1"/>
    <col min="12" max="12" width="9.109375" hidden="1" customWidth="1"/>
    <col min="16" max="23" width="9.109375" hidden="1" customWidth="1"/>
  </cols>
  <sheetData>
    <row r="1" spans="1:12" x14ac:dyDescent="0.2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2" x14ac:dyDescent="0.25">
      <c r="A2" s="236" t="s">
        <v>313</v>
      </c>
      <c r="B2" s="236"/>
      <c r="C2" s="236"/>
      <c r="D2" s="236"/>
      <c r="E2" s="236"/>
      <c r="F2" s="236"/>
      <c r="G2" s="236"/>
      <c r="H2" s="236"/>
      <c r="I2" s="236"/>
      <c r="J2" s="236"/>
      <c r="K2" s="236"/>
    </row>
    <row r="3" spans="1:12" ht="12.75" customHeight="1" x14ac:dyDescent="0.25">
      <c r="A3" s="237" t="s">
        <v>314</v>
      </c>
      <c r="B3" s="238"/>
      <c r="C3" s="239"/>
      <c r="D3" s="246" t="str">
        <f>Data!B4</f>
        <v>May</v>
      </c>
      <c r="E3" s="247"/>
      <c r="F3" s="247"/>
      <c r="G3" s="248"/>
      <c r="H3" s="246">
        <f>Data!B6</f>
        <v>45017</v>
      </c>
      <c r="I3" s="247"/>
      <c r="J3" s="247"/>
      <c r="K3" s="248"/>
    </row>
    <row r="4" spans="1:12" ht="25.5" customHeight="1" x14ac:dyDescent="0.25">
      <c r="A4" s="240"/>
      <c r="B4" s="241"/>
      <c r="C4" s="242"/>
      <c r="D4" s="249" t="s">
        <v>315</v>
      </c>
      <c r="E4" s="198" t="s">
        <v>316</v>
      </c>
      <c r="F4" s="199"/>
      <c r="G4" s="249" t="s">
        <v>317</v>
      </c>
      <c r="H4" s="249" t="s">
        <v>315</v>
      </c>
      <c r="I4" s="198" t="s">
        <v>316</v>
      </c>
      <c r="J4" s="199"/>
      <c r="K4" s="249" t="s">
        <v>317</v>
      </c>
    </row>
    <row r="5" spans="1:12" ht="26.4" x14ac:dyDescent="0.25">
      <c r="A5" s="243"/>
      <c r="B5" s="244"/>
      <c r="C5" s="245"/>
      <c r="D5" s="250"/>
      <c r="E5" s="27" t="str">
        <f xml:space="preserve"> CONCATENATE(Data!A4,"   (Preliminary)")</f>
        <v>2024   (Preliminary)</v>
      </c>
      <c r="F5" s="27">
        <f>Data!A4-1</f>
        <v>2023</v>
      </c>
      <c r="G5" s="250"/>
      <c r="H5" s="250"/>
      <c r="I5" s="27" t="str">
        <f xml:space="preserve"> CONCATENATE(IF(MONTH(Data!A6)=1, Data!A4-1, Data!A4),"   (Revised)")</f>
        <v>2024   (Revised)</v>
      </c>
      <c r="J5" s="27">
        <f>IF(MONTH(Data!A6)=1, F5-1, F5)</f>
        <v>2023</v>
      </c>
      <c r="K5" s="250"/>
    </row>
    <row r="6" spans="1:12" x14ac:dyDescent="0.25">
      <c r="A6" s="251"/>
      <c r="B6" s="252"/>
      <c r="C6" s="253"/>
      <c r="D6" s="28"/>
      <c r="E6" s="28"/>
      <c r="F6" s="28"/>
      <c r="G6" s="28"/>
      <c r="H6" s="28"/>
      <c r="I6" s="28"/>
      <c r="J6" s="28"/>
      <c r="K6" s="28"/>
    </row>
    <row r="7" spans="1:12" ht="12.75" customHeight="1" x14ac:dyDescent="0.25">
      <c r="A7" s="231" t="s">
        <v>318</v>
      </c>
      <c r="B7" s="232"/>
      <c r="C7" s="232"/>
      <c r="D7" s="232"/>
      <c r="E7" s="232"/>
      <c r="F7" s="232"/>
      <c r="G7" s="232"/>
      <c r="H7" s="232"/>
      <c r="I7" s="232"/>
      <c r="J7" s="232"/>
      <c r="K7" s="233"/>
    </row>
    <row r="8" spans="1:12" ht="12.75" hidden="1" customHeight="1" x14ac:dyDescent="0.25">
      <c r="A8" s="55"/>
      <c r="B8" s="56"/>
      <c r="C8" s="56"/>
      <c r="D8" s="56" t="s">
        <v>319</v>
      </c>
      <c r="E8" s="56" t="s">
        <v>320</v>
      </c>
      <c r="F8" s="56" t="s">
        <v>321</v>
      </c>
      <c r="G8" s="56" t="s">
        <v>322</v>
      </c>
      <c r="H8" s="56" t="s">
        <v>323</v>
      </c>
      <c r="I8" s="56" t="s">
        <v>324</v>
      </c>
      <c r="J8" s="56" t="s">
        <v>325</v>
      </c>
      <c r="K8" s="57" t="s">
        <v>326</v>
      </c>
      <c r="L8" s="60" t="s">
        <v>62</v>
      </c>
    </row>
    <row r="9" spans="1:12" ht="12.75" customHeight="1" x14ac:dyDescent="0.25">
      <c r="A9" s="228" t="s">
        <v>327</v>
      </c>
      <c r="B9" s="229"/>
      <c r="C9" s="230"/>
      <c r="D9" s="120">
        <v>2</v>
      </c>
      <c r="E9" s="70">
        <v>127</v>
      </c>
      <c r="F9" s="96">
        <v>126</v>
      </c>
      <c r="G9" s="147">
        <v>0.7</v>
      </c>
      <c r="H9" s="120">
        <v>2</v>
      </c>
      <c r="I9" s="70">
        <v>113</v>
      </c>
      <c r="J9" s="70">
        <v>110</v>
      </c>
      <c r="K9" s="147">
        <v>1.9</v>
      </c>
      <c r="L9">
        <v>1</v>
      </c>
    </row>
    <row r="10" spans="1:12" ht="12.75" customHeight="1" x14ac:dyDescent="0.25">
      <c r="A10" s="228" t="s">
        <v>328</v>
      </c>
      <c r="B10" s="229"/>
      <c r="C10" s="230"/>
      <c r="D10" s="120">
        <v>69</v>
      </c>
      <c r="E10" s="70">
        <v>497</v>
      </c>
      <c r="F10" s="96">
        <v>491</v>
      </c>
      <c r="G10" s="147">
        <v>1.2</v>
      </c>
      <c r="H10" s="120">
        <v>68</v>
      </c>
      <c r="I10" s="70">
        <v>377</v>
      </c>
      <c r="J10" s="70">
        <v>370</v>
      </c>
      <c r="K10" s="147">
        <v>2</v>
      </c>
      <c r="L10">
        <v>2</v>
      </c>
    </row>
    <row r="11" spans="1:12" ht="12.75" customHeight="1" x14ac:dyDescent="0.25">
      <c r="A11" s="228" t="s">
        <v>329</v>
      </c>
      <c r="B11" s="229"/>
      <c r="C11" s="230"/>
      <c r="D11" s="120">
        <v>14</v>
      </c>
      <c r="E11" s="70">
        <v>140</v>
      </c>
      <c r="F11" s="96">
        <v>137</v>
      </c>
      <c r="G11" s="147">
        <v>1.9</v>
      </c>
      <c r="H11" s="120">
        <v>15</v>
      </c>
      <c r="I11" s="70">
        <v>118</v>
      </c>
      <c r="J11" s="70">
        <v>116</v>
      </c>
      <c r="K11" s="147">
        <v>1.6</v>
      </c>
      <c r="L11">
        <v>3</v>
      </c>
    </row>
    <row r="12" spans="1:12" ht="12.75" customHeight="1" x14ac:dyDescent="0.25">
      <c r="A12" s="228" t="s">
        <v>330</v>
      </c>
      <c r="B12" s="229"/>
      <c r="C12" s="230"/>
      <c r="D12" s="120">
        <v>45</v>
      </c>
      <c r="E12" s="70">
        <v>314</v>
      </c>
      <c r="F12" s="96">
        <v>316</v>
      </c>
      <c r="G12" s="147">
        <v>-0.5</v>
      </c>
      <c r="H12" s="120">
        <v>42</v>
      </c>
      <c r="I12" s="70">
        <v>272</v>
      </c>
      <c r="J12" s="70">
        <v>270</v>
      </c>
      <c r="K12" s="147">
        <v>0.6</v>
      </c>
      <c r="L12">
        <v>4</v>
      </c>
    </row>
    <row r="13" spans="1:12" ht="12.75" customHeight="1" x14ac:dyDescent="0.25">
      <c r="A13" s="228" t="s">
        <v>331</v>
      </c>
      <c r="B13" s="229"/>
      <c r="C13" s="230"/>
      <c r="D13" s="120">
        <v>5</v>
      </c>
      <c r="E13" s="70">
        <v>271</v>
      </c>
      <c r="F13" s="96">
        <v>268</v>
      </c>
      <c r="G13" s="147">
        <v>1.3</v>
      </c>
      <c r="H13" s="120">
        <v>5</v>
      </c>
      <c r="I13" s="70">
        <v>232</v>
      </c>
      <c r="J13" s="70">
        <v>224</v>
      </c>
      <c r="K13" s="147">
        <v>3.3</v>
      </c>
      <c r="L13">
        <v>5</v>
      </c>
    </row>
    <row r="14" spans="1:12" ht="12.75" customHeight="1" x14ac:dyDescent="0.25">
      <c r="A14" s="228" t="s">
        <v>332</v>
      </c>
      <c r="B14" s="229"/>
      <c r="C14" s="230"/>
      <c r="D14" s="120">
        <v>37</v>
      </c>
      <c r="E14" s="70">
        <v>1288</v>
      </c>
      <c r="F14" s="96">
        <v>1264</v>
      </c>
      <c r="G14" s="147">
        <v>1.9</v>
      </c>
      <c r="H14" s="120">
        <v>38</v>
      </c>
      <c r="I14" s="70">
        <v>1089</v>
      </c>
      <c r="J14" s="70">
        <v>1068</v>
      </c>
      <c r="K14" s="147">
        <v>1.9</v>
      </c>
      <c r="L14">
        <v>6</v>
      </c>
    </row>
    <row r="15" spans="1:12" ht="12.75" customHeight="1" x14ac:dyDescent="0.25">
      <c r="A15" s="228" t="s">
        <v>333</v>
      </c>
      <c r="B15" s="229"/>
      <c r="C15" s="230"/>
      <c r="D15" s="120">
        <v>49</v>
      </c>
      <c r="E15" s="70">
        <v>2137</v>
      </c>
      <c r="F15" s="96">
        <v>2120</v>
      </c>
      <c r="G15" s="147">
        <v>0.8</v>
      </c>
      <c r="H15" s="120">
        <v>34</v>
      </c>
      <c r="I15" s="70">
        <v>1838</v>
      </c>
      <c r="J15" s="70">
        <v>1806</v>
      </c>
      <c r="K15" s="147">
        <v>1.8</v>
      </c>
      <c r="L15">
        <v>7</v>
      </c>
    </row>
    <row r="16" spans="1:12" ht="12.75" customHeight="1" x14ac:dyDescent="0.25">
      <c r="A16" s="228" t="s">
        <v>334</v>
      </c>
      <c r="B16" s="229"/>
      <c r="C16" s="230"/>
      <c r="D16" s="120">
        <v>5</v>
      </c>
      <c r="E16" s="70">
        <v>57</v>
      </c>
      <c r="F16" s="96">
        <v>58</v>
      </c>
      <c r="G16" s="147">
        <v>-2.2999999999999998</v>
      </c>
      <c r="H16" s="120">
        <v>4</v>
      </c>
      <c r="I16" s="70">
        <v>51</v>
      </c>
      <c r="J16" s="70">
        <v>50</v>
      </c>
      <c r="K16" s="147">
        <v>1.8</v>
      </c>
      <c r="L16">
        <v>8</v>
      </c>
    </row>
    <row r="17" spans="1:12" ht="12.75" customHeight="1" x14ac:dyDescent="0.25">
      <c r="A17" s="228" t="s">
        <v>335</v>
      </c>
      <c r="B17" s="229"/>
      <c r="C17" s="230"/>
      <c r="D17" s="120">
        <v>20</v>
      </c>
      <c r="E17" s="70">
        <v>250</v>
      </c>
      <c r="F17" s="96">
        <v>247</v>
      </c>
      <c r="G17" s="147">
        <v>0.9</v>
      </c>
      <c r="H17" s="120">
        <v>20</v>
      </c>
      <c r="I17" s="70">
        <v>196</v>
      </c>
      <c r="J17" s="70">
        <v>190</v>
      </c>
      <c r="K17" s="147">
        <v>3.4</v>
      </c>
      <c r="L17">
        <v>9</v>
      </c>
    </row>
    <row r="18" spans="1:12" ht="12.75" customHeight="1" x14ac:dyDescent="0.25">
      <c r="A18" s="228" t="s">
        <v>336</v>
      </c>
      <c r="B18" s="229"/>
      <c r="C18" s="230"/>
      <c r="D18" s="121"/>
      <c r="E18" s="71">
        <f>SUM(E9:E17)</f>
        <v>5081</v>
      </c>
      <c r="F18" s="31">
        <f>SUM(F9:F17)</f>
        <v>5027</v>
      </c>
      <c r="G18" s="147">
        <f>((E18-F18)/F18)*100</f>
        <v>1.0741993236522778</v>
      </c>
      <c r="H18" s="121"/>
      <c r="I18" s="71">
        <f>SUM(I9:I17)</f>
        <v>4286</v>
      </c>
      <c r="J18" s="71">
        <f>SUM(J9:J17)</f>
        <v>4204</v>
      </c>
      <c r="K18" s="147">
        <f>((I18-J18)/J18)*100</f>
        <v>1.9505233111322549</v>
      </c>
    </row>
    <row r="19" spans="1:12" ht="12.75" customHeight="1" x14ac:dyDescent="0.25">
      <c r="A19" s="50" t="s">
        <v>337</v>
      </c>
      <c r="B19" s="51"/>
      <c r="C19" s="51"/>
      <c r="D19" s="122"/>
      <c r="E19" s="73"/>
      <c r="F19" s="80"/>
      <c r="G19" s="147"/>
      <c r="H19" s="122"/>
      <c r="I19" s="73"/>
      <c r="J19" s="73"/>
      <c r="K19" s="147"/>
    </row>
    <row r="20" spans="1:12" ht="12.75" customHeight="1" x14ac:dyDescent="0.25">
      <c r="A20" s="228" t="s">
        <v>338</v>
      </c>
      <c r="B20" s="229"/>
      <c r="C20" s="230"/>
      <c r="D20" s="120">
        <v>5</v>
      </c>
      <c r="E20" s="70">
        <v>132</v>
      </c>
      <c r="F20" s="96">
        <v>128</v>
      </c>
      <c r="G20" s="147">
        <v>3.5</v>
      </c>
      <c r="H20" s="120">
        <v>5</v>
      </c>
      <c r="I20" s="70">
        <v>95</v>
      </c>
      <c r="J20" s="70">
        <v>93</v>
      </c>
      <c r="K20" s="147">
        <v>2.1</v>
      </c>
      <c r="L20">
        <v>10</v>
      </c>
    </row>
    <row r="21" spans="1:12" ht="12.75" customHeight="1" x14ac:dyDescent="0.25">
      <c r="A21" s="228" t="s">
        <v>339</v>
      </c>
      <c r="B21" s="229"/>
      <c r="C21" s="230"/>
      <c r="D21" s="120">
        <v>0</v>
      </c>
      <c r="E21" s="70">
        <v>0</v>
      </c>
      <c r="F21" s="96">
        <v>0</v>
      </c>
      <c r="G21" s="147">
        <v>0</v>
      </c>
      <c r="H21" s="120">
        <v>0</v>
      </c>
      <c r="I21" s="70">
        <v>0</v>
      </c>
      <c r="J21" s="70">
        <v>0</v>
      </c>
      <c r="K21" s="147">
        <v>0</v>
      </c>
      <c r="L21">
        <v>11</v>
      </c>
    </row>
    <row r="22" spans="1:12" ht="12.75" customHeight="1" x14ac:dyDescent="0.25">
      <c r="A22" s="228" t="s">
        <v>340</v>
      </c>
      <c r="B22" s="229"/>
      <c r="C22" s="230"/>
      <c r="D22" s="120">
        <v>95</v>
      </c>
      <c r="E22" s="70">
        <v>2566</v>
      </c>
      <c r="F22" s="96">
        <v>2504</v>
      </c>
      <c r="G22" s="147">
        <v>2.5</v>
      </c>
      <c r="H22" s="120">
        <v>93</v>
      </c>
      <c r="I22" s="70">
        <v>2296</v>
      </c>
      <c r="J22" s="70">
        <v>2285</v>
      </c>
      <c r="K22" s="147">
        <v>0.5</v>
      </c>
      <c r="L22">
        <v>12</v>
      </c>
    </row>
    <row r="23" spans="1:12" ht="12.75" customHeight="1" x14ac:dyDescent="0.25">
      <c r="A23" s="228" t="s">
        <v>341</v>
      </c>
      <c r="B23" s="229"/>
      <c r="C23" s="230"/>
      <c r="D23" s="120">
        <v>56</v>
      </c>
      <c r="E23" s="70">
        <v>1858</v>
      </c>
      <c r="F23" s="96">
        <v>1831</v>
      </c>
      <c r="G23" s="147">
        <v>1.5</v>
      </c>
      <c r="H23" s="120">
        <v>57</v>
      </c>
      <c r="I23" s="70">
        <v>1691</v>
      </c>
      <c r="J23" s="70">
        <v>1666</v>
      </c>
      <c r="K23" s="147">
        <v>1.5</v>
      </c>
      <c r="L23">
        <v>13</v>
      </c>
    </row>
    <row r="24" spans="1:12" ht="12.75" customHeight="1" x14ac:dyDescent="0.25">
      <c r="A24" s="228" t="s">
        <v>342</v>
      </c>
      <c r="B24" s="229"/>
      <c r="C24" s="230"/>
      <c r="D24" s="120">
        <v>4</v>
      </c>
      <c r="E24" s="70">
        <v>565</v>
      </c>
      <c r="F24" s="96">
        <v>561</v>
      </c>
      <c r="G24" s="147">
        <v>0.6</v>
      </c>
      <c r="H24" s="120">
        <v>5</v>
      </c>
      <c r="I24" s="70">
        <v>456</v>
      </c>
      <c r="J24" s="70">
        <v>455</v>
      </c>
      <c r="K24" s="147">
        <v>0.1</v>
      </c>
      <c r="L24">
        <v>14</v>
      </c>
    </row>
    <row r="25" spans="1:12" ht="12.75" customHeight="1" x14ac:dyDescent="0.25">
      <c r="A25" s="228" t="s">
        <v>343</v>
      </c>
      <c r="B25" s="229"/>
      <c r="C25" s="230"/>
      <c r="D25" s="120">
        <v>38</v>
      </c>
      <c r="E25" s="70">
        <v>2041</v>
      </c>
      <c r="F25" s="96">
        <v>2001</v>
      </c>
      <c r="G25" s="147">
        <v>2</v>
      </c>
      <c r="H25" s="120">
        <v>37</v>
      </c>
      <c r="I25" s="70">
        <v>1630</v>
      </c>
      <c r="J25" s="70">
        <v>1625</v>
      </c>
      <c r="K25" s="147">
        <v>0.3</v>
      </c>
      <c r="L25">
        <v>15</v>
      </c>
    </row>
    <row r="26" spans="1:12" ht="12.75" customHeight="1" x14ac:dyDescent="0.25">
      <c r="A26" s="228" t="s">
        <v>344</v>
      </c>
      <c r="B26" s="229"/>
      <c r="C26" s="230"/>
      <c r="D26" s="120">
        <v>57</v>
      </c>
      <c r="E26" s="70">
        <v>1654</v>
      </c>
      <c r="F26" s="96">
        <v>1612</v>
      </c>
      <c r="G26" s="147">
        <v>2.6</v>
      </c>
      <c r="H26" s="120">
        <v>53</v>
      </c>
      <c r="I26" s="70">
        <v>1492</v>
      </c>
      <c r="J26" s="70">
        <v>1486</v>
      </c>
      <c r="K26" s="147">
        <v>0.4</v>
      </c>
      <c r="L26">
        <v>16</v>
      </c>
    </row>
    <row r="27" spans="1:12" ht="12.75" customHeight="1" x14ac:dyDescent="0.25">
      <c r="A27" s="228" t="s">
        <v>345</v>
      </c>
      <c r="B27" s="229"/>
      <c r="C27" s="230"/>
      <c r="D27" s="120">
        <v>332</v>
      </c>
      <c r="E27" s="70">
        <v>2044</v>
      </c>
      <c r="F27" s="96">
        <v>2020</v>
      </c>
      <c r="G27" s="147">
        <v>1.2</v>
      </c>
      <c r="H27" s="120">
        <v>332</v>
      </c>
      <c r="I27" s="70">
        <v>1850</v>
      </c>
      <c r="J27" s="70">
        <v>1832</v>
      </c>
      <c r="K27" s="147">
        <v>1</v>
      </c>
      <c r="L27">
        <v>17</v>
      </c>
    </row>
    <row r="28" spans="1:12" ht="12.75" customHeight="1" x14ac:dyDescent="0.25">
      <c r="A28" s="228" t="s">
        <v>346</v>
      </c>
      <c r="B28" s="229"/>
      <c r="C28" s="230"/>
      <c r="D28" s="120">
        <v>18</v>
      </c>
      <c r="E28" s="70">
        <v>453</v>
      </c>
      <c r="F28" s="96">
        <v>447</v>
      </c>
      <c r="G28" s="147">
        <v>1.3</v>
      </c>
      <c r="H28" s="120">
        <v>16</v>
      </c>
      <c r="I28" s="70">
        <v>415</v>
      </c>
      <c r="J28" s="70">
        <v>412</v>
      </c>
      <c r="K28" s="147">
        <v>0.8</v>
      </c>
      <c r="L28">
        <v>18</v>
      </c>
    </row>
    <row r="29" spans="1:12" ht="12.75" customHeight="1" x14ac:dyDescent="0.25">
      <c r="A29" s="228" t="s">
        <v>336</v>
      </c>
      <c r="B29" s="229"/>
      <c r="C29" s="230"/>
      <c r="D29" s="121"/>
      <c r="E29" s="71">
        <f>SUM(E20:E28)</f>
        <v>11313</v>
      </c>
      <c r="F29" s="31">
        <f>SUM(F20:F28)</f>
        <v>11104</v>
      </c>
      <c r="G29" s="147">
        <f>((E29-F29)/F29)*100</f>
        <v>1.8822046109510087</v>
      </c>
      <c r="H29" s="121"/>
      <c r="I29" s="71">
        <f>SUM(I20:I28)</f>
        <v>9925</v>
      </c>
      <c r="J29" s="71">
        <f>SUM(J20:J28)</f>
        <v>9854</v>
      </c>
      <c r="K29" s="147">
        <f>((I29-J29)/J29)*100</f>
        <v>0.72051958595494214</v>
      </c>
    </row>
    <row r="30" spans="1:12" ht="12.75" customHeight="1" x14ac:dyDescent="0.25">
      <c r="A30" s="50" t="s">
        <v>347</v>
      </c>
      <c r="B30" s="51"/>
      <c r="C30" s="51"/>
      <c r="D30" s="122"/>
      <c r="E30" s="73"/>
      <c r="F30" s="80"/>
      <c r="G30" s="147"/>
      <c r="H30" s="122"/>
      <c r="I30" s="73"/>
      <c r="J30" s="73"/>
      <c r="K30" s="147"/>
    </row>
    <row r="31" spans="1:12" ht="12.75" customHeight="1" x14ac:dyDescent="0.25">
      <c r="A31" s="228" t="s">
        <v>348</v>
      </c>
      <c r="B31" s="229"/>
      <c r="C31" s="230"/>
      <c r="D31" s="120">
        <v>30</v>
      </c>
      <c r="E31" s="70">
        <v>1623</v>
      </c>
      <c r="F31" s="96">
        <v>1636</v>
      </c>
      <c r="G31" s="147">
        <v>-0.8</v>
      </c>
      <c r="H31" s="120">
        <v>29</v>
      </c>
      <c r="I31" s="70">
        <v>1544</v>
      </c>
      <c r="J31" s="70">
        <v>1560</v>
      </c>
      <c r="K31" s="147">
        <v>-1</v>
      </c>
      <c r="L31">
        <v>19</v>
      </c>
    </row>
    <row r="32" spans="1:12" ht="12.75" customHeight="1" x14ac:dyDescent="0.25">
      <c r="A32" s="228" t="s">
        <v>349</v>
      </c>
      <c r="B32" s="229"/>
      <c r="C32" s="230"/>
      <c r="D32" s="120">
        <v>23</v>
      </c>
      <c r="E32" s="70">
        <v>2714</v>
      </c>
      <c r="F32" s="96">
        <v>2658</v>
      </c>
      <c r="G32" s="147">
        <v>2.1</v>
      </c>
      <c r="H32" s="120">
        <v>24</v>
      </c>
      <c r="I32" s="70">
        <v>2412</v>
      </c>
      <c r="J32" s="70">
        <v>2333</v>
      </c>
      <c r="K32" s="147">
        <v>3.4</v>
      </c>
      <c r="L32">
        <v>20</v>
      </c>
    </row>
    <row r="33" spans="1:12" ht="12.75" customHeight="1" x14ac:dyDescent="0.25">
      <c r="A33" s="228" t="s">
        <v>350</v>
      </c>
      <c r="B33" s="229"/>
      <c r="C33" s="230"/>
      <c r="D33" s="120">
        <v>70</v>
      </c>
      <c r="E33" s="70">
        <v>1322</v>
      </c>
      <c r="F33" s="96">
        <v>1302</v>
      </c>
      <c r="G33" s="147">
        <v>1.5</v>
      </c>
      <c r="H33" s="120">
        <v>14</v>
      </c>
      <c r="I33" s="70">
        <v>1181</v>
      </c>
      <c r="J33" s="70">
        <v>1167</v>
      </c>
      <c r="K33" s="147">
        <v>1.2</v>
      </c>
      <c r="L33">
        <v>21</v>
      </c>
    </row>
    <row r="34" spans="1:12" ht="12.75" customHeight="1" x14ac:dyDescent="0.25">
      <c r="A34" s="228" t="s">
        <v>351</v>
      </c>
      <c r="B34" s="229"/>
      <c r="C34" s="230"/>
      <c r="D34" s="120">
        <v>17</v>
      </c>
      <c r="E34" s="70">
        <v>999</v>
      </c>
      <c r="F34" s="96">
        <v>977</v>
      </c>
      <c r="G34" s="147">
        <v>2.2999999999999998</v>
      </c>
      <c r="H34" s="120">
        <v>16</v>
      </c>
      <c r="I34" s="70">
        <v>882</v>
      </c>
      <c r="J34" s="70">
        <v>859</v>
      </c>
      <c r="K34" s="147">
        <v>2.6</v>
      </c>
      <c r="L34">
        <v>22</v>
      </c>
    </row>
    <row r="35" spans="1:12" ht="12.75" customHeight="1" x14ac:dyDescent="0.25">
      <c r="A35" s="228" t="s">
        <v>352</v>
      </c>
      <c r="B35" s="229"/>
      <c r="C35" s="230"/>
      <c r="D35" s="120">
        <v>60</v>
      </c>
      <c r="E35" s="70">
        <v>1866</v>
      </c>
      <c r="F35" s="96">
        <v>1840</v>
      </c>
      <c r="G35" s="147">
        <v>1.4</v>
      </c>
      <c r="H35" s="120">
        <v>60</v>
      </c>
      <c r="I35" s="70">
        <v>1422</v>
      </c>
      <c r="J35" s="70">
        <v>1389</v>
      </c>
      <c r="K35" s="147">
        <v>2.4</v>
      </c>
      <c r="L35">
        <v>23</v>
      </c>
    </row>
    <row r="36" spans="1:12" ht="12.75" customHeight="1" x14ac:dyDescent="0.25">
      <c r="A36" s="228" t="s">
        <v>353</v>
      </c>
      <c r="B36" s="229"/>
      <c r="C36" s="230"/>
      <c r="D36" s="120">
        <v>51</v>
      </c>
      <c r="E36" s="70">
        <v>1437</v>
      </c>
      <c r="F36" s="96">
        <v>1426</v>
      </c>
      <c r="G36" s="147">
        <v>0.7</v>
      </c>
      <c r="H36" s="120">
        <v>24</v>
      </c>
      <c r="I36" s="70">
        <v>1247</v>
      </c>
      <c r="J36" s="70">
        <v>1208</v>
      </c>
      <c r="K36" s="147">
        <v>3.3</v>
      </c>
      <c r="L36">
        <v>24</v>
      </c>
    </row>
    <row r="37" spans="1:12" ht="12.75" customHeight="1" x14ac:dyDescent="0.25">
      <c r="A37" s="228" t="s">
        <v>354</v>
      </c>
      <c r="B37" s="229"/>
      <c r="C37" s="230"/>
      <c r="D37" s="120">
        <v>85</v>
      </c>
      <c r="E37" s="70">
        <v>1885</v>
      </c>
      <c r="F37" s="96">
        <v>1880</v>
      </c>
      <c r="G37" s="147">
        <v>0.3</v>
      </c>
      <c r="H37" s="120">
        <v>86</v>
      </c>
      <c r="I37" s="70">
        <v>1696</v>
      </c>
      <c r="J37" s="70">
        <v>1675</v>
      </c>
      <c r="K37" s="147">
        <v>1.3</v>
      </c>
      <c r="L37">
        <v>25</v>
      </c>
    </row>
    <row r="38" spans="1:12" ht="12.75" customHeight="1" x14ac:dyDescent="0.25">
      <c r="A38" s="228" t="s">
        <v>355</v>
      </c>
      <c r="B38" s="229"/>
      <c r="C38" s="230"/>
      <c r="D38" s="120">
        <v>28</v>
      </c>
      <c r="E38" s="70">
        <v>805</v>
      </c>
      <c r="F38" s="96">
        <v>783</v>
      </c>
      <c r="G38" s="147">
        <v>2.9</v>
      </c>
      <c r="H38" s="120">
        <v>31</v>
      </c>
      <c r="I38" s="70">
        <v>728</v>
      </c>
      <c r="J38" s="70">
        <v>688</v>
      </c>
      <c r="K38" s="147">
        <v>5.9</v>
      </c>
      <c r="L38">
        <v>26</v>
      </c>
    </row>
    <row r="39" spans="1:12" ht="12.75" customHeight="1" x14ac:dyDescent="0.25">
      <c r="A39" s="228" t="s">
        <v>356</v>
      </c>
      <c r="B39" s="229"/>
      <c r="C39" s="230"/>
      <c r="D39" s="120">
        <v>50</v>
      </c>
      <c r="E39" s="70">
        <v>436</v>
      </c>
      <c r="F39" s="96">
        <v>423</v>
      </c>
      <c r="G39" s="147">
        <v>3.1</v>
      </c>
      <c r="H39" s="120">
        <v>48</v>
      </c>
      <c r="I39" s="70">
        <v>378</v>
      </c>
      <c r="J39" s="70">
        <v>341</v>
      </c>
      <c r="K39" s="147">
        <v>10.9</v>
      </c>
      <c r="L39">
        <v>27</v>
      </c>
    </row>
    <row r="40" spans="1:12" ht="12.75" customHeight="1" x14ac:dyDescent="0.25">
      <c r="A40" s="228" t="s">
        <v>357</v>
      </c>
      <c r="B40" s="229"/>
      <c r="C40" s="230"/>
      <c r="D40" s="120">
        <v>48</v>
      </c>
      <c r="E40" s="70">
        <v>1833</v>
      </c>
      <c r="F40" s="96">
        <v>1782</v>
      </c>
      <c r="G40" s="147">
        <v>2.9</v>
      </c>
      <c r="H40" s="120">
        <v>49</v>
      </c>
      <c r="I40" s="70">
        <v>1646</v>
      </c>
      <c r="J40" s="70">
        <v>1586</v>
      </c>
      <c r="K40" s="147">
        <v>3.8</v>
      </c>
      <c r="L40">
        <v>28</v>
      </c>
    </row>
    <row r="41" spans="1:12" ht="12.75" customHeight="1" x14ac:dyDescent="0.25">
      <c r="A41" s="228" t="s">
        <v>358</v>
      </c>
      <c r="B41" s="229"/>
      <c r="C41" s="230"/>
      <c r="D41" s="120">
        <v>35</v>
      </c>
      <c r="E41" s="70">
        <v>515</v>
      </c>
      <c r="F41" s="96">
        <v>501</v>
      </c>
      <c r="G41" s="147">
        <v>2.8</v>
      </c>
      <c r="H41" s="120">
        <v>35</v>
      </c>
      <c r="I41" s="70">
        <v>430</v>
      </c>
      <c r="J41" s="70">
        <v>418</v>
      </c>
      <c r="K41" s="147">
        <v>2.8</v>
      </c>
      <c r="L41">
        <v>29</v>
      </c>
    </row>
    <row r="42" spans="1:12" ht="12.75" customHeight="1" x14ac:dyDescent="0.25">
      <c r="A42" s="228" t="s">
        <v>359</v>
      </c>
      <c r="B42" s="229"/>
      <c r="C42" s="230"/>
      <c r="D42" s="120">
        <v>118</v>
      </c>
      <c r="E42" s="70">
        <v>1776</v>
      </c>
      <c r="F42" s="96">
        <v>1742</v>
      </c>
      <c r="G42" s="147">
        <v>2</v>
      </c>
      <c r="H42" s="120">
        <v>125</v>
      </c>
      <c r="I42" s="70">
        <v>1580</v>
      </c>
      <c r="J42" s="70">
        <v>1518</v>
      </c>
      <c r="K42" s="147">
        <v>4.0999999999999996</v>
      </c>
      <c r="L42">
        <v>30</v>
      </c>
    </row>
    <row r="43" spans="1:12" ht="12.75" customHeight="1" x14ac:dyDescent="0.25">
      <c r="A43" s="228" t="s">
        <v>336</v>
      </c>
      <c r="B43" s="229"/>
      <c r="C43" s="230"/>
      <c r="D43" s="121"/>
      <c r="E43" s="71">
        <f>SUM(E31:E42)</f>
        <v>17211</v>
      </c>
      <c r="F43" s="31">
        <f>SUM(F31:F42)</f>
        <v>16950</v>
      </c>
      <c r="G43" s="147">
        <f>((E43-F43)/F43)*100</f>
        <v>1.5398230088495577</v>
      </c>
      <c r="H43" s="121"/>
      <c r="I43" s="71">
        <f>SUM(I31:I42)</f>
        <v>15146</v>
      </c>
      <c r="J43" s="71">
        <f>SUM(J31:J42)</f>
        <v>14742</v>
      </c>
      <c r="K43" s="147">
        <f>((I43-J43)/J43)*100</f>
        <v>2.7404694071360738</v>
      </c>
    </row>
    <row r="44" spans="1:12" ht="12.75" customHeight="1" x14ac:dyDescent="0.25">
      <c r="A44" s="50" t="s">
        <v>360</v>
      </c>
      <c r="B44" s="51"/>
      <c r="C44" s="51"/>
      <c r="D44" s="122"/>
      <c r="E44" s="73"/>
      <c r="F44" s="80"/>
      <c r="G44" s="147"/>
      <c r="H44" s="122"/>
      <c r="I44" s="73"/>
      <c r="J44" s="73"/>
      <c r="K44" s="147"/>
    </row>
    <row r="45" spans="1:12" ht="12.75" customHeight="1" x14ac:dyDescent="0.25">
      <c r="A45" s="228" t="s">
        <v>361</v>
      </c>
      <c r="B45" s="229"/>
      <c r="C45" s="230"/>
      <c r="D45" s="120">
        <v>79</v>
      </c>
      <c r="E45" s="70">
        <v>1584</v>
      </c>
      <c r="F45" s="96">
        <v>1572</v>
      </c>
      <c r="G45" s="147">
        <v>0.7</v>
      </c>
      <c r="H45" s="120">
        <v>77</v>
      </c>
      <c r="I45" s="70">
        <v>1276</v>
      </c>
      <c r="J45" s="70">
        <v>1260</v>
      </c>
      <c r="K45" s="147">
        <v>1.3</v>
      </c>
      <c r="L45">
        <v>31</v>
      </c>
    </row>
    <row r="46" spans="1:12" ht="12.75" customHeight="1" x14ac:dyDescent="0.25">
      <c r="A46" s="228" t="s">
        <v>362</v>
      </c>
      <c r="B46" s="229"/>
      <c r="C46" s="230"/>
      <c r="D46" s="120">
        <v>7</v>
      </c>
      <c r="E46" s="70">
        <v>1081</v>
      </c>
      <c r="F46" s="96">
        <v>1070</v>
      </c>
      <c r="G46" s="147">
        <v>1</v>
      </c>
      <c r="H46" s="120">
        <v>6</v>
      </c>
      <c r="I46" s="70">
        <v>923</v>
      </c>
      <c r="J46" s="70">
        <v>926</v>
      </c>
      <c r="K46" s="147">
        <v>-0.3</v>
      </c>
      <c r="L46">
        <v>32</v>
      </c>
    </row>
    <row r="47" spans="1:12" ht="12.75" customHeight="1" x14ac:dyDescent="0.25">
      <c r="A47" s="228" t="s">
        <v>363</v>
      </c>
      <c r="B47" s="229"/>
      <c r="C47" s="230"/>
      <c r="D47" s="120">
        <v>30</v>
      </c>
      <c r="E47" s="70">
        <v>1624</v>
      </c>
      <c r="F47" s="96">
        <v>1601</v>
      </c>
      <c r="G47" s="147">
        <v>1.4</v>
      </c>
      <c r="H47" s="120">
        <v>30</v>
      </c>
      <c r="I47" s="70">
        <v>1444</v>
      </c>
      <c r="J47" s="70">
        <v>1446</v>
      </c>
      <c r="K47" s="147">
        <v>-0.1</v>
      </c>
      <c r="L47">
        <v>33</v>
      </c>
    </row>
    <row r="48" spans="1:12" ht="12.75" customHeight="1" x14ac:dyDescent="0.25">
      <c r="A48" s="228" t="s">
        <v>364</v>
      </c>
      <c r="B48" s="229"/>
      <c r="C48" s="230"/>
      <c r="D48" s="120">
        <v>22</v>
      </c>
      <c r="E48" s="70">
        <v>1247</v>
      </c>
      <c r="F48" s="96">
        <v>1254</v>
      </c>
      <c r="G48" s="147">
        <v>-0.5</v>
      </c>
      <c r="H48" s="120">
        <v>23</v>
      </c>
      <c r="I48" s="70">
        <v>1111</v>
      </c>
      <c r="J48" s="70">
        <v>1101</v>
      </c>
      <c r="K48" s="147">
        <v>1</v>
      </c>
      <c r="L48">
        <v>34</v>
      </c>
    </row>
    <row r="49" spans="1:23" ht="12.75" customHeight="1" x14ac:dyDescent="0.25">
      <c r="A49" s="228" t="s">
        <v>365</v>
      </c>
      <c r="B49" s="229"/>
      <c r="C49" s="230"/>
      <c r="D49" s="120">
        <v>46</v>
      </c>
      <c r="E49" s="70">
        <v>1272</v>
      </c>
      <c r="F49" s="96">
        <v>1249</v>
      </c>
      <c r="G49" s="147">
        <v>1.9</v>
      </c>
      <c r="H49" s="120">
        <v>46</v>
      </c>
      <c r="I49" s="70">
        <v>1111</v>
      </c>
      <c r="J49" s="70">
        <v>1084</v>
      </c>
      <c r="K49" s="147">
        <v>2.6</v>
      </c>
      <c r="L49">
        <v>35</v>
      </c>
    </row>
    <row r="50" spans="1:23" ht="12.75" customHeight="1" x14ac:dyDescent="0.25">
      <c r="A50" s="228" t="s">
        <v>366</v>
      </c>
      <c r="B50" s="229"/>
      <c r="C50" s="230"/>
      <c r="D50" s="120">
        <v>37</v>
      </c>
      <c r="E50" s="70">
        <v>1327</v>
      </c>
      <c r="F50" s="96">
        <v>1293</v>
      </c>
      <c r="G50" s="147">
        <v>2.6</v>
      </c>
      <c r="H50" s="120">
        <v>37</v>
      </c>
      <c r="I50" s="70">
        <v>1177</v>
      </c>
      <c r="J50" s="70">
        <v>1149</v>
      </c>
      <c r="K50" s="147">
        <v>2.4</v>
      </c>
      <c r="L50">
        <v>36</v>
      </c>
    </row>
    <row r="51" spans="1:23" ht="12.75" customHeight="1" x14ac:dyDescent="0.25">
      <c r="A51" s="228" t="s">
        <v>367</v>
      </c>
      <c r="B51" s="229"/>
      <c r="C51" s="230"/>
      <c r="D51" s="120">
        <v>31</v>
      </c>
      <c r="E51" s="70">
        <v>1755</v>
      </c>
      <c r="F51" s="96">
        <v>1729</v>
      </c>
      <c r="G51" s="147">
        <v>1.5</v>
      </c>
      <c r="H51" s="120">
        <v>21</v>
      </c>
      <c r="I51" s="70">
        <v>1609</v>
      </c>
      <c r="J51" s="70">
        <v>1561</v>
      </c>
      <c r="K51" s="147">
        <v>3.1</v>
      </c>
      <c r="L51">
        <v>37</v>
      </c>
    </row>
    <row r="52" spans="1:23" ht="12.75" customHeight="1" x14ac:dyDescent="0.25">
      <c r="A52" s="228" t="s">
        <v>368</v>
      </c>
      <c r="B52" s="229"/>
      <c r="C52" s="230"/>
      <c r="D52" s="120">
        <v>120</v>
      </c>
      <c r="E52" s="70">
        <v>5290</v>
      </c>
      <c r="F52" s="96">
        <v>5197</v>
      </c>
      <c r="G52" s="147">
        <v>1.8</v>
      </c>
      <c r="H52" s="120">
        <v>101</v>
      </c>
      <c r="I52" s="70">
        <v>4733</v>
      </c>
      <c r="J52" s="70">
        <v>4658</v>
      </c>
      <c r="K52" s="147">
        <v>1.6</v>
      </c>
      <c r="L52">
        <v>38</v>
      </c>
    </row>
    <row r="53" spans="1:23" ht="12.75" customHeight="1" x14ac:dyDescent="0.25">
      <c r="A53" s="228" t="s">
        <v>336</v>
      </c>
      <c r="B53" s="229"/>
      <c r="C53" s="230"/>
      <c r="D53" s="121"/>
      <c r="E53" s="71">
        <f>SUM(E45:E52)</f>
        <v>15180</v>
      </c>
      <c r="F53" s="31">
        <f>SUM(F45:F52)</f>
        <v>14965</v>
      </c>
      <c r="G53" s="147">
        <f>((E53-F53)/F53)*100</f>
        <v>1.4366855997327097</v>
      </c>
      <c r="H53" s="121"/>
      <c r="I53" s="71">
        <f>SUM(I45:I52)</f>
        <v>13384</v>
      </c>
      <c r="J53" s="71">
        <f>SUM(J45:J52)</f>
        <v>13185</v>
      </c>
      <c r="K53" s="147">
        <f>((I53-J53)/J53)*100</f>
        <v>1.5092908608266971</v>
      </c>
    </row>
    <row r="54" spans="1:23" ht="12.75" customHeight="1" x14ac:dyDescent="0.25">
      <c r="A54" s="50" t="s">
        <v>369</v>
      </c>
      <c r="B54" s="51"/>
      <c r="C54" s="51"/>
      <c r="D54" s="122"/>
      <c r="E54" s="73"/>
      <c r="F54" s="80"/>
      <c r="G54" s="147"/>
      <c r="H54" s="122"/>
      <c r="I54" s="73"/>
      <c r="J54" s="73"/>
      <c r="K54" s="147"/>
    </row>
    <row r="55" spans="1:23" ht="12.75" customHeight="1" x14ac:dyDescent="0.25">
      <c r="A55" s="228" t="s">
        <v>370</v>
      </c>
      <c r="B55" s="229"/>
      <c r="C55" s="230"/>
      <c r="D55" s="120">
        <v>36</v>
      </c>
      <c r="E55" s="70">
        <v>114</v>
      </c>
      <c r="F55" s="96">
        <v>111</v>
      </c>
      <c r="G55" s="147">
        <v>2.2999999999999998</v>
      </c>
      <c r="H55" s="120">
        <v>33</v>
      </c>
      <c r="I55" s="70">
        <v>93</v>
      </c>
      <c r="J55" s="70">
        <v>88</v>
      </c>
      <c r="K55" s="147">
        <v>5.6</v>
      </c>
      <c r="L55">
        <v>39</v>
      </c>
    </row>
    <row r="56" spans="1:23" ht="12.75" customHeight="1" x14ac:dyDescent="0.25">
      <c r="A56" s="228" t="s">
        <v>371</v>
      </c>
      <c r="B56" s="229"/>
      <c r="C56" s="230"/>
      <c r="D56" s="120">
        <v>76</v>
      </c>
      <c r="E56" s="70">
        <v>1278</v>
      </c>
      <c r="F56" s="96">
        <v>1239</v>
      </c>
      <c r="G56" s="147">
        <v>3.2</v>
      </c>
      <c r="H56" s="120">
        <v>78</v>
      </c>
      <c r="I56" s="70">
        <v>1135</v>
      </c>
      <c r="J56" s="70">
        <v>1124</v>
      </c>
      <c r="K56" s="147">
        <v>1</v>
      </c>
      <c r="L56">
        <v>40</v>
      </c>
    </row>
    <row r="57" spans="1:23" ht="12.75" customHeight="1" x14ac:dyDescent="0.25">
      <c r="A57" s="228" t="s">
        <v>372</v>
      </c>
      <c r="B57" s="229"/>
      <c r="C57" s="230"/>
      <c r="D57" s="120">
        <v>48</v>
      </c>
      <c r="E57" s="70">
        <v>3882</v>
      </c>
      <c r="F57" s="96">
        <v>3840</v>
      </c>
      <c r="G57" s="147">
        <v>1.1000000000000001</v>
      </c>
      <c r="H57" s="120">
        <v>45</v>
      </c>
      <c r="I57" s="70">
        <v>3354</v>
      </c>
      <c r="J57" s="70">
        <v>3397</v>
      </c>
      <c r="K57" s="147">
        <v>-1.3</v>
      </c>
      <c r="L57">
        <v>41</v>
      </c>
    </row>
    <row r="58" spans="1:23" ht="12.75" customHeight="1" x14ac:dyDescent="0.25">
      <c r="A58" s="228" t="s">
        <v>373</v>
      </c>
      <c r="B58" s="229"/>
      <c r="C58" s="230"/>
      <c r="D58" s="120">
        <v>73</v>
      </c>
      <c r="E58" s="70">
        <v>1098</v>
      </c>
      <c r="F58" s="96">
        <v>1067</v>
      </c>
      <c r="G58" s="147">
        <v>3</v>
      </c>
      <c r="H58" s="120">
        <v>70</v>
      </c>
      <c r="I58" s="70">
        <v>843</v>
      </c>
      <c r="J58" s="70">
        <v>825</v>
      </c>
      <c r="K58" s="147">
        <v>2.2000000000000002</v>
      </c>
      <c r="L58">
        <v>42</v>
      </c>
    </row>
    <row r="59" spans="1:23" ht="12.75" customHeight="1" x14ac:dyDescent="0.25">
      <c r="A59" s="228" t="s">
        <v>374</v>
      </c>
      <c r="B59" s="229"/>
      <c r="C59" s="230"/>
      <c r="D59" s="120">
        <v>13</v>
      </c>
      <c r="E59" s="70">
        <v>72</v>
      </c>
      <c r="F59" s="96">
        <v>74</v>
      </c>
      <c r="G59" s="147">
        <v>-3.1</v>
      </c>
      <c r="H59" s="120">
        <v>13</v>
      </c>
      <c r="I59" s="70">
        <v>68</v>
      </c>
      <c r="J59" s="70">
        <v>68</v>
      </c>
      <c r="K59" s="147">
        <v>-1.3</v>
      </c>
      <c r="L59">
        <v>43</v>
      </c>
      <c r="P59" s="95"/>
      <c r="Q59" s="95" t="s">
        <v>320</v>
      </c>
      <c r="R59" s="95" t="s">
        <v>321</v>
      </c>
      <c r="S59" s="86" t="s">
        <v>322</v>
      </c>
      <c r="T59" s="95" t="s">
        <v>324</v>
      </c>
      <c r="U59" s="95" t="s">
        <v>325</v>
      </c>
      <c r="V59" s="88" t="s">
        <v>326</v>
      </c>
      <c r="W59" s="60" t="s">
        <v>62</v>
      </c>
    </row>
    <row r="60" spans="1:23" ht="12.75" customHeight="1" x14ac:dyDescent="0.25">
      <c r="A60" s="228" t="s">
        <v>375</v>
      </c>
      <c r="B60" s="229"/>
      <c r="C60" s="230"/>
      <c r="D60" s="120">
        <v>121</v>
      </c>
      <c r="E60" s="70">
        <v>666</v>
      </c>
      <c r="F60" s="96">
        <v>645</v>
      </c>
      <c r="G60" s="147">
        <v>3.2</v>
      </c>
      <c r="H60" s="120">
        <v>108</v>
      </c>
      <c r="I60" s="70">
        <v>595</v>
      </c>
      <c r="J60" s="70">
        <v>567</v>
      </c>
      <c r="K60" s="147">
        <v>5</v>
      </c>
      <c r="L60">
        <v>44</v>
      </c>
      <c r="P60" s="118"/>
      <c r="Q60" s="118">
        <v>61096</v>
      </c>
      <c r="R60" s="118">
        <v>60158</v>
      </c>
      <c r="S60" s="119">
        <v>1.6</v>
      </c>
      <c r="T60" s="118">
        <v>53269</v>
      </c>
      <c r="U60" s="118">
        <v>52364</v>
      </c>
      <c r="V60" s="119">
        <v>1.7</v>
      </c>
      <c r="W60">
        <v>1</v>
      </c>
    </row>
    <row r="61" spans="1:23" ht="12.75" customHeight="1" x14ac:dyDescent="0.25">
      <c r="A61" s="228" t="s">
        <v>376</v>
      </c>
      <c r="B61" s="229"/>
      <c r="C61" s="230"/>
      <c r="D61" s="120">
        <v>55</v>
      </c>
      <c r="E61" s="70">
        <v>610</v>
      </c>
      <c r="F61" s="96">
        <v>612</v>
      </c>
      <c r="G61" s="147">
        <v>-0.3</v>
      </c>
      <c r="H61" s="120">
        <v>57</v>
      </c>
      <c r="I61" s="70">
        <v>515</v>
      </c>
      <c r="J61" s="70">
        <v>501</v>
      </c>
      <c r="K61" s="147">
        <v>2.9</v>
      </c>
      <c r="L61">
        <v>45</v>
      </c>
    </row>
    <row r="62" spans="1:23" ht="12.75" customHeight="1" x14ac:dyDescent="0.25">
      <c r="A62" s="228" t="s">
        <v>377</v>
      </c>
      <c r="B62" s="229"/>
      <c r="C62" s="230"/>
      <c r="D62" s="120">
        <v>39</v>
      </c>
      <c r="E62" s="70">
        <v>452</v>
      </c>
      <c r="F62" s="96">
        <v>446</v>
      </c>
      <c r="G62" s="147">
        <v>1.3</v>
      </c>
      <c r="H62" s="120">
        <v>38</v>
      </c>
      <c r="I62" s="70">
        <v>381</v>
      </c>
      <c r="J62" s="70">
        <v>374</v>
      </c>
      <c r="K62" s="147">
        <v>2</v>
      </c>
      <c r="L62">
        <v>46</v>
      </c>
    </row>
    <row r="63" spans="1:23" ht="12.75" customHeight="1" x14ac:dyDescent="0.25">
      <c r="A63" s="228" t="s">
        <v>378</v>
      </c>
      <c r="B63" s="229"/>
      <c r="C63" s="230"/>
      <c r="D63" s="120">
        <v>12</v>
      </c>
      <c r="E63" s="70">
        <v>961</v>
      </c>
      <c r="F63" s="96">
        <v>945</v>
      </c>
      <c r="G63" s="147">
        <v>1.7</v>
      </c>
      <c r="H63" s="120">
        <v>15</v>
      </c>
      <c r="I63" s="70">
        <v>813</v>
      </c>
      <c r="J63" s="70">
        <v>795</v>
      </c>
      <c r="K63" s="147">
        <v>2.2999999999999998</v>
      </c>
      <c r="L63">
        <v>47</v>
      </c>
    </row>
    <row r="64" spans="1:23" ht="12.75" customHeight="1" x14ac:dyDescent="0.25">
      <c r="A64" s="228" t="s">
        <v>379</v>
      </c>
      <c r="B64" s="229"/>
      <c r="C64" s="230"/>
      <c r="D64" s="120">
        <v>100</v>
      </c>
      <c r="E64" s="70">
        <v>970</v>
      </c>
      <c r="F64" s="96">
        <v>969</v>
      </c>
      <c r="G64" s="147">
        <v>0</v>
      </c>
      <c r="H64" s="120">
        <v>99</v>
      </c>
      <c r="I64" s="70">
        <v>873</v>
      </c>
      <c r="J64" s="70">
        <v>850</v>
      </c>
      <c r="K64" s="147">
        <v>2.7</v>
      </c>
      <c r="L64">
        <v>48</v>
      </c>
    </row>
    <row r="65" spans="1:12" ht="12.75" customHeight="1" x14ac:dyDescent="0.25">
      <c r="A65" s="228" t="s">
        <v>380</v>
      </c>
      <c r="B65" s="229"/>
      <c r="C65" s="230"/>
      <c r="D65" s="120">
        <v>25</v>
      </c>
      <c r="E65" s="70">
        <v>653</v>
      </c>
      <c r="F65" s="96">
        <v>626</v>
      </c>
      <c r="G65" s="147">
        <v>4.2</v>
      </c>
      <c r="H65" s="120">
        <v>22</v>
      </c>
      <c r="I65" s="70">
        <v>514</v>
      </c>
      <c r="J65" s="70">
        <v>492</v>
      </c>
      <c r="K65" s="147">
        <v>4.5</v>
      </c>
      <c r="L65">
        <v>49</v>
      </c>
    </row>
    <row r="66" spans="1:12" ht="12.75" customHeight="1" x14ac:dyDescent="0.25">
      <c r="A66" s="228" t="s">
        <v>381</v>
      </c>
      <c r="B66" s="229"/>
      <c r="C66" s="230"/>
      <c r="D66" s="120">
        <v>74</v>
      </c>
      <c r="E66" s="70">
        <v>1080</v>
      </c>
      <c r="F66" s="96">
        <v>1072</v>
      </c>
      <c r="G66" s="147">
        <v>0.7</v>
      </c>
      <c r="H66" s="120">
        <v>80</v>
      </c>
      <c r="I66" s="70">
        <v>961</v>
      </c>
      <c r="J66" s="70">
        <v>940</v>
      </c>
      <c r="K66" s="147">
        <v>2.2000000000000002</v>
      </c>
      <c r="L66">
        <v>50</v>
      </c>
    </row>
    <row r="67" spans="1:12" ht="12.75" customHeight="1" x14ac:dyDescent="0.25">
      <c r="A67" s="228" t="s">
        <v>382</v>
      </c>
      <c r="B67" s="229"/>
      <c r="C67" s="230"/>
      <c r="D67" s="120">
        <v>83</v>
      </c>
      <c r="E67" s="70">
        <v>474</v>
      </c>
      <c r="F67" s="96">
        <v>463</v>
      </c>
      <c r="G67" s="147">
        <v>2.4</v>
      </c>
      <c r="H67" s="120">
        <v>82</v>
      </c>
      <c r="I67" s="70">
        <v>384</v>
      </c>
      <c r="J67" s="70">
        <v>361</v>
      </c>
      <c r="K67" s="147">
        <v>6.5</v>
      </c>
      <c r="L67">
        <v>51</v>
      </c>
    </row>
    <row r="68" spans="1:12" ht="12.75" customHeight="1" x14ac:dyDescent="0.25">
      <c r="A68" s="228" t="s">
        <v>336</v>
      </c>
      <c r="B68" s="229"/>
      <c r="C68" s="230"/>
      <c r="D68" s="61"/>
      <c r="E68" s="71">
        <f>SUM(E55:E67)</f>
        <v>12310</v>
      </c>
      <c r="F68" s="31">
        <f>SUM(F55:F67)</f>
        <v>12109</v>
      </c>
      <c r="G68" s="147">
        <f>((E68-F68)/F68)*100</f>
        <v>1.6599223717895781</v>
      </c>
      <c r="H68" s="72"/>
      <c r="I68" s="71">
        <f>SUM(I55:I67)</f>
        <v>10529</v>
      </c>
      <c r="J68" s="71">
        <f>SUM(J55:J67)</f>
        <v>10382</v>
      </c>
      <c r="K68" s="147">
        <f>((I68-J68)/J68)*100</f>
        <v>1.4159121556540164</v>
      </c>
    </row>
    <row r="69" spans="1:12" ht="12.75" customHeight="1" x14ac:dyDescent="0.25">
      <c r="A69" s="231" t="s">
        <v>383</v>
      </c>
      <c r="B69" s="232"/>
      <c r="C69" s="233"/>
      <c r="D69" s="71">
        <f>SUM(D6:D68)</f>
        <v>2593</v>
      </c>
      <c r="E69" s="71">
        <f>Q60</f>
        <v>61096</v>
      </c>
      <c r="F69" s="31">
        <f>R60</f>
        <v>60158</v>
      </c>
      <c r="G69" s="147">
        <f>S60</f>
        <v>1.6</v>
      </c>
      <c r="H69" s="71">
        <f>SUM(H6:H68)</f>
        <v>2448</v>
      </c>
      <c r="I69" s="71">
        <f>T60</f>
        <v>53269</v>
      </c>
      <c r="J69" s="71">
        <f>U60</f>
        <v>52364</v>
      </c>
      <c r="K69" s="147">
        <f>V60</f>
        <v>1.7</v>
      </c>
    </row>
    <row r="70" spans="1:12" x14ac:dyDescent="0.25">
      <c r="A70" s="234" t="s">
        <v>384</v>
      </c>
      <c r="B70" s="234"/>
      <c r="C70" s="234"/>
      <c r="D70" s="234"/>
      <c r="E70" s="234"/>
      <c r="F70" s="234"/>
      <c r="G70" s="234"/>
      <c r="H70" s="234"/>
      <c r="I70" s="234"/>
      <c r="J70" s="234"/>
      <c r="K70" s="234"/>
    </row>
    <row r="71" spans="1:12" x14ac:dyDescent="0.25">
      <c r="A71" s="235"/>
      <c r="B71" s="235"/>
      <c r="C71" s="235"/>
      <c r="D71" s="235"/>
      <c r="E71" s="235"/>
      <c r="F71" s="235"/>
      <c r="G71" s="235"/>
      <c r="H71" s="235"/>
      <c r="I71" s="235"/>
      <c r="J71" s="235"/>
      <c r="K71" s="235"/>
    </row>
  </sheetData>
  <mergeCells count="70">
    <mergeCell ref="A6:C6"/>
    <mergeCell ref="A7:K7"/>
    <mergeCell ref="A15:C15"/>
    <mergeCell ref="A16:C16"/>
    <mergeCell ref="A14:C14"/>
    <mergeCell ref="A9:C9"/>
    <mergeCell ref="A10:C10"/>
    <mergeCell ref="A11:C11"/>
    <mergeCell ref="A12:C12"/>
    <mergeCell ref="A13:C13"/>
    <mergeCell ref="A2:K2"/>
    <mergeCell ref="A3:C5"/>
    <mergeCell ref="D3:G3"/>
    <mergeCell ref="H3:K3"/>
    <mergeCell ref="D4:D5"/>
    <mergeCell ref="I4:J4"/>
    <mergeCell ref="K4:K5"/>
    <mergeCell ref="E4:F4"/>
    <mergeCell ref="G4:G5"/>
    <mergeCell ref="H4:H5"/>
    <mergeCell ref="A36:C36"/>
    <mergeCell ref="A28:C28"/>
    <mergeCell ref="A29:C29"/>
    <mergeCell ref="A31:C31"/>
    <mergeCell ref="A32:C32"/>
    <mergeCell ref="A17:C17"/>
    <mergeCell ref="A33:C33"/>
    <mergeCell ref="A24:C24"/>
    <mergeCell ref="A34:C34"/>
    <mergeCell ref="A35:C35"/>
    <mergeCell ref="A27:C27"/>
    <mergeCell ref="A20:C20"/>
    <mergeCell ref="A21:C21"/>
    <mergeCell ref="A22:C22"/>
    <mergeCell ref="A23:C23"/>
    <mergeCell ref="A18:C18"/>
    <mergeCell ref="A26:C26"/>
    <mergeCell ref="A25:C25"/>
    <mergeCell ref="A41:C41"/>
    <mergeCell ref="A42:C42"/>
    <mergeCell ref="A43:C43"/>
    <mergeCell ref="A45:C45"/>
    <mergeCell ref="A37:C37"/>
    <mergeCell ref="A38:C38"/>
    <mergeCell ref="A39:C39"/>
    <mergeCell ref="A40:C40"/>
    <mergeCell ref="A50:C50"/>
    <mergeCell ref="A51:C51"/>
    <mergeCell ref="A52:C52"/>
    <mergeCell ref="A53:C53"/>
    <mergeCell ref="A46:C46"/>
    <mergeCell ref="A47:C47"/>
    <mergeCell ref="A48:C48"/>
    <mergeCell ref="A49:C49"/>
    <mergeCell ref="A59:C59"/>
    <mergeCell ref="A60:C60"/>
    <mergeCell ref="A61:C61"/>
    <mergeCell ref="A62:C62"/>
    <mergeCell ref="A55:C55"/>
    <mergeCell ref="A56:C56"/>
    <mergeCell ref="A57:C57"/>
    <mergeCell ref="A58:C58"/>
    <mergeCell ref="A67:C67"/>
    <mergeCell ref="A68:C68"/>
    <mergeCell ref="A69:C69"/>
    <mergeCell ref="A70:K71"/>
    <mergeCell ref="A63:C63"/>
    <mergeCell ref="A64:C64"/>
    <mergeCell ref="A65:C65"/>
    <mergeCell ref="A66:C66"/>
  </mergeCells>
  <phoneticPr fontId="0" type="noConversion"/>
  <conditionalFormatting sqref="G9:G69 K9:K69">
    <cfRule type="cellIs" dxfId="13" priority="2" stopIfTrue="1" operator="lessThan">
      <formula>0</formula>
    </cfRule>
  </conditionalFormatting>
  <conditionalFormatting sqref="V60 S60">
    <cfRule type="cellIs" dxfId="12" priority="1" stopIfTrue="1" operator="lessThan">
      <formula>0</formula>
    </cfRule>
  </conditionalFormatting>
  <pageMargins left="0.75" right="0.75" top="1" bottom="1" header="0.5" footer="0.5"/>
  <pageSetup scale="67" orientation="portrait" verticalDpi="598" r:id="rId1"/>
  <headerFooter alignWithMargins="0"/>
  <colBreaks count="1" manualBreakCount="1">
    <brk id="11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71"/>
  <sheetViews>
    <sheetView zoomScaleNormal="100" workbookViewId="0">
      <selection activeCell="I4" sqref="I4:J4"/>
    </sheetView>
  </sheetViews>
  <sheetFormatPr defaultRowHeight="13.2" x14ac:dyDescent="0.25"/>
  <cols>
    <col min="5" max="6" width="13.6640625" customWidth="1"/>
    <col min="7" max="7" width="13.6640625" style="107" customWidth="1"/>
    <col min="8" max="10" width="13.6640625" customWidth="1"/>
    <col min="11" max="11" width="13.6640625" style="107" customWidth="1"/>
    <col min="12" max="12" width="9.109375" hidden="1" customWidth="1"/>
    <col min="16" max="23" width="9.109375" hidden="1" customWidth="1"/>
  </cols>
  <sheetData>
    <row r="1" spans="1:12" x14ac:dyDescent="0.25">
      <c r="A1" s="26"/>
      <c r="B1" s="26"/>
      <c r="C1" s="26"/>
      <c r="D1" s="26"/>
      <c r="E1" s="26"/>
      <c r="F1" s="26"/>
      <c r="G1" s="115"/>
      <c r="H1" s="26"/>
      <c r="I1" s="26"/>
      <c r="J1" s="26"/>
      <c r="K1" s="115"/>
    </row>
    <row r="2" spans="1:12" x14ac:dyDescent="0.25">
      <c r="A2" s="236" t="s">
        <v>385</v>
      </c>
      <c r="B2" s="236"/>
      <c r="C2" s="236"/>
      <c r="D2" s="236"/>
      <c r="E2" s="236"/>
      <c r="F2" s="236"/>
      <c r="G2" s="236"/>
      <c r="H2" s="236"/>
      <c r="I2" s="236"/>
      <c r="J2" s="236"/>
      <c r="K2" s="236"/>
    </row>
    <row r="3" spans="1:12" ht="12.75" customHeight="1" x14ac:dyDescent="0.25">
      <c r="A3" s="237" t="s">
        <v>314</v>
      </c>
      <c r="B3" s="238"/>
      <c r="C3" s="239"/>
      <c r="D3" s="246" t="str">
        <f>Data!B4</f>
        <v>May</v>
      </c>
      <c r="E3" s="247"/>
      <c r="F3" s="247"/>
      <c r="G3" s="248"/>
      <c r="H3" s="246">
        <f>Data!B6</f>
        <v>45017</v>
      </c>
      <c r="I3" s="247"/>
      <c r="J3" s="247"/>
      <c r="K3" s="248"/>
    </row>
    <row r="4" spans="1:12" ht="25.5" customHeight="1" x14ac:dyDescent="0.25">
      <c r="A4" s="240"/>
      <c r="B4" s="241"/>
      <c r="C4" s="242"/>
      <c r="D4" s="249" t="s">
        <v>315</v>
      </c>
      <c r="E4" s="198" t="s">
        <v>316</v>
      </c>
      <c r="F4" s="199"/>
      <c r="G4" s="254" t="s">
        <v>317</v>
      </c>
      <c r="H4" s="249" t="s">
        <v>315</v>
      </c>
      <c r="I4" s="198" t="s">
        <v>316</v>
      </c>
      <c r="J4" s="199"/>
      <c r="K4" s="254" t="s">
        <v>317</v>
      </c>
    </row>
    <row r="5" spans="1:12" ht="26.4" x14ac:dyDescent="0.25">
      <c r="A5" s="243"/>
      <c r="B5" s="244"/>
      <c r="C5" s="245"/>
      <c r="D5" s="250"/>
      <c r="E5" s="27" t="str">
        <f>CONCATENATE(Data!A4,"   (Preliminary)")</f>
        <v>2024   (Preliminary)</v>
      </c>
      <c r="F5" s="27">
        <f>Data!A4-1</f>
        <v>2023</v>
      </c>
      <c r="G5" s="255"/>
      <c r="H5" s="250"/>
      <c r="I5" s="27" t="str">
        <f xml:space="preserve"> CONCATENATE(IF(MONTH(Data!A6)=1, Data!A4-1, Data!A4),"   (Revised)")</f>
        <v>2024   (Revised)</v>
      </c>
      <c r="J5" s="27">
        <f>IF(MONTH(Data!A6)=1, F5-1, F5)</f>
        <v>2023</v>
      </c>
      <c r="K5" s="255"/>
    </row>
    <row r="6" spans="1:12" x14ac:dyDescent="0.25">
      <c r="A6" s="251"/>
      <c r="B6" s="252"/>
      <c r="C6" s="253"/>
      <c r="D6" s="28"/>
      <c r="E6" s="28"/>
      <c r="F6" s="28"/>
      <c r="G6" s="104"/>
      <c r="H6" s="28"/>
      <c r="I6" s="28"/>
      <c r="J6" s="28"/>
      <c r="K6" s="104"/>
    </row>
    <row r="7" spans="1:12" ht="12.75" customHeight="1" x14ac:dyDescent="0.25">
      <c r="A7" s="231" t="s">
        <v>318</v>
      </c>
      <c r="B7" s="232"/>
      <c r="C7" s="232"/>
      <c r="D7" s="232"/>
      <c r="E7" s="232"/>
      <c r="F7" s="232"/>
      <c r="G7" s="232"/>
      <c r="H7" s="232"/>
      <c r="I7" s="232"/>
      <c r="J7" s="232"/>
      <c r="K7" s="233"/>
    </row>
    <row r="8" spans="1:12" ht="12.75" hidden="1" customHeight="1" x14ac:dyDescent="0.25">
      <c r="A8" s="55"/>
      <c r="B8" s="56"/>
      <c r="C8" s="56"/>
      <c r="D8" s="56" t="s">
        <v>319</v>
      </c>
      <c r="E8" s="56" t="s">
        <v>320</v>
      </c>
      <c r="F8" s="56" t="s">
        <v>321</v>
      </c>
      <c r="G8" s="112" t="s">
        <v>322</v>
      </c>
      <c r="H8" s="56" t="s">
        <v>323</v>
      </c>
      <c r="I8" s="56" t="s">
        <v>324</v>
      </c>
      <c r="J8" s="56" t="s">
        <v>325</v>
      </c>
      <c r="K8" s="113" t="s">
        <v>326</v>
      </c>
      <c r="L8" s="60" t="s">
        <v>62</v>
      </c>
    </row>
    <row r="9" spans="1:12" ht="12.75" customHeight="1" x14ac:dyDescent="0.25">
      <c r="A9" s="228" t="s">
        <v>327</v>
      </c>
      <c r="B9" s="229"/>
      <c r="C9" s="230"/>
      <c r="D9" s="120">
        <v>10</v>
      </c>
      <c r="E9" s="70">
        <v>1980</v>
      </c>
      <c r="F9" s="70">
        <v>1952</v>
      </c>
      <c r="G9" s="147">
        <v>1.4</v>
      </c>
      <c r="H9" s="120">
        <v>14</v>
      </c>
      <c r="I9" s="70">
        <v>1826</v>
      </c>
      <c r="J9" s="70">
        <v>1713</v>
      </c>
      <c r="K9" s="147">
        <v>6.6</v>
      </c>
      <c r="L9">
        <v>1</v>
      </c>
    </row>
    <row r="10" spans="1:12" ht="12.75" customHeight="1" x14ac:dyDescent="0.25">
      <c r="A10" s="228" t="s">
        <v>328</v>
      </c>
      <c r="B10" s="229"/>
      <c r="C10" s="230"/>
      <c r="D10" s="120">
        <v>30</v>
      </c>
      <c r="E10" s="70">
        <v>271</v>
      </c>
      <c r="F10" s="70">
        <v>269</v>
      </c>
      <c r="G10" s="147">
        <v>0.9</v>
      </c>
      <c r="H10" s="120">
        <v>30</v>
      </c>
      <c r="I10" s="70">
        <v>207</v>
      </c>
      <c r="J10" s="70">
        <v>204</v>
      </c>
      <c r="K10" s="147">
        <v>1.2</v>
      </c>
      <c r="L10">
        <v>2</v>
      </c>
    </row>
    <row r="11" spans="1:12" ht="12.75" customHeight="1" x14ac:dyDescent="0.25">
      <c r="A11" s="228" t="s">
        <v>329</v>
      </c>
      <c r="B11" s="229"/>
      <c r="C11" s="230"/>
      <c r="D11" s="120">
        <v>201</v>
      </c>
      <c r="E11" s="70">
        <v>3927</v>
      </c>
      <c r="F11" s="70">
        <v>3882</v>
      </c>
      <c r="G11" s="147">
        <v>1.2</v>
      </c>
      <c r="H11" s="120">
        <v>202</v>
      </c>
      <c r="I11" s="70">
        <v>3466</v>
      </c>
      <c r="J11" s="70">
        <v>3444</v>
      </c>
      <c r="K11" s="147">
        <v>0.6</v>
      </c>
      <c r="L11">
        <v>3</v>
      </c>
    </row>
    <row r="12" spans="1:12" ht="12.75" customHeight="1" x14ac:dyDescent="0.25">
      <c r="A12" s="228" t="s">
        <v>330</v>
      </c>
      <c r="B12" s="229"/>
      <c r="C12" s="230"/>
      <c r="D12" s="120">
        <v>32</v>
      </c>
      <c r="E12" s="70">
        <v>569</v>
      </c>
      <c r="F12" s="70">
        <v>561</v>
      </c>
      <c r="G12" s="147">
        <v>1.4</v>
      </c>
      <c r="H12" s="120">
        <v>32</v>
      </c>
      <c r="I12" s="70">
        <v>485</v>
      </c>
      <c r="J12" s="70">
        <v>481</v>
      </c>
      <c r="K12" s="147">
        <v>0.9</v>
      </c>
      <c r="L12">
        <v>4</v>
      </c>
    </row>
    <row r="13" spans="1:12" ht="12.75" customHeight="1" x14ac:dyDescent="0.25">
      <c r="A13" s="228" t="s">
        <v>331</v>
      </c>
      <c r="B13" s="229"/>
      <c r="C13" s="230"/>
      <c r="D13" s="120">
        <v>62</v>
      </c>
      <c r="E13" s="70">
        <v>4992</v>
      </c>
      <c r="F13" s="70">
        <v>4983</v>
      </c>
      <c r="G13" s="147">
        <v>0.2</v>
      </c>
      <c r="H13" s="120">
        <v>67</v>
      </c>
      <c r="I13" s="70">
        <v>4214</v>
      </c>
      <c r="J13" s="70">
        <v>4092</v>
      </c>
      <c r="K13" s="147">
        <v>3</v>
      </c>
      <c r="L13">
        <v>5</v>
      </c>
    </row>
    <row r="14" spans="1:12" ht="12.75" customHeight="1" x14ac:dyDescent="0.25">
      <c r="A14" s="228" t="s">
        <v>332</v>
      </c>
      <c r="B14" s="229"/>
      <c r="C14" s="230"/>
      <c r="D14" s="120">
        <v>60</v>
      </c>
      <c r="E14" s="70">
        <v>6377</v>
      </c>
      <c r="F14" s="70">
        <v>6361</v>
      </c>
      <c r="G14" s="147">
        <v>0.3</v>
      </c>
      <c r="H14" s="120">
        <v>62</v>
      </c>
      <c r="I14" s="70">
        <v>5419</v>
      </c>
      <c r="J14" s="70">
        <v>5343</v>
      </c>
      <c r="K14" s="147">
        <v>1.4</v>
      </c>
      <c r="L14">
        <v>6</v>
      </c>
    </row>
    <row r="15" spans="1:12" ht="12.75" customHeight="1" x14ac:dyDescent="0.25">
      <c r="A15" s="228" t="s">
        <v>333</v>
      </c>
      <c r="B15" s="229"/>
      <c r="C15" s="230"/>
      <c r="D15" s="120">
        <v>45</v>
      </c>
      <c r="E15" s="70">
        <v>4715</v>
      </c>
      <c r="F15" s="70">
        <v>4672</v>
      </c>
      <c r="G15" s="147">
        <v>0.9</v>
      </c>
      <c r="H15" s="120">
        <v>29</v>
      </c>
      <c r="I15" s="70">
        <v>4415</v>
      </c>
      <c r="J15" s="70">
        <v>4289</v>
      </c>
      <c r="K15" s="147">
        <v>2.9</v>
      </c>
      <c r="L15">
        <v>7</v>
      </c>
    </row>
    <row r="16" spans="1:12" ht="12.75" customHeight="1" x14ac:dyDescent="0.25">
      <c r="A16" s="228" t="s">
        <v>334</v>
      </c>
      <c r="B16" s="229"/>
      <c r="C16" s="230"/>
      <c r="D16" s="120">
        <v>23</v>
      </c>
      <c r="E16" s="70">
        <v>522</v>
      </c>
      <c r="F16" s="70">
        <v>528</v>
      </c>
      <c r="G16" s="147">
        <v>-1.1000000000000001</v>
      </c>
      <c r="H16" s="120">
        <v>23</v>
      </c>
      <c r="I16" s="70">
        <v>494</v>
      </c>
      <c r="J16" s="70">
        <v>473</v>
      </c>
      <c r="K16" s="147">
        <v>4.4000000000000004</v>
      </c>
      <c r="L16">
        <v>8</v>
      </c>
    </row>
    <row r="17" spans="1:12" ht="12.75" customHeight="1" x14ac:dyDescent="0.25">
      <c r="A17" s="228" t="s">
        <v>335</v>
      </c>
      <c r="B17" s="229"/>
      <c r="C17" s="230"/>
      <c r="D17" s="120">
        <v>16</v>
      </c>
      <c r="E17" s="70">
        <v>143</v>
      </c>
      <c r="F17" s="70">
        <v>140</v>
      </c>
      <c r="G17" s="147">
        <v>1.9</v>
      </c>
      <c r="H17" s="120">
        <v>13</v>
      </c>
      <c r="I17" s="70">
        <v>112</v>
      </c>
      <c r="J17" s="70">
        <v>111</v>
      </c>
      <c r="K17" s="147">
        <v>1</v>
      </c>
      <c r="L17">
        <v>9</v>
      </c>
    </row>
    <row r="18" spans="1:12" ht="12.75" customHeight="1" x14ac:dyDescent="0.25">
      <c r="A18" s="228" t="s">
        <v>336</v>
      </c>
      <c r="B18" s="229"/>
      <c r="C18" s="230"/>
      <c r="D18" s="121"/>
      <c r="E18" s="71">
        <f>SUM(E9:E17)</f>
        <v>23496</v>
      </c>
      <c r="F18" s="71">
        <f>SUM(F9:F17)</f>
        <v>23348</v>
      </c>
      <c r="G18" s="147">
        <f>((E18-F18)/F18)*100</f>
        <v>0.63388727085831764</v>
      </c>
      <c r="H18" s="121"/>
      <c r="I18" s="71">
        <f>SUM(I9:I17)</f>
        <v>20638</v>
      </c>
      <c r="J18" s="71">
        <f>SUM(J9:J17)</f>
        <v>20150</v>
      </c>
      <c r="K18" s="147">
        <f>((I18-J18)/J18)*100</f>
        <v>2.4218362282878414</v>
      </c>
    </row>
    <row r="19" spans="1:12" ht="12.75" customHeight="1" x14ac:dyDescent="0.25">
      <c r="A19" s="50" t="s">
        <v>337</v>
      </c>
      <c r="B19" s="51"/>
      <c r="C19" s="51"/>
      <c r="D19" s="122"/>
      <c r="E19" s="73"/>
      <c r="F19" s="73"/>
      <c r="G19" s="147"/>
      <c r="H19" s="122"/>
      <c r="I19" s="73"/>
      <c r="J19" s="73"/>
      <c r="K19" s="147"/>
    </row>
    <row r="20" spans="1:12" ht="12.75" customHeight="1" x14ac:dyDescent="0.25">
      <c r="A20" s="228" t="s">
        <v>338</v>
      </c>
      <c r="B20" s="229"/>
      <c r="C20" s="230"/>
      <c r="D20" s="120">
        <v>16</v>
      </c>
      <c r="E20" s="70">
        <v>471</v>
      </c>
      <c r="F20" s="70">
        <v>465</v>
      </c>
      <c r="G20" s="147">
        <v>1.3</v>
      </c>
      <c r="H20" s="120">
        <v>18</v>
      </c>
      <c r="I20" s="70">
        <v>380</v>
      </c>
      <c r="J20" s="70">
        <v>371</v>
      </c>
      <c r="K20" s="147">
        <v>2.4</v>
      </c>
      <c r="L20">
        <v>10</v>
      </c>
    </row>
    <row r="21" spans="1:12" ht="12.75" customHeight="1" x14ac:dyDescent="0.25">
      <c r="A21" s="228" t="s">
        <v>339</v>
      </c>
      <c r="B21" s="229"/>
      <c r="C21" s="230"/>
      <c r="D21" s="120">
        <v>0</v>
      </c>
      <c r="E21" s="70">
        <v>205</v>
      </c>
      <c r="F21" s="70">
        <v>204</v>
      </c>
      <c r="G21" s="147">
        <v>0.1</v>
      </c>
      <c r="H21" s="120">
        <v>0</v>
      </c>
      <c r="I21" s="70">
        <v>272</v>
      </c>
      <c r="J21" s="70">
        <v>268</v>
      </c>
      <c r="K21" s="147">
        <v>1.5</v>
      </c>
      <c r="L21">
        <v>11</v>
      </c>
    </row>
    <row r="22" spans="1:12" ht="12.75" customHeight="1" x14ac:dyDescent="0.25">
      <c r="A22" s="228" t="s">
        <v>340</v>
      </c>
      <c r="B22" s="229"/>
      <c r="C22" s="230"/>
      <c r="D22" s="120">
        <v>147</v>
      </c>
      <c r="E22" s="70">
        <v>10929</v>
      </c>
      <c r="F22" s="70">
        <v>10773</v>
      </c>
      <c r="G22" s="147">
        <v>1.4</v>
      </c>
      <c r="H22" s="120">
        <v>149</v>
      </c>
      <c r="I22" s="70">
        <v>10062</v>
      </c>
      <c r="J22" s="70">
        <v>9855</v>
      </c>
      <c r="K22" s="147">
        <v>2.1</v>
      </c>
      <c r="L22">
        <v>12</v>
      </c>
    </row>
    <row r="23" spans="1:12" ht="12.75" customHeight="1" x14ac:dyDescent="0.25">
      <c r="A23" s="228" t="s">
        <v>341</v>
      </c>
      <c r="B23" s="229"/>
      <c r="C23" s="230"/>
      <c r="D23" s="120">
        <v>117</v>
      </c>
      <c r="E23" s="70">
        <v>5583</v>
      </c>
      <c r="F23" s="70">
        <v>5574</v>
      </c>
      <c r="G23" s="147">
        <v>0.2</v>
      </c>
      <c r="H23" s="120">
        <v>116</v>
      </c>
      <c r="I23" s="70">
        <v>5178</v>
      </c>
      <c r="J23" s="70">
        <v>5071</v>
      </c>
      <c r="K23" s="147">
        <v>2.1</v>
      </c>
      <c r="L23">
        <v>13</v>
      </c>
    </row>
    <row r="24" spans="1:12" ht="12.75" customHeight="1" x14ac:dyDescent="0.25">
      <c r="A24" s="228" t="s">
        <v>342</v>
      </c>
      <c r="B24" s="229"/>
      <c r="C24" s="230"/>
      <c r="D24" s="120">
        <v>30</v>
      </c>
      <c r="E24" s="70">
        <v>3399</v>
      </c>
      <c r="F24" s="70">
        <v>3413</v>
      </c>
      <c r="G24" s="147">
        <v>-0.4</v>
      </c>
      <c r="H24" s="120">
        <v>32</v>
      </c>
      <c r="I24" s="70">
        <v>3081</v>
      </c>
      <c r="J24" s="70">
        <v>3047</v>
      </c>
      <c r="K24" s="147">
        <v>1.1000000000000001</v>
      </c>
      <c r="L24">
        <v>14</v>
      </c>
    </row>
    <row r="25" spans="1:12" ht="12.75" customHeight="1" x14ac:dyDescent="0.25">
      <c r="A25" s="228" t="s">
        <v>343</v>
      </c>
      <c r="B25" s="229"/>
      <c r="C25" s="230"/>
      <c r="D25" s="120">
        <v>39</v>
      </c>
      <c r="E25" s="70">
        <v>4856</v>
      </c>
      <c r="F25" s="70">
        <v>4717</v>
      </c>
      <c r="G25" s="147">
        <v>2.9</v>
      </c>
      <c r="H25" s="120">
        <v>39</v>
      </c>
      <c r="I25" s="70">
        <v>3896</v>
      </c>
      <c r="J25" s="70">
        <v>3857</v>
      </c>
      <c r="K25" s="147">
        <v>1</v>
      </c>
      <c r="L25">
        <v>15</v>
      </c>
    </row>
    <row r="26" spans="1:12" ht="12.75" customHeight="1" x14ac:dyDescent="0.25">
      <c r="A26" s="228" t="s">
        <v>344</v>
      </c>
      <c r="B26" s="229"/>
      <c r="C26" s="230"/>
      <c r="D26" s="120">
        <v>45</v>
      </c>
      <c r="E26" s="70">
        <v>2275</v>
      </c>
      <c r="F26" s="70">
        <v>2236</v>
      </c>
      <c r="G26" s="147">
        <v>1.7</v>
      </c>
      <c r="H26" s="120">
        <v>43</v>
      </c>
      <c r="I26" s="70">
        <v>2178</v>
      </c>
      <c r="J26" s="70">
        <v>2144</v>
      </c>
      <c r="K26" s="147">
        <v>1.6</v>
      </c>
      <c r="L26">
        <v>16</v>
      </c>
    </row>
    <row r="27" spans="1:12" ht="12.75" customHeight="1" x14ac:dyDescent="0.25">
      <c r="A27" s="228" t="s">
        <v>345</v>
      </c>
      <c r="B27" s="229"/>
      <c r="C27" s="230"/>
      <c r="D27" s="120">
        <v>358</v>
      </c>
      <c r="E27" s="70">
        <v>3962</v>
      </c>
      <c r="F27" s="70">
        <v>3932</v>
      </c>
      <c r="G27" s="147">
        <v>0.8</v>
      </c>
      <c r="H27" s="120">
        <v>361</v>
      </c>
      <c r="I27" s="70">
        <v>3694</v>
      </c>
      <c r="J27" s="70">
        <v>3625</v>
      </c>
      <c r="K27" s="147">
        <v>1.9</v>
      </c>
      <c r="L27">
        <v>17</v>
      </c>
    </row>
    <row r="28" spans="1:12" ht="12.75" customHeight="1" x14ac:dyDescent="0.25">
      <c r="A28" s="228" t="s">
        <v>346</v>
      </c>
      <c r="B28" s="229"/>
      <c r="C28" s="230"/>
      <c r="D28" s="120">
        <v>12</v>
      </c>
      <c r="E28" s="70">
        <v>579</v>
      </c>
      <c r="F28" s="70">
        <v>563</v>
      </c>
      <c r="G28" s="147">
        <v>2.8</v>
      </c>
      <c r="H28" s="120">
        <v>12</v>
      </c>
      <c r="I28" s="70">
        <v>542</v>
      </c>
      <c r="J28" s="70">
        <v>523</v>
      </c>
      <c r="K28" s="147">
        <v>3.6</v>
      </c>
      <c r="L28">
        <v>18</v>
      </c>
    </row>
    <row r="29" spans="1:12" ht="12.75" customHeight="1" x14ac:dyDescent="0.25">
      <c r="A29" s="228" t="s">
        <v>336</v>
      </c>
      <c r="B29" s="229"/>
      <c r="C29" s="230"/>
      <c r="D29" s="121"/>
      <c r="E29" s="71">
        <f>SUM(E20:E28)</f>
        <v>32259</v>
      </c>
      <c r="F29" s="71">
        <f>SUM(F20:F28)</f>
        <v>31877</v>
      </c>
      <c r="G29" s="147">
        <f>((E29-F29)/F29)*100</f>
        <v>1.1983561815729209</v>
      </c>
      <c r="H29" s="121"/>
      <c r="I29" s="71">
        <f>SUM(I20:I28)</f>
        <v>29283</v>
      </c>
      <c r="J29" s="71">
        <f>SUM(J20:J28)</f>
        <v>28761</v>
      </c>
      <c r="K29" s="147">
        <f>((I29-J29)/J29)*100</f>
        <v>1.8149577552936267</v>
      </c>
    </row>
    <row r="30" spans="1:12" ht="12.75" customHeight="1" x14ac:dyDescent="0.25">
      <c r="A30" s="50" t="s">
        <v>347</v>
      </c>
      <c r="B30" s="51"/>
      <c r="C30" s="51"/>
      <c r="D30" s="122"/>
      <c r="E30" s="73"/>
      <c r="F30" s="73"/>
      <c r="G30" s="147"/>
      <c r="H30" s="122"/>
      <c r="I30" s="73"/>
      <c r="J30" s="73"/>
      <c r="K30" s="147"/>
    </row>
    <row r="31" spans="1:12" ht="12.75" customHeight="1" x14ac:dyDescent="0.25">
      <c r="A31" s="228" t="s">
        <v>348</v>
      </c>
      <c r="B31" s="229"/>
      <c r="C31" s="230"/>
      <c r="D31" s="120">
        <v>46</v>
      </c>
      <c r="E31" s="70">
        <v>5458</v>
      </c>
      <c r="F31" s="70">
        <v>5331</v>
      </c>
      <c r="G31" s="147">
        <v>2.4</v>
      </c>
      <c r="H31" s="120">
        <v>51</v>
      </c>
      <c r="I31" s="70">
        <v>5214</v>
      </c>
      <c r="J31" s="70">
        <v>5072</v>
      </c>
      <c r="K31" s="147">
        <v>2.8</v>
      </c>
      <c r="L31">
        <v>19</v>
      </c>
    </row>
    <row r="32" spans="1:12" ht="12.75" customHeight="1" x14ac:dyDescent="0.25">
      <c r="A32" s="228" t="s">
        <v>349</v>
      </c>
      <c r="B32" s="229"/>
      <c r="C32" s="230"/>
      <c r="D32" s="120">
        <v>31</v>
      </c>
      <c r="E32" s="70">
        <v>1877</v>
      </c>
      <c r="F32" s="70">
        <v>1836</v>
      </c>
      <c r="G32" s="147">
        <v>2.2999999999999998</v>
      </c>
      <c r="H32" s="120">
        <v>30</v>
      </c>
      <c r="I32" s="70">
        <v>1646</v>
      </c>
      <c r="J32" s="70">
        <v>1586</v>
      </c>
      <c r="K32" s="147">
        <v>3.8</v>
      </c>
      <c r="L32">
        <v>20</v>
      </c>
    </row>
    <row r="33" spans="1:12" ht="12.75" customHeight="1" x14ac:dyDescent="0.25">
      <c r="A33" s="228" t="s">
        <v>350</v>
      </c>
      <c r="B33" s="229"/>
      <c r="C33" s="230"/>
      <c r="D33" s="120">
        <v>23</v>
      </c>
      <c r="E33" s="70">
        <v>951</v>
      </c>
      <c r="F33" s="70">
        <v>947</v>
      </c>
      <c r="G33" s="147">
        <v>0.4</v>
      </c>
      <c r="H33" s="120">
        <v>10</v>
      </c>
      <c r="I33" s="70">
        <v>859</v>
      </c>
      <c r="J33" s="70">
        <v>846</v>
      </c>
      <c r="K33" s="147">
        <v>1.6</v>
      </c>
      <c r="L33">
        <v>21</v>
      </c>
    </row>
    <row r="34" spans="1:12" ht="12.75" customHeight="1" x14ac:dyDescent="0.25">
      <c r="A34" s="228" t="s">
        <v>351</v>
      </c>
      <c r="B34" s="229"/>
      <c r="C34" s="230"/>
      <c r="D34" s="120">
        <v>13</v>
      </c>
      <c r="E34" s="70">
        <v>1050</v>
      </c>
      <c r="F34" s="70">
        <v>1046</v>
      </c>
      <c r="G34" s="147">
        <v>0.4</v>
      </c>
      <c r="H34" s="120">
        <v>13</v>
      </c>
      <c r="I34" s="70">
        <v>976</v>
      </c>
      <c r="J34" s="70">
        <v>966</v>
      </c>
      <c r="K34" s="147">
        <v>1.1000000000000001</v>
      </c>
      <c r="L34">
        <v>22</v>
      </c>
    </row>
    <row r="35" spans="1:12" ht="12.75" customHeight="1" x14ac:dyDescent="0.25">
      <c r="A35" s="228" t="s">
        <v>352</v>
      </c>
      <c r="B35" s="229"/>
      <c r="C35" s="230"/>
      <c r="D35" s="120">
        <v>45</v>
      </c>
      <c r="E35" s="70">
        <v>4977</v>
      </c>
      <c r="F35" s="70">
        <v>4893</v>
      </c>
      <c r="G35" s="147">
        <v>1.7</v>
      </c>
      <c r="H35" s="120">
        <v>48</v>
      </c>
      <c r="I35" s="70">
        <v>4039</v>
      </c>
      <c r="J35" s="70">
        <v>3876</v>
      </c>
      <c r="K35" s="147">
        <v>4.2</v>
      </c>
      <c r="L35">
        <v>23</v>
      </c>
    </row>
    <row r="36" spans="1:12" ht="12.75" customHeight="1" x14ac:dyDescent="0.25">
      <c r="A36" s="228" t="s">
        <v>353</v>
      </c>
      <c r="B36" s="229"/>
      <c r="C36" s="230"/>
      <c r="D36" s="120">
        <v>52</v>
      </c>
      <c r="E36" s="70">
        <v>2663</v>
      </c>
      <c r="F36" s="70">
        <v>2612</v>
      </c>
      <c r="G36" s="147">
        <v>1.9</v>
      </c>
      <c r="H36" s="120">
        <v>14</v>
      </c>
      <c r="I36" s="70">
        <v>2148</v>
      </c>
      <c r="J36" s="70">
        <v>2056</v>
      </c>
      <c r="K36" s="147">
        <v>4.5</v>
      </c>
      <c r="L36">
        <v>24</v>
      </c>
    </row>
    <row r="37" spans="1:12" ht="12.75" customHeight="1" x14ac:dyDescent="0.25">
      <c r="A37" s="228" t="s">
        <v>354</v>
      </c>
      <c r="B37" s="229"/>
      <c r="C37" s="230"/>
      <c r="D37" s="120">
        <v>62</v>
      </c>
      <c r="E37" s="70">
        <v>2808</v>
      </c>
      <c r="F37" s="70">
        <v>2814</v>
      </c>
      <c r="G37" s="147">
        <v>-0.2</v>
      </c>
      <c r="H37" s="120">
        <v>64</v>
      </c>
      <c r="I37" s="70">
        <v>2597</v>
      </c>
      <c r="J37" s="70">
        <v>2577</v>
      </c>
      <c r="K37" s="147">
        <v>0.8</v>
      </c>
      <c r="L37">
        <v>25</v>
      </c>
    </row>
    <row r="38" spans="1:12" ht="12.75" customHeight="1" x14ac:dyDescent="0.25">
      <c r="A38" s="228" t="s">
        <v>355</v>
      </c>
      <c r="B38" s="229"/>
      <c r="C38" s="230"/>
      <c r="D38" s="120">
        <v>20</v>
      </c>
      <c r="E38" s="70">
        <v>682</v>
      </c>
      <c r="F38" s="70">
        <v>674</v>
      </c>
      <c r="G38" s="147">
        <v>1.2</v>
      </c>
      <c r="H38" s="120">
        <v>17</v>
      </c>
      <c r="I38" s="70">
        <v>647</v>
      </c>
      <c r="J38" s="70">
        <v>634</v>
      </c>
      <c r="K38" s="147">
        <v>2.1</v>
      </c>
      <c r="L38">
        <v>26</v>
      </c>
    </row>
    <row r="39" spans="1:12" ht="12.75" customHeight="1" x14ac:dyDescent="0.25">
      <c r="A39" s="228" t="s">
        <v>356</v>
      </c>
      <c r="B39" s="229"/>
      <c r="C39" s="230"/>
      <c r="D39" s="120">
        <v>8</v>
      </c>
      <c r="E39" s="70">
        <v>184</v>
      </c>
      <c r="F39" s="70">
        <v>182</v>
      </c>
      <c r="G39" s="147">
        <v>1.1000000000000001</v>
      </c>
      <c r="H39" s="120">
        <v>8</v>
      </c>
      <c r="I39" s="70">
        <v>169</v>
      </c>
      <c r="J39" s="70">
        <v>158</v>
      </c>
      <c r="K39" s="147">
        <v>7.3</v>
      </c>
      <c r="L39">
        <v>27</v>
      </c>
    </row>
    <row r="40" spans="1:12" ht="12.75" customHeight="1" x14ac:dyDescent="0.25">
      <c r="A40" s="228" t="s">
        <v>357</v>
      </c>
      <c r="B40" s="229"/>
      <c r="C40" s="230"/>
      <c r="D40" s="120">
        <v>93</v>
      </c>
      <c r="E40" s="70">
        <v>5243</v>
      </c>
      <c r="F40" s="70">
        <v>5153</v>
      </c>
      <c r="G40" s="147">
        <v>1.7</v>
      </c>
      <c r="H40" s="120">
        <v>93</v>
      </c>
      <c r="I40" s="70">
        <v>4824</v>
      </c>
      <c r="J40" s="70">
        <v>4687</v>
      </c>
      <c r="K40" s="147">
        <v>2.9</v>
      </c>
      <c r="L40">
        <v>28</v>
      </c>
    </row>
    <row r="41" spans="1:12" ht="12.75" customHeight="1" x14ac:dyDescent="0.25">
      <c r="A41" s="228" t="s">
        <v>358</v>
      </c>
      <c r="B41" s="229"/>
      <c r="C41" s="230"/>
      <c r="D41" s="120">
        <v>3</v>
      </c>
      <c r="E41" s="70">
        <v>220</v>
      </c>
      <c r="F41" s="70">
        <v>231</v>
      </c>
      <c r="G41" s="147">
        <v>-4.5999999999999996</v>
      </c>
      <c r="H41" s="120">
        <v>3</v>
      </c>
      <c r="I41" s="70">
        <v>214</v>
      </c>
      <c r="J41" s="70">
        <v>212</v>
      </c>
      <c r="K41" s="147">
        <v>0.7</v>
      </c>
      <c r="L41">
        <v>29</v>
      </c>
    </row>
    <row r="42" spans="1:12" ht="12.75" customHeight="1" x14ac:dyDescent="0.25">
      <c r="A42" s="228" t="s">
        <v>359</v>
      </c>
      <c r="B42" s="229"/>
      <c r="C42" s="230"/>
      <c r="D42" s="120">
        <v>137</v>
      </c>
      <c r="E42" s="70">
        <v>2438</v>
      </c>
      <c r="F42" s="70">
        <v>2443</v>
      </c>
      <c r="G42" s="147">
        <v>-0.2</v>
      </c>
      <c r="H42" s="120">
        <v>145</v>
      </c>
      <c r="I42" s="70">
        <v>2227</v>
      </c>
      <c r="J42" s="70">
        <v>2169</v>
      </c>
      <c r="K42" s="147">
        <v>2.7</v>
      </c>
      <c r="L42">
        <v>30</v>
      </c>
    </row>
    <row r="43" spans="1:12" ht="12.75" customHeight="1" x14ac:dyDescent="0.25">
      <c r="A43" s="228" t="s">
        <v>336</v>
      </c>
      <c r="B43" s="229"/>
      <c r="C43" s="230"/>
      <c r="D43" s="121"/>
      <c r="E43" s="71">
        <f>SUM(E31:E42)</f>
        <v>28551</v>
      </c>
      <c r="F43" s="71">
        <f>SUM(F31:F42)</f>
        <v>28162</v>
      </c>
      <c r="G43" s="147">
        <f>((E43-F43)/F43)*100</f>
        <v>1.3812939421916057</v>
      </c>
      <c r="H43" s="121"/>
      <c r="I43" s="71">
        <f>SUM(I31:I42)</f>
        <v>25560</v>
      </c>
      <c r="J43" s="71">
        <f>SUM(J31:J42)</f>
        <v>24839</v>
      </c>
      <c r="K43" s="147">
        <f>((I43-J43)/J43)*100</f>
        <v>2.902693345142719</v>
      </c>
    </row>
    <row r="44" spans="1:12" ht="12.75" customHeight="1" x14ac:dyDescent="0.25">
      <c r="A44" s="50" t="s">
        <v>360</v>
      </c>
      <c r="B44" s="51"/>
      <c r="C44" s="51"/>
      <c r="D44" s="122"/>
      <c r="E44" s="73"/>
      <c r="F44" s="73"/>
      <c r="G44" s="147"/>
      <c r="H44" s="122"/>
      <c r="I44" s="73"/>
      <c r="J44" s="73"/>
      <c r="K44" s="147"/>
    </row>
    <row r="45" spans="1:12" ht="12.75" customHeight="1" x14ac:dyDescent="0.25">
      <c r="A45" s="228" t="s">
        <v>361</v>
      </c>
      <c r="B45" s="229"/>
      <c r="C45" s="230"/>
      <c r="D45" s="120">
        <v>162</v>
      </c>
      <c r="E45" s="70">
        <v>2431</v>
      </c>
      <c r="F45" s="70">
        <v>2390</v>
      </c>
      <c r="G45" s="147">
        <v>1.7</v>
      </c>
      <c r="H45" s="120">
        <v>159</v>
      </c>
      <c r="I45" s="70">
        <v>2276</v>
      </c>
      <c r="J45" s="70">
        <v>2233</v>
      </c>
      <c r="K45" s="147">
        <v>1.9</v>
      </c>
      <c r="L45">
        <v>31</v>
      </c>
    </row>
    <row r="46" spans="1:12" ht="12.75" customHeight="1" x14ac:dyDescent="0.25">
      <c r="A46" s="228" t="s">
        <v>362</v>
      </c>
      <c r="B46" s="229"/>
      <c r="C46" s="230"/>
      <c r="D46" s="120">
        <v>1</v>
      </c>
      <c r="E46" s="70">
        <v>1465</v>
      </c>
      <c r="F46" s="70">
        <v>1421</v>
      </c>
      <c r="G46" s="147">
        <v>3.1</v>
      </c>
      <c r="H46" s="120">
        <v>0</v>
      </c>
      <c r="I46" s="70">
        <v>1273</v>
      </c>
      <c r="J46" s="70">
        <v>1268</v>
      </c>
      <c r="K46" s="147">
        <v>0.4</v>
      </c>
      <c r="L46">
        <v>32</v>
      </c>
    </row>
    <row r="47" spans="1:12" ht="12.75" customHeight="1" x14ac:dyDescent="0.25">
      <c r="A47" s="228" t="s">
        <v>363</v>
      </c>
      <c r="B47" s="229"/>
      <c r="C47" s="230"/>
      <c r="D47" s="120">
        <v>24</v>
      </c>
      <c r="E47" s="70">
        <v>1550</v>
      </c>
      <c r="F47" s="70">
        <v>1532</v>
      </c>
      <c r="G47" s="147">
        <v>1.2</v>
      </c>
      <c r="H47" s="120">
        <v>24</v>
      </c>
      <c r="I47" s="70">
        <v>1414</v>
      </c>
      <c r="J47" s="70">
        <v>1398</v>
      </c>
      <c r="K47" s="147">
        <v>1.1000000000000001</v>
      </c>
      <c r="L47">
        <v>33</v>
      </c>
    </row>
    <row r="48" spans="1:12" ht="12.75" customHeight="1" x14ac:dyDescent="0.25">
      <c r="A48" s="228" t="s">
        <v>364</v>
      </c>
      <c r="B48" s="229"/>
      <c r="C48" s="230"/>
      <c r="D48" s="120">
        <v>18</v>
      </c>
      <c r="E48" s="70">
        <v>2433</v>
      </c>
      <c r="F48" s="70">
        <v>2378</v>
      </c>
      <c r="G48" s="147">
        <v>2.2999999999999998</v>
      </c>
      <c r="H48" s="120">
        <v>19</v>
      </c>
      <c r="I48" s="70">
        <v>2228</v>
      </c>
      <c r="J48" s="70">
        <v>2153</v>
      </c>
      <c r="K48" s="147">
        <v>3.5</v>
      </c>
      <c r="L48">
        <v>34</v>
      </c>
    </row>
    <row r="49" spans="1:23" ht="12.75" customHeight="1" x14ac:dyDescent="0.25">
      <c r="A49" s="228" t="s">
        <v>365</v>
      </c>
      <c r="B49" s="229"/>
      <c r="C49" s="230"/>
      <c r="D49" s="120">
        <v>27</v>
      </c>
      <c r="E49" s="70">
        <v>1084</v>
      </c>
      <c r="F49" s="70">
        <v>1063</v>
      </c>
      <c r="G49" s="147">
        <v>1.9</v>
      </c>
      <c r="H49" s="120">
        <v>29</v>
      </c>
      <c r="I49" s="70">
        <v>904</v>
      </c>
      <c r="J49" s="70">
        <v>882</v>
      </c>
      <c r="K49" s="147">
        <v>2.4</v>
      </c>
      <c r="L49">
        <v>35</v>
      </c>
    </row>
    <row r="50" spans="1:23" ht="12.75" customHeight="1" x14ac:dyDescent="0.25">
      <c r="A50" s="228" t="s">
        <v>366</v>
      </c>
      <c r="B50" s="229"/>
      <c r="C50" s="230"/>
      <c r="D50" s="120">
        <v>28</v>
      </c>
      <c r="E50" s="70">
        <v>1754</v>
      </c>
      <c r="F50" s="70">
        <v>1731</v>
      </c>
      <c r="G50" s="147">
        <v>1.3</v>
      </c>
      <c r="H50" s="120">
        <v>26</v>
      </c>
      <c r="I50" s="70">
        <v>1712</v>
      </c>
      <c r="J50" s="70">
        <v>1709</v>
      </c>
      <c r="K50" s="147">
        <v>0.2</v>
      </c>
      <c r="L50">
        <v>36</v>
      </c>
    </row>
    <row r="51" spans="1:23" ht="12.75" customHeight="1" x14ac:dyDescent="0.25">
      <c r="A51" s="228" t="s">
        <v>367</v>
      </c>
      <c r="B51" s="229"/>
      <c r="C51" s="230"/>
      <c r="D51" s="120">
        <v>27</v>
      </c>
      <c r="E51" s="70">
        <v>3699</v>
      </c>
      <c r="F51" s="70">
        <v>3593</v>
      </c>
      <c r="G51" s="147">
        <v>3</v>
      </c>
      <c r="H51" s="120">
        <v>22</v>
      </c>
      <c r="I51" s="70">
        <v>3251</v>
      </c>
      <c r="J51" s="70">
        <v>3211</v>
      </c>
      <c r="K51" s="147">
        <v>1.2</v>
      </c>
      <c r="L51">
        <v>37</v>
      </c>
    </row>
    <row r="52" spans="1:23" ht="12.75" customHeight="1" x14ac:dyDescent="0.25">
      <c r="A52" s="228" t="s">
        <v>368</v>
      </c>
      <c r="B52" s="229"/>
      <c r="C52" s="230"/>
      <c r="D52" s="120">
        <v>90</v>
      </c>
      <c r="E52" s="70">
        <v>15319</v>
      </c>
      <c r="F52" s="70">
        <v>14944</v>
      </c>
      <c r="G52" s="147">
        <v>2.5</v>
      </c>
      <c r="H52" s="120">
        <v>75</v>
      </c>
      <c r="I52" s="70">
        <v>14434</v>
      </c>
      <c r="J52" s="70">
        <v>13913</v>
      </c>
      <c r="K52" s="147">
        <v>3.7</v>
      </c>
      <c r="L52">
        <v>38</v>
      </c>
    </row>
    <row r="53" spans="1:23" ht="12.75" customHeight="1" x14ac:dyDescent="0.25">
      <c r="A53" s="228" t="s">
        <v>336</v>
      </c>
      <c r="B53" s="229"/>
      <c r="C53" s="230"/>
      <c r="D53" s="121"/>
      <c r="E53" s="71">
        <f>SUM(E45:E52)</f>
        <v>29735</v>
      </c>
      <c r="F53" s="71">
        <f>SUM(F45:F52)</f>
        <v>29052</v>
      </c>
      <c r="G53" s="147">
        <f>((E53-F53)/F53)*100</f>
        <v>2.3509569048602503</v>
      </c>
      <c r="H53" s="121"/>
      <c r="I53" s="71">
        <f>SUM(I45:I52)</f>
        <v>27492</v>
      </c>
      <c r="J53" s="71">
        <f>SUM(J45:J52)</f>
        <v>26767</v>
      </c>
      <c r="K53" s="147">
        <f>((I53-J53)/J53)*100</f>
        <v>2.7085590465872156</v>
      </c>
    </row>
    <row r="54" spans="1:23" ht="12.75" customHeight="1" x14ac:dyDescent="0.25">
      <c r="A54" s="50" t="s">
        <v>369</v>
      </c>
      <c r="B54" s="51"/>
      <c r="C54" s="51"/>
      <c r="D54" s="122"/>
      <c r="E54" s="73"/>
      <c r="F54" s="73"/>
      <c r="G54" s="147"/>
      <c r="H54" s="122"/>
      <c r="I54" s="73"/>
      <c r="J54" s="73"/>
      <c r="K54" s="147"/>
    </row>
    <row r="55" spans="1:23" ht="12.75" customHeight="1" x14ac:dyDescent="0.25">
      <c r="A55" s="228" t="s">
        <v>370</v>
      </c>
      <c r="B55" s="229"/>
      <c r="C55" s="230"/>
      <c r="D55" s="120">
        <v>48</v>
      </c>
      <c r="E55" s="70">
        <v>199</v>
      </c>
      <c r="F55" s="70">
        <v>198</v>
      </c>
      <c r="G55" s="147">
        <v>0.6</v>
      </c>
      <c r="H55" s="120">
        <v>49</v>
      </c>
      <c r="I55" s="70">
        <v>179</v>
      </c>
      <c r="J55" s="70">
        <v>173</v>
      </c>
      <c r="K55" s="147">
        <v>3.4</v>
      </c>
      <c r="L55">
        <v>39</v>
      </c>
    </row>
    <row r="56" spans="1:23" ht="12.75" customHeight="1" x14ac:dyDescent="0.25">
      <c r="A56" s="228" t="s">
        <v>371</v>
      </c>
      <c r="B56" s="229"/>
      <c r="C56" s="230"/>
      <c r="D56" s="120">
        <v>154</v>
      </c>
      <c r="E56" s="70">
        <v>3897</v>
      </c>
      <c r="F56" s="70">
        <v>3783</v>
      </c>
      <c r="G56" s="147">
        <v>3</v>
      </c>
      <c r="H56" s="120">
        <v>146</v>
      </c>
      <c r="I56" s="70">
        <v>3840</v>
      </c>
      <c r="J56" s="70">
        <v>3691</v>
      </c>
      <c r="K56" s="147">
        <v>4</v>
      </c>
      <c r="L56">
        <v>40</v>
      </c>
    </row>
    <row r="57" spans="1:23" ht="12.75" customHeight="1" x14ac:dyDescent="0.25">
      <c r="A57" s="228" t="s">
        <v>372</v>
      </c>
      <c r="B57" s="229"/>
      <c r="C57" s="230"/>
      <c r="D57" s="120">
        <v>55</v>
      </c>
      <c r="E57" s="70">
        <v>19333</v>
      </c>
      <c r="F57" s="70">
        <v>19161</v>
      </c>
      <c r="G57" s="147">
        <v>0.9</v>
      </c>
      <c r="H57" s="120">
        <v>63</v>
      </c>
      <c r="I57" s="70">
        <v>18661</v>
      </c>
      <c r="J57" s="70">
        <v>18449</v>
      </c>
      <c r="K57" s="147">
        <v>1.2</v>
      </c>
      <c r="L57">
        <v>41</v>
      </c>
    </row>
    <row r="58" spans="1:23" ht="12.75" customHeight="1" x14ac:dyDescent="0.25">
      <c r="A58" s="228" t="s">
        <v>373</v>
      </c>
      <c r="B58" s="229"/>
      <c r="C58" s="230"/>
      <c r="D58" s="120">
        <v>42</v>
      </c>
      <c r="E58" s="70">
        <v>2821</v>
      </c>
      <c r="F58" s="70">
        <v>2808</v>
      </c>
      <c r="G58" s="147">
        <v>0.5</v>
      </c>
      <c r="H58" s="120">
        <v>42</v>
      </c>
      <c r="I58" s="70">
        <v>2356</v>
      </c>
      <c r="J58" s="70">
        <v>2347</v>
      </c>
      <c r="K58" s="147">
        <v>0.3</v>
      </c>
      <c r="L58">
        <v>42</v>
      </c>
    </row>
    <row r="59" spans="1:23" ht="12.75" customHeight="1" x14ac:dyDescent="0.25">
      <c r="A59" s="228" t="s">
        <v>374</v>
      </c>
      <c r="B59" s="229"/>
      <c r="C59" s="230"/>
      <c r="D59" s="120">
        <v>43</v>
      </c>
      <c r="E59" s="70">
        <v>417</v>
      </c>
      <c r="F59" s="70">
        <v>428</v>
      </c>
      <c r="G59" s="147">
        <v>-2.5</v>
      </c>
      <c r="H59" s="120">
        <v>51</v>
      </c>
      <c r="I59" s="70">
        <v>400</v>
      </c>
      <c r="J59" s="70">
        <v>395</v>
      </c>
      <c r="K59" s="147">
        <v>1.3</v>
      </c>
      <c r="L59">
        <v>43</v>
      </c>
      <c r="P59" s="95"/>
      <c r="Q59" s="95" t="s">
        <v>320</v>
      </c>
      <c r="R59" s="95" t="s">
        <v>321</v>
      </c>
      <c r="S59" s="86" t="s">
        <v>322</v>
      </c>
      <c r="T59" s="95" t="s">
        <v>324</v>
      </c>
      <c r="U59" s="95" t="s">
        <v>325</v>
      </c>
      <c r="V59" s="88" t="s">
        <v>326</v>
      </c>
      <c r="W59" s="60" t="s">
        <v>62</v>
      </c>
    </row>
    <row r="60" spans="1:23" ht="12.75" customHeight="1" x14ac:dyDescent="0.25">
      <c r="A60" s="228" t="s">
        <v>375</v>
      </c>
      <c r="B60" s="229"/>
      <c r="C60" s="230"/>
      <c r="D60" s="120">
        <v>66</v>
      </c>
      <c r="E60" s="70">
        <v>583</v>
      </c>
      <c r="F60" s="70">
        <v>579</v>
      </c>
      <c r="G60" s="147">
        <v>0.8</v>
      </c>
      <c r="H60" s="120">
        <v>65</v>
      </c>
      <c r="I60" s="70">
        <v>557</v>
      </c>
      <c r="J60" s="70">
        <v>533</v>
      </c>
      <c r="K60" s="147">
        <v>4.5</v>
      </c>
      <c r="L60">
        <v>44</v>
      </c>
      <c r="P60" s="118"/>
      <c r="Q60" s="118">
        <v>150146</v>
      </c>
      <c r="R60" s="118">
        <v>148138</v>
      </c>
      <c r="S60" s="119">
        <v>1.4</v>
      </c>
      <c r="T60" s="118">
        <v>137160</v>
      </c>
      <c r="U60" s="118">
        <v>134033</v>
      </c>
      <c r="V60" s="119">
        <v>2.2999999999999998</v>
      </c>
      <c r="W60">
        <v>1</v>
      </c>
    </row>
    <row r="61" spans="1:23" ht="12.75" customHeight="1" x14ac:dyDescent="0.25">
      <c r="A61" s="228" t="s">
        <v>376</v>
      </c>
      <c r="B61" s="229"/>
      <c r="C61" s="230"/>
      <c r="D61" s="120">
        <v>13</v>
      </c>
      <c r="E61" s="70">
        <v>236</v>
      </c>
      <c r="F61" s="70">
        <v>239</v>
      </c>
      <c r="G61" s="147">
        <v>-1.3</v>
      </c>
      <c r="H61" s="120">
        <v>12</v>
      </c>
      <c r="I61" s="70">
        <v>225</v>
      </c>
      <c r="J61" s="70">
        <v>218</v>
      </c>
      <c r="K61" s="147">
        <v>3.2</v>
      </c>
      <c r="L61">
        <v>45</v>
      </c>
    </row>
    <row r="62" spans="1:23" ht="12.75" customHeight="1" x14ac:dyDescent="0.25">
      <c r="A62" s="228" t="s">
        <v>377</v>
      </c>
      <c r="B62" s="229"/>
      <c r="C62" s="230"/>
      <c r="D62" s="120">
        <v>32</v>
      </c>
      <c r="E62" s="70">
        <v>1271</v>
      </c>
      <c r="F62" s="70">
        <v>1244</v>
      </c>
      <c r="G62" s="147">
        <v>2.2000000000000002</v>
      </c>
      <c r="H62" s="120">
        <v>32</v>
      </c>
      <c r="I62" s="70">
        <v>1248</v>
      </c>
      <c r="J62" s="70">
        <v>1216</v>
      </c>
      <c r="K62" s="147">
        <v>2.6</v>
      </c>
      <c r="L62">
        <v>46</v>
      </c>
    </row>
    <row r="63" spans="1:23" ht="12.75" customHeight="1" x14ac:dyDescent="0.25">
      <c r="A63" s="228" t="s">
        <v>378</v>
      </c>
      <c r="B63" s="229"/>
      <c r="C63" s="230"/>
      <c r="D63" s="120">
        <v>24</v>
      </c>
      <c r="E63" s="70">
        <v>850</v>
      </c>
      <c r="F63" s="70">
        <v>818</v>
      </c>
      <c r="G63" s="147">
        <v>3.9</v>
      </c>
      <c r="H63" s="120">
        <v>25</v>
      </c>
      <c r="I63" s="70">
        <v>778</v>
      </c>
      <c r="J63" s="70">
        <v>749</v>
      </c>
      <c r="K63" s="147">
        <v>3.9</v>
      </c>
      <c r="L63">
        <v>47</v>
      </c>
    </row>
    <row r="64" spans="1:23" ht="12.75" customHeight="1" x14ac:dyDescent="0.25">
      <c r="A64" s="228" t="s">
        <v>379</v>
      </c>
      <c r="B64" s="229"/>
      <c r="C64" s="230"/>
      <c r="D64" s="120">
        <v>48</v>
      </c>
      <c r="E64" s="70">
        <v>1525</v>
      </c>
      <c r="F64" s="70">
        <v>1528</v>
      </c>
      <c r="G64" s="147">
        <v>-0.2</v>
      </c>
      <c r="H64" s="120">
        <v>48</v>
      </c>
      <c r="I64" s="70">
        <v>1409</v>
      </c>
      <c r="J64" s="70">
        <v>1379</v>
      </c>
      <c r="K64" s="147">
        <v>2.2000000000000002</v>
      </c>
      <c r="L64">
        <v>48</v>
      </c>
    </row>
    <row r="65" spans="1:12" ht="12.75" customHeight="1" x14ac:dyDescent="0.25">
      <c r="A65" s="228" t="s">
        <v>380</v>
      </c>
      <c r="B65" s="229"/>
      <c r="C65" s="230"/>
      <c r="D65" s="120">
        <v>55</v>
      </c>
      <c r="E65" s="70">
        <v>1680</v>
      </c>
      <c r="F65" s="70">
        <v>1639</v>
      </c>
      <c r="G65" s="147">
        <v>2.5</v>
      </c>
      <c r="H65" s="120">
        <v>58</v>
      </c>
      <c r="I65" s="70">
        <v>1527</v>
      </c>
      <c r="J65" s="70">
        <v>1457</v>
      </c>
      <c r="K65" s="147">
        <v>4.8</v>
      </c>
      <c r="L65">
        <v>49</v>
      </c>
    </row>
    <row r="66" spans="1:12" ht="12.75" customHeight="1" x14ac:dyDescent="0.25">
      <c r="A66" s="228" t="s">
        <v>381</v>
      </c>
      <c r="B66" s="229"/>
      <c r="C66" s="230"/>
      <c r="D66" s="120">
        <v>93</v>
      </c>
      <c r="E66" s="70">
        <v>3121</v>
      </c>
      <c r="F66" s="70">
        <v>3107</v>
      </c>
      <c r="G66" s="147">
        <v>0.5</v>
      </c>
      <c r="H66" s="120">
        <v>91</v>
      </c>
      <c r="I66" s="70">
        <v>2859</v>
      </c>
      <c r="J66" s="70">
        <v>2764</v>
      </c>
      <c r="K66" s="147">
        <v>3.4</v>
      </c>
      <c r="L66">
        <v>50</v>
      </c>
    </row>
    <row r="67" spans="1:12" ht="12.75" customHeight="1" x14ac:dyDescent="0.25">
      <c r="A67" s="228" t="s">
        <v>382</v>
      </c>
      <c r="B67" s="229"/>
      <c r="C67" s="230"/>
      <c r="D67" s="120">
        <v>27</v>
      </c>
      <c r="E67" s="70">
        <v>169</v>
      </c>
      <c r="F67" s="70">
        <v>166</v>
      </c>
      <c r="G67" s="147">
        <v>2</v>
      </c>
      <c r="H67" s="120">
        <v>28</v>
      </c>
      <c r="I67" s="70">
        <v>150</v>
      </c>
      <c r="J67" s="70">
        <v>143</v>
      </c>
      <c r="K67" s="147">
        <v>5</v>
      </c>
      <c r="L67">
        <v>51</v>
      </c>
    </row>
    <row r="68" spans="1:12" ht="12.75" customHeight="1" x14ac:dyDescent="0.25">
      <c r="A68" s="228" t="s">
        <v>336</v>
      </c>
      <c r="B68" s="229"/>
      <c r="C68" s="230"/>
      <c r="D68" s="28"/>
      <c r="E68" s="71">
        <f>SUM(E55:E67)</f>
        <v>36102</v>
      </c>
      <c r="F68" s="71">
        <f>SUM(F55:F67)</f>
        <v>35698</v>
      </c>
      <c r="G68" s="147">
        <f>((E68-F68)/F68)*100</f>
        <v>1.1317160625245113</v>
      </c>
      <c r="H68" s="72"/>
      <c r="I68" s="71">
        <f>SUM(I55:I67)</f>
        <v>34189</v>
      </c>
      <c r="J68" s="71">
        <f>SUM(J55:J67)</f>
        <v>33514</v>
      </c>
      <c r="K68" s="147">
        <f>((I68-J68)/J68)*100</f>
        <v>2.0140836665274211</v>
      </c>
    </row>
    <row r="69" spans="1:12" ht="12.75" customHeight="1" x14ac:dyDescent="0.25">
      <c r="A69" s="231" t="s">
        <v>383</v>
      </c>
      <c r="B69" s="232"/>
      <c r="C69" s="233"/>
      <c r="D69" s="31">
        <f>SUM(D6:D68)</f>
        <v>2853</v>
      </c>
      <c r="E69" s="71">
        <f>Q60</f>
        <v>150146</v>
      </c>
      <c r="F69" s="71">
        <f>R60</f>
        <v>148138</v>
      </c>
      <c r="G69" s="147">
        <f>S60</f>
        <v>1.4</v>
      </c>
      <c r="H69" s="31">
        <f>SUM(H6:H68)</f>
        <v>2802</v>
      </c>
      <c r="I69" s="71">
        <f>T60</f>
        <v>137160</v>
      </c>
      <c r="J69" s="71">
        <f>U60</f>
        <v>134033</v>
      </c>
      <c r="K69" s="147">
        <f>V60</f>
        <v>2.2999999999999998</v>
      </c>
    </row>
    <row r="70" spans="1:12" x14ac:dyDescent="0.25">
      <c r="A70" s="234" t="s">
        <v>384</v>
      </c>
      <c r="B70" s="234"/>
      <c r="C70" s="234"/>
      <c r="D70" s="234"/>
      <c r="E70" s="234"/>
      <c r="F70" s="234"/>
      <c r="G70" s="234"/>
      <c r="H70" s="234"/>
      <c r="I70" s="234"/>
      <c r="J70" s="234"/>
      <c r="K70" s="234"/>
    </row>
    <row r="71" spans="1:12" x14ac:dyDescent="0.25">
      <c r="A71" s="235"/>
      <c r="B71" s="235"/>
      <c r="C71" s="235"/>
      <c r="D71" s="235"/>
      <c r="E71" s="235"/>
      <c r="F71" s="235"/>
      <c r="G71" s="235"/>
      <c r="H71" s="235"/>
      <c r="I71" s="235"/>
      <c r="J71" s="235"/>
      <c r="K71" s="235"/>
    </row>
  </sheetData>
  <mergeCells count="70">
    <mergeCell ref="A2:K2"/>
    <mergeCell ref="A3:C5"/>
    <mergeCell ref="D3:G3"/>
    <mergeCell ref="H3:K3"/>
    <mergeCell ref="D4:D5"/>
    <mergeCell ref="E4:F4"/>
    <mergeCell ref="G4:G5"/>
    <mergeCell ref="H4:H5"/>
    <mergeCell ref="I4:J4"/>
    <mergeCell ref="K4:K5"/>
    <mergeCell ref="A11:C11"/>
    <mergeCell ref="A12:C12"/>
    <mergeCell ref="A13:C13"/>
    <mergeCell ref="A14:C14"/>
    <mergeCell ref="A6:C6"/>
    <mergeCell ref="A7:K7"/>
    <mergeCell ref="A9:C9"/>
    <mergeCell ref="A10:C10"/>
    <mergeCell ref="A20:C20"/>
    <mergeCell ref="A21:C21"/>
    <mergeCell ref="A22:C22"/>
    <mergeCell ref="A15:C15"/>
    <mergeCell ref="A16:C16"/>
    <mergeCell ref="A17:C17"/>
    <mergeCell ref="A18:C18"/>
    <mergeCell ref="A27:C27"/>
    <mergeCell ref="A28:C28"/>
    <mergeCell ref="A29:C29"/>
    <mergeCell ref="A23:C23"/>
    <mergeCell ref="A24:C24"/>
    <mergeCell ref="A25:C25"/>
    <mergeCell ref="A26:C26"/>
    <mergeCell ref="A35:C35"/>
    <mergeCell ref="A36:C36"/>
    <mergeCell ref="A37:C37"/>
    <mergeCell ref="A38:C38"/>
    <mergeCell ref="A31:C31"/>
    <mergeCell ref="A32:C32"/>
    <mergeCell ref="A33:C33"/>
    <mergeCell ref="A34:C34"/>
    <mergeCell ref="A43:C43"/>
    <mergeCell ref="A45:C45"/>
    <mergeCell ref="A46:C46"/>
    <mergeCell ref="A39:C39"/>
    <mergeCell ref="A40:C40"/>
    <mergeCell ref="A41:C41"/>
    <mergeCell ref="A42:C42"/>
    <mergeCell ref="A51:C51"/>
    <mergeCell ref="A52:C52"/>
    <mergeCell ref="A53:C53"/>
    <mergeCell ref="A47:C47"/>
    <mergeCell ref="A48:C48"/>
    <mergeCell ref="A49:C49"/>
    <mergeCell ref="A50:C50"/>
    <mergeCell ref="A59:C59"/>
    <mergeCell ref="A60:C60"/>
    <mergeCell ref="A61:C61"/>
    <mergeCell ref="A62:C62"/>
    <mergeCell ref="A55:C55"/>
    <mergeCell ref="A56:C56"/>
    <mergeCell ref="A57:C57"/>
    <mergeCell ref="A58:C58"/>
    <mergeCell ref="A67:C67"/>
    <mergeCell ref="A68:C68"/>
    <mergeCell ref="A69:C69"/>
    <mergeCell ref="A70:K71"/>
    <mergeCell ref="A63:C63"/>
    <mergeCell ref="A64:C64"/>
    <mergeCell ref="A65:C65"/>
    <mergeCell ref="A66:C66"/>
  </mergeCells>
  <phoneticPr fontId="0" type="noConversion"/>
  <conditionalFormatting sqref="G9:G68 K9:K69">
    <cfRule type="cellIs" dxfId="11" priority="3" stopIfTrue="1" operator="lessThan">
      <formula>0</formula>
    </cfRule>
  </conditionalFormatting>
  <conditionalFormatting sqref="V60 S60">
    <cfRule type="cellIs" dxfId="10" priority="2" stopIfTrue="1" operator="lessThan">
      <formula>0</formula>
    </cfRule>
  </conditionalFormatting>
  <conditionalFormatting sqref="G69">
    <cfRule type="cellIs" dxfId="9" priority="1" stopIfTrue="1" operator="lessThan">
      <formula>0</formula>
    </cfRule>
  </conditionalFormatting>
  <pageMargins left="0.75" right="0.75" top="1" bottom="1" header="0.5" footer="0.5"/>
  <pageSetup scale="67" orientation="portrait" verticalDpi="598" r:id="rId1"/>
  <headerFooter alignWithMargins="0"/>
  <colBreaks count="1" manualBreakCount="1">
    <brk id="11" max="70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73"/>
  <sheetViews>
    <sheetView zoomScaleNormal="100" workbookViewId="0">
      <selection activeCell="I4" sqref="I4:J4"/>
    </sheetView>
  </sheetViews>
  <sheetFormatPr defaultRowHeight="13.2" x14ac:dyDescent="0.25"/>
  <cols>
    <col min="4" max="4" width="9.33203125" style="79" bestFit="1" customWidth="1"/>
    <col min="5" max="6" width="13.6640625" style="79" customWidth="1"/>
    <col min="7" max="7" width="13.6640625" style="82" customWidth="1"/>
    <col min="8" max="10" width="13.6640625" style="79" customWidth="1"/>
    <col min="11" max="11" width="13.6640625" style="82" customWidth="1"/>
    <col min="12" max="12" width="0" hidden="1" customWidth="1"/>
    <col min="15" max="15" width="9.109375" customWidth="1"/>
    <col min="16" max="16" width="1.33203125" hidden="1" customWidth="1"/>
    <col min="17" max="22" width="9.109375" hidden="1" customWidth="1"/>
    <col min="23" max="23" width="3.33203125" hidden="1" customWidth="1"/>
  </cols>
  <sheetData>
    <row r="1" spans="1:12" x14ac:dyDescent="0.25">
      <c r="A1" s="26"/>
      <c r="B1" s="26"/>
      <c r="C1" s="26"/>
      <c r="D1" s="93"/>
      <c r="E1" s="93"/>
      <c r="F1" s="93"/>
      <c r="G1" s="85"/>
      <c r="H1" s="93"/>
      <c r="I1" s="93"/>
      <c r="J1" s="93"/>
      <c r="K1" s="85"/>
    </row>
    <row r="2" spans="1:12" ht="12.75" customHeight="1" x14ac:dyDescent="0.25">
      <c r="A2" s="203" t="s">
        <v>386</v>
      </c>
      <c r="B2" s="203"/>
      <c r="C2" s="203"/>
      <c r="D2" s="203"/>
      <c r="E2" s="203"/>
      <c r="F2" s="203"/>
      <c r="G2" s="203"/>
      <c r="H2" s="203"/>
      <c r="I2" s="203"/>
      <c r="J2" s="203"/>
      <c r="K2" s="203"/>
    </row>
    <row r="3" spans="1:12" ht="12.75" customHeight="1" x14ac:dyDescent="0.25">
      <c r="A3" s="237" t="s">
        <v>314</v>
      </c>
      <c r="B3" s="238"/>
      <c r="C3" s="239"/>
      <c r="D3" s="246" t="str">
        <f>Data!B4</f>
        <v>May</v>
      </c>
      <c r="E3" s="247"/>
      <c r="F3" s="247"/>
      <c r="G3" s="248"/>
      <c r="H3" s="246">
        <f>Data!B6</f>
        <v>45017</v>
      </c>
      <c r="I3" s="247"/>
      <c r="J3" s="247"/>
      <c r="K3" s="248"/>
    </row>
    <row r="4" spans="1:12" ht="25.5" customHeight="1" x14ac:dyDescent="0.25">
      <c r="A4" s="240"/>
      <c r="B4" s="241"/>
      <c r="C4" s="242"/>
      <c r="D4" s="262" t="s">
        <v>315</v>
      </c>
      <c r="E4" s="258" t="s">
        <v>316</v>
      </c>
      <c r="F4" s="259"/>
      <c r="G4" s="260" t="s">
        <v>317</v>
      </c>
      <c r="H4" s="262" t="s">
        <v>315</v>
      </c>
      <c r="I4" s="258" t="s">
        <v>316</v>
      </c>
      <c r="J4" s="259"/>
      <c r="K4" s="260" t="s">
        <v>317</v>
      </c>
    </row>
    <row r="5" spans="1:12" ht="26.4" x14ac:dyDescent="0.25">
      <c r="A5" s="243"/>
      <c r="B5" s="244"/>
      <c r="C5" s="245"/>
      <c r="D5" s="263"/>
      <c r="E5" s="94" t="str">
        <f>CONCATENATE(Data!A4,"   (Preliminary)")</f>
        <v>2024   (Preliminary)</v>
      </c>
      <c r="F5" s="114">
        <f>Data!A4-1</f>
        <v>2023</v>
      </c>
      <c r="G5" s="261"/>
      <c r="H5" s="263"/>
      <c r="I5" s="27" t="str">
        <f xml:space="preserve"> CONCATENATE(IF(MONTH(Data!A6)=1, Data!A4-1, Data!A4),"   (Revised)")</f>
        <v>2024   (Revised)</v>
      </c>
      <c r="J5" s="27">
        <f>IF(MONTH(Data!A6)=1, F5-1, F5)</f>
        <v>2023</v>
      </c>
      <c r="K5" s="261"/>
    </row>
    <row r="6" spans="1:12" x14ac:dyDescent="0.25">
      <c r="A6" s="251"/>
      <c r="B6" s="252"/>
      <c r="C6" s="253"/>
      <c r="D6" s="29"/>
      <c r="E6" s="29"/>
      <c r="F6" s="29"/>
      <c r="G6" s="81"/>
      <c r="H6" s="29"/>
      <c r="I6" s="29"/>
      <c r="J6" s="29"/>
      <c r="K6" s="81"/>
    </row>
    <row r="7" spans="1:12" ht="12.75" customHeight="1" x14ac:dyDescent="0.25">
      <c r="A7" s="231" t="s">
        <v>318</v>
      </c>
      <c r="B7" s="232"/>
      <c r="C7" s="232"/>
      <c r="D7" s="232"/>
      <c r="E7" s="232"/>
      <c r="F7" s="232"/>
      <c r="G7" s="232"/>
      <c r="H7" s="232"/>
      <c r="I7" s="232"/>
      <c r="J7" s="232"/>
      <c r="K7" s="233"/>
    </row>
    <row r="8" spans="1:12" ht="12.75" hidden="1" customHeight="1" x14ac:dyDescent="0.25">
      <c r="A8" s="55"/>
      <c r="B8" s="56"/>
      <c r="C8" s="56"/>
      <c r="D8" s="95" t="s">
        <v>319</v>
      </c>
      <c r="E8" s="95" t="s">
        <v>320</v>
      </c>
      <c r="F8" s="95" t="s">
        <v>321</v>
      </c>
      <c r="G8" s="86" t="s">
        <v>322</v>
      </c>
      <c r="H8" s="95" t="s">
        <v>323</v>
      </c>
      <c r="I8" s="95" t="s">
        <v>324</v>
      </c>
      <c r="J8" s="95" t="s">
        <v>325</v>
      </c>
      <c r="K8" s="88" t="s">
        <v>326</v>
      </c>
      <c r="L8" s="60" t="s">
        <v>62</v>
      </c>
    </row>
    <row r="9" spans="1:12" ht="12.75" customHeight="1" x14ac:dyDescent="0.25">
      <c r="A9" s="228" t="s">
        <v>327</v>
      </c>
      <c r="B9" s="229"/>
      <c r="C9" s="230"/>
      <c r="D9" s="120">
        <v>13</v>
      </c>
      <c r="E9" s="96">
        <v>2691</v>
      </c>
      <c r="F9" s="96">
        <v>2670</v>
      </c>
      <c r="G9" s="147">
        <v>0.8</v>
      </c>
      <c r="H9" s="120">
        <v>17</v>
      </c>
      <c r="I9" s="96">
        <v>2456</v>
      </c>
      <c r="J9" s="96">
        <v>2323</v>
      </c>
      <c r="K9" s="147">
        <v>5.7</v>
      </c>
      <c r="L9">
        <v>1</v>
      </c>
    </row>
    <row r="10" spans="1:12" ht="12.75" customHeight="1" x14ac:dyDescent="0.25">
      <c r="A10" s="228" t="s">
        <v>328</v>
      </c>
      <c r="B10" s="229"/>
      <c r="C10" s="230"/>
      <c r="D10" s="120">
        <v>128</v>
      </c>
      <c r="E10" s="96">
        <v>1347</v>
      </c>
      <c r="F10" s="96">
        <v>1336</v>
      </c>
      <c r="G10" s="147">
        <v>0.8</v>
      </c>
      <c r="H10" s="120">
        <v>125</v>
      </c>
      <c r="I10" s="96">
        <v>1068</v>
      </c>
      <c r="J10" s="96">
        <v>1049</v>
      </c>
      <c r="K10" s="147">
        <v>1.9</v>
      </c>
      <c r="L10">
        <v>2</v>
      </c>
    </row>
    <row r="11" spans="1:12" ht="12.75" customHeight="1" x14ac:dyDescent="0.25">
      <c r="A11" s="228" t="s">
        <v>329</v>
      </c>
      <c r="B11" s="229"/>
      <c r="C11" s="230"/>
      <c r="D11" s="120">
        <v>226</v>
      </c>
      <c r="E11" s="96">
        <v>5304</v>
      </c>
      <c r="F11" s="96">
        <v>5241</v>
      </c>
      <c r="G11" s="147">
        <v>1.2</v>
      </c>
      <c r="H11" s="120">
        <v>228</v>
      </c>
      <c r="I11" s="96">
        <v>4716</v>
      </c>
      <c r="J11" s="96">
        <v>4689</v>
      </c>
      <c r="K11" s="147">
        <v>0.6</v>
      </c>
      <c r="L11">
        <v>3</v>
      </c>
    </row>
    <row r="12" spans="1:12" ht="12.75" customHeight="1" x14ac:dyDescent="0.25">
      <c r="A12" s="228" t="s">
        <v>330</v>
      </c>
      <c r="B12" s="229"/>
      <c r="C12" s="230"/>
      <c r="D12" s="120">
        <v>83</v>
      </c>
      <c r="E12" s="96">
        <v>1223</v>
      </c>
      <c r="F12" s="96">
        <v>1214</v>
      </c>
      <c r="G12" s="147">
        <v>0.7</v>
      </c>
      <c r="H12" s="120">
        <v>80</v>
      </c>
      <c r="I12" s="96">
        <v>1062</v>
      </c>
      <c r="J12" s="96">
        <v>1048</v>
      </c>
      <c r="K12" s="147">
        <v>1.3</v>
      </c>
      <c r="L12">
        <v>4</v>
      </c>
    </row>
    <row r="13" spans="1:12" ht="12.75" customHeight="1" x14ac:dyDescent="0.25">
      <c r="A13" s="228" t="s">
        <v>331</v>
      </c>
      <c r="B13" s="229"/>
      <c r="C13" s="230"/>
      <c r="D13" s="120">
        <v>71</v>
      </c>
      <c r="E13" s="96">
        <v>6911</v>
      </c>
      <c r="F13" s="96">
        <v>6888</v>
      </c>
      <c r="G13" s="147">
        <v>0.3</v>
      </c>
      <c r="H13" s="120">
        <v>76</v>
      </c>
      <c r="I13" s="96">
        <v>5845</v>
      </c>
      <c r="J13" s="96">
        <v>5703</v>
      </c>
      <c r="K13" s="147">
        <v>2.5</v>
      </c>
      <c r="L13">
        <v>5</v>
      </c>
    </row>
    <row r="14" spans="1:12" ht="12.75" customHeight="1" x14ac:dyDescent="0.25">
      <c r="A14" s="228" t="s">
        <v>332</v>
      </c>
      <c r="B14" s="229"/>
      <c r="C14" s="230"/>
      <c r="D14" s="120">
        <v>114</v>
      </c>
      <c r="E14" s="96">
        <v>10845</v>
      </c>
      <c r="F14" s="96">
        <v>10664</v>
      </c>
      <c r="G14" s="147">
        <v>1.7</v>
      </c>
      <c r="H14" s="120">
        <v>118</v>
      </c>
      <c r="I14" s="96">
        <v>9217</v>
      </c>
      <c r="J14" s="96">
        <v>9023</v>
      </c>
      <c r="K14" s="147">
        <v>2.2000000000000002</v>
      </c>
      <c r="L14">
        <v>6</v>
      </c>
    </row>
    <row r="15" spans="1:12" ht="12.75" customHeight="1" x14ac:dyDescent="0.25">
      <c r="A15" s="228" t="s">
        <v>333</v>
      </c>
      <c r="B15" s="229"/>
      <c r="C15" s="230"/>
      <c r="D15" s="120">
        <v>108</v>
      </c>
      <c r="E15" s="96">
        <v>9345</v>
      </c>
      <c r="F15" s="96">
        <v>9264</v>
      </c>
      <c r="G15" s="147">
        <v>0.9</v>
      </c>
      <c r="H15" s="120">
        <v>71</v>
      </c>
      <c r="I15" s="96">
        <v>8351</v>
      </c>
      <c r="J15" s="96">
        <v>8159</v>
      </c>
      <c r="K15" s="147">
        <v>2.2999999999999998</v>
      </c>
      <c r="L15">
        <v>7</v>
      </c>
    </row>
    <row r="16" spans="1:12" ht="12.75" customHeight="1" x14ac:dyDescent="0.25">
      <c r="A16" s="228" t="s">
        <v>334</v>
      </c>
      <c r="B16" s="229"/>
      <c r="C16" s="230"/>
      <c r="D16" s="120">
        <v>28</v>
      </c>
      <c r="E16" s="96">
        <v>694</v>
      </c>
      <c r="F16" s="96">
        <v>703</v>
      </c>
      <c r="G16" s="147">
        <v>-1.2</v>
      </c>
      <c r="H16" s="120">
        <v>27</v>
      </c>
      <c r="I16" s="96">
        <v>639</v>
      </c>
      <c r="J16" s="96">
        <v>613</v>
      </c>
      <c r="K16" s="147">
        <v>4.2</v>
      </c>
      <c r="L16">
        <v>8</v>
      </c>
    </row>
    <row r="17" spans="1:12" ht="12.75" customHeight="1" x14ac:dyDescent="0.25">
      <c r="A17" s="228" t="s">
        <v>335</v>
      </c>
      <c r="B17" s="229"/>
      <c r="C17" s="230"/>
      <c r="D17" s="120">
        <v>48</v>
      </c>
      <c r="E17" s="96">
        <v>634</v>
      </c>
      <c r="F17" s="96">
        <v>629</v>
      </c>
      <c r="G17" s="147">
        <v>0.8</v>
      </c>
      <c r="H17" s="120">
        <v>45</v>
      </c>
      <c r="I17" s="96">
        <v>515</v>
      </c>
      <c r="J17" s="96">
        <v>497</v>
      </c>
      <c r="K17" s="147">
        <v>3.5</v>
      </c>
      <c r="L17">
        <v>9</v>
      </c>
    </row>
    <row r="18" spans="1:12" ht="12.75" customHeight="1" x14ac:dyDescent="0.25">
      <c r="A18" s="228" t="s">
        <v>336</v>
      </c>
      <c r="B18" s="229"/>
      <c r="C18" s="230"/>
      <c r="D18" s="121"/>
      <c r="E18" s="31">
        <f>SUM(E9:E17)</f>
        <v>38994</v>
      </c>
      <c r="F18" s="31">
        <f>SUM(F9:F17)</f>
        <v>38609</v>
      </c>
      <c r="G18" s="147">
        <f>((E18-F18)/F18)*100</f>
        <v>0.99717682405656705</v>
      </c>
      <c r="H18" s="121"/>
      <c r="I18" s="31">
        <f>SUM(I9:I17)</f>
        <v>33869</v>
      </c>
      <c r="J18" s="31">
        <f>SUM(J9:J17)</f>
        <v>33104</v>
      </c>
      <c r="K18" s="147">
        <f>((I18-J18)/J18)*100</f>
        <v>2.3108989850169164</v>
      </c>
    </row>
    <row r="19" spans="1:12" ht="12.75" customHeight="1" x14ac:dyDescent="0.25">
      <c r="A19" s="50" t="s">
        <v>337</v>
      </c>
      <c r="B19" s="51"/>
      <c r="C19" s="51"/>
      <c r="D19" s="122"/>
      <c r="E19" s="80"/>
      <c r="F19" s="80"/>
      <c r="G19" s="147"/>
      <c r="H19" s="122"/>
      <c r="I19" s="80"/>
      <c r="J19" s="80"/>
      <c r="K19" s="147"/>
    </row>
    <row r="20" spans="1:12" ht="12.75" customHeight="1" x14ac:dyDescent="0.25">
      <c r="A20" s="228" t="s">
        <v>338</v>
      </c>
      <c r="B20" s="229"/>
      <c r="C20" s="230"/>
      <c r="D20" s="120">
        <v>23</v>
      </c>
      <c r="E20" s="96">
        <v>903</v>
      </c>
      <c r="F20" s="96">
        <v>875</v>
      </c>
      <c r="G20" s="147">
        <v>3.2</v>
      </c>
      <c r="H20" s="120">
        <v>24</v>
      </c>
      <c r="I20" s="96">
        <v>711</v>
      </c>
      <c r="J20" s="96">
        <v>695</v>
      </c>
      <c r="K20" s="147">
        <v>2.4</v>
      </c>
      <c r="L20">
        <v>10</v>
      </c>
    </row>
    <row r="21" spans="1:12" ht="12.75" customHeight="1" x14ac:dyDescent="0.25">
      <c r="A21" s="228" t="s">
        <v>339</v>
      </c>
      <c r="B21" s="229"/>
      <c r="C21" s="230"/>
      <c r="D21" s="120">
        <v>0</v>
      </c>
      <c r="E21" s="96">
        <v>295</v>
      </c>
      <c r="F21" s="96">
        <v>294</v>
      </c>
      <c r="G21" s="147">
        <v>0.4</v>
      </c>
      <c r="H21" s="120">
        <v>0</v>
      </c>
      <c r="I21" s="96">
        <v>390</v>
      </c>
      <c r="J21" s="96">
        <v>384</v>
      </c>
      <c r="K21" s="147">
        <v>1.7</v>
      </c>
      <c r="L21">
        <v>11</v>
      </c>
    </row>
    <row r="22" spans="1:12" ht="12.75" customHeight="1" x14ac:dyDescent="0.25">
      <c r="A22" s="228" t="s">
        <v>340</v>
      </c>
      <c r="B22" s="229"/>
      <c r="C22" s="230"/>
      <c r="D22" s="120">
        <v>248</v>
      </c>
      <c r="E22" s="96">
        <v>20875</v>
      </c>
      <c r="F22" s="96">
        <v>20581</v>
      </c>
      <c r="G22" s="147">
        <v>1.4</v>
      </c>
      <c r="H22" s="120">
        <v>248</v>
      </c>
      <c r="I22" s="96">
        <v>18595</v>
      </c>
      <c r="J22" s="96">
        <v>18243</v>
      </c>
      <c r="K22" s="147">
        <v>1.9</v>
      </c>
      <c r="L22">
        <v>12</v>
      </c>
    </row>
    <row r="23" spans="1:12" ht="12.75" customHeight="1" x14ac:dyDescent="0.25">
      <c r="A23" s="228" t="s">
        <v>341</v>
      </c>
      <c r="B23" s="229"/>
      <c r="C23" s="230"/>
      <c r="D23" s="120">
        <v>199</v>
      </c>
      <c r="E23" s="96">
        <v>11542</v>
      </c>
      <c r="F23" s="96">
        <v>11474</v>
      </c>
      <c r="G23" s="147">
        <v>0.6</v>
      </c>
      <c r="H23" s="120">
        <v>199</v>
      </c>
      <c r="I23" s="96">
        <v>10667</v>
      </c>
      <c r="J23" s="96">
        <v>10445</v>
      </c>
      <c r="K23" s="147">
        <v>2.1</v>
      </c>
      <c r="L23">
        <v>13</v>
      </c>
    </row>
    <row r="24" spans="1:12" ht="12.75" customHeight="1" x14ac:dyDescent="0.25">
      <c r="A24" s="228" t="s">
        <v>342</v>
      </c>
      <c r="B24" s="229"/>
      <c r="C24" s="230"/>
      <c r="D24" s="120">
        <v>44</v>
      </c>
      <c r="E24" s="96">
        <v>5027</v>
      </c>
      <c r="F24" s="96">
        <v>5030</v>
      </c>
      <c r="G24" s="147">
        <v>-0.1</v>
      </c>
      <c r="H24" s="120">
        <v>46</v>
      </c>
      <c r="I24" s="96">
        <v>4524</v>
      </c>
      <c r="J24" s="96">
        <v>4464</v>
      </c>
      <c r="K24" s="147">
        <v>1.3</v>
      </c>
      <c r="L24">
        <v>14</v>
      </c>
    </row>
    <row r="25" spans="1:12" ht="12.75" customHeight="1" x14ac:dyDescent="0.25">
      <c r="A25" s="228" t="s">
        <v>343</v>
      </c>
      <c r="B25" s="229"/>
      <c r="C25" s="230"/>
      <c r="D25" s="120">
        <v>91</v>
      </c>
      <c r="E25" s="96">
        <v>10802</v>
      </c>
      <c r="F25" s="96">
        <v>10702</v>
      </c>
      <c r="G25" s="147">
        <v>0.9</v>
      </c>
      <c r="H25" s="120">
        <v>92</v>
      </c>
      <c r="I25" s="96">
        <v>8967</v>
      </c>
      <c r="J25" s="96">
        <v>8885</v>
      </c>
      <c r="K25" s="147">
        <v>0.9</v>
      </c>
      <c r="L25">
        <v>15</v>
      </c>
    </row>
    <row r="26" spans="1:12" ht="12.75" customHeight="1" x14ac:dyDescent="0.25">
      <c r="A26" s="228" t="s">
        <v>344</v>
      </c>
      <c r="B26" s="229"/>
      <c r="C26" s="230"/>
      <c r="D26" s="120">
        <v>122</v>
      </c>
      <c r="E26" s="96">
        <v>5335</v>
      </c>
      <c r="F26" s="96">
        <v>5225</v>
      </c>
      <c r="G26" s="147">
        <v>2.1</v>
      </c>
      <c r="H26" s="120">
        <v>116</v>
      </c>
      <c r="I26" s="96">
        <v>5038</v>
      </c>
      <c r="J26" s="96">
        <v>4912</v>
      </c>
      <c r="K26" s="147">
        <v>2.6</v>
      </c>
      <c r="L26">
        <v>16</v>
      </c>
    </row>
    <row r="27" spans="1:12" ht="12.75" customHeight="1" x14ac:dyDescent="0.25">
      <c r="A27" s="228" t="s">
        <v>345</v>
      </c>
      <c r="B27" s="229"/>
      <c r="C27" s="230"/>
      <c r="D27" s="120">
        <v>703</v>
      </c>
      <c r="E27" s="96">
        <v>7400</v>
      </c>
      <c r="F27" s="96">
        <v>7334</v>
      </c>
      <c r="G27" s="147">
        <v>0.9</v>
      </c>
      <c r="H27" s="120">
        <v>705</v>
      </c>
      <c r="I27" s="96">
        <v>6812</v>
      </c>
      <c r="J27" s="96">
        <v>6704</v>
      </c>
      <c r="K27" s="147">
        <v>1.6</v>
      </c>
      <c r="L27">
        <v>17</v>
      </c>
    </row>
    <row r="28" spans="1:12" ht="12.75" customHeight="1" x14ac:dyDescent="0.25">
      <c r="A28" s="228" t="s">
        <v>346</v>
      </c>
      <c r="B28" s="229"/>
      <c r="C28" s="230"/>
      <c r="D28" s="120">
        <v>35</v>
      </c>
      <c r="E28" s="96">
        <v>1456</v>
      </c>
      <c r="F28" s="96">
        <v>1424</v>
      </c>
      <c r="G28" s="147">
        <v>2.2000000000000002</v>
      </c>
      <c r="H28" s="120">
        <v>33</v>
      </c>
      <c r="I28" s="96">
        <v>1371</v>
      </c>
      <c r="J28" s="96">
        <v>1336</v>
      </c>
      <c r="K28" s="147">
        <v>2.6</v>
      </c>
      <c r="L28">
        <v>18</v>
      </c>
    </row>
    <row r="29" spans="1:12" ht="12.75" customHeight="1" x14ac:dyDescent="0.25">
      <c r="A29" s="228" t="s">
        <v>336</v>
      </c>
      <c r="B29" s="229"/>
      <c r="C29" s="230"/>
      <c r="D29" s="121"/>
      <c r="E29" s="31">
        <f>SUM(E20:E28)</f>
        <v>63635</v>
      </c>
      <c r="F29" s="31">
        <f>SUM(F20:F28)</f>
        <v>62939</v>
      </c>
      <c r="G29" s="147">
        <f>((E29-F29)/F29)*100</f>
        <v>1.1058326315956719</v>
      </c>
      <c r="H29" s="121"/>
      <c r="I29" s="31">
        <f>SUM(I20:I28)</f>
        <v>57075</v>
      </c>
      <c r="J29" s="31">
        <f>SUM(J20:J28)</f>
        <v>56068</v>
      </c>
      <c r="K29" s="147">
        <f>((I29-J29)/J29)*100</f>
        <v>1.7960333880288222</v>
      </c>
    </row>
    <row r="30" spans="1:12" ht="12.75" customHeight="1" x14ac:dyDescent="0.25">
      <c r="A30" s="50" t="s">
        <v>347</v>
      </c>
      <c r="B30" s="51"/>
      <c r="C30" s="51"/>
      <c r="D30" s="122"/>
      <c r="E30" s="80"/>
      <c r="F30" s="80"/>
      <c r="G30" s="147"/>
      <c r="H30" s="122"/>
      <c r="I30" s="80"/>
      <c r="J30" s="80"/>
      <c r="K30" s="147"/>
    </row>
    <row r="31" spans="1:12" ht="12.75" customHeight="1" x14ac:dyDescent="0.25">
      <c r="A31" s="228" t="s">
        <v>348</v>
      </c>
      <c r="B31" s="229"/>
      <c r="C31" s="230"/>
      <c r="D31" s="120">
        <v>80</v>
      </c>
      <c r="E31" s="96">
        <v>9870</v>
      </c>
      <c r="F31" s="96">
        <v>9725</v>
      </c>
      <c r="G31" s="147">
        <v>1.5</v>
      </c>
      <c r="H31" s="120">
        <v>86</v>
      </c>
      <c r="I31" s="96">
        <v>9196</v>
      </c>
      <c r="J31" s="96">
        <v>8982</v>
      </c>
      <c r="K31" s="147">
        <v>2.4</v>
      </c>
      <c r="L31">
        <v>19</v>
      </c>
    </row>
    <row r="32" spans="1:12" ht="12.75" customHeight="1" x14ac:dyDescent="0.25">
      <c r="A32" s="228" t="s">
        <v>349</v>
      </c>
      <c r="B32" s="229"/>
      <c r="C32" s="230"/>
      <c r="D32" s="120">
        <v>63</v>
      </c>
      <c r="E32" s="96">
        <v>9167</v>
      </c>
      <c r="F32" s="96">
        <v>9063</v>
      </c>
      <c r="G32" s="147">
        <v>1.1000000000000001</v>
      </c>
      <c r="H32" s="120">
        <v>63</v>
      </c>
      <c r="I32" s="96">
        <v>7927</v>
      </c>
      <c r="J32" s="96">
        <v>7751</v>
      </c>
      <c r="K32" s="147">
        <v>2.2999999999999998</v>
      </c>
      <c r="L32">
        <v>20</v>
      </c>
    </row>
    <row r="33" spans="1:12" ht="12.75" customHeight="1" x14ac:dyDescent="0.25">
      <c r="A33" s="228" t="s">
        <v>350</v>
      </c>
      <c r="B33" s="229"/>
      <c r="C33" s="230"/>
      <c r="D33" s="120">
        <v>118</v>
      </c>
      <c r="E33" s="96">
        <v>3070</v>
      </c>
      <c r="F33" s="96">
        <v>3047</v>
      </c>
      <c r="G33" s="147">
        <v>0.8</v>
      </c>
      <c r="H33" s="120">
        <v>38</v>
      </c>
      <c r="I33" s="96">
        <v>2788</v>
      </c>
      <c r="J33" s="96">
        <v>2750</v>
      </c>
      <c r="K33" s="147">
        <v>1.4</v>
      </c>
      <c r="L33">
        <v>21</v>
      </c>
    </row>
    <row r="34" spans="1:12" ht="12.75" customHeight="1" x14ac:dyDescent="0.25">
      <c r="A34" s="228" t="s">
        <v>351</v>
      </c>
      <c r="B34" s="229"/>
      <c r="C34" s="230"/>
      <c r="D34" s="120">
        <v>37</v>
      </c>
      <c r="E34" s="96">
        <v>2919</v>
      </c>
      <c r="F34" s="96">
        <v>2865</v>
      </c>
      <c r="G34" s="147">
        <v>1.9</v>
      </c>
      <c r="H34" s="120">
        <v>36</v>
      </c>
      <c r="I34" s="96">
        <v>2648</v>
      </c>
      <c r="J34" s="96">
        <v>2591</v>
      </c>
      <c r="K34" s="147">
        <v>2.2000000000000002</v>
      </c>
      <c r="L34">
        <v>22</v>
      </c>
    </row>
    <row r="35" spans="1:12" ht="12.75" customHeight="1" x14ac:dyDescent="0.25">
      <c r="A35" s="228" t="s">
        <v>352</v>
      </c>
      <c r="B35" s="229"/>
      <c r="C35" s="230"/>
      <c r="D35" s="120">
        <v>105</v>
      </c>
      <c r="E35" s="96">
        <v>9132</v>
      </c>
      <c r="F35" s="96">
        <v>8984</v>
      </c>
      <c r="G35" s="147">
        <v>1.6</v>
      </c>
      <c r="H35" s="120">
        <v>108</v>
      </c>
      <c r="I35" s="96">
        <v>7218</v>
      </c>
      <c r="J35" s="96">
        <v>6958</v>
      </c>
      <c r="K35" s="147">
        <v>3.7</v>
      </c>
      <c r="L35">
        <v>23</v>
      </c>
    </row>
    <row r="36" spans="1:12" ht="12.75" customHeight="1" x14ac:dyDescent="0.25">
      <c r="A36" s="228" t="s">
        <v>353</v>
      </c>
      <c r="B36" s="229"/>
      <c r="C36" s="230"/>
      <c r="D36" s="120">
        <v>108</v>
      </c>
      <c r="E36" s="96">
        <v>5758</v>
      </c>
      <c r="F36" s="96">
        <v>5661</v>
      </c>
      <c r="G36" s="147">
        <v>1.7</v>
      </c>
      <c r="H36" s="120">
        <v>43</v>
      </c>
      <c r="I36" s="96">
        <v>4739</v>
      </c>
      <c r="J36" s="96">
        <v>4553</v>
      </c>
      <c r="K36" s="147">
        <v>4.0999999999999996</v>
      </c>
      <c r="L36">
        <v>24</v>
      </c>
    </row>
    <row r="37" spans="1:12" ht="12.75" customHeight="1" x14ac:dyDescent="0.25">
      <c r="A37" s="228" t="s">
        <v>354</v>
      </c>
      <c r="B37" s="229"/>
      <c r="C37" s="230"/>
      <c r="D37" s="120">
        <v>160</v>
      </c>
      <c r="E37" s="96">
        <v>7137</v>
      </c>
      <c r="F37" s="96">
        <v>7180</v>
      </c>
      <c r="G37" s="147">
        <v>-0.6</v>
      </c>
      <c r="H37" s="120">
        <v>163</v>
      </c>
      <c r="I37" s="96">
        <v>6399</v>
      </c>
      <c r="J37" s="96">
        <v>6337</v>
      </c>
      <c r="K37" s="147">
        <v>1</v>
      </c>
      <c r="L37">
        <v>25</v>
      </c>
    </row>
    <row r="38" spans="1:12" ht="12.75" customHeight="1" x14ac:dyDescent="0.25">
      <c r="A38" s="228" t="s">
        <v>355</v>
      </c>
      <c r="B38" s="229"/>
      <c r="C38" s="230"/>
      <c r="D38" s="120">
        <v>57</v>
      </c>
      <c r="E38" s="96">
        <v>1970</v>
      </c>
      <c r="F38" s="96">
        <v>1930</v>
      </c>
      <c r="G38" s="147">
        <v>2.1</v>
      </c>
      <c r="H38" s="120">
        <v>58</v>
      </c>
      <c r="I38" s="96">
        <v>1807</v>
      </c>
      <c r="J38" s="96">
        <v>1742</v>
      </c>
      <c r="K38" s="147">
        <v>3.7</v>
      </c>
      <c r="L38">
        <v>26</v>
      </c>
    </row>
    <row r="39" spans="1:12" ht="12.75" customHeight="1" x14ac:dyDescent="0.25">
      <c r="A39" s="228" t="s">
        <v>356</v>
      </c>
      <c r="B39" s="229"/>
      <c r="C39" s="230"/>
      <c r="D39" s="120">
        <v>66</v>
      </c>
      <c r="E39" s="96">
        <v>924</v>
      </c>
      <c r="F39" s="96">
        <v>900</v>
      </c>
      <c r="G39" s="147">
        <v>2.6</v>
      </c>
      <c r="H39" s="120">
        <v>63</v>
      </c>
      <c r="I39" s="96">
        <v>810</v>
      </c>
      <c r="J39" s="96">
        <v>741</v>
      </c>
      <c r="K39" s="147">
        <v>9.3000000000000007</v>
      </c>
      <c r="L39">
        <v>27</v>
      </c>
    </row>
    <row r="40" spans="1:12" ht="12.75" customHeight="1" x14ac:dyDescent="0.25">
      <c r="A40" s="228" t="s">
        <v>357</v>
      </c>
      <c r="B40" s="229"/>
      <c r="C40" s="230"/>
      <c r="D40" s="120">
        <v>155</v>
      </c>
      <c r="E40" s="96">
        <v>10302</v>
      </c>
      <c r="F40" s="96">
        <v>10193</v>
      </c>
      <c r="G40" s="147">
        <v>1.1000000000000001</v>
      </c>
      <c r="H40" s="120">
        <v>156</v>
      </c>
      <c r="I40" s="96">
        <v>9438</v>
      </c>
      <c r="J40" s="96">
        <v>9219</v>
      </c>
      <c r="K40" s="147">
        <v>2.4</v>
      </c>
      <c r="L40">
        <v>28</v>
      </c>
    </row>
    <row r="41" spans="1:12" ht="12.75" customHeight="1" x14ac:dyDescent="0.25">
      <c r="A41" s="228" t="s">
        <v>358</v>
      </c>
      <c r="B41" s="229"/>
      <c r="C41" s="230"/>
      <c r="D41" s="120">
        <v>41</v>
      </c>
      <c r="E41" s="96">
        <v>948</v>
      </c>
      <c r="F41" s="96">
        <v>936</v>
      </c>
      <c r="G41" s="147">
        <v>1.3</v>
      </c>
      <c r="H41" s="120">
        <v>40</v>
      </c>
      <c r="I41" s="96">
        <v>833</v>
      </c>
      <c r="J41" s="96">
        <v>808</v>
      </c>
      <c r="K41" s="147">
        <v>3.1</v>
      </c>
      <c r="L41">
        <v>29</v>
      </c>
    </row>
    <row r="42" spans="1:12" ht="12.75" customHeight="1" x14ac:dyDescent="0.25">
      <c r="A42" s="228" t="s">
        <v>359</v>
      </c>
      <c r="B42" s="229"/>
      <c r="C42" s="230"/>
      <c r="D42" s="120">
        <v>263</v>
      </c>
      <c r="E42" s="96">
        <v>6209</v>
      </c>
      <c r="F42" s="96">
        <v>6154</v>
      </c>
      <c r="G42" s="147">
        <v>0.9</v>
      </c>
      <c r="H42" s="120">
        <v>279</v>
      </c>
      <c r="I42" s="96">
        <v>5538</v>
      </c>
      <c r="J42" s="96">
        <v>5341</v>
      </c>
      <c r="K42" s="147">
        <v>3.7</v>
      </c>
      <c r="L42">
        <v>30</v>
      </c>
    </row>
    <row r="43" spans="1:12" ht="12.75" customHeight="1" x14ac:dyDescent="0.25">
      <c r="A43" s="228" t="s">
        <v>336</v>
      </c>
      <c r="B43" s="229"/>
      <c r="C43" s="230"/>
      <c r="D43" s="121"/>
      <c r="E43" s="31">
        <f>SUM(E31:E42)</f>
        <v>67406</v>
      </c>
      <c r="F43" s="31">
        <f>SUM(F31:F42)</f>
        <v>66638</v>
      </c>
      <c r="G43" s="147">
        <f>((E43-F43)/F43)*100</f>
        <v>1.1524955730964315</v>
      </c>
      <c r="H43" s="121"/>
      <c r="I43" s="31">
        <f>SUM(I31:I42)</f>
        <v>59341</v>
      </c>
      <c r="J43" s="31">
        <f>SUM(J31:J42)</f>
        <v>57773</v>
      </c>
      <c r="K43" s="147">
        <f>((I43-J43)/J43)*100</f>
        <v>2.7140705866062</v>
      </c>
    </row>
    <row r="44" spans="1:12" ht="12.75" customHeight="1" x14ac:dyDescent="0.25">
      <c r="A44" s="50" t="s">
        <v>360</v>
      </c>
      <c r="B44" s="51"/>
      <c r="C44" s="51"/>
      <c r="D44" s="122"/>
      <c r="E44" s="80"/>
      <c r="F44" s="80"/>
      <c r="G44" s="147"/>
      <c r="H44" s="122"/>
      <c r="I44" s="80"/>
      <c r="J44" s="80"/>
      <c r="K44" s="147"/>
    </row>
    <row r="45" spans="1:12" ht="12.75" customHeight="1" x14ac:dyDescent="0.25">
      <c r="A45" s="228" t="s">
        <v>361</v>
      </c>
      <c r="B45" s="229"/>
      <c r="C45" s="230"/>
      <c r="D45" s="120">
        <v>250</v>
      </c>
      <c r="E45" s="96">
        <v>6461</v>
      </c>
      <c r="F45" s="96">
        <v>6407</v>
      </c>
      <c r="G45" s="147">
        <v>0.8</v>
      </c>
      <c r="H45" s="120">
        <v>246</v>
      </c>
      <c r="I45" s="96">
        <v>5850</v>
      </c>
      <c r="J45" s="96">
        <v>5757</v>
      </c>
      <c r="K45" s="147">
        <v>1.6</v>
      </c>
      <c r="L45">
        <v>31</v>
      </c>
    </row>
    <row r="46" spans="1:12" ht="12.75" customHeight="1" x14ac:dyDescent="0.25">
      <c r="A46" s="228" t="s">
        <v>362</v>
      </c>
      <c r="B46" s="229"/>
      <c r="C46" s="230"/>
      <c r="D46" s="120">
        <v>9</v>
      </c>
      <c r="E46" s="96">
        <v>3571</v>
      </c>
      <c r="F46" s="96">
        <v>3511</v>
      </c>
      <c r="G46" s="147">
        <v>1.7</v>
      </c>
      <c r="H46" s="120">
        <v>7</v>
      </c>
      <c r="I46" s="96">
        <v>3157</v>
      </c>
      <c r="J46" s="96">
        <v>3144</v>
      </c>
      <c r="K46" s="147">
        <v>0.4</v>
      </c>
      <c r="L46">
        <v>32</v>
      </c>
    </row>
    <row r="47" spans="1:12" ht="12.75" customHeight="1" x14ac:dyDescent="0.25">
      <c r="A47" s="228" t="s">
        <v>363</v>
      </c>
      <c r="B47" s="229"/>
      <c r="C47" s="230"/>
      <c r="D47" s="120">
        <v>71</v>
      </c>
      <c r="E47" s="96">
        <v>4467</v>
      </c>
      <c r="F47" s="96">
        <v>4407</v>
      </c>
      <c r="G47" s="147">
        <v>1.4</v>
      </c>
      <c r="H47" s="120">
        <v>71</v>
      </c>
      <c r="I47" s="96">
        <v>4052</v>
      </c>
      <c r="J47" s="96">
        <v>4021</v>
      </c>
      <c r="K47" s="147">
        <v>0.8</v>
      </c>
      <c r="L47">
        <v>33</v>
      </c>
    </row>
    <row r="48" spans="1:12" ht="12.75" customHeight="1" x14ac:dyDescent="0.25">
      <c r="A48" s="228" t="s">
        <v>364</v>
      </c>
      <c r="B48" s="229"/>
      <c r="C48" s="230"/>
      <c r="D48" s="120">
        <v>44</v>
      </c>
      <c r="E48" s="96">
        <v>5184</v>
      </c>
      <c r="F48" s="96">
        <v>5114</v>
      </c>
      <c r="G48" s="147">
        <v>1.4</v>
      </c>
      <c r="H48" s="120">
        <v>45</v>
      </c>
      <c r="I48" s="96">
        <v>4803</v>
      </c>
      <c r="J48" s="96">
        <v>4664</v>
      </c>
      <c r="K48" s="147">
        <v>3</v>
      </c>
      <c r="L48">
        <v>34</v>
      </c>
    </row>
    <row r="49" spans="1:23" ht="12.75" customHeight="1" x14ac:dyDescent="0.25">
      <c r="A49" s="228" t="s">
        <v>365</v>
      </c>
      <c r="B49" s="229"/>
      <c r="C49" s="230"/>
      <c r="D49" s="120">
        <v>83</v>
      </c>
      <c r="E49" s="96">
        <v>3660</v>
      </c>
      <c r="F49" s="96">
        <v>3611</v>
      </c>
      <c r="G49" s="147">
        <v>1.4</v>
      </c>
      <c r="H49" s="120">
        <v>86</v>
      </c>
      <c r="I49" s="96">
        <v>3224</v>
      </c>
      <c r="J49" s="96">
        <v>3179</v>
      </c>
      <c r="K49" s="147">
        <v>1.4</v>
      </c>
      <c r="L49">
        <v>35</v>
      </c>
    </row>
    <row r="50" spans="1:23" ht="12.75" customHeight="1" x14ac:dyDescent="0.25">
      <c r="A50" s="228" t="s">
        <v>366</v>
      </c>
      <c r="B50" s="229"/>
      <c r="C50" s="230"/>
      <c r="D50" s="120">
        <v>74</v>
      </c>
      <c r="E50" s="96">
        <v>4129</v>
      </c>
      <c r="F50" s="96">
        <v>4065</v>
      </c>
      <c r="G50" s="147">
        <v>1.6</v>
      </c>
      <c r="H50" s="120">
        <v>72</v>
      </c>
      <c r="I50" s="96">
        <v>3885</v>
      </c>
      <c r="J50" s="96">
        <v>3841</v>
      </c>
      <c r="K50" s="147">
        <v>1.1000000000000001</v>
      </c>
      <c r="L50">
        <v>36</v>
      </c>
    </row>
    <row r="51" spans="1:23" ht="12.75" customHeight="1" x14ac:dyDescent="0.25">
      <c r="A51" s="228" t="s">
        <v>367</v>
      </c>
      <c r="B51" s="229"/>
      <c r="C51" s="230"/>
      <c r="D51" s="120">
        <v>63</v>
      </c>
      <c r="E51" s="96">
        <v>7686</v>
      </c>
      <c r="F51" s="96">
        <v>7509</v>
      </c>
      <c r="G51" s="147">
        <v>2.4</v>
      </c>
      <c r="H51" s="120">
        <v>47</v>
      </c>
      <c r="I51" s="96">
        <v>7035</v>
      </c>
      <c r="J51" s="96">
        <v>6891</v>
      </c>
      <c r="K51" s="147">
        <v>2.1</v>
      </c>
      <c r="L51">
        <v>37</v>
      </c>
    </row>
    <row r="52" spans="1:23" ht="12.75" customHeight="1" x14ac:dyDescent="0.25">
      <c r="A52" s="228" t="s">
        <v>368</v>
      </c>
      <c r="B52" s="229"/>
      <c r="C52" s="230"/>
      <c r="D52" s="120">
        <v>229</v>
      </c>
      <c r="E52" s="96">
        <v>26466</v>
      </c>
      <c r="F52" s="96">
        <v>25789</v>
      </c>
      <c r="G52" s="147">
        <v>2.6</v>
      </c>
      <c r="H52" s="120">
        <v>192</v>
      </c>
      <c r="I52" s="96">
        <v>24645</v>
      </c>
      <c r="J52" s="96">
        <v>23847</v>
      </c>
      <c r="K52" s="147">
        <v>3.3</v>
      </c>
      <c r="L52">
        <v>38</v>
      </c>
    </row>
    <row r="53" spans="1:23" ht="12.75" customHeight="1" x14ac:dyDescent="0.25">
      <c r="A53" s="228" t="s">
        <v>336</v>
      </c>
      <c r="B53" s="229"/>
      <c r="C53" s="230"/>
      <c r="D53" s="121"/>
      <c r="E53" s="31">
        <f>SUM(E45:E52)</f>
        <v>61624</v>
      </c>
      <c r="F53" s="31">
        <f>SUM(F45:F52)</f>
        <v>60413</v>
      </c>
      <c r="G53" s="147">
        <f>((E53-F53)/F53)*100</f>
        <v>2.0045354476685482</v>
      </c>
      <c r="H53" s="121"/>
      <c r="I53" s="31">
        <f>SUM(I45:I52)</f>
        <v>56651</v>
      </c>
      <c r="J53" s="31">
        <f>SUM(J45:J52)</f>
        <v>55344</v>
      </c>
      <c r="K53" s="147">
        <f>((I53-J53)/J53)*100</f>
        <v>2.3615929459381326</v>
      </c>
    </row>
    <row r="54" spans="1:23" ht="12.75" customHeight="1" x14ac:dyDescent="0.25">
      <c r="A54" s="50" t="s">
        <v>369</v>
      </c>
      <c r="B54" s="51"/>
      <c r="C54" s="51"/>
      <c r="D54" s="122"/>
      <c r="E54" s="80"/>
      <c r="F54" s="80"/>
      <c r="G54" s="147"/>
      <c r="H54" s="122"/>
      <c r="I54" s="80"/>
      <c r="J54" s="80"/>
      <c r="K54" s="147"/>
    </row>
    <row r="55" spans="1:23" ht="12.75" customHeight="1" x14ac:dyDescent="0.25">
      <c r="A55" s="228" t="s">
        <v>370</v>
      </c>
      <c r="B55" s="229"/>
      <c r="C55" s="230"/>
      <c r="D55" s="120">
        <v>100</v>
      </c>
      <c r="E55" s="96">
        <v>505</v>
      </c>
      <c r="F55" s="96">
        <v>501</v>
      </c>
      <c r="G55" s="147">
        <v>0.8</v>
      </c>
      <c r="H55" s="120">
        <v>96</v>
      </c>
      <c r="I55" s="96">
        <v>451</v>
      </c>
      <c r="J55" s="96">
        <v>434</v>
      </c>
      <c r="K55" s="147">
        <v>4</v>
      </c>
      <c r="L55">
        <v>39</v>
      </c>
    </row>
    <row r="56" spans="1:23" ht="12.75" customHeight="1" x14ac:dyDescent="0.25">
      <c r="A56" s="228" t="s">
        <v>371</v>
      </c>
      <c r="B56" s="229"/>
      <c r="C56" s="230"/>
      <c r="D56" s="120">
        <v>256</v>
      </c>
      <c r="E56" s="96">
        <v>6826</v>
      </c>
      <c r="F56" s="96">
        <v>6670</v>
      </c>
      <c r="G56" s="147">
        <v>2.2999999999999998</v>
      </c>
      <c r="H56" s="120">
        <v>253</v>
      </c>
      <c r="I56" s="96">
        <v>6520</v>
      </c>
      <c r="J56" s="96">
        <v>6363</v>
      </c>
      <c r="K56" s="147">
        <v>2.5</v>
      </c>
      <c r="L56">
        <v>40</v>
      </c>
    </row>
    <row r="57" spans="1:23" ht="12.75" customHeight="1" x14ac:dyDescent="0.25">
      <c r="A57" s="228" t="s">
        <v>372</v>
      </c>
      <c r="B57" s="229"/>
      <c r="C57" s="230"/>
      <c r="D57" s="120">
        <v>103</v>
      </c>
      <c r="E57" s="96">
        <v>27903</v>
      </c>
      <c r="F57" s="96">
        <v>27645</v>
      </c>
      <c r="G57" s="147">
        <v>0.9</v>
      </c>
      <c r="H57" s="120">
        <v>108</v>
      </c>
      <c r="I57" s="96">
        <v>26254</v>
      </c>
      <c r="J57" s="96">
        <v>26052</v>
      </c>
      <c r="K57" s="147">
        <v>0.8</v>
      </c>
      <c r="L57">
        <v>41</v>
      </c>
    </row>
    <row r="58" spans="1:23" ht="12.75" customHeight="1" x14ac:dyDescent="0.25">
      <c r="A58" s="228" t="s">
        <v>373</v>
      </c>
      <c r="B58" s="229"/>
      <c r="C58" s="230"/>
      <c r="D58" s="120">
        <v>118</v>
      </c>
      <c r="E58" s="96">
        <v>4906</v>
      </c>
      <c r="F58" s="96">
        <v>4857</v>
      </c>
      <c r="G58" s="147">
        <v>1</v>
      </c>
      <c r="H58" s="120">
        <v>115</v>
      </c>
      <c r="I58" s="96">
        <v>4039</v>
      </c>
      <c r="J58" s="96">
        <v>4009</v>
      </c>
      <c r="K58" s="147">
        <v>0.8</v>
      </c>
      <c r="L58">
        <v>42</v>
      </c>
    </row>
    <row r="59" spans="1:23" ht="12.75" customHeight="1" x14ac:dyDescent="0.25">
      <c r="A59" s="228" t="s">
        <v>374</v>
      </c>
      <c r="B59" s="229"/>
      <c r="C59" s="230"/>
      <c r="D59" s="120">
        <v>65</v>
      </c>
      <c r="E59" s="96">
        <v>819</v>
      </c>
      <c r="F59" s="96">
        <v>840</v>
      </c>
      <c r="G59" s="147">
        <v>-2.5</v>
      </c>
      <c r="H59" s="120">
        <v>72</v>
      </c>
      <c r="I59" s="96">
        <v>787</v>
      </c>
      <c r="J59" s="96">
        <v>780</v>
      </c>
      <c r="K59" s="147">
        <v>0.9</v>
      </c>
      <c r="L59">
        <v>43</v>
      </c>
      <c r="P59" s="95"/>
      <c r="Q59" s="95" t="s">
        <v>320</v>
      </c>
      <c r="R59" s="95" t="s">
        <v>321</v>
      </c>
      <c r="S59" s="86" t="s">
        <v>322</v>
      </c>
      <c r="T59" s="95" t="s">
        <v>324</v>
      </c>
      <c r="U59" s="95" t="s">
        <v>325</v>
      </c>
      <c r="V59" s="88" t="s">
        <v>326</v>
      </c>
      <c r="W59" s="60" t="s">
        <v>62</v>
      </c>
    </row>
    <row r="60" spans="1:23" ht="12.75" customHeight="1" x14ac:dyDescent="0.25">
      <c r="A60" s="228" t="s">
        <v>375</v>
      </c>
      <c r="B60" s="229"/>
      <c r="C60" s="230"/>
      <c r="D60" s="120">
        <v>199</v>
      </c>
      <c r="E60" s="96">
        <v>1804</v>
      </c>
      <c r="F60" s="96">
        <v>1764</v>
      </c>
      <c r="G60" s="147">
        <v>2.2999999999999998</v>
      </c>
      <c r="H60" s="120">
        <v>184</v>
      </c>
      <c r="I60" s="96">
        <v>1664</v>
      </c>
      <c r="J60" s="96">
        <v>1583</v>
      </c>
      <c r="K60" s="147">
        <v>5.0999999999999996</v>
      </c>
      <c r="L60">
        <v>44</v>
      </c>
      <c r="P60" s="118"/>
      <c r="Q60" s="118">
        <v>293412</v>
      </c>
      <c r="R60" s="118">
        <v>289640</v>
      </c>
      <c r="S60" s="119">
        <v>1.3</v>
      </c>
      <c r="T60" s="118">
        <v>263901</v>
      </c>
      <c r="U60" s="118">
        <v>258225</v>
      </c>
      <c r="V60" s="119">
        <v>2.2000000000000002</v>
      </c>
      <c r="W60">
        <v>1</v>
      </c>
    </row>
    <row r="61" spans="1:23" ht="12.75" customHeight="1" x14ac:dyDescent="0.25">
      <c r="A61" s="228" t="s">
        <v>376</v>
      </c>
      <c r="B61" s="229"/>
      <c r="C61" s="230"/>
      <c r="D61" s="120">
        <v>77</v>
      </c>
      <c r="E61" s="96">
        <v>1207</v>
      </c>
      <c r="F61" s="96">
        <v>1225</v>
      </c>
      <c r="G61" s="147">
        <v>-1.4</v>
      </c>
      <c r="H61" s="120">
        <v>78</v>
      </c>
      <c r="I61" s="96">
        <v>1129</v>
      </c>
      <c r="J61" s="96">
        <v>1130</v>
      </c>
      <c r="K61" s="147">
        <v>-0.1</v>
      </c>
      <c r="L61">
        <v>45</v>
      </c>
    </row>
    <row r="62" spans="1:23" ht="12.75" customHeight="1" x14ac:dyDescent="0.25">
      <c r="A62" s="228" t="s">
        <v>377</v>
      </c>
      <c r="B62" s="229"/>
      <c r="C62" s="230"/>
      <c r="D62" s="120">
        <v>84</v>
      </c>
      <c r="E62" s="96">
        <v>2422</v>
      </c>
      <c r="F62" s="96">
        <v>2380</v>
      </c>
      <c r="G62" s="147">
        <v>1.8</v>
      </c>
      <c r="H62" s="120">
        <v>83</v>
      </c>
      <c r="I62" s="96">
        <v>2289</v>
      </c>
      <c r="J62" s="96">
        <v>2237</v>
      </c>
      <c r="K62" s="147">
        <v>2.2999999999999998</v>
      </c>
      <c r="L62">
        <v>46</v>
      </c>
    </row>
    <row r="63" spans="1:23" ht="12.75" customHeight="1" x14ac:dyDescent="0.25">
      <c r="A63" s="228" t="s">
        <v>378</v>
      </c>
      <c r="B63" s="229"/>
      <c r="C63" s="230"/>
      <c r="D63" s="120">
        <v>39</v>
      </c>
      <c r="E63" s="96">
        <v>2641</v>
      </c>
      <c r="F63" s="96">
        <v>2571</v>
      </c>
      <c r="G63" s="147">
        <v>2.7</v>
      </c>
      <c r="H63" s="120">
        <v>42</v>
      </c>
      <c r="I63" s="96">
        <v>2343</v>
      </c>
      <c r="J63" s="96">
        <v>2271</v>
      </c>
      <c r="K63" s="147">
        <v>3.2</v>
      </c>
      <c r="L63">
        <v>47</v>
      </c>
    </row>
    <row r="64" spans="1:23" ht="12.75" customHeight="1" x14ac:dyDescent="0.25">
      <c r="A64" s="228" t="s">
        <v>379</v>
      </c>
      <c r="B64" s="229"/>
      <c r="C64" s="230"/>
      <c r="D64" s="120">
        <v>155</v>
      </c>
      <c r="E64" s="96">
        <v>3267</v>
      </c>
      <c r="F64" s="96">
        <v>3267</v>
      </c>
      <c r="G64" s="147">
        <v>0</v>
      </c>
      <c r="H64" s="120">
        <v>154</v>
      </c>
      <c r="I64" s="96">
        <v>3017</v>
      </c>
      <c r="J64" s="96">
        <v>2944</v>
      </c>
      <c r="K64" s="147">
        <v>2.5</v>
      </c>
      <c r="L64">
        <v>48</v>
      </c>
    </row>
    <row r="65" spans="1:12" ht="12.75" customHeight="1" x14ac:dyDescent="0.25">
      <c r="A65" s="228" t="s">
        <v>380</v>
      </c>
      <c r="B65" s="229"/>
      <c r="C65" s="230"/>
      <c r="D65" s="120">
        <v>81</v>
      </c>
      <c r="E65" s="96">
        <v>3115</v>
      </c>
      <c r="F65" s="96">
        <v>3021</v>
      </c>
      <c r="G65" s="147">
        <v>3.1</v>
      </c>
      <c r="H65" s="120">
        <v>81</v>
      </c>
      <c r="I65" s="96">
        <v>2828</v>
      </c>
      <c r="J65" s="96">
        <v>2685</v>
      </c>
      <c r="K65" s="147">
        <v>5.3</v>
      </c>
      <c r="L65">
        <v>49</v>
      </c>
    </row>
    <row r="66" spans="1:12" ht="12.75" customHeight="1" x14ac:dyDescent="0.25">
      <c r="A66" s="228" t="s">
        <v>381</v>
      </c>
      <c r="B66" s="229"/>
      <c r="C66" s="230"/>
      <c r="D66" s="120">
        <v>171</v>
      </c>
      <c r="E66" s="96">
        <v>5481</v>
      </c>
      <c r="F66" s="96">
        <v>5459</v>
      </c>
      <c r="G66" s="147">
        <v>0.4</v>
      </c>
      <c r="H66" s="120">
        <v>175</v>
      </c>
      <c r="I66" s="96">
        <v>4911</v>
      </c>
      <c r="J66" s="96">
        <v>4759</v>
      </c>
      <c r="K66" s="147">
        <v>3.2</v>
      </c>
      <c r="L66">
        <v>50</v>
      </c>
    </row>
    <row r="67" spans="1:12" ht="12.75" customHeight="1" x14ac:dyDescent="0.25">
      <c r="A67" s="228" t="s">
        <v>382</v>
      </c>
      <c r="B67" s="229"/>
      <c r="C67" s="230"/>
      <c r="D67" s="120">
        <v>134</v>
      </c>
      <c r="E67" s="96">
        <v>858</v>
      </c>
      <c r="F67" s="96">
        <v>843</v>
      </c>
      <c r="G67" s="147">
        <v>1.7</v>
      </c>
      <c r="H67" s="120">
        <v>133</v>
      </c>
      <c r="I67" s="96">
        <v>730</v>
      </c>
      <c r="J67" s="96">
        <v>687</v>
      </c>
      <c r="K67" s="147">
        <v>6.3</v>
      </c>
      <c r="L67">
        <v>51</v>
      </c>
    </row>
    <row r="68" spans="1:12" ht="12.75" customHeight="1" x14ac:dyDescent="0.25">
      <c r="A68" s="228" t="s">
        <v>336</v>
      </c>
      <c r="B68" s="229"/>
      <c r="C68" s="230"/>
      <c r="D68" s="29"/>
      <c r="E68" s="31">
        <f>SUM(E55:E67)</f>
        <v>61754</v>
      </c>
      <c r="F68" s="31">
        <f>SUM(F55:F67)</f>
        <v>61043</v>
      </c>
      <c r="G68" s="147">
        <f>((E68-F68)/F68)*100</f>
        <v>1.1647527152990516</v>
      </c>
      <c r="H68" s="29"/>
      <c r="I68" s="31">
        <f>SUM(I55:I67)</f>
        <v>56962</v>
      </c>
      <c r="J68" s="31">
        <f>SUM(J55:J67)</f>
        <v>55934</v>
      </c>
      <c r="K68" s="147">
        <f>((I68-J68)/J68)*100</f>
        <v>1.8378803589945294</v>
      </c>
    </row>
    <row r="69" spans="1:12" ht="12.75" hidden="1" customHeight="1" x14ac:dyDescent="0.25">
      <c r="A69" s="45"/>
      <c r="B69" s="116"/>
      <c r="C69" s="117"/>
      <c r="D69" s="95" t="s">
        <v>319</v>
      </c>
      <c r="E69" s="95" t="s">
        <v>320</v>
      </c>
      <c r="F69" s="95" t="s">
        <v>321</v>
      </c>
      <c r="G69" s="148" t="s">
        <v>322</v>
      </c>
      <c r="H69" s="95" t="s">
        <v>323</v>
      </c>
      <c r="I69" s="95" t="s">
        <v>324</v>
      </c>
      <c r="J69" s="95" t="s">
        <v>325</v>
      </c>
      <c r="K69" s="149" t="s">
        <v>326</v>
      </c>
      <c r="L69" s="60" t="s">
        <v>62</v>
      </c>
    </row>
    <row r="70" spans="1:12" ht="12.75" customHeight="1" x14ac:dyDescent="0.25">
      <c r="A70" s="231" t="s">
        <v>383</v>
      </c>
      <c r="B70" s="232"/>
      <c r="C70" s="233"/>
      <c r="D70" s="31">
        <f>SUM(D9:D68)</f>
        <v>5942</v>
      </c>
      <c r="E70" s="31">
        <f>Q60</f>
        <v>293412</v>
      </c>
      <c r="F70" s="31">
        <f>R60</f>
        <v>289640</v>
      </c>
      <c r="G70" s="147">
        <f>S60</f>
        <v>1.3</v>
      </c>
      <c r="H70" s="31">
        <f>SUM(H9:H68)</f>
        <v>5723</v>
      </c>
      <c r="I70" s="31">
        <f>T60</f>
        <v>263901</v>
      </c>
      <c r="J70" s="31">
        <f>U60</f>
        <v>258225</v>
      </c>
      <c r="K70" s="147">
        <f>V60</f>
        <v>2.2000000000000002</v>
      </c>
      <c r="L70">
        <v>1</v>
      </c>
    </row>
    <row r="71" spans="1:12" ht="12.75" customHeight="1" x14ac:dyDescent="0.25">
      <c r="A71" s="256" t="s">
        <v>387</v>
      </c>
      <c r="B71" s="256"/>
      <c r="C71" s="256"/>
      <c r="D71" s="256"/>
      <c r="E71" s="256"/>
      <c r="F71" s="256"/>
      <c r="G71" s="256"/>
      <c r="H71" s="256"/>
      <c r="I71" s="256"/>
      <c r="J71" s="256"/>
      <c r="K71" s="256"/>
    </row>
    <row r="72" spans="1:12" x14ac:dyDescent="0.25">
      <c r="A72" s="257"/>
      <c r="B72" s="257"/>
      <c r="C72" s="257"/>
      <c r="D72" s="257"/>
      <c r="E72" s="257"/>
      <c r="F72" s="257"/>
      <c r="G72" s="257"/>
      <c r="H72" s="257"/>
      <c r="I72" s="257"/>
      <c r="J72" s="257"/>
      <c r="K72" s="257"/>
    </row>
    <row r="73" spans="1:12" x14ac:dyDescent="0.25">
      <c r="A73" s="23" t="s">
        <v>388</v>
      </c>
      <c r="B73" s="23"/>
      <c r="C73" s="23"/>
      <c r="D73" s="97"/>
      <c r="E73" s="97"/>
      <c r="F73" s="97"/>
      <c r="G73" s="87"/>
      <c r="H73" s="97"/>
      <c r="I73" s="97"/>
      <c r="J73" s="97"/>
      <c r="K73" s="87"/>
    </row>
  </sheetData>
  <mergeCells count="70">
    <mergeCell ref="A7:K7"/>
    <mergeCell ref="A18:C18"/>
    <mergeCell ref="A11:C11"/>
    <mergeCell ref="A12:C12"/>
    <mergeCell ref="A13:C13"/>
    <mergeCell ref="A14:C14"/>
    <mergeCell ref="A15:C15"/>
    <mergeCell ref="A16:C16"/>
    <mergeCell ref="A17:C17"/>
    <mergeCell ref="I4:J4"/>
    <mergeCell ref="A3:C5"/>
    <mergeCell ref="D3:G3"/>
    <mergeCell ref="H3:K3"/>
    <mergeCell ref="A6:C6"/>
    <mergeCell ref="K4:K5"/>
    <mergeCell ref="D4:D5"/>
    <mergeCell ref="E4:F4"/>
    <mergeCell ref="G4:G5"/>
    <mergeCell ref="H4:H5"/>
    <mergeCell ref="A23:C23"/>
    <mergeCell ref="A24:C24"/>
    <mergeCell ref="A25:C25"/>
    <mergeCell ref="A33:C33"/>
    <mergeCell ref="A9:C9"/>
    <mergeCell ref="A26:C26"/>
    <mergeCell ref="A20:C20"/>
    <mergeCell ref="A21:C21"/>
    <mergeCell ref="A22:C22"/>
    <mergeCell ref="A10:C10"/>
    <mergeCell ref="A27:C27"/>
    <mergeCell ref="A28:C28"/>
    <mergeCell ref="A29:C29"/>
    <mergeCell ref="A39:C39"/>
    <mergeCell ref="A40:C40"/>
    <mergeCell ref="A31:C31"/>
    <mergeCell ref="A32:C32"/>
    <mergeCell ref="A35:C35"/>
    <mergeCell ref="A36:C36"/>
    <mergeCell ref="A37:C37"/>
    <mergeCell ref="A38:C38"/>
    <mergeCell ref="A34:C34"/>
    <mergeCell ref="A43:C43"/>
    <mergeCell ref="A45:C45"/>
    <mergeCell ref="A46:C46"/>
    <mergeCell ref="A41:C41"/>
    <mergeCell ref="A42:C42"/>
    <mergeCell ref="A60:C60"/>
    <mergeCell ref="A61:C61"/>
    <mergeCell ref="A62:C62"/>
    <mergeCell ref="A53:C53"/>
    <mergeCell ref="A47:C47"/>
    <mergeCell ref="A48:C48"/>
    <mergeCell ref="A49:C49"/>
    <mergeCell ref="A50:C50"/>
    <mergeCell ref="A71:K72"/>
    <mergeCell ref="A67:C67"/>
    <mergeCell ref="A68:C68"/>
    <mergeCell ref="A70:C70"/>
    <mergeCell ref="A2:K2"/>
    <mergeCell ref="A63:C63"/>
    <mergeCell ref="A64:C64"/>
    <mergeCell ref="A65:C65"/>
    <mergeCell ref="A55:C55"/>
    <mergeCell ref="A56:C56"/>
    <mergeCell ref="A57:C57"/>
    <mergeCell ref="A58:C58"/>
    <mergeCell ref="A51:C51"/>
    <mergeCell ref="A52:C52"/>
    <mergeCell ref="A66:C66"/>
    <mergeCell ref="A59:C59"/>
  </mergeCells>
  <phoneticPr fontId="0" type="noConversion"/>
  <conditionalFormatting sqref="V60 K70 K9:K68 G9:G68 G70 S60">
    <cfRule type="cellIs" dxfId="8" priority="1" stopIfTrue="1" operator="lessThan">
      <formula>0</formula>
    </cfRule>
  </conditionalFormatting>
  <pageMargins left="0.75" right="0.75" top="1" bottom="1" header="0.5" footer="0.5"/>
  <pageSetup scale="67" orientation="portrait" verticalDpi="598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64"/>
  <sheetViews>
    <sheetView topLeftCell="A25" zoomScaleNormal="100" workbookViewId="0">
      <selection activeCell="F6" sqref="F6"/>
    </sheetView>
  </sheetViews>
  <sheetFormatPr defaultRowHeight="13.2" x14ac:dyDescent="0.25"/>
  <cols>
    <col min="3" max="3" width="9.109375" style="107" customWidth="1"/>
    <col min="4" max="4" width="0" hidden="1" customWidth="1"/>
    <col min="7" max="7" width="9.109375" style="107" customWidth="1"/>
    <col min="8" max="8" width="0" hidden="1" customWidth="1"/>
    <col min="11" max="11" width="9.109375" style="107" customWidth="1"/>
    <col min="12" max="12" width="0" hidden="1" customWidth="1"/>
    <col min="14" max="14" width="9.33203125" customWidth="1"/>
    <col min="15" max="15" width="9.109375" style="107" customWidth="1"/>
    <col min="16" max="16" width="0" hidden="1" customWidth="1"/>
    <col min="18" max="18" width="9.44140625" customWidth="1"/>
    <col min="19" max="19" width="9.109375" style="107" customWidth="1"/>
    <col min="20" max="20" width="0" hidden="1" customWidth="1"/>
  </cols>
  <sheetData>
    <row r="1" spans="1:20" x14ac:dyDescent="0.25">
      <c r="A1" s="22"/>
      <c r="B1" s="23"/>
      <c r="C1" s="102"/>
      <c r="D1" s="23"/>
      <c r="E1" s="23" t="s">
        <v>389</v>
      </c>
      <c r="F1" s="23"/>
      <c r="G1" s="102"/>
      <c r="H1" s="23"/>
      <c r="I1" s="23"/>
      <c r="J1" s="23"/>
      <c r="K1" s="102"/>
      <c r="L1" s="23"/>
      <c r="M1" s="23"/>
      <c r="N1" s="23"/>
      <c r="O1" s="102"/>
      <c r="P1" s="23"/>
      <c r="Q1" s="23"/>
      <c r="R1" s="23"/>
      <c r="S1" s="102"/>
      <c r="T1" s="23"/>
    </row>
    <row r="2" spans="1:20" s="62" customFormat="1" ht="12.75" customHeight="1" x14ac:dyDescent="0.25">
      <c r="A2" s="264" t="s">
        <v>390</v>
      </c>
      <c r="B2" s="265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3"/>
      <c r="T2" s="52"/>
    </row>
    <row r="3" spans="1:20" ht="12.75" customHeight="1" x14ac:dyDescent="0.25">
      <c r="A3" s="266" t="s">
        <v>63</v>
      </c>
      <c r="B3" s="267"/>
      <c r="C3" s="103" t="s">
        <v>391</v>
      </c>
      <c r="D3" s="45"/>
      <c r="E3" s="266" t="s">
        <v>76</v>
      </c>
      <c r="F3" s="267"/>
      <c r="G3" s="103" t="s">
        <v>391</v>
      </c>
      <c r="H3" s="45"/>
      <c r="I3" s="266" t="s">
        <v>89</v>
      </c>
      <c r="J3" s="267"/>
      <c r="K3" s="103" t="s">
        <v>391</v>
      </c>
      <c r="L3" s="45"/>
      <c r="M3" s="266" t="s">
        <v>392</v>
      </c>
      <c r="N3" s="267"/>
      <c r="O3" s="103" t="s">
        <v>391</v>
      </c>
      <c r="P3" s="45"/>
      <c r="Q3" s="266" t="s">
        <v>135</v>
      </c>
      <c r="R3" s="267"/>
      <c r="S3" s="103" t="s">
        <v>391</v>
      </c>
      <c r="T3" s="53"/>
    </row>
    <row r="4" spans="1:20" x14ac:dyDescent="0.25">
      <c r="A4" s="28"/>
      <c r="B4" s="69"/>
      <c r="C4" s="104"/>
      <c r="D4" s="28"/>
      <c r="E4" s="28"/>
      <c r="F4" s="28"/>
      <c r="G4" s="104"/>
      <c r="H4" s="28"/>
      <c r="I4" s="28"/>
      <c r="J4" s="28"/>
      <c r="K4" s="104"/>
      <c r="L4" s="28"/>
      <c r="M4" s="28"/>
      <c r="N4" s="28"/>
      <c r="O4" s="104"/>
      <c r="P4" s="28"/>
      <c r="Q4" s="28"/>
      <c r="R4" s="28"/>
      <c r="S4" s="104"/>
      <c r="T4" s="54"/>
    </row>
    <row r="5" spans="1:20" hidden="1" x14ac:dyDescent="0.25">
      <c r="A5" s="28"/>
      <c r="B5" s="69" t="s">
        <v>393</v>
      </c>
      <c r="C5" s="104" t="s">
        <v>394</v>
      </c>
      <c r="D5" s="28" t="s">
        <v>62</v>
      </c>
      <c r="E5" s="28"/>
      <c r="F5" s="28" t="s">
        <v>393</v>
      </c>
      <c r="G5" s="104" t="s">
        <v>394</v>
      </c>
      <c r="H5" s="28" t="s">
        <v>62</v>
      </c>
      <c r="I5" s="28"/>
      <c r="J5" s="28" t="s">
        <v>393</v>
      </c>
      <c r="K5" s="104" t="s">
        <v>394</v>
      </c>
      <c r="L5" s="28" t="s">
        <v>62</v>
      </c>
      <c r="M5" s="28"/>
      <c r="N5" s="28" t="s">
        <v>393</v>
      </c>
      <c r="O5" s="104" t="s">
        <v>394</v>
      </c>
      <c r="P5" s="28" t="s">
        <v>62</v>
      </c>
      <c r="Q5" s="28"/>
      <c r="R5" s="28" t="s">
        <v>393</v>
      </c>
      <c r="S5" s="104" t="s">
        <v>394</v>
      </c>
      <c r="T5" s="54" t="s">
        <v>62</v>
      </c>
    </row>
    <row r="6" spans="1:20" x14ac:dyDescent="0.25">
      <c r="A6" s="28" t="s">
        <v>395</v>
      </c>
      <c r="B6" s="29">
        <v>20399</v>
      </c>
      <c r="C6" s="104">
        <v>5.0999999999999996</v>
      </c>
      <c r="D6" s="28">
        <v>1</v>
      </c>
      <c r="E6" s="28" t="s">
        <v>395</v>
      </c>
      <c r="F6" s="29">
        <v>29392</v>
      </c>
      <c r="G6" s="104">
        <v>5.5</v>
      </c>
      <c r="H6" s="28">
        <v>1</v>
      </c>
      <c r="I6" s="28" t="s">
        <v>395</v>
      </c>
      <c r="J6" s="29">
        <v>27341</v>
      </c>
      <c r="K6" s="104">
        <v>5.5</v>
      </c>
      <c r="L6" s="28">
        <v>1</v>
      </c>
      <c r="M6" s="28" t="s">
        <v>395</v>
      </c>
      <c r="N6" s="29">
        <v>77132</v>
      </c>
      <c r="O6" s="104">
        <v>5.4</v>
      </c>
      <c r="P6" s="28">
        <v>1</v>
      </c>
      <c r="Q6" s="28" t="s">
        <v>395</v>
      </c>
      <c r="R6" s="29">
        <v>248927</v>
      </c>
      <c r="S6" s="104">
        <v>5.5</v>
      </c>
      <c r="T6" s="28">
        <v>1</v>
      </c>
    </row>
    <row r="7" spans="1:20" x14ac:dyDescent="0.25">
      <c r="A7" s="28" t="s">
        <v>396</v>
      </c>
      <c r="B7" s="29">
        <v>18920</v>
      </c>
      <c r="C7" s="104">
        <v>1.5</v>
      </c>
      <c r="D7" s="28">
        <v>2</v>
      </c>
      <c r="E7" s="28" t="s">
        <v>396</v>
      </c>
      <c r="F7" s="29">
        <v>27768</v>
      </c>
      <c r="G7" s="104">
        <v>1.9</v>
      </c>
      <c r="H7" s="28">
        <v>2</v>
      </c>
      <c r="I7" s="28" t="s">
        <v>396</v>
      </c>
      <c r="J7" s="29">
        <v>25911</v>
      </c>
      <c r="K7" s="104">
        <v>2.4</v>
      </c>
      <c r="L7" s="28">
        <v>2</v>
      </c>
      <c r="M7" s="28" t="s">
        <v>396</v>
      </c>
      <c r="N7" s="29">
        <v>72600</v>
      </c>
      <c r="O7" s="104">
        <v>2</v>
      </c>
      <c r="P7" s="28">
        <v>2</v>
      </c>
      <c r="Q7" s="28" t="s">
        <v>396</v>
      </c>
      <c r="R7" s="29">
        <v>235447</v>
      </c>
      <c r="S7" s="104">
        <v>1.9</v>
      </c>
      <c r="T7" s="28">
        <v>2</v>
      </c>
    </row>
    <row r="8" spans="1:20" ht="13.8" thickBot="1" x14ac:dyDescent="0.3">
      <c r="A8" s="131" t="s">
        <v>397</v>
      </c>
      <c r="B8" s="132">
        <v>23280</v>
      </c>
      <c r="C8" s="133">
        <v>0.6</v>
      </c>
      <c r="D8" s="131">
        <v>3</v>
      </c>
      <c r="E8" s="131" t="s">
        <v>397</v>
      </c>
      <c r="F8" s="132">
        <v>32642</v>
      </c>
      <c r="G8" s="133">
        <v>0.8</v>
      </c>
      <c r="H8" s="131">
        <v>3</v>
      </c>
      <c r="I8" s="131" t="s">
        <v>397</v>
      </c>
      <c r="J8" s="132">
        <v>30111</v>
      </c>
      <c r="K8" s="133">
        <v>0.6</v>
      </c>
      <c r="L8" s="131">
        <v>3</v>
      </c>
      <c r="M8" s="131" t="s">
        <v>397</v>
      </c>
      <c r="N8" s="132">
        <v>86034</v>
      </c>
      <c r="O8" s="133">
        <v>0.7</v>
      </c>
      <c r="P8" s="131">
        <v>3</v>
      </c>
      <c r="Q8" s="131" t="s">
        <v>397</v>
      </c>
      <c r="R8" s="132">
        <v>273712</v>
      </c>
      <c r="S8" s="133">
        <v>0.7</v>
      </c>
      <c r="T8" s="28">
        <v>3</v>
      </c>
    </row>
    <row r="9" spans="1:20" x14ac:dyDescent="0.25">
      <c r="A9" s="134" t="s">
        <v>398</v>
      </c>
      <c r="B9" s="135">
        <v>62600</v>
      </c>
      <c r="C9" s="136">
        <v>2.2999999999999998</v>
      </c>
      <c r="D9" s="134">
        <v>4</v>
      </c>
      <c r="E9" s="134" t="s">
        <v>398</v>
      </c>
      <c r="F9" s="135">
        <v>89803</v>
      </c>
      <c r="G9" s="136">
        <v>2.6</v>
      </c>
      <c r="H9" s="134">
        <v>4</v>
      </c>
      <c r="I9" s="134" t="s">
        <v>398</v>
      </c>
      <c r="J9" s="135">
        <v>83363</v>
      </c>
      <c r="K9" s="136">
        <v>2.7</v>
      </c>
      <c r="L9" s="134">
        <v>4</v>
      </c>
      <c r="M9" s="134" t="s">
        <v>398</v>
      </c>
      <c r="N9" s="135">
        <v>235766</v>
      </c>
      <c r="O9" s="136">
        <v>2.6</v>
      </c>
      <c r="P9" s="134">
        <v>4</v>
      </c>
      <c r="Q9" s="134" t="s">
        <v>398</v>
      </c>
      <c r="R9" s="135">
        <v>758086</v>
      </c>
      <c r="S9" s="136">
        <v>2.6</v>
      </c>
      <c r="T9" s="32">
        <v>4</v>
      </c>
    </row>
    <row r="10" spans="1:20" x14ac:dyDescent="0.25">
      <c r="A10" s="46"/>
      <c r="B10" s="77"/>
      <c r="C10" s="105"/>
      <c r="D10" s="47"/>
      <c r="E10" s="47"/>
      <c r="F10" s="77"/>
      <c r="G10" s="105"/>
      <c r="H10" s="47"/>
      <c r="I10" s="47"/>
      <c r="J10" s="77"/>
      <c r="K10" s="105"/>
      <c r="L10" s="47"/>
      <c r="M10" s="47"/>
      <c r="N10" s="77"/>
      <c r="O10" s="105"/>
      <c r="P10" s="47"/>
      <c r="Q10" s="47"/>
      <c r="R10" s="77"/>
      <c r="S10" s="109"/>
      <c r="T10" s="47"/>
    </row>
    <row r="11" spans="1:20" x14ac:dyDescent="0.25">
      <c r="A11" s="48"/>
      <c r="B11" s="78"/>
      <c r="C11" s="106"/>
      <c r="D11" s="49"/>
      <c r="E11" s="49"/>
      <c r="F11" s="78"/>
      <c r="G11" s="106"/>
      <c r="H11" s="49"/>
      <c r="I11" s="49"/>
      <c r="J11" s="78"/>
      <c r="K11" s="106"/>
      <c r="L11" s="49"/>
      <c r="M11" s="49"/>
      <c r="N11" s="78"/>
      <c r="O11" s="106"/>
      <c r="P11" s="49"/>
      <c r="Q11" s="49"/>
      <c r="R11" s="78"/>
      <c r="S11" s="110"/>
      <c r="T11" s="49"/>
    </row>
    <row r="12" spans="1:20" x14ac:dyDescent="0.25">
      <c r="A12" s="28" t="s">
        <v>399</v>
      </c>
      <c r="B12" s="29">
        <v>21398</v>
      </c>
      <c r="C12" s="104">
        <v>0.2</v>
      </c>
      <c r="D12" s="28">
        <v>5</v>
      </c>
      <c r="E12" s="28" t="s">
        <v>399</v>
      </c>
      <c r="F12" s="29">
        <v>30966</v>
      </c>
      <c r="G12" s="104">
        <v>0.2</v>
      </c>
      <c r="H12" s="28">
        <v>5</v>
      </c>
      <c r="I12" s="28" t="s">
        <v>399</v>
      </c>
      <c r="J12" s="29">
        <v>29337</v>
      </c>
      <c r="K12" s="104">
        <v>0.5</v>
      </c>
      <c r="L12" s="28">
        <v>5</v>
      </c>
      <c r="M12" s="28" t="s">
        <v>399</v>
      </c>
      <c r="N12" s="29">
        <v>81701</v>
      </c>
      <c r="O12" s="104">
        <v>0.3</v>
      </c>
      <c r="P12" s="28">
        <v>5</v>
      </c>
      <c r="Q12" s="28" t="s">
        <v>399</v>
      </c>
      <c r="R12" s="29">
        <v>258225</v>
      </c>
      <c r="S12" s="104">
        <v>0.1</v>
      </c>
      <c r="T12" s="28">
        <v>5</v>
      </c>
    </row>
    <row r="13" spans="1:20" x14ac:dyDescent="0.25">
      <c r="A13" s="28" t="s">
        <v>400</v>
      </c>
      <c r="B13" s="29">
        <v>24981</v>
      </c>
      <c r="C13" s="104">
        <v>2</v>
      </c>
      <c r="D13" s="28">
        <v>6</v>
      </c>
      <c r="E13" s="28" t="s">
        <v>400</v>
      </c>
      <c r="F13" s="29">
        <v>35177</v>
      </c>
      <c r="G13" s="104">
        <v>2.8</v>
      </c>
      <c r="H13" s="28">
        <v>6</v>
      </c>
      <c r="I13" s="28" t="s">
        <v>400</v>
      </c>
      <c r="J13" s="29">
        <v>33753</v>
      </c>
      <c r="K13" s="104">
        <v>2.7</v>
      </c>
      <c r="L13" s="28">
        <v>6</v>
      </c>
      <c r="M13" s="28" t="s">
        <v>400</v>
      </c>
      <c r="N13" s="29">
        <v>93911</v>
      </c>
      <c r="O13" s="104">
        <v>2.6</v>
      </c>
      <c r="P13" s="28">
        <v>6</v>
      </c>
      <c r="Q13" s="28" t="s">
        <v>400</v>
      </c>
      <c r="R13" s="29">
        <v>289640</v>
      </c>
      <c r="S13" s="104">
        <v>2.5</v>
      </c>
      <c r="T13" s="28">
        <v>6</v>
      </c>
    </row>
    <row r="14" spans="1:20" ht="13.8" thickBot="1" x14ac:dyDescent="0.3">
      <c r="A14" s="131" t="s">
        <v>401</v>
      </c>
      <c r="B14" s="132">
        <v>25578</v>
      </c>
      <c r="C14" s="133">
        <v>3.9</v>
      </c>
      <c r="D14" s="131">
        <v>7</v>
      </c>
      <c r="E14" s="131" t="s">
        <v>401</v>
      </c>
      <c r="F14" s="132">
        <v>35498</v>
      </c>
      <c r="G14" s="133">
        <v>4.0999999999999996</v>
      </c>
      <c r="H14" s="131">
        <v>7</v>
      </c>
      <c r="I14" s="131" t="s">
        <v>401</v>
      </c>
      <c r="J14" s="132">
        <v>33307</v>
      </c>
      <c r="K14" s="133">
        <v>3.3</v>
      </c>
      <c r="L14" s="131">
        <v>7</v>
      </c>
      <c r="M14" s="131" t="s">
        <v>401</v>
      </c>
      <c r="N14" s="132">
        <v>94383</v>
      </c>
      <c r="O14" s="133">
        <v>3.8</v>
      </c>
      <c r="P14" s="131">
        <v>7</v>
      </c>
      <c r="Q14" s="131" t="s">
        <v>401</v>
      </c>
      <c r="R14" s="132">
        <v>285605</v>
      </c>
      <c r="S14" s="133">
        <v>3.1</v>
      </c>
      <c r="T14" s="28">
        <v>7</v>
      </c>
    </row>
    <row r="15" spans="1:20" x14ac:dyDescent="0.25">
      <c r="A15" s="134" t="s">
        <v>402</v>
      </c>
      <c r="B15" s="135">
        <v>71956</v>
      </c>
      <c r="C15" s="136">
        <v>2.1</v>
      </c>
      <c r="D15" s="134">
        <v>8</v>
      </c>
      <c r="E15" s="134" t="s">
        <v>402</v>
      </c>
      <c r="F15" s="135">
        <v>101642</v>
      </c>
      <c r="G15" s="136">
        <v>2.5</v>
      </c>
      <c r="H15" s="134">
        <v>8</v>
      </c>
      <c r="I15" s="134" t="s">
        <v>402</v>
      </c>
      <c r="J15" s="135">
        <v>96397</v>
      </c>
      <c r="K15" s="136">
        <v>2.2000000000000002</v>
      </c>
      <c r="L15" s="134">
        <v>8</v>
      </c>
      <c r="M15" s="134" t="s">
        <v>402</v>
      </c>
      <c r="N15" s="135">
        <v>269994</v>
      </c>
      <c r="O15" s="136">
        <v>2.2999999999999998</v>
      </c>
      <c r="P15" s="134">
        <v>8</v>
      </c>
      <c r="Q15" s="134" t="s">
        <v>402</v>
      </c>
      <c r="R15" s="135">
        <v>833469</v>
      </c>
      <c r="S15" s="136">
        <v>1.9</v>
      </c>
      <c r="T15" s="32">
        <v>8</v>
      </c>
    </row>
    <row r="16" spans="1:20" x14ac:dyDescent="0.25">
      <c r="A16" s="28" t="s">
        <v>403</v>
      </c>
      <c r="B16" s="29">
        <v>134556</v>
      </c>
      <c r="C16" s="104">
        <v>2.2000000000000002</v>
      </c>
      <c r="D16" s="28">
        <v>9</v>
      </c>
      <c r="E16" s="28" t="s">
        <v>403</v>
      </c>
      <c r="F16" s="29">
        <v>191445</v>
      </c>
      <c r="G16" s="104">
        <v>2.5</v>
      </c>
      <c r="H16" s="28">
        <v>9</v>
      </c>
      <c r="I16" s="28" t="s">
        <v>403</v>
      </c>
      <c r="J16" s="29">
        <v>179760</v>
      </c>
      <c r="K16" s="104">
        <v>2.5</v>
      </c>
      <c r="L16" s="28">
        <v>9</v>
      </c>
      <c r="M16" s="28" t="s">
        <v>403</v>
      </c>
      <c r="N16" s="29">
        <v>505760</v>
      </c>
      <c r="O16" s="104">
        <v>2.4</v>
      </c>
      <c r="P16" s="28">
        <v>9</v>
      </c>
      <c r="Q16" s="28" t="s">
        <v>403</v>
      </c>
      <c r="R16" s="29">
        <v>1591555</v>
      </c>
      <c r="S16" s="104">
        <v>2.2000000000000002</v>
      </c>
      <c r="T16" s="28">
        <v>9</v>
      </c>
    </row>
    <row r="17" spans="1:20" x14ac:dyDescent="0.25">
      <c r="A17" s="46"/>
      <c r="B17" s="77"/>
      <c r="C17" s="105"/>
      <c r="D17" s="47"/>
      <c r="E17" s="47"/>
      <c r="F17" s="77"/>
      <c r="G17" s="105"/>
      <c r="H17" s="47"/>
      <c r="I17" s="47"/>
      <c r="J17" s="77"/>
      <c r="K17" s="105"/>
      <c r="L17" s="47"/>
      <c r="M17" s="47"/>
      <c r="N17" s="77"/>
      <c r="O17" s="105"/>
      <c r="P17" s="47"/>
      <c r="Q17" s="47"/>
      <c r="R17" s="77"/>
      <c r="S17" s="109"/>
      <c r="T17" s="47"/>
    </row>
    <row r="18" spans="1:20" x14ac:dyDescent="0.25">
      <c r="A18" s="48"/>
      <c r="B18" s="78"/>
      <c r="C18" s="106"/>
      <c r="D18" s="49"/>
      <c r="E18" s="49"/>
      <c r="F18" s="78"/>
      <c r="G18" s="106"/>
      <c r="H18" s="49"/>
      <c r="I18" s="49"/>
      <c r="J18" s="78"/>
      <c r="K18" s="106"/>
      <c r="L18" s="49"/>
      <c r="M18" s="49"/>
      <c r="N18" s="78"/>
      <c r="O18" s="106"/>
      <c r="P18" s="49"/>
      <c r="Q18" s="49"/>
      <c r="R18" s="78"/>
      <c r="S18" s="110"/>
      <c r="T18" s="49"/>
    </row>
    <row r="19" spans="1:20" x14ac:dyDescent="0.25">
      <c r="A19" s="28" t="s">
        <v>404</v>
      </c>
      <c r="B19" s="29">
        <v>26455</v>
      </c>
      <c r="C19" s="104">
        <v>2.2999999999999998</v>
      </c>
      <c r="D19" s="28">
        <v>10</v>
      </c>
      <c r="E19" s="28" t="s">
        <v>404</v>
      </c>
      <c r="F19" s="29">
        <v>36445</v>
      </c>
      <c r="G19" s="104">
        <v>3.4</v>
      </c>
      <c r="H19" s="28">
        <v>10</v>
      </c>
      <c r="I19" s="28" t="s">
        <v>404</v>
      </c>
      <c r="J19" s="29">
        <v>34477</v>
      </c>
      <c r="K19" s="104">
        <v>2.5</v>
      </c>
      <c r="L19" s="28">
        <v>10</v>
      </c>
      <c r="M19" s="28" t="s">
        <v>404</v>
      </c>
      <c r="N19" s="29">
        <v>97377</v>
      </c>
      <c r="O19" s="104">
        <v>2.8</v>
      </c>
      <c r="P19" s="28">
        <v>10</v>
      </c>
      <c r="Q19" s="28" t="s">
        <v>404</v>
      </c>
      <c r="R19" s="29">
        <v>289796</v>
      </c>
      <c r="S19" s="104">
        <v>2.8</v>
      </c>
      <c r="T19" s="28">
        <v>10</v>
      </c>
    </row>
    <row r="20" spans="1:20" x14ac:dyDescent="0.25">
      <c r="A20" s="28" t="s">
        <v>405</v>
      </c>
      <c r="B20" s="29">
        <v>25208</v>
      </c>
      <c r="C20" s="104">
        <v>2.1</v>
      </c>
      <c r="D20" s="28">
        <v>11</v>
      </c>
      <c r="E20" s="28" t="s">
        <v>405</v>
      </c>
      <c r="F20" s="29">
        <v>35980</v>
      </c>
      <c r="G20" s="104">
        <v>2.7</v>
      </c>
      <c r="H20" s="28">
        <v>11</v>
      </c>
      <c r="I20" s="28" t="s">
        <v>405</v>
      </c>
      <c r="J20" s="29">
        <v>34038</v>
      </c>
      <c r="K20" s="104">
        <v>1.8</v>
      </c>
      <c r="L20" s="28">
        <v>11</v>
      </c>
      <c r="M20" s="28" t="s">
        <v>405</v>
      </c>
      <c r="N20" s="29">
        <v>95227</v>
      </c>
      <c r="O20" s="104">
        <v>2.2000000000000002</v>
      </c>
      <c r="P20" s="28">
        <v>11</v>
      </c>
      <c r="Q20" s="28" t="s">
        <v>405</v>
      </c>
      <c r="R20" s="29">
        <v>290916</v>
      </c>
      <c r="S20" s="104">
        <v>2.2999999999999998</v>
      </c>
      <c r="T20" s="28">
        <v>11</v>
      </c>
    </row>
    <row r="21" spans="1:20" ht="13.8" thickBot="1" x14ac:dyDescent="0.3">
      <c r="A21" s="131" t="s">
        <v>406</v>
      </c>
      <c r="B21" s="132">
        <v>23660</v>
      </c>
      <c r="C21" s="133">
        <v>0.7</v>
      </c>
      <c r="D21" s="131">
        <v>12</v>
      </c>
      <c r="E21" s="131" t="s">
        <v>406</v>
      </c>
      <c r="F21" s="132">
        <v>34246</v>
      </c>
      <c r="G21" s="133">
        <v>1.1000000000000001</v>
      </c>
      <c r="H21" s="131">
        <v>12</v>
      </c>
      <c r="I21" s="131" t="s">
        <v>406</v>
      </c>
      <c r="J21" s="132">
        <v>32444</v>
      </c>
      <c r="K21" s="133">
        <v>0.5</v>
      </c>
      <c r="L21" s="131">
        <v>12</v>
      </c>
      <c r="M21" s="131" t="s">
        <v>406</v>
      </c>
      <c r="N21" s="132">
        <v>90349</v>
      </c>
      <c r="O21" s="133">
        <v>0.8</v>
      </c>
      <c r="P21" s="131">
        <v>12</v>
      </c>
      <c r="Q21" s="131" t="s">
        <v>406</v>
      </c>
      <c r="R21" s="132">
        <v>278035</v>
      </c>
      <c r="S21" s="133">
        <v>0.9</v>
      </c>
      <c r="T21" s="28">
        <v>12</v>
      </c>
    </row>
    <row r="22" spans="1:20" x14ac:dyDescent="0.25">
      <c r="A22" s="134" t="s">
        <v>407</v>
      </c>
      <c r="B22" s="135">
        <v>75322</v>
      </c>
      <c r="C22" s="136">
        <v>1.7</v>
      </c>
      <c r="D22" s="134">
        <v>13</v>
      </c>
      <c r="E22" s="134" t="s">
        <v>407</v>
      </c>
      <c r="F22" s="135">
        <v>106671</v>
      </c>
      <c r="G22" s="136">
        <v>2.4</v>
      </c>
      <c r="H22" s="134">
        <v>13</v>
      </c>
      <c r="I22" s="134" t="s">
        <v>407</v>
      </c>
      <c r="J22" s="135">
        <v>100959</v>
      </c>
      <c r="K22" s="136">
        <v>1.6</v>
      </c>
      <c r="L22" s="134">
        <v>13</v>
      </c>
      <c r="M22" s="134" t="s">
        <v>407</v>
      </c>
      <c r="N22" s="135">
        <v>282953</v>
      </c>
      <c r="O22" s="136">
        <v>1.9</v>
      </c>
      <c r="P22" s="134">
        <v>13</v>
      </c>
      <c r="Q22" s="134" t="s">
        <v>407</v>
      </c>
      <c r="R22" s="135">
        <v>858746</v>
      </c>
      <c r="S22" s="136">
        <v>2</v>
      </c>
      <c r="T22" s="32">
        <v>13</v>
      </c>
    </row>
    <row r="23" spans="1:20" x14ac:dyDescent="0.25">
      <c r="A23" s="46"/>
      <c r="B23" s="77"/>
      <c r="C23" s="105"/>
      <c r="D23" s="47"/>
      <c r="E23" s="47"/>
      <c r="F23" s="77"/>
      <c r="G23" s="105"/>
      <c r="H23" s="47"/>
      <c r="I23" s="47"/>
      <c r="J23" s="77"/>
      <c r="K23" s="105"/>
      <c r="L23" s="47"/>
      <c r="M23" s="47"/>
      <c r="N23" s="77"/>
      <c r="O23" s="105"/>
      <c r="P23" s="47"/>
      <c r="Q23" s="47"/>
      <c r="R23" s="77"/>
      <c r="S23" s="109"/>
      <c r="T23" s="47"/>
    </row>
    <row r="24" spans="1:20" x14ac:dyDescent="0.25">
      <c r="A24" s="48"/>
      <c r="B24" s="78"/>
      <c r="C24" s="106"/>
      <c r="D24" s="49"/>
      <c r="E24" s="49"/>
      <c r="F24" s="78"/>
      <c r="G24" s="106"/>
      <c r="H24" s="49"/>
      <c r="I24" s="49"/>
      <c r="J24" s="78"/>
      <c r="K24" s="106"/>
      <c r="L24" s="49"/>
      <c r="M24" s="49"/>
      <c r="N24" s="78"/>
      <c r="O24" s="106"/>
      <c r="P24" s="49"/>
      <c r="Q24" s="49"/>
      <c r="R24" s="78"/>
      <c r="S24" s="110"/>
      <c r="T24" s="49"/>
    </row>
    <row r="25" spans="1:20" x14ac:dyDescent="0.25">
      <c r="A25" s="28" t="s">
        <v>408</v>
      </c>
      <c r="B25" s="29">
        <v>24341</v>
      </c>
      <c r="C25" s="104">
        <v>0.4</v>
      </c>
      <c r="D25" s="28">
        <v>14</v>
      </c>
      <c r="E25" s="28" t="s">
        <v>408</v>
      </c>
      <c r="F25" s="29">
        <v>34723</v>
      </c>
      <c r="G25" s="104">
        <v>1.3</v>
      </c>
      <c r="H25" s="28">
        <v>14</v>
      </c>
      <c r="I25" s="28" t="s">
        <v>408</v>
      </c>
      <c r="J25" s="29">
        <v>32652</v>
      </c>
      <c r="K25" s="104">
        <v>0.6</v>
      </c>
      <c r="L25" s="28">
        <v>14</v>
      </c>
      <c r="M25" s="28" t="s">
        <v>408</v>
      </c>
      <c r="N25" s="29">
        <v>91716</v>
      </c>
      <c r="O25" s="104">
        <v>0.8</v>
      </c>
      <c r="P25" s="28">
        <v>14</v>
      </c>
      <c r="Q25" s="28" t="s">
        <v>408</v>
      </c>
      <c r="R25" s="29">
        <v>284049</v>
      </c>
      <c r="S25" s="104">
        <v>1.2</v>
      </c>
      <c r="T25" s="28">
        <v>14</v>
      </c>
    </row>
    <row r="26" spans="1:20" x14ac:dyDescent="0.25">
      <c r="A26" s="28" t="s">
        <v>409</v>
      </c>
      <c r="B26" s="29">
        <v>23169</v>
      </c>
      <c r="C26" s="104">
        <v>2.1</v>
      </c>
      <c r="D26" s="28">
        <v>15</v>
      </c>
      <c r="E26" s="28" t="s">
        <v>409</v>
      </c>
      <c r="F26" s="29">
        <v>32135</v>
      </c>
      <c r="G26" s="104">
        <v>3.2</v>
      </c>
      <c r="H26" s="28">
        <v>15</v>
      </c>
      <c r="I26" s="28" t="s">
        <v>409</v>
      </c>
      <c r="J26" s="29">
        <v>29402</v>
      </c>
      <c r="K26" s="104">
        <v>2.1</v>
      </c>
      <c r="L26" s="28">
        <v>15</v>
      </c>
      <c r="M26" s="28" t="s">
        <v>409</v>
      </c>
      <c r="N26" s="29">
        <v>84705</v>
      </c>
      <c r="O26" s="104">
        <v>2.5</v>
      </c>
      <c r="P26" s="28">
        <v>15</v>
      </c>
      <c r="Q26" s="28" t="s">
        <v>409</v>
      </c>
      <c r="R26" s="29">
        <v>265139</v>
      </c>
      <c r="S26" s="104">
        <v>2.5</v>
      </c>
      <c r="T26" s="28">
        <v>15</v>
      </c>
    </row>
    <row r="27" spans="1:20" ht="13.8" thickBot="1" x14ac:dyDescent="0.3">
      <c r="A27" s="131" t="s">
        <v>410</v>
      </c>
      <c r="B27" s="132">
        <v>22760</v>
      </c>
      <c r="C27" s="133">
        <v>1.8</v>
      </c>
      <c r="D27" s="131">
        <v>16</v>
      </c>
      <c r="E27" s="131" t="s">
        <v>410</v>
      </c>
      <c r="F27" s="132">
        <v>31573</v>
      </c>
      <c r="G27" s="133">
        <v>3</v>
      </c>
      <c r="H27" s="131">
        <v>16</v>
      </c>
      <c r="I27" s="131" t="s">
        <v>410</v>
      </c>
      <c r="J27" s="132">
        <v>28475</v>
      </c>
      <c r="K27" s="133">
        <v>2.5</v>
      </c>
      <c r="L27" s="131">
        <v>16</v>
      </c>
      <c r="M27" s="131" t="s">
        <v>410</v>
      </c>
      <c r="N27" s="132">
        <v>82808</v>
      </c>
      <c r="O27" s="133">
        <v>2.5</v>
      </c>
      <c r="P27" s="131">
        <v>16</v>
      </c>
      <c r="Q27" s="131" t="s">
        <v>410</v>
      </c>
      <c r="R27" s="132">
        <v>263587</v>
      </c>
      <c r="S27" s="133">
        <v>2.2000000000000002</v>
      </c>
      <c r="T27" s="28">
        <v>16</v>
      </c>
    </row>
    <row r="28" spans="1:20" x14ac:dyDescent="0.25">
      <c r="A28" s="134" t="s">
        <v>411</v>
      </c>
      <c r="B28" s="135">
        <v>70270</v>
      </c>
      <c r="C28" s="136">
        <v>1.4</v>
      </c>
      <c r="D28" s="134">
        <v>17</v>
      </c>
      <c r="E28" s="134" t="s">
        <v>411</v>
      </c>
      <c r="F28" s="135">
        <v>98431</v>
      </c>
      <c r="G28" s="136">
        <v>2.5</v>
      </c>
      <c r="H28" s="134">
        <v>17</v>
      </c>
      <c r="I28" s="134" t="s">
        <v>411</v>
      </c>
      <c r="J28" s="135">
        <v>90528</v>
      </c>
      <c r="K28" s="136">
        <v>1.7</v>
      </c>
      <c r="L28" s="134">
        <v>17</v>
      </c>
      <c r="M28" s="134" t="s">
        <v>411</v>
      </c>
      <c r="N28" s="135">
        <v>259229</v>
      </c>
      <c r="O28" s="136">
        <v>1.9</v>
      </c>
      <c r="P28" s="134">
        <v>17</v>
      </c>
      <c r="Q28" s="134" t="s">
        <v>411</v>
      </c>
      <c r="R28" s="135">
        <v>812776</v>
      </c>
      <c r="S28" s="136">
        <v>1.9</v>
      </c>
      <c r="T28" s="32">
        <v>17</v>
      </c>
    </row>
    <row r="29" spans="1:20" x14ac:dyDescent="0.25">
      <c r="A29" s="28" t="s">
        <v>412</v>
      </c>
      <c r="B29" s="29">
        <v>145592</v>
      </c>
      <c r="C29" s="104">
        <v>1.6</v>
      </c>
      <c r="D29" s="28">
        <v>18</v>
      </c>
      <c r="E29" s="28" t="s">
        <v>412</v>
      </c>
      <c r="F29" s="29">
        <v>205102</v>
      </c>
      <c r="G29" s="104">
        <v>2.4</v>
      </c>
      <c r="H29" s="28">
        <v>18</v>
      </c>
      <c r="I29" s="28" t="s">
        <v>412</v>
      </c>
      <c r="J29" s="29">
        <v>191488</v>
      </c>
      <c r="K29" s="104">
        <v>1.6</v>
      </c>
      <c r="L29" s="28">
        <v>18</v>
      </c>
      <c r="M29" s="28" t="s">
        <v>412</v>
      </c>
      <c r="N29" s="29">
        <v>542182</v>
      </c>
      <c r="O29" s="104">
        <v>1.9</v>
      </c>
      <c r="P29" s="28">
        <v>18</v>
      </c>
      <c r="Q29" s="28" t="s">
        <v>412</v>
      </c>
      <c r="R29" s="29">
        <v>1671522</v>
      </c>
      <c r="S29" s="104">
        <v>2</v>
      </c>
      <c r="T29" s="28">
        <v>18</v>
      </c>
    </row>
    <row r="30" spans="1:20" x14ac:dyDescent="0.25">
      <c r="A30" s="46"/>
      <c r="B30" s="77"/>
      <c r="C30" s="105"/>
      <c r="D30" s="47"/>
      <c r="E30" s="47"/>
      <c r="F30" s="77"/>
      <c r="G30" s="105"/>
      <c r="H30" s="47"/>
      <c r="I30" s="47"/>
      <c r="J30" s="77"/>
      <c r="K30" s="105"/>
      <c r="L30" s="47"/>
      <c r="M30" s="47"/>
      <c r="N30" s="77"/>
      <c r="O30" s="105"/>
      <c r="P30" s="47"/>
      <c r="Q30" s="47"/>
      <c r="R30" s="77"/>
      <c r="S30" s="109"/>
      <c r="T30" s="47"/>
    </row>
    <row r="31" spans="1:20" x14ac:dyDescent="0.25">
      <c r="A31" s="48"/>
      <c r="B31" s="78"/>
      <c r="C31" s="106"/>
      <c r="D31" s="49"/>
      <c r="E31" s="49"/>
      <c r="F31" s="78"/>
      <c r="G31" s="106"/>
      <c r="H31" s="49"/>
      <c r="I31" s="49"/>
      <c r="J31" s="78"/>
      <c r="K31" s="106"/>
      <c r="L31" s="49"/>
      <c r="M31" s="49"/>
      <c r="N31" s="78"/>
      <c r="O31" s="106"/>
      <c r="P31" s="49"/>
      <c r="Q31" s="49"/>
      <c r="R31" s="78"/>
      <c r="S31" s="110"/>
      <c r="T31" s="49"/>
    </row>
    <row r="32" spans="1:20" ht="13.8" thickBot="1" x14ac:dyDescent="0.3">
      <c r="A32" s="137" t="s">
        <v>36</v>
      </c>
      <c r="B32" s="138">
        <v>280148</v>
      </c>
      <c r="C32" s="139">
        <v>1.9</v>
      </c>
      <c r="D32" s="137">
        <v>19</v>
      </c>
      <c r="E32" s="137" t="s">
        <v>36</v>
      </c>
      <c r="F32" s="138">
        <v>396547</v>
      </c>
      <c r="G32" s="139">
        <v>2.5</v>
      </c>
      <c r="H32" s="137">
        <v>19</v>
      </c>
      <c r="I32" s="137" t="s">
        <v>36</v>
      </c>
      <c r="J32" s="138">
        <v>371247</v>
      </c>
      <c r="K32" s="139">
        <v>2</v>
      </c>
      <c r="L32" s="137">
        <v>19</v>
      </c>
      <c r="M32" s="137" t="s">
        <v>36</v>
      </c>
      <c r="N32" s="138">
        <v>1047942</v>
      </c>
      <c r="O32" s="139">
        <v>2.2000000000000002</v>
      </c>
      <c r="P32" s="137">
        <v>19</v>
      </c>
      <c r="Q32" s="137" t="s">
        <v>36</v>
      </c>
      <c r="R32" s="138">
        <v>3263077</v>
      </c>
      <c r="S32" s="139">
        <v>2.1</v>
      </c>
      <c r="T32" s="33">
        <v>19</v>
      </c>
    </row>
    <row r="33" spans="1:20" ht="13.8" thickTop="1" x14ac:dyDescent="0.25">
      <c r="A33" s="16"/>
      <c r="B33" s="79"/>
      <c r="F33" s="79"/>
      <c r="J33" s="79"/>
      <c r="N33" s="79"/>
      <c r="R33" s="79"/>
    </row>
    <row r="34" spans="1:20" ht="12.75" customHeight="1" x14ac:dyDescent="0.25">
      <c r="A34" s="50" t="s">
        <v>413</v>
      </c>
      <c r="B34" s="80"/>
      <c r="C34" s="108"/>
      <c r="D34" s="51"/>
      <c r="E34" s="51"/>
      <c r="F34" s="80"/>
      <c r="G34" s="108"/>
      <c r="H34" s="51"/>
      <c r="I34" s="51"/>
      <c r="J34" s="80"/>
      <c r="K34" s="108"/>
      <c r="L34" s="51"/>
      <c r="M34" s="51"/>
      <c r="N34" s="80"/>
      <c r="O34" s="108"/>
      <c r="P34" s="51"/>
      <c r="Q34" s="51"/>
      <c r="R34" s="80"/>
      <c r="S34" s="111"/>
      <c r="T34" s="51"/>
    </row>
    <row r="35" spans="1:20" ht="12.75" customHeight="1" x14ac:dyDescent="0.25">
      <c r="A35" s="266" t="s">
        <v>63</v>
      </c>
      <c r="B35" s="267"/>
      <c r="C35" s="103" t="s">
        <v>391</v>
      </c>
      <c r="D35" s="45"/>
      <c r="E35" s="268" t="s">
        <v>76</v>
      </c>
      <c r="F35" s="269"/>
      <c r="G35" s="103" t="s">
        <v>391</v>
      </c>
      <c r="H35" s="45"/>
      <c r="I35" s="268" t="s">
        <v>89</v>
      </c>
      <c r="J35" s="269"/>
      <c r="K35" s="103" t="s">
        <v>391</v>
      </c>
      <c r="L35" s="45"/>
      <c r="M35" s="268" t="s">
        <v>392</v>
      </c>
      <c r="N35" s="269"/>
      <c r="O35" s="103" t="s">
        <v>391</v>
      </c>
      <c r="P35" s="45"/>
      <c r="Q35" s="268" t="s">
        <v>135</v>
      </c>
      <c r="R35" s="269"/>
      <c r="S35" s="103" t="s">
        <v>391</v>
      </c>
      <c r="T35" s="45"/>
    </row>
    <row r="36" spans="1:20" x14ac:dyDescent="0.25">
      <c r="A36" s="28"/>
      <c r="B36" s="29"/>
      <c r="C36" s="104"/>
      <c r="D36" s="28"/>
      <c r="E36" s="28"/>
      <c r="F36" s="29"/>
      <c r="G36" s="104"/>
      <c r="H36" s="28"/>
      <c r="I36" s="28"/>
      <c r="J36" s="29"/>
      <c r="K36" s="104"/>
      <c r="L36" s="28"/>
      <c r="M36" s="28"/>
      <c r="N36" s="29"/>
      <c r="O36" s="104"/>
      <c r="P36" s="28"/>
      <c r="Q36" s="28"/>
      <c r="R36" s="29"/>
      <c r="S36" s="104"/>
      <c r="T36" s="28"/>
    </row>
    <row r="37" spans="1:20" x14ac:dyDescent="0.25">
      <c r="A37" s="28" t="s">
        <v>395</v>
      </c>
      <c r="B37" s="29">
        <v>19798</v>
      </c>
      <c r="C37" s="104">
        <v>-2.9</v>
      </c>
      <c r="D37" s="28">
        <v>20</v>
      </c>
      <c r="E37" s="28" t="s">
        <v>395</v>
      </c>
      <c r="F37" s="29">
        <v>29071</v>
      </c>
      <c r="G37" s="104">
        <v>-1.1000000000000001</v>
      </c>
      <c r="H37" s="28">
        <v>20</v>
      </c>
      <c r="I37" s="28" t="s">
        <v>395</v>
      </c>
      <c r="J37" s="29">
        <v>26844</v>
      </c>
      <c r="K37" s="104">
        <v>-1.8</v>
      </c>
      <c r="L37" s="28">
        <v>20</v>
      </c>
      <c r="M37" s="28" t="s">
        <v>395</v>
      </c>
      <c r="N37" s="29">
        <v>75713</v>
      </c>
      <c r="O37" s="104">
        <v>-1.8</v>
      </c>
      <c r="P37" s="28">
        <v>20</v>
      </c>
      <c r="Q37" s="28" t="s">
        <v>395</v>
      </c>
      <c r="R37" s="29">
        <v>246992</v>
      </c>
      <c r="S37" s="104">
        <v>-0.8</v>
      </c>
      <c r="T37" s="28">
        <v>20</v>
      </c>
    </row>
    <row r="38" spans="1:20" x14ac:dyDescent="0.25">
      <c r="A38" s="28" t="s">
        <v>396</v>
      </c>
      <c r="B38" s="29">
        <v>19266</v>
      </c>
      <c r="C38" s="104">
        <v>1.8</v>
      </c>
      <c r="D38" s="28">
        <v>21</v>
      </c>
      <c r="E38" s="28" t="s">
        <v>396</v>
      </c>
      <c r="F38" s="29">
        <v>28546</v>
      </c>
      <c r="G38" s="104">
        <v>2.8</v>
      </c>
      <c r="H38" s="28">
        <v>21</v>
      </c>
      <c r="I38" s="28" t="s">
        <v>396</v>
      </c>
      <c r="J38" s="29">
        <v>26543</v>
      </c>
      <c r="K38" s="104">
        <v>2.4</v>
      </c>
      <c r="L38" s="28">
        <v>21</v>
      </c>
      <c r="M38" s="28" t="s">
        <v>396</v>
      </c>
      <c r="N38" s="29">
        <v>74355</v>
      </c>
      <c r="O38" s="104">
        <v>2.4</v>
      </c>
      <c r="P38" s="28">
        <v>21</v>
      </c>
      <c r="Q38" s="28" t="s">
        <v>396</v>
      </c>
      <c r="R38" s="29">
        <v>240194</v>
      </c>
      <c r="S38" s="104">
        <v>2</v>
      </c>
      <c r="T38" s="28">
        <v>21</v>
      </c>
    </row>
    <row r="39" spans="1:20" ht="13.8" thickBot="1" x14ac:dyDescent="0.3">
      <c r="A39" s="131" t="s">
        <v>397</v>
      </c>
      <c r="B39" s="132">
        <v>23740</v>
      </c>
      <c r="C39" s="133">
        <v>2</v>
      </c>
      <c r="D39" s="131">
        <v>22</v>
      </c>
      <c r="E39" s="131" t="s">
        <v>397</v>
      </c>
      <c r="F39" s="132">
        <v>33108</v>
      </c>
      <c r="G39" s="133">
        <v>1.4</v>
      </c>
      <c r="H39" s="131">
        <v>22</v>
      </c>
      <c r="I39" s="131" t="s">
        <v>397</v>
      </c>
      <c r="J39" s="132">
        <v>30393</v>
      </c>
      <c r="K39" s="133">
        <v>0.9</v>
      </c>
      <c r="L39" s="131">
        <v>22</v>
      </c>
      <c r="M39" s="131" t="s">
        <v>397</v>
      </c>
      <c r="N39" s="132">
        <v>87240</v>
      </c>
      <c r="O39" s="133">
        <v>1.4</v>
      </c>
      <c r="P39" s="131">
        <v>22</v>
      </c>
      <c r="Q39" s="131" t="s">
        <v>397</v>
      </c>
      <c r="R39" s="132">
        <v>275524</v>
      </c>
      <c r="S39" s="133">
        <v>0.7</v>
      </c>
      <c r="T39" s="28">
        <v>22</v>
      </c>
    </row>
    <row r="40" spans="1:20" x14ac:dyDescent="0.25">
      <c r="A40" s="134" t="s">
        <v>398</v>
      </c>
      <c r="B40" s="135">
        <v>62804</v>
      </c>
      <c r="C40" s="136">
        <v>0.3</v>
      </c>
      <c r="D40" s="134">
        <v>23</v>
      </c>
      <c r="E40" s="134" t="s">
        <v>398</v>
      </c>
      <c r="F40" s="135">
        <v>90725</v>
      </c>
      <c r="G40" s="136">
        <v>1</v>
      </c>
      <c r="H40" s="134">
        <v>23</v>
      </c>
      <c r="I40" s="134" t="s">
        <v>398</v>
      </c>
      <c r="J40" s="135">
        <v>83779</v>
      </c>
      <c r="K40" s="136">
        <v>0.5</v>
      </c>
      <c r="L40" s="134">
        <v>23</v>
      </c>
      <c r="M40" s="134" t="s">
        <v>398</v>
      </c>
      <c r="N40" s="135">
        <v>237308</v>
      </c>
      <c r="O40" s="136">
        <v>0.7</v>
      </c>
      <c r="P40" s="134">
        <v>23</v>
      </c>
      <c r="Q40" s="134" t="s">
        <v>398</v>
      </c>
      <c r="R40" s="135">
        <v>762710</v>
      </c>
      <c r="S40" s="136">
        <v>0.6</v>
      </c>
      <c r="T40" s="32">
        <v>23</v>
      </c>
    </row>
    <row r="41" spans="1:20" x14ac:dyDescent="0.25">
      <c r="A41" s="46"/>
      <c r="B41" s="77"/>
      <c r="C41" s="105"/>
      <c r="D41" s="47"/>
      <c r="E41" s="47"/>
      <c r="F41" s="77"/>
      <c r="G41" s="105"/>
      <c r="H41" s="47"/>
      <c r="I41" s="47"/>
      <c r="J41" s="77"/>
      <c r="K41" s="105"/>
      <c r="L41" s="47"/>
      <c r="M41" s="47"/>
      <c r="N41" s="77"/>
      <c r="O41" s="105"/>
      <c r="P41" s="47"/>
      <c r="Q41" s="47"/>
      <c r="R41" s="77"/>
      <c r="S41" s="109"/>
      <c r="T41" s="47"/>
    </row>
    <row r="42" spans="1:20" x14ac:dyDescent="0.25">
      <c r="A42" s="48"/>
      <c r="B42" s="78"/>
      <c r="C42" s="106"/>
      <c r="D42" s="49"/>
      <c r="E42" s="49"/>
      <c r="F42" s="78"/>
      <c r="G42" s="106"/>
      <c r="H42" s="49"/>
      <c r="I42" s="49"/>
      <c r="J42" s="78"/>
      <c r="K42" s="106"/>
      <c r="L42" s="49"/>
      <c r="M42" s="49"/>
      <c r="N42" s="78"/>
      <c r="O42" s="106"/>
      <c r="P42" s="49"/>
      <c r="Q42" s="49"/>
      <c r="R42" s="78"/>
      <c r="S42" s="110"/>
      <c r="T42" s="49"/>
    </row>
    <row r="43" spans="1:20" x14ac:dyDescent="0.25">
      <c r="A43" s="28" t="s">
        <v>399</v>
      </c>
      <c r="B43" s="29">
        <v>21594</v>
      </c>
      <c r="C43" s="104">
        <v>0.9</v>
      </c>
      <c r="D43" s="28">
        <v>24</v>
      </c>
      <c r="E43" s="28" t="s">
        <v>399</v>
      </c>
      <c r="F43" s="29">
        <v>31676</v>
      </c>
      <c r="G43" s="104">
        <v>2.2999999999999998</v>
      </c>
      <c r="H43" s="28">
        <v>24</v>
      </c>
      <c r="I43" s="28" t="s">
        <v>399</v>
      </c>
      <c r="J43" s="29">
        <v>30039</v>
      </c>
      <c r="K43" s="104">
        <v>2.4</v>
      </c>
      <c r="L43" s="28">
        <v>24</v>
      </c>
      <c r="M43" s="28" t="s">
        <v>399</v>
      </c>
      <c r="N43" s="29">
        <v>83308</v>
      </c>
      <c r="O43" s="104">
        <v>2</v>
      </c>
      <c r="P43" s="28">
        <v>24</v>
      </c>
      <c r="Q43" s="28" t="s">
        <v>399</v>
      </c>
      <c r="R43" s="29">
        <v>263901</v>
      </c>
      <c r="S43" s="104">
        <v>2.2000000000000002</v>
      </c>
      <c r="T43" s="28">
        <v>24</v>
      </c>
    </row>
    <row r="44" spans="1:20" x14ac:dyDescent="0.25">
      <c r="A44" s="28" t="s">
        <v>400</v>
      </c>
      <c r="B44" s="29">
        <v>25488</v>
      </c>
      <c r="C44" s="104">
        <v>2</v>
      </c>
      <c r="D44" s="28">
        <v>25</v>
      </c>
      <c r="E44" s="28" t="s">
        <v>400</v>
      </c>
      <c r="F44" s="29">
        <v>35608</v>
      </c>
      <c r="G44" s="104">
        <v>1.2</v>
      </c>
      <c r="H44" s="28">
        <v>25</v>
      </c>
      <c r="I44" s="28" t="s">
        <v>400</v>
      </c>
      <c r="J44" s="29">
        <v>34011</v>
      </c>
      <c r="K44" s="104">
        <v>0.8</v>
      </c>
      <c r="L44" s="28">
        <v>25</v>
      </c>
      <c r="M44" s="28" t="s">
        <v>400</v>
      </c>
      <c r="N44" s="29">
        <v>95107</v>
      </c>
      <c r="O44" s="104">
        <v>1.3</v>
      </c>
      <c r="P44" s="28">
        <v>25</v>
      </c>
      <c r="Q44" s="28" t="s">
        <v>400</v>
      </c>
      <c r="R44" s="29">
        <v>293412</v>
      </c>
      <c r="S44" s="104">
        <v>1.3</v>
      </c>
      <c r="T44" s="28">
        <v>25</v>
      </c>
    </row>
    <row r="45" spans="1:20" ht="13.8" thickBot="1" x14ac:dyDescent="0.3">
      <c r="A45" s="131" t="s">
        <v>401</v>
      </c>
      <c r="B45" s="132"/>
      <c r="C45" s="133"/>
      <c r="D45" s="131">
        <v>26</v>
      </c>
      <c r="E45" s="131" t="s">
        <v>401</v>
      </c>
      <c r="F45" s="132"/>
      <c r="G45" s="133"/>
      <c r="H45" s="131">
        <v>26</v>
      </c>
      <c r="I45" s="131" t="s">
        <v>401</v>
      </c>
      <c r="J45" s="132"/>
      <c r="K45" s="133"/>
      <c r="L45" s="131">
        <v>26</v>
      </c>
      <c r="M45" s="131" t="s">
        <v>401</v>
      </c>
      <c r="N45" s="132"/>
      <c r="O45" s="133"/>
      <c r="P45" s="131">
        <v>26</v>
      </c>
      <c r="Q45" s="131" t="s">
        <v>401</v>
      </c>
      <c r="R45" s="132"/>
      <c r="S45" s="133"/>
      <c r="T45" s="28">
        <v>26</v>
      </c>
    </row>
    <row r="46" spans="1:20" x14ac:dyDescent="0.25">
      <c r="A46" s="134" t="s">
        <v>402</v>
      </c>
      <c r="B46" s="135">
        <v>47081</v>
      </c>
      <c r="C46" s="136">
        <v>1.5</v>
      </c>
      <c r="D46" s="134">
        <v>27</v>
      </c>
      <c r="E46" s="134" t="s">
        <v>402</v>
      </c>
      <c r="F46" s="135">
        <v>67284</v>
      </c>
      <c r="G46" s="136">
        <v>1.7</v>
      </c>
      <c r="H46" s="134">
        <v>27</v>
      </c>
      <c r="I46" s="134" t="s">
        <v>402</v>
      </c>
      <c r="J46" s="135">
        <v>64050</v>
      </c>
      <c r="K46" s="136">
        <v>1.5</v>
      </c>
      <c r="L46" s="134">
        <v>27</v>
      </c>
      <c r="M46" s="134" t="s">
        <v>402</v>
      </c>
      <c r="N46" s="135">
        <v>178415</v>
      </c>
      <c r="O46" s="136">
        <v>1.6</v>
      </c>
      <c r="P46" s="134">
        <v>27</v>
      </c>
      <c r="Q46" s="134" t="s">
        <v>402</v>
      </c>
      <c r="R46" s="135">
        <v>557313</v>
      </c>
      <c r="S46" s="136">
        <v>1.7</v>
      </c>
      <c r="T46" s="32">
        <v>27</v>
      </c>
    </row>
    <row r="47" spans="1:20" x14ac:dyDescent="0.25">
      <c r="A47" s="28" t="s">
        <v>403</v>
      </c>
      <c r="B47" s="29">
        <v>109886</v>
      </c>
      <c r="C47" s="104">
        <v>0.8</v>
      </c>
      <c r="D47" s="28">
        <v>28</v>
      </c>
      <c r="E47" s="28" t="s">
        <v>403</v>
      </c>
      <c r="F47" s="29">
        <v>158008</v>
      </c>
      <c r="G47" s="104">
        <v>1.3</v>
      </c>
      <c r="H47" s="28">
        <v>28</v>
      </c>
      <c r="I47" s="28" t="s">
        <v>403</v>
      </c>
      <c r="J47" s="29">
        <v>147829</v>
      </c>
      <c r="K47" s="104">
        <v>0.9</v>
      </c>
      <c r="L47" s="28">
        <v>28</v>
      </c>
      <c r="M47" s="28" t="s">
        <v>403</v>
      </c>
      <c r="N47" s="29">
        <v>415723</v>
      </c>
      <c r="O47" s="104">
        <v>1.1000000000000001</v>
      </c>
      <c r="P47" s="28">
        <v>28</v>
      </c>
      <c r="Q47" s="28" t="s">
        <v>403</v>
      </c>
      <c r="R47" s="29">
        <v>1320023</v>
      </c>
      <c r="S47" s="104">
        <v>1.1000000000000001</v>
      </c>
      <c r="T47" s="28">
        <v>28</v>
      </c>
    </row>
    <row r="48" spans="1:20" x14ac:dyDescent="0.25">
      <c r="A48" s="46"/>
      <c r="B48" s="77"/>
      <c r="C48" s="105"/>
      <c r="D48" s="47"/>
      <c r="E48" s="47"/>
      <c r="F48" s="77"/>
      <c r="G48" s="105"/>
      <c r="H48" s="47"/>
      <c r="I48" s="47"/>
      <c r="J48" s="77"/>
      <c r="K48" s="105"/>
      <c r="L48" s="47"/>
      <c r="M48" s="47"/>
      <c r="N48" s="77"/>
      <c r="O48" s="105"/>
      <c r="P48" s="47"/>
      <c r="Q48" s="47"/>
      <c r="R48" s="77"/>
      <c r="S48" s="109"/>
      <c r="T48" s="47"/>
    </row>
    <row r="49" spans="1:20" x14ac:dyDescent="0.25">
      <c r="A49" s="48"/>
      <c r="B49" s="78"/>
      <c r="C49" s="106"/>
      <c r="D49" s="49"/>
      <c r="E49" s="49"/>
      <c r="F49" s="78"/>
      <c r="G49" s="106"/>
      <c r="H49" s="49"/>
      <c r="I49" s="49"/>
      <c r="J49" s="78"/>
      <c r="K49" s="106"/>
      <c r="L49" s="49"/>
      <c r="M49" s="49"/>
      <c r="N49" s="78"/>
      <c r="O49" s="106"/>
      <c r="P49" s="49"/>
      <c r="Q49" s="49"/>
      <c r="R49" s="78"/>
      <c r="S49" s="110"/>
      <c r="T49" s="49"/>
    </row>
    <row r="50" spans="1:20" x14ac:dyDescent="0.25">
      <c r="A50" s="28" t="s">
        <v>404</v>
      </c>
      <c r="B50" s="29"/>
      <c r="C50" s="104"/>
      <c r="D50" s="28">
        <v>29</v>
      </c>
      <c r="E50" s="28" t="s">
        <v>404</v>
      </c>
      <c r="F50" s="29"/>
      <c r="G50" s="104"/>
      <c r="H50" s="28">
        <v>29</v>
      </c>
      <c r="I50" s="28" t="s">
        <v>404</v>
      </c>
      <c r="J50" s="29"/>
      <c r="K50" s="104"/>
      <c r="L50" s="28">
        <v>29</v>
      </c>
      <c r="M50" s="28" t="s">
        <v>404</v>
      </c>
      <c r="N50" s="29"/>
      <c r="O50" s="104"/>
      <c r="P50" s="28">
        <v>29</v>
      </c>
      <c r="Q50" s="28" t="s">
        <v>404</v>
      </c>
      <c r="R50" s="29"/>
      <c r="S50" s="104"/>
      <c r="T50" s="28">
        <v>29</v>
      </c>
    </row>
    <row r="51" spans="1:20" x14ac:dyDescent="0.25">
      <c r="A51" s="28" t="s">
        <v>405</v>
      </c>
      <c r="B51" s="29"/>
      <c r="C51" s="104"/>
      <c r="D51" s="28">
        <v>30</v>
      </c>
      <c r="E51" s="28" t="s">
        <v>405</v>
      </c>
      <c r="F51" s="29"/>
      <c r="G51" s="104"/>
      <c r="H51" s="28">
        <v>30</v>
      </c>
      <c r="I51" s="28" t="s">
        <v>405</v>
      </c>
      <c r="J51" s="29"/>
      <c r="K51" s="104"/>
      <c r="L51" s="28">
        <v>30</v>
      </c>
      <c r="M51" s="28" t="s">
        <v>405</v>
      </c>
      <c r="N51" s="29"/>
      <c r="O51" s="104"/>
      <c r="P51" s="28">
        <v>30</v>
      </c>
      <c r="Q51" s="28" t="s">
        <v>405</v>
      </c>
      <c r="R51" s="29"/>
      <c r="S51" s="104"/>
      <c r="T51" s="28">
        <v>30</v>
      </c>
    </row>
    <row r="52" spans="1:20" ht="13.8" thickBot="1" x14ac:dyDescent="0.3">
      <c r="A52" s="131" t="s">
        <v>406</v>
      </c>
      <c r="B52" s="132"/>
      <c r="C52" s="133"/>
      <c r="D52" s="131">
        <v>31</v>
      </c>
      <c r="E52" s="131" t="s">
        <v>406</v>
      </c>
      <c r="F52" s="132"/>
      <c r="G52" s="133"/>
      <c r="H52" s="131">
        <v>31</v>
      </c>
      <c r="I52" s="131" t="s">
        <v>406</v>
      </c>
      <c r="J52" s="132"/>
      <c r="K52" s="133"/>
      <c r="L52" s="131">
        <v>31</v>
      </c>
      <c r="M52" s="131" t="s">
        <v>406</v>
      </c>
      <c r="N52" s="132"/>
      <c r="O52" s="133"/>
      <c r="P52" s="131">
        <v>31</v>
      </c>
      <c r="Q52" s="131" t="s">
        <v>406</v>
      </c>
      <c r="R52" s="132"/>
      <c r="S52" s="133"/>
      <c r="T52" s="28">
        <v>31</v>
      </c>
    </row>
    <row r="53" spans="1:20" x14ac:dyDescent="0.25">
      <c r="A53" s="134" t="s">
        <v>407</v>
      </c>
      <c r="B53" s="135">
        <v>0</v>
      </c>
      <c r="C53" s="136"/>
      <c r="D53" s="134">
        <v>32</v>
      </c>
      <c r="E53" s="134" t="s">
        <v>407</v>
      </c>
      <c r="F53" s="135">
        <v>0</v>
      </c>
      <c r="G53" s="136"/>
      <c r="H53" s="134">
        <v>32</v>
      </c>
      <c r="I53" s="134" t="s">
        <v>407</v>
      </c>
      <c r="J53" s="135">
        <v>0</v>
      </c>
      <c r="K53" s="136"/>
      <c r="L53" s="134">
        <v>32</v>
      </c>
      <c r="M53" s="134" t="s">
        <v>407</v>
      </c>
      <c r="N53" s="135">
        <v>0</v>
      </c>
      <c r="O53" s="136"/>
      <c r="P53" s="134">
        <v>32</v>
      </c>
      <c r="Q53" s="134" t="s">
        <v>407</v>
      </c>
      <c r="R53" s="135">
        <v>0</v>
      </c>
      <c r="S53" s="136"/>
      <c r="T53" s="32">
        <v>32</v>
      </c>
    </row>
    <row r="54" spans="1:20" x14ac:dyDescent="0.25">
      <c r="A54" s="46"/>
      <c r="B54" s="77"/>
      <c r="C54" s="105"/>
      <c r="D54" s="47"/>
      <c r="E54" s="47"/>
      <c r="F54" s="77"/>
      <c r="G54" s="105"/>
      <c r="H54" s="47"/>
      <c r="I54" s="47"/>
      <c r="J54" s="77"/>
      <c r="K54" s="105"/>
      <c r="L54" s="47"/>
      <c r="M54" s="47"/>
      <c r="N54" s="77"/>
      <c r="O54" s="105"/>
      <c r="P54" s="47"/>
      <c r="Q54" s="47"/>
      <c r="R54" s="77"/>
      <c r="S54" s="109"/>
      <c r="T54" s="47"/>
    </row>
    <row r="55" spans="1:20" x14ac:dyDescent="0.25">
      <c r="A55" s="48"/>
      <c r="B55" s="78"/>
      <c r="C55" s="106"/>
      <c r="D55" s="49"/>
      <c r="E55" s="49"/>
      <c r="F55" s="78"/>
      <c r="G55" s="106"/>
      <c r="H55" s="49"/>
      <c r="I55" s="49"/>
      <c r="J55" s="78"/>
      <c r="K55" s="106"/>
      <c r="L55" s="49"/>
      <c r="M55" s="49"/>
      <c r="N55" s="78"/>
      <c r="O55" s="106"/>
      <c r="P55" s="49"/>
      <c r="Q55" s="49"/>
      <c r="R55" s="78"/>
      <c r="S55" s="110"/>
      <c r="T55" s="49"/>
    </row>
    <row r="56" spans="1:20" x14ac:dyDescent="0.25">
      <c r="A56" s="28" t="s">
        <v>408</v>
      </c>
      <c r="B56" s="29"/>
      <c r="C56" s="104"/>
      <c r="D56" s="28">
        <v>33</v>
      </c>
      <c r="E56" s="28" t="s">
        <v>408</v>
      </c>
      <c r="F56" s="29"/>
      <c r="G56" s="104"/>
      <c r="H56" s="28">
        <v>33</v>
      </c>
      <c r="I56" s="28" t="s">
        <v>408</v>
      </c>
      <c r="J56" s="29"/>
      <c r="K56" s="104"/>
      <c r="L56" s="28">
        <v>33</v>
      </c>
      <c r="M56" s="28" t="s">
        <v>408</v>
      </c>
      <c r="N56" s="29"/>
      <c r="O56" s="104"/>
      <c r="P56" s="28">
        <v>33</v>
      </c>
      <c r="Q56" s="28" t="s">
        <v>408</v>
      </c>
      <c r="R56" s="29"/>
      <c r="S56" s="104"/>
      <c r="T56" s="28">
        <v>33</v>
      </c>
    </row>
    <row r="57" spans="1:20" x14ac:dyDescent="0.25">
      <c r="A57" s="28" t="s">
        <v>409</v>
      </c>
      <c r="B57" s="29"/>
      <c r="C57" s="104"/>
      <c r="D57" s="28">
        <v>34</v>
      </c>
      <c r="E57" s="28" t="s">
        <v>409</v>
      </c>
      <c r="F57" s="29"/>
      <c r="G57" s="104"/>
      <c r="H57" s="28">
        <v>34</v>
      </c>
      <c r="I57" s="28" t="s">
        <v>409</v>
      </c>
      <c r="J57" s="29"/>
      <c r="K57" s="104"/>
      <c r="L57" s="28">
        <v>34</v>
      </c>
      <c r="M57" s="28" t="s">
        <v>409</v>
      </c>
      <c r="N57" s="29"/>
      <c r="O57" s="104"/>
      <c r="P57" s="28">
        <v>34</v>
      </c>
      <c r="Q57" s="28" t="s">
        <v>409</v>
      </c>
      <c r="R57" s="29"/>
      <c r="S57" s="104"/>
      <c r="T57" s="28">
        <v>34</v>
      </c>
    </row>
    <row r="58" spans="1:20" ht="13.8" thickBot="1" x14ac:dyDescent="0.3">
      <c r="A58" s="131" t="s">
        <v>410</v>
      </c>
      <c r="B58" s="132"/>
      <c r="C58" s="133"/>
      <c r="D58" s="131">
        <v>35</v>
      </c>
      <c r="E58" s="131" t="s">
        <v>410</v>
      </c>
      <c r="F58" s="132"/>
      <c r="G58" s="133"/>
      <c r="H58" s="131">
        <v>35</v>
      </c>
      <c r="I58" s="131" t="s">
        <v>410</v>
      </c>
      <c r="J58" s="132"/>
      <c r="K58" s="133"/>
      <c r="L58" s="131">
        <v>35</v>
      </c>
      <c r="M58" s="131" t="s">
        <v>410</v>
      </c>
      <c r="N58" s="132"/>
      <c r="O58" s="133"/>
      <c r="P58" s="131">
        <v>35</v>
      </c>
      <c r="Q58" s="131" t="s">
        <v>410</v>
      </c>
      <c r="R58" s="132"/>
      <c r="S58" s="133"/>
      <c r="T58" s="28">
        <v>35</v>
      </c>
    </row>
    <row r="59" spans="1:20" x14ac:dyDescent="0.25">
      <c r="A59" s="134" t="s">
        <v>411</v>
      </c>
      <c r="B59" s="135">
        <v>0</v>
      </c>
      <c r="C59" s="136"/>
      <c r="D59" s="134">
        <v>36</v>
      </c>
      <c r="E59" s="134" t="s">
        <v>411</v>
      </c>
      <c r="F59" s="135">
        <v>0</v>
      </c>
      <c r="G59" s="136"/>
      <c r="H59" s="134">
        <v>36</v>
      </c>
      <c r="I59" s="134" t="s">
        <v>411</v>
      </c>
      <c r="J59" s="135">
        <v>0</v>
      </c>
      <c r="K59" s="136"/>
      <c r="L59" s="134">
        <v>36</v>
      </c>
      <c r="M59" s="134" t="s">
        <v>411</v>
      </c>
      <c r="N59" s="135">
        <v>0</v>
      </c>
      <c r="O59" s="136"/>
      <c r="P59" s="134">
        <v>36</v>
      </c>
      <c r="Q59" s="134" t="s">
        <v>411</v>
      </c>
      <c r="R59" s="135">
        <v>0</v>
      </c>
      <c r="S59" s="136"/>
      <c r="T59" s="32">
        <v>36</v>
      </c>
    </row>
    <row r="60" spans="1:20" x14ac:dyDescent="0.25">
      <c r="A60" s="28" t="s">
        <v>412</v>
      </c>
      <c r="B60" s="29">
        <v>0</v>
      </c>
      <c r="C60" s="104"/>
      <c r="D60" s="28">
        <v>37</v>
      </c>
      <c r="E60" s="28" t="s">
        <v>412</v>
      </c>
      <c r="F60" s="29">
        <v>0</v>
      </c>
      <c r="G60" s="104"/>
      <c r="H60" s="28">
        <v>37</v>
      </c>
      <c r="I60" s="28" t="s">
        <v>412</v>
      </c>
      <c r="J60" s="29">
        <v>0</v>
      </c>
      <c r="K60" s="104"/>
      <c r="L60" s="28">
        <v>37</v>
      </c>
      <c r="M60" s="28" t="s">
        <v>412</v>
      </c>
      <c r="N60" s="29">
        <v>0</v>
      </c>
      <c r="O60" s="104"/>
      <c r="P60" s="28">
        <v>37</v>
      </c>
      <c r="Q60" s="28" t="s">
        <v>412</v>
      </c>
      <c r="R60" s="29">
        <v>0</v>
      </c>
      <c r="S60" s="104"/>
      <c r="T60" s="28">
        <v>37</v>
      </c>
    </row>
    <row r="61" spans="1:20" x14ac:dyDescent="0.25">
      <c r="A61" s="46"/>
      <c r="B61" s="77"/>
      <c r="C61" s="105"/>
      <c r="D61" s="47"/>
      <c r="E61" s="47"/>
      <c r="F61" s="77"/>
      <c r="G61" s="105"/>
      <c r="H61" s="47"/>
      <c r="I61" s="47"/>
      <c r="J61" s="77"/>
      <c r="K61" s="105"/>
      <c r="L61" s="47"/>
      <c r="M61" s="47"/>
      <c r="N61" s="77"/>
      <c r="O61" s="105"/>
      <c r="P61" s="47"/>
      <c r="Q61" s="47"/>
      <c r="R61" s="77"/>
      <c r="S61" s="109"/>
      <c r="T61" s="47"/>
    </row>
    <row r="62" spans="1:20" x14ac:dyDescent="0.25">
      <c r="A62" s="48"/>
      <c r="B62" s="78"/>
      <c r="C62" s="106"/>
      <c r="D62" s="49"/>
      <c r="E62" s="49"/>
      <c r="F62" s="78"/>
      <c r="G62" s="106"/>
      <c r="H62" s="49"/>
      <c r="I62" s="49"/>
      <c r="J62" s="78"/>
      <c r="K62" s="106"/>
      <c r="L62" s="49"/>
      <c r="M62" s="49"/>
      <c r="N62" s="78"/>
      <c r="O62" s="106"/>
      <c r="P62" s="49"/>
      <c r="Q62" s="49"/>
      <c r="R62" s="78"/>
      <c r="S62" s="110"/>
      <c r="T62" s="49"/>
    </row>
    <row r="63" spans="1:20" ht="13.8" thickBot="1" x14ac:dyDescent="0.3">
      <c r="A63" s="137" t="s">
        <v>36</v>
      </c>
      <c r="B63" s="138">
        <v>109886</v>
      </c>
      <c r="C63" s="139">
        <v>0.8</v>
      </c>
      <c r="D63" s="137">
        <v>38</v>
      </c>
      <c r="E63" s="137" t="s">
        <v>36</v>
      </c>
      <c r="F63" s="138">
        <v>158008</v>
      </c>
      <c r="G63" s="139">
        <v>1.3</v>
      </c>
      <c r="H63" s="137">
        <v>38</v>
      </c>
      <c r="I63" s="137" t="s">
        <v>36</v>
      </c>
      <c r="J63" s="138">
        <v>147829</v>
      </c>
      <c r="K63" s="139">
        <v>0.9</v>
      </c>
      <c r="L63" s="137">
        <v>38</v>
      </c>
      <c r="M63" s="137" t="s">
        <v>36</v>
      </c>
      <c r="N63" s="138">
        <v>415723</v>
      </c>
      <c r="O63" s="139">
        <v>1.1000000000000001</v>
      </c>
      <c r="P63" s="137">
        <v>38</v>
      </c>
      <c r="Q63" s="137" t="s">
        <v>36</v>
      </c>
      <c r="R63" s="138">
        <v>1320023</v>
      </c>
      <c r="S63" s="139">
        <v>1.1000000000000001</v>
      </c>
      <c r="T63" s="33">
        <v>38</v>
      </c>
    </row>
    <row r="64" spans="1:20" ht="13.8" thickTop="1" x14ac:dyDescent="0.25"/>
  </sheetData>
  <mergeCells count="11">
    <mergeCell ref="Q35:R35"/>
    <mergeCell ref="M35:N35"/>
    <mergeCell ref="I35:J35"/>
    <mergeCell ref="E35:F35"/>
    <mergeCell ref="A35:B35"/>
    <mergeCell ref="A2:B2"/>
    <mergeCell ref="Q3:R3"/>
    <mergeCell ref="A3:B3"/>
    <mergeCell ref="E3:F3"/>
    <mergeCell ref="I3:J3"/>
    <mergeCell ref="M3:N3"/>
  </mergeCells>
  <phoneticPr fontId="0" type="noConversion"/>
  <pageMargins left="0.75" right="0.75" top="1" bottom="1" header="0.5" footer="0.5"/>
  <pageSetup scale="66" orientation="portrait" horizontalDpi="1200" verticalDpi="12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W64"/>
  <sheetViews>
    <sheetView topLeftCell="A33" zoomScaleNormal="100" workbookViewId="0">
      <selection activeCell="A35" sqref="A35:B35"/>
    </sheetView>
  </sheetViews>
  <sheetFormatPr defaultRowHeight="13.2" x14ac:dyDescent="0.25"/>
  <cols>
    <col min="3" max="3" width="9.109375" style="107" customWidth="1"/>
    <col min="4" max="4" width="0" hidden="1" customWidth="1"/>
    <col min="6" max="6" width="9.109375" customWidth="1"/>
    <col min="7" max="7" width="9.109375" style="107" customWidth="1"/>
    <col min="8" max="8" width="9.109375" hidden="1" customWidth="1"/>
    <col min="11" max="11" width="9.109375" style="107" customWidth="1"/>
    <col min="12" max="12" width="0" hidden="1" customWidth="1"/>
    <col min="14" max="14" width="9.5546875" customWidth="1"/>
    <col min="15" max="15" width="9.109375" style="107" customWidth="1"/>
    <col min="16" max="16" width="0" hidden="1" customWidth="1"/>
    <col min="18" max="18" width="9.109375" customWidth="1"/>
    <col min="19" max="19" width="9.109375" style="107" customWidth="1"/>
    <col min="20" max="20" width="0" hidden="1" customWidth="1"/>
  </cols>
  <sheetData>
    <row r="1" spans="1:23" x14ac:dyDescent="0.25">
      <c r="A1" s="16"/>
      <c r="E1" t="s">
        <v>414</v>
      </c>
    </row>
    <row r="2" spans="1:23" ht="12.75" customHeight="1" x14ac:dyDescent="0.25">
      <c r="A2" s="231" t="s">
        <v>390</v>
      </c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3"/>
    </row>
    <row r="3" spans="1:23" ht="12.75" customHeight="1" x14ac:dyDescent="0.25">
      <c r="A3" s="266" t="s">
        <v>101</v>
      </c>
      <c r="B3" s="267"/>
      <c r="C3" s="103" t="s">
        <v>391</v>
      </c>
      <c r="D3" s="45"/>
      <c r="E3" s="266" t="s">
        <v>112</v>
      </c>
      <c r="F3" s="267"/>
      <c r="G3" s="103" t="s">
        <v>391</v>
      </c>
      <c r="H3" s="45"/>
      <c r="I3" s="266" t="s">
        <v>125</v>
      </c>
      <c r="J3" s="267"/>
      <c r="K3" s="103" t="s">
        <v>391</v>
      </c>
      <c r="L3" s="45"/>
      <c r="M3" s="266" t="s">
        <v>415</v>
      </c>
      <c r="N3" s="267"/>
      <c r="O3" s="103" t="s">
        <v>391</v>
      </c>
      <c r="P3" s="45"/>
      <c r="Q3" s="266" t="s">
        <v>135</v>
      </c>
      <c r="R3" s="267"/>
      <c r="S3" s="103" t="s">
        <v>391</v>
      </c>
    </row>
    <row r="4" spans="1:23" x14ac:dyDescent="0.25">
      <c r="A4" s="28"/>
      <c r="B4" s="28"/>
      <c r="C4" s="104"/>
      <c r="D4" s="28"/>
      <c r="E4" s="28"/>
      <c r="F4" s="28"/>
      <c r="G4" s="104"/>
      <c r="H4" s="28"/>
      <c r="I4" s="28"/>
      <c r="J4" s="28"/>
      <c r="K4" s="104"/>
      <c r="L4" s="28"/>
      <c r="M4" s="28"/>
      <c r="N4" s="28"/>
      <c r="O4" s="104"/>
      <c r="P4" s="28"/>
      <c r="Q4" s="28"/>
      <c r="R4" s="28"/>
      <c r="S4" s="104"/>
    </row>
    <row r="5" spans="1:23" hidden="1" x14ac:dyDescent="0.25">
      <c r="A5" s="28"/>
      <c r="B5" s="28" t="s">
        <v>393</v>
      </c>
      <c r="C5" s="104" t="s">
        <v>394</v>
      </c>
      <c r="D5" s="28" t="s">
        <v>62</v>
      </c>
      <c r="E5" s="28"/>
      <c r="F5" s="28" t="s">
        <v>393</v>
      </c>
      <c r="G5" s="104" t="s">
        <v>394</v>
      </c>
      <c r="H5" s="28" t="s">
        <v>62</v>
      </c>
      <c r="I5" s="28"/>
      <c r="J5" s="28" t="s">
        <v>393</v>
      </c>
      <c r="K5" s="104" t="s">
        <v>394</v>
      </c>
      <c r="L5" s="28" t="s">
        <v>62</v>
      </c>
      <c r="M5" s="28"/>
      <c r="N5" s="28" t="s">
        <v>393</v>
      </c>
      <c r="O5" s="104" t="s">
        <v>394</v>
      </c>
      <c r="P5" s="28" t="s">
        <v>62</v>
      </c>
      <c r="Q5" s="28"/>
      <c r="R5" s="28" t="s">
        <v>393</v>
      </c>
      <c r="S5" s="104" t="s">
        <v>394</v>
      </c>
      <c r="T5" s="59" t="s">
        <v>62</v>
      </c>
    </row>
    <row r="6" spans="1:23" x14ac:dyDescent="0.25">
      <c r="A6" s="28" t="s">
        <v>395</v>
      </c>
      <c r="B6" s="29">
        <v>44227</v>
      </c>
      <c r="C6" s="104">
        <v>6.1</v>
      </c>
      <c r="D6" s="28">
        <v>1</v>
      </c>
      <c r="E6" s="28" t="s">
        <v>395</v>
      </c>
      <c r="F6" s="29">
        <v>86723</v>
      </c>
      <c r="G6" s="104">
        <v>5.6</v>
      </c>
      <c r="H6" s="28">
        <v>1</v>
      </c>
      <c r="I6" s="28" t="s">
        <v>395</v>
      </c>
      <c r="J6" s="29">
        <v>40845</v>
      </c>
      <c r="K6" s="104">
        <v>4.5999999999999996</v>
      </c>
      <c r="L6" s="28">
        <v>1</v>
      </c>
      <c r="M6" s="28" t="s">
        <v>395</v>
      </c>
      <c r="N6" s="29">
        <v>171795</v>
      </c>
      <c r="O6" s="104">
        <v>5.5</v>
      </c>
      <c r="P6" s="28">
        <v>1</v>
      </c>
      <c r="Q6" s="28" t="s">
        <v>395</v>
      </c>
      <c r="R6" s="29">
        <v>248927</v>
      </c>
      <c r="S6" s="104">
        <v>5.5</v>
      </c>
      <c r="T6" s="28">
        <v>1</v>
      </c>
    </row>
    <row r="7" spans="1:23" x14ac:dyDescent="0.25">
      <c r="A7" s="28" t="s">
        <v>396</v>
      </c>
      <c r="B7" s="29">
        <v>41837</v>
      </c>
      <c r="C7" s="104">
        <v>2.2000000000000002</v>
      </c>
      <c r="D7" s="28">
        <v>2</v>
      </c>
      <c r="E7" s="28" t="s">
        <v>396</v>
      </c>
      <c r="F7" s="29">
        <v>82363</v>
      </c>
      <c r="G7" s="104">
        <v>1.7</v>
      </c>
      <c r="H7" s="28">
        <v>2</v>
      </c>
      <c r="I7" s="28" t="s">
        <v>396</v>
      </c>
      <c r="J7" s="29">
        <v>38647</v>
      </c>
      <c r="K7" s="104">
        <v>1.8</v>
      </c>
      <c r="L7" s="28">
        <v>2</v>
      </c>
      <c r="M7" s="28" t="s">
        <v>396</v>
      </c>
      <c r="N7" s="29">
        <v>162847</v>
      </c>
      <c r="O7" s="104">
        <v>1.8</v>
      </c>
      <c r="P7" s="28">
        <v>2</v>
      </c>
      <c r="Q7" s="28" t="s">
        <v>396</v>
      </c>
      <c r="R7" s="29">
        <v>235447</v>
      </c>
      <c r="S7" s="104">
        <v>1.9</v>
      </c>
      <c r="T7" s="28">
        <v>2</v>
      </c>
    </row>
    <row r="8" spans="1:23" ht="13.8" thickBot="1" x14ac:dyDescent="0.3">
      <c r="A8" s="28" t="s">
        <v>397</v>
      </c>
      <c r="B8" s="29">
        <v>49166</v>
      </c>
      <c r="C8" s="104">
        <v>1.1000000000000001</v>
      </c>
      <c r="D8" s="28">
        <v>3</v>
      </c>
      <c r="E8" s="28" t="s">
        <v>397</v>
      </c>
      <c r="F8" s="29">
        <v>93902</v>
      </c>
      <c r="G8" s="104">
        <v>0.4</v>
      </c>
      <c r="H8" s="28">
        <v>3</v>
      </c>
      <c r="I8" s="28" t="s">
        <v>397</v>
      </c>
      <c r="J8" s="29">
        <v>44610</v>
      </c>
      <c r="K8" s="104">
        <v>0.7</v>
      </c>
      <c r="L8" s="28">
        <v>3</v>
      </c>
      <c r="M8" s="28" t="s">
        <v>397</v>
      </c>
      <c r="N8" s="29">
        <v>187678</v>
      </c>
      <c r="O8" s="104">
        <v>0.7</v>
      </c>
      <c r="P8" s="28">
        <v>3</v>
      </c>
      <c r="Q8" s="28" t="s">
        <v>397</v>
      </c>
      <c r="R8" s="29">
        <v>273712</v>
      </c>
      <c r="S8" s="104">
        <v>0.7</v>
      </c>
      <c r="T8" s="28">
        <v>3</v>
      </c>
    </row>
    <row r="9" spans="1:23" x14ac:dyDescent="0.25">
      <c r="A9" s="134" t="s">
        <v>398</v>
      </c>
      <c r="B9" s="135">
        <v>135230</v>
      </c>
      <c r="C9" s="136">
        <v>3</v>
      </c>
      <c r="D9" s="134">
        <v>4</v>
      </c>
      <c r="E9" s="134" t="s">
        <v>398</v>
      </c>
      <c r="F9" s="135">
        <v>262988</v>
      </c>
      <c r="G9" s="136">
        <v>2.5</v>
      </c>
      <c r="H9" s="134">
        <v>4</v>
      </c>
      <c r="I9" s="134" t="s">
        <v>398</v>
      </c>
      <c r="J9" s="135">
        <v>124103</v>
      </c>
      <c r="K9" s="136">
        <v>2.2999999999999998</v>
      </c>
      <c r="L9" s="134">
        <v>4</v>
      </c>
      <c r="M9" s="134" t="s">
        <v>398</v>
      </c>
      <c r="N9" s="135">
        <v>522320</v>
      </c>
      <c r="O9" s="136">
        <v>2.6</v>
      </c>
      <c r="P9" s="134">
        <v>4</v>
      </c>
      <c r="Q9" s="134" t="s">
        <v>398</v>
      </c>
      <c r="R9" s="135">
        <v>758086</v>
      </c>
      <c r="S9" s="136">
        <v>2.6</v>
      </c>
      <c r="T9" s="32">
        <v>4</v>
      </c>
    </row>
    <row r="10" spans="1:23" x14ac:dyDescent="0.25">
      <c r="A10" s="46"/>
      <c r="B10" s="77"/>
      <c r="C10" s="105"/>
      <c r="D10" s="47"/>
      <c r="E10" s="47"/>
      <c r="F10" s="77"/>
      <c r="G10" s="105"/>
      <c r="H10" s="47"/>
      <c r="I10" s="47"/>
      <c r="J10" s="77"/>
      <c r="K10" s="105"/>
      <c r="L10" s="47"/>
      <c r="M10" s="47"/>
      <c r="N10" s="77"/>
      <c r="O10" s="105"/>
      <c r="P10" s="47"/>
      <c r="Q10" s="47"/>
      <c r="R10" s="77"/>
      <c r="S10" s="109"/>
      <c r="T10" s="47"/>
      <c r="U10" s="92"/>
      <c r="V10" s="92"/>
      <c r="W10" s="92"/>
    </row>
    <row r="11" spans="1:23" x14ac:dyDescent="0.25">
      <c r="A11" s="48"/>
      <c r="B11" s="78"/>
      <c r="C11" s="106"/>
      <c r="D11" s="49"/>
      <c r="E11" s="49"/>
      <c r="F11" s="78"/>
      <c r="G11" s="106"/>
      <c r="H11" s="49"/>
      <c r="I11" s="49"/>
      <c r="J11" s="78"/>
      <c r="K11" s="106"/>
      <c r="L11" s="49"/>
      <c r="M11" s="49"/>
      <c r="N11" s="78"/>
      <c r="O11" s="106"/>
      <c r="P11" s="49"/>
      <c r="Q11" s="49"/>
      <c r="R11" s="78"/>
      <c r="S11" s="110"/>
      <c r="T11" s="49"/>
      <c r="U11" s="92"/>
      <c r="V11" s="92"/>
      <c r="W11" s="92"/>
    </row>
    <row r="12" spans="1:23" x14ac:dyDescent="0.25">
      <c r="A12" s="28" t="s">
        <v>399</v>
      </c>
      <c r="B12" s="29">
        <v>45338</v>
      </c>
      <c r="C12" s="104">
        <v>-0.2</v>
      </c>
      <c r="D12" s="28">
        <v>5</v>
      </c>
      <c r="E12" s="28" t="s">
        <v>399</v>
      </c>
      <c r="F12" s="29">
        <v>88695</v>
      </c>
      <c r="G12" s="104">
        <v>0.1</v>
      </c>
      <c r="H12" s="28">
        <v>5</v>
      </c>
      <c r="I12" s="28" t="s">
        <v>399</v>
      </c>
      <c r="J12" s="29">
        <v>42492</v>
      </c>
      <c r="K12" s="104">
        <v>-0.2</v>
      </c>
      <c r="L12" s="28">
        <v>5</v>
      </c>
      <c r="M12" s="28" t="s">
        <v>399</v>
      </c>
      <c r="N12" s="29">
        <v>176524</v>
      </c>
      <c r="O12" s="104">
        <v>0</v>
      </c>
      <c r="P12" s="28">
        <v>5</v>
      </c>
      <c r="Q12" s="28" t="s">
        <v>399</v>
      </c>
      <c r="R12" s="29">
        <v>258225</v>
      </c>
      <c r="S12" s="104">
        <v>0.1</v>
      </c>
      <c r="T12" s="28">
        <v>5</v>
      </c>
    </row>
    <row r="13" spans="1:23" x14ac:dyDescent="0.25">
      <c r="A13" s="28" t="s">
        <v>400</v>
      </c>
      <c r="B13" s="29">
        <v>49895</v>
      </c>
      <c r="C13" s="104">
        <v>2</v>
      </c>
      <c r="D13" s="28">
        <v>6</v>
      </c>
      <c r="E13" s="28" t="s">
        <v>400</v>
      </c>
      <c r="F13" s="29">
        <v>98243</v>
      </c>
      <c r="G13" s="104">
        <v>2.5</v>
      </c>
      <c r="H13" s="28">
        <v>6</v>
      </c>
      <c r="I13" s="28" t="s">
        <v>400</v>
      </c>
      <c r="J13" s="29">
        <v>47590</v>
      </c>
      <c r="K13" s="104">
        <v>2.6</v>
      </c>
      <c r="L13" s="28">
        <v>6</v>
      </c>
      <c r="M13" s="28" t="s">
        <v>400</v>
      </c>
      <c r="N13" s="29">
        <v>195729</v>
      </c>
      <c r="O13" s="104">
        <v>2.4</v>
      </c>
      <c r="P13" s="28">
        <v>6</v>
      </c>
      <c r="Q13" s="28" t="s">
        <v>400</v>
      </c>
      <c r="R13" s="29">
        <v>289640</v>
      </c>
      <c r="S13" s="104">
        <v>2.5</v>
      </c>
      <c r="T13" s="28">
        <v>6</v>
      </c>
    </row>
    <row r="14" spans="1:23" ht="13.8" thickBot="1" x14ac:dyDescent="0.3">
      <c r="A14" s="28" t="s">
        <v>401</v>
      </c>
      <c r="B14" s="29">
        <v>49619</v>
      </c>
      <c r="C14" s="104">
        <v>2.2999999999999998</v>
      </c>
      <c r="D14" s="28">
        <v>7</v>
      </c>
      <c r="E14" s="28" t="s">
        <v>401</v>
      </c>
      <c r="F14" s="29">
        <v>96393</v>
      </c>
      <c r="G14" s="104">
        <v>2.9</v>
      </c>
      <c r="H14" s="28">
        <v>7</v>
      </c>
      <c r="I14" s="28" t="s">
        <v>401</v>
      </c>
      <c r="J14" s="29">
        <v>45210</v>
      </c>
      <c r="K14" s="104">
        <v>2.8</v>
      </c>
      <c r="L14" s="28">
        <v>7</v>
      </c>
      <c r="M14" s="28" t="s">
        <v>401</v>
      </c>
      <c r="N14" s="29">
        <v>191222</v>
      </c>
      <c r="O14" s="104">
        <v>2.7</v>
      </c>
      <c r="P14" s="28">
        <v>7</v>
      </c>
      <c r="Q14" s="28" t="s">
        <v>401</v>
      </c>
      <c r="R14" s="29">
        <v>285605</v>
      </c>
      <c r="S14" s="104">
        <v>3.1</v>
      </c>
      <c r="T14" s="28">
        <v>7</v>
      </c>
    </row>
    <row r="15" spans="1:23" x14ac:dyDescent="0.25">
      <c r="A15" s="134" t="s">
        <v>402</v>
      </c>
      <c r="B15" s="135">
        <v>144852</v>
      </c>
      <c r="C15" s="136">
        <v>1.4</v>
      </c>
      <c r="D15" s="134">
        <v>8</v>
      </c>
      <c r="E15" s="134" t="s">
        <v>402</v>
      </c>
      <c r="F15" s="135">
        <v>283331</v>
      </c>
      <c r="G15" s="136">
        <v>1.9</v>
      </c>
      <c r="H15" s="134">
        <v>8</v>
      </c>
      <c r="I15" s="134" t="s">
        <v>402</v>
      </c>
      <c r="J15" s="135">
        <v>135292</v>
      </c>
      <c r="K15" s="136">
        <v>1.8</v>
      </c>
      <c r="L15" s="134">
        <v>8</v>
      </c>
      <c r="M15" s="134" t="s">
        <v>402</v>
      </c>
      <c r="N15" s="135">
        <v>563475</v>
      </c>
      <c r="O15" s="136">
        <v>1.7</v>
      </c>
      <c r="P15" s="134">
        <v>8</v>
      </c>
      <c r="Q15" s="134" t="s">
        <v>402</v>
      </c>
      <c r="R15" s="135">
        <v>833469</v>
      </c>
      <c r="S15" s="136">
        <v>1.9</v>
      </c>
      <c r="T15" s="32">
        <v>8</v>
      </c>
    </row>
    <row r="16" spans="1:23" x14ac:dyDescent="0.25">
      <c r="A16" s="28" t="s">
        <v>403</v>
      </c>
      <c r="B16" s="29">
        <v>280081</v>
      </c>
      <c r="C16" s="104">
        <v>2.2000000000000002</v>
      </c>
      <c r="D16" s="28">
        <v>9</v>
      </c>
      <c r="E16" s="28" t="s">
        <v>403</v>
      </c>
      <c r="F16" s="29">
        <v>546319</v>
      </c>
      <c r="G16" s="104">
        <v>2.2000000000000002</v>
      </c>
      <c r="H16" s="28">
        <v>9</v>
      </c>
      <c r="I16" s="28" t="s">
        <v>403</v>
      </c>
      <c r="J16" s="29">
        <v>259395</v>
      </c>
      <c r="K16" s="104">
        <v>2</v>
      </c>
      <c r="L16" s="28">
        <v>9</v>
      </c>
      <c r="M16" s="28" t="s">
        <v>403</v>
      </c>
      <c r="N16" s="29">
        <v>1085795</v>
      </c>
      <c r="O16" s="104">
        <v>2.1</v>
      </c>
      <c r="P16" s="28">
        <v>9</v>
      </c>
      <c r="Q16" s="28" t="s">
        <v>403</v>
      </c>
      <c r="R16" s="29">
        <v>1591555</v>
      </c>
      <c r="S16" s="104">
        <v>2.2000000000000002</v>
      </c>
      <c r="T16" s="28">
        <v>9</v>
      </c>
    </row>
    <row r="17" spans="1:23" x14ac:dyDescent="0.25">
      <c r="A17" s="46"/>
      <c r="B17" s="77"/>
      <c r="C17" s="105"/>
      <c r="D17" s="47"/>
      <c r="E17" s="47"/>
      <c r="F17" s="77"/>
      <c r="G17" s="105"/>
      <c r="H17" s="47"/>
      <c r="I17" s="47"/>
      <c r="J17" s="77"/>
      <c r="K17" s="105"/>
      <c r="L17" s="47"/>
      <c r="M17" s="47"/>
      <c r="N17" s="77"/>
      <c r="O17" s="105"/>
      <c r="P17" s="47"/>
      <c r="Q17" s="47"/>
      <c r="R17" s="77"/>
      <c r="S17" s="109"/>
      <c r="T17" s="47"/>
      <c r="U17" s="92"/>
      <c r="V17" s="92"/>
      <c r="W17" s="92"/>
    </row>
    <row r="18" spans="1:23" x14ac:dyDescent="0.25">
      <c r="A18" s="48"/>
      <c r="B18" s="78"/>
      <c r="C18" s="106"/>
      <c r="D18" s="49"/>
      <c r="E18" s="49"/>
      <c r="F18" s="78"/>
      <c r="G18" s="106"/>
      <c r="H18" s="49"/>
      <c r="I18" s="49"/>
      <c r="J18" s="78"/>
      <c r="K18" s="106"/>
      <c r="L18" s="49"/>
      <c r="M18" s="49"/>
      <c r="N18" s="78"/>
      <c r="O18" s="106"/>
      <c r="P18" s="49"/>
      <c r="Q18" s="49"/>
      <c r="R18" s="78"/>
      <c r="S18" s="110"/>
      <c r="T18" s="49"/>
      <c r="U18" s="92"/>
      <c r="V18" s="92"/>
      <c r="W18" s="92"/>
    </row>
    <row r="19" spans="1:23" x14ac:dyDescent="0.25">
      <c r="A19" s="28" t="s">
        <v>404</v>
      </c>
      <c r="B19" s="29">
        <v>49968</v>
      </c>
      <c r="C19" s="104">
        <v>2.7</v>
      </c>
      <c r="D19" s="28">
        <v>10</v>
      </c>
      <c r="E19" s="28" t="s">
        <v>404</v>
      </c>
      <c r="F19" s="29">
        <v>97229</v>
      </c>
      <c r="G19" s="104">
        <v>2.9</v>
      </c>
      <c r="H19" s="28">
        <v>10</v>
      </c>
      <c r="I19" s="28" t="s">
        <v>404</v>
      </c>
      <c r="J19" s="29">
        <v>45221</v>
      </c>
      <c r="K19" s="104">
        <v>2.6</v>
      </c>
      <c r="L19" s="28">
        <v>10</v>
      </c>
      <c r="M19" s="28" t="s">
        <v>404</v>
      </c>
      <c r="N19" s="29">
        <v>192418</v>
      </c>
      <c r="O19" s="104">
        <v>2.8</v>
      </c>
      <c r="P19" s="28">
        <v>10</v>
      </c>
      <c r="Q19" s="28" t="s">
        <v>404</v>
      </c>
      <c r="R19" s="29">
        <v>289796</v>
      </c>
      <c r="S19" s="104">
        <v>2.8</v>
      </c>
      <c r="T19" s="28">
        <v>10</v>
      </c>
    </row>
    <row r="20" spans="1:23" x14ac:dyDescent="0.25">
      <c r="A20" s="28" t="s">
        <v>405</v>
      </c>
      <c r="B20" s="29">
        <v>49907</v>
      </c>
      <c r="C20" s="104">
        <v>2.6</v>
      </c>
      <c r="D20" s="28">
        <v>11</v>
      </c>
      <c r="E20" s="28" t="s">
        <v>405</v>
      </c>
      <c r="F20" s="29">
        <v>99793</v>
      </c>
      <c r="G20" s="104">
        <v>2.2000000000000002</v>
      </c>
      <c r="H20" s="28">
        <v>11</v>
      </c>
      <c r="I20" s="28" t="s">
        <v>405</v>
      </c>
      <c r="J20" s="29">
        <v>45990</v>
      </c>
      <c r="K20" s="104">
        <v>2.5</v>
      </c>
      <c r="L20" s="28">
        <v>11</v>
      </c>
      <c r="M20" s="28" t="s">
        <v>405</v>
      </c>
      <c r="N20" s="29">
        <v>195689</v>
      </c>
      <c r="O20" s="104">
        <v>2.2999999999999998</v>
      </c>
      <c r="P20" s="28">
        <v>11</v>
      </c>
      <c r="Q20" s="28" t="s">
        <v>405</v>
      </c>
      <c r="R20" s="29">
        <v>290916</v>
      </c>
      <c r="S20" s="104">
        <v>2.2999999999999998</v>
      </c>
      <c r="T20" s="28">
        <v>11</v>
      </c>
    </row>
    <row r="21" spans="1:23" ht="13.8" thickBot="1" x14ac:dyDescent="0.3">
      <c r="A21" s="28" t="s">
        <v>406</v>
      </c>
      <c r="B21" s="29">
        <v>48090</v>
      </c>
      <c r="C21" s="104">
        <v>0.9</v>
      </c>
      <c r="D21" s="28">
        <v>12</v>
      </c>
      <c r="E21" s="28" t="s">
        <v>406</v>
      </c>
      <c r="F21" s="29">
        <v>94386</v>
      </c>
      <c r="G21" s="104">
        <v>0.9</v>
      </c>
      <c r="H21" s="28">
        <v>12</v>
      </c>
      <c r="I21" s="28" t="s">
        <v>406</v>
      </c>
      <c r="J21" s="29">
        <v>45210</v>
      </c>
      <c r="K21" s="104">
        <v>1</v>
      </c>
      <c r="L21" s="28">
        <v>12</v>
      </c>
      <c r="M21" s="28" t="s">
        <v>406</v>
      </c>
      <c r="N21" s="29">
        <v>187686</v>
      </c>
      <c r="O21" s="104">
        <v>0.9</v>
      </c>
      <c r="P21" s="28">
        <v>12</v>
      </c>
      <c r="Q21" s="28" t="s">
        <v>406</v>
      </c>
      <c r="R21" s="29">
        <v>278035</v>
      </c>
      <c r="S21" s="104">
        <v>0.9</v>
      </c>
      <c r="T21" s="28">
        <v>12</v>
      </c>
    </row>
    <row r="22" spans="1:23" x14ac:dyDescent="0.25">
      <c r="A22" s="134" t="s">
        <v>407</v>
      </c>
      <c r="B22" s="135">
        <v>147965</v>
      </c>
      <c r="C22" s="136">
        <v>2.1</v>
      </c>
      <c r="D22" s="134">
        <v>13</v>
      </c>
      <c r="E22" s="134" t="s">
        <v>407</v>
      </c>
      <c r="F22" s="135">
        <v>291407</v>
      </c>
      <c r="G22" s="136">
        <v>2</v>
      </c>
      <c r="H22" s="134">
        <v>13</v>
      </c>
      <c r="I22" s="134" t="s">
        <v>407</v>
      </c>
      <c r="J22" s="135">
        <v>136421</v>
      </c>
      <c r="K22" s="136">
        <v>2</v>
      </c>
      <c r="L22" s="134">
        <v>13</v>
      </c>
      <c r="M22" s="134" t="s">
        <v>407</v>
      </c>
      <c r="N22" s="135">
        <v>575793</v>
      </c>
      <c r="O22" s="136">
        <v>2</v>
      </c>
      <c r="P22" s="134">
        <v>13</v>
      </c>
      <c r="Q22" s="134" t="s">
        <v>407</v>
      </c>
      <c r="R22" s="135">
        <v>858746</v>
      </c>
      <c r="S22" s="136">
        <v>2</v>
      </c>
      <c r="T22" s="32">
        <v>13</v>
      </c>
    </row>
    <row r="23" spans="1:23" x14ac:dyDescent="0.25">
      <c r="A23" s="46"/>
      <c r="B23" s="77"/>
      <c r="C23" s="105"/>
      <c r="D23" s="47"/>
      <c r="E23" s="47"/>
      <c r="F23" s="77"/>
      <c r="G23" s="105"/>
      <c r="H23" s="47"/>
      <c r="I23" s="47"/>
      <c r="J23" s="77"/>
      <c r="K23" s="105"/>
      <c r="L23" s="47"/>
      <c r="M23" s="47"/>
      <c r="N23" s="77"/>
      <c r="O23" s="105"/>
      <c r="P23" s="47"/>
      <c r="Q23" s="47"/>
      <c r="R23" s="77"/>
      <c r="S23" s="109"/>
      <c r="T23" s="47"/>
      <c r="U23" s="92"/>
      <c r="V23" s="92"/>
      <c r="W23" s="92"/>
    </row>
    <row r="24" spans="1:23" x14ac:dyDescent="0.25">
      <c r="A24" s="48"/>
      <c r="B24" s="78"/>
      <c r="C24" s="106"/>
      <c r="D24" s="49"/>
      <c r="E24" s="49"/>
      <c r="F24" s="78"/>
      <c r="G24" s="106"/>
      <c r="H24" s="49"/>
      <c r="I24" s="49"/>
      <c r="J24" s="78"/>
      <c r="K24" s="106"/>
      <c r="L24" s="49"/>
      <c r="M24" s="49"/>
      <c r="N24" s="78"/>
      <c r="O24" s="106"/>
      <c r="P24" s="49"/>
      <c r="Q24" s="49"/>
      <c r="R24" s="78"/>
      <c r="S24" s="110"/>
      <c r="T24" s="49"/>
      <c r="U24" s="92"/>
      <c r="V24" s="92"/>
      <c r="W24" s="92"/>
    </row>
    <row r="25" spans="1:23" x14ac:dyDescent="0.25">
      <c r="A25" s="28" t="s">
        <v>408</v>
      </c>
      <c r="B25" s="29">
        <v>49555</v>
      </c>
      <c r="C25" s="104">
        <v>1.4</v>
      </c>
      <c r="D25" s="28">
        <v>14</v>
      </c>
      <c r="E25" s="28" t="s">
        <v>408</v>
      </c>
      <c r="F25" s="29">
        <v>97431</v>
      </c>
      <c r="G25" s="104">
        <v>1.5</v>
      </c>
      <c r="H25" s="28">
        <v>14</v>
      </c>
      <c r="I25" s="28" t="s">
        <v>408</v>
      </c>
      <c r="J25" s="29">
        <v>45347</v>
      </c>
      <c r="K25" s="104">
        <v>1.1000000000000001</v>
      </c>
      <c r="L25" s="28">
        <v>14</v>
      </c>
      <c r="M25" s="28" t="s">
        <v>408</v>
      </c>
      <c r="N25" s="29">
        <v>192333</v>
      </c>
      <c r="O25" s="104">
        <v>1.4</v>
      </c>
      <c r="P25" s="28">
        <v>14</v>
      </c>
      <c r="Q25" s="28" t="s">
        <v>408</v>
      </c>
      <c r="R25" s="29">
        <v>284049</v>
      </c>
      <c r="S25" s="104">
        <v>1.2</v>
      </c>
      <c r="T25" s="28">
        <v>14</v>
      </c>
    </row>
    <row r="26" spans="1:23" x14ac:dyDescent="0.25">
      <c r="A26" s="28" t="s">
        <v>409</v>
      </c>
      <c r="B26" s="29">
        <v>46812</v>
      </c>
      <c r="C26" s="104">
        <v>2.6</v>
      </c>
      <c r="D26" s="28">
        <v>15</v>
      </c>
      <c r="E26" s="28" t="s">
        <v>409</v>
      </c>
      <c r="F26" s="29">
        <v>90697</v>
      </c>
      <c r="G26" s="104">
        <v>2.5</v>
      </c>
      <c r="H26" s="28">
        <v>15</v>
      </c>
      <c r="I26" s="28" t="s">
        <v>409</v>
      </c>
      <c r="J26" s="29">
        <v>42926</v>
      </c>
      <c r="K26" s="104">
        <v>2.2999999999999998</v>
      </c>
      <c r="L26" s="28">
        <v>15</v>
      </c>
      <c r="M26" s="28" t="s">
        <v>409</v>
      </c>
      <c r="N26" s="29">
        <v>180434</v>
      </c>
      <c r="O26" s="104">
        <v>2.5</v>
      </c>
      <c r="P26" s="28">
        <v>15</v>
      </c>
      <c r="Q26" s="28" t="s">
        <v>409</v>
      </c>
      <c r="R26" s="29">
        <v>265139</v>
      </c>
      <c r="S26" s="104">
        <v>2.5</v>
      </c>
      <c r="T26" s="28">
        <v>15</v>
      </c>
    </row>
    <row r="27" spans="1:23" ht="13.8" thickBot="1" x14ac:dyDescent="0.3">
      <c r="A27" s="28" t="s">
        <v>410</v>
      </c>
      <c r="B27" s="29">
        <v>46640</v>
      </c>
      <c r="C27" s="104">
        <v>2.1</v>
      </c>
      <c r="D27" s="28">
        <v>16</v>
      </c>
      <c r="E27" s="28" t="s">
        <v>410</v>
      </c>
      <c r="F27" s="29">
        <v>90905</v>
      </c>
      <c r="G27" s="104">
        <v>2</v>
      </c>
      <c r="H27" s="28">
        <v>16</v>
      </c>
      <c r="I27" s="28" t="s">
        <v>410</v>
      </c>
      <c r="J27" s="29">
        <v>43235</v>
      </c>
      <c r="K27" s="104">
        <v>1.8</v>
      </c>
      <c r="L27" s="28">
        <v>16</v>
      </c>
      <c r="M27" s="28" t="s">
        <v>410</v>
      </c>
      <c r="N27" s="29">
        <v>180779</v>
      </c>
      <c r="O27" s="104">
        <v>2</v>
      </c>
      <c r="P27" s="28">
        <v>16</v>
      </c>
      <c r="Q27" s="28" t="s">
        <v>410</v>
      </c>
      <c r="R27" s="29">
        <v>263587</v>
      </c>
      <c r="S27" s="104">
        <v>2.2000000000000002</v>
      </c>
      <c r="T27" s="28">
        <v>16</v>
      </c>
    </row>
    <row r="28" spans="1:23" x14ac:dyDescent="0.25">
      <c r="A28" s="134" t="s">
        <v>411</v>
      </c>
      <c r="B28" s="135">
        <v>143007</v>
      </c>
      <c r="C28" s="136">
        <v>2</v>
      </c>
      <c r="D28" s="134">
        <v>17</v>
      </c>
      <c r="E28" s="134" t="s">
        <v>411</v>
      </c>
      <c r="F28" s="135">
        <v>279033</v>
      </c>
      <c r="G28" s="136">
        <v>2</v>
      </c>
      <c r="H28" s="134">
        <v>17</v>
      </c>
      <c r="I28" s="134" t="s">
        <v>411</v>
      </c>
      <c r="J28" s="135">
        <v>131507</v>
      </c>
      <c r="K28" s="136">
        <v>1.7</v>
      </c>
      <c r="L28" s="134">
        <v>17</v>
      </c>
      <c r="M28" s="134" t="s">
        <v>411</v>
      </c>
      <c r="N28" s="135">
        <v>553547</v>
      </c>
      <c r="O28" s="136">
        <v>1.9</v>
      </c>
      <c r="P28" s="134">
        <v>17</v>
      </c>
      <c r="Q28" s="134" t="s">
        <v>411</v>
      </c>
      <c r="R28" s="135">
        <v>812776</v>
      </c>
      <c r="S28" s="136">
        <v>1.9</v>
      </c>
      <c r="T28" s="32">
        <v>17</v>
      </c>
    </row>
    <row r="29" spans="1:23" ht="13.8" thickBot="1" x14ac:dyDescent="0.3">
      <c r="A29" s="144" t="s">
        <v>412</v>
      </c>
      <c r="B29" s="145">
        <v>290972</v>
      </c>
      <c r="C29" s="146">
        <v>2</v>
      </c>
      <c r="D29" s="144">
        <v>18</v>
      </c>
      <c r="E29" s="144" t="s">
        <v>412</v>
      </c>
      <c r="F29" s="145">
        <v>570440</v>
      </c>
      <c r="G29" s="146">
        <v>2</v>
      </c>
      <c r="H29" s="144">
        <v>18</v>
      </c>
      <c r="I29" s="144" t="s">
        <v>412</v>
      </c>
      <c r="J29" s="145">
        <v>267928</v>
      </c>
      <c r="K29" s="146">
        <v>1.9</v>
      </c>
      <c r="L29" s="144">
        <v>18</v>
      </c>
      <c r="M29" s="144" t="s">
        <v>412</v>
      </c>
      <c r="N29" s="145">
        <v>1129340</v>
      </c>
      <c r="O29" s="146">
        <v>2</v>
      </c>
      <c r="P29" s="144">
        <v>18</v>
      </c>
      <c r="Q29" s="144" t="s">
        <v>412</v>
      </c>
      <c r="R29" s="145">
        <v>1671522</v>
      </c>
      <c r="S29" s="146">
        <v>2</v>
      </c>
      <c r="T29" s="28">
        <v>18</v>
      </c>
    </row>
    <row r="30" spans="1:23" ht="13.8" thickTop="1" x14ac:dyDescent="0.25">
      <c r="A30" s="140"/>
      <c r="B30" s="141"/>
      <c r="C30" s="142"/>
      <c r="D30" s="92"/>
      <c r="E30" s="92"/>
      <c r="F30" s="141"/>
      <c r="G30" s="142"/>
      <c r="H30" s="92"/>
      <c r="I30" s="92"/>
      <c r="J30" s="141"/>
      <c r="K30" s="142"/>
      <c r="L30" s="92"/>
      <c r="M30" s="92"/>
      <c r="N30" s="141"/>
      <c r="O30" s="142"/>
      <c r="P30" s="92"/>
      <c r="Q30" s="92"/>
      <c r="R30" s="141"/>
      <c r="S30" s="143"/>
      <c r="T30" s="47"/>
      <c r="U30" s="92"/>
      <c r="V30" s="92"/>
      <c r="W30" s="92"/>
    </row>
    <row r="31" spans="1:23" x14ac:dyDescent="0.25">
      <c r="A31" s="48"/>
      <c r="B31" s="78"/>
      <c r="C31" s="106"/>
      <c r="D31" s="49"/>
      <c r="E31" s="49"/>
      <c r="F31" s="78"/>
      <c r="G31" s="106"/>
      <c r="H31" s="49"/>
      <c r="I31" s="49"/>
      <c r="J31" s="78"/>
      <c r="K31" s="106"/>
      <c r="L31" s="49"/>
      <c r="M31" s="49"/>
      <c r="N31" s="78"/>
      <c r="O31" s="106"/>
      <c r="P31" s="49"/>
      <c r="Q31" s="49"/>
      <c r="R31" s="78"/>
      <c r="S31" s="110"/>
      <c r="T31" s="49"/>
      <c r="U31" s="92"/>
      <c r="V31" s="92"/>
      <c r="W31" s="92"/>
    </row>
    <row r="32" spans="1:23" ht="13.8" thickBot="1" x14ac:dyDescent="0.3">
      <c r="A32" s="137" t="s">
        <v>36</v>
      </c>
      <c r="B32" s="138">
        <v>571053</v>
      </c>
      <c r="C32" s="139">
        <v>2.1</v>
      </c>
      <c r="D32" s="137">
        <v>19</v>
      </c>
      <c r="E32" s="137" t="s">
        <v>36</v>
      </c>
      <c r="F32" s="138">
        <v>1116759</v>
      </c>
      <c r="G32" s="139">
        <v>2.1</v>
      </c>
      <c r="H32" s="137">
        <v>19</v>
      </c>
      <c r="I32" s="137" t="s">
        <v>36</v>
      </c>
      <c r="J32" s="138">
        <v>527323</v>
      </c>
      <c r="K32" s="139">
        <v>1.9</v>
      </c>
      <c r="L32" s="137">
        <v>19</v>
      </c>
      <c r="M32" s="137" t="s">
        <v>36</v>
      </c>
      <c r="N32" s="138">
        <v>2215135</v>
      </c>
      <c r="O32" s="139">
        <v>2.1</v>
      </c>
      <c r="P32" s="137">
        <v>19</v>
      </c>
      <c r="Q32" s="137" t="s">
        <v>36</v>
      </c>
      <c r="R32" s="138">
        <v>3263077</v>
      </c>
      <c r="S32" s="139">
        <v>2.1</v>
      </c>
      <c r="T32" s="33">
        <v>19</v>
      </c>
    </row>
    <row r="33" spans="1:23" ht="13.8" thickTop="1" x14ac:dyDescent="0.25">
      <c r="A33" s="16"/>
      <c r="B33" s="79"/>
      <c r="F33" s="79"/>
      <c r="J33" s="79"/>
      <c r="N33" s="79"/>
      <c r="R33" s="79"/>
    </row>
    <row r="34" spans="1:23" ht="12.75" customHeight="1" x14ac:dyDescent="0.25">
      <c r="A34" s="50" t="s">
        <v>413</v>
      </c>
      <c r="B34" s="80"/>
      <c r="C34" s="108"/>
      <c r="D34" s="51"/>
      <c r="E34" s="51"/>
      <c r="F34" s="80"/>
      <c r="G34" s="108"/>
      <c r="H34" s="51"/>
      <c r="I34" s="51"/>
      <c r="J34" s="80"/>
      <c r="K34" s="108"/>
      <c r="L34" s="51"/>
      <c r="M34" s="51"/>
      <c r="N34" s="80"/>
      <c r="O34" s="108"/>
      <c r="P34" s="51"/>
      <c r="Q34" s="51"/>
      <c r="R34" s="80"/>
      <c r="S34" s="111"/>
      <c r="T34" s="51"/>
    </row>
    <row r="35" spans="1:23" ht="12.75" customHeight="1" x14ac:dyDescent="0.25">
      <c r="A35" s="268" t="s">
        <v>101</v>
      </c>
      <c r="B35" s="269"/>
      <c r="C35" s="103" t="s">
        <v>391</v>
      </c>
      <c r="D35" s="45"/>
      <c r="E35" s="58" t="s">
        <v>112</v>
      </c>
      <c r="F35" s="83"/>
      <c r="G35" s="103" t="s">
        <v>391</v>
      </c>
      <c r="H35" s="45"/>
      <c r="I35" s="58" t="s">
        <v>125</v>
      </c>
      <c r="J35" s="83"/>
      <c r="K35" s="103" t="s">
        <v>391</v>
      </c>
      <c r="L35" s="45"/>
      <c r="M35" s="58" t="s">
        <v>415</v>
      </c>
      <c r="N35" s="83"/>
      <c r="O35" s="103" t="s">
        <v>391</v>
      </c>
      <c r="P35" s="45"/>
      <c r="Q35" s="58" t="s">
        <v>135</v>
      </c>
      <c r="R35" s="83"/>
      <c r="S35" s="103" t="s">
        <v>391</v>
      </c>
      <c r="T35" s="45"/>
    </row>
    <row r="36" spans="1:23" x14ac:dyDescent="0.25">
      <c r="A36" s="28"/>
      <c r="B36" s="29"/>
      <c r="C36" s="104"/>
      <c r="D36" s="28"/>
      <c r="E36" s="28"/>
      <c r="F36" s="29"/>
      <c r="G36" s="104"/>
      <c r="H36" s="28"/>
      <c r="I36" s="28"/>
      <c r="J36" s="29"/>
      <c r="K36" s="104"/>
      <c r="L36" s="28"/>
      <c r="M36" s="28"/>
      <c r="N36" s="29"/>
      <c r="O36" s="104"/>
      <c r="P36" s="28"/>
      <c r="Q36" s="28"/>
      <c r="R36" s="29"/>
      <c r="S36" s="104"/>
      <c r="T36" s="28"/>
    </row>
    <row r="37" spans="1:23" x14ac:dyDescent="0.25">
      <c r="A37" s="28" t="s">
        <v>395</v>
      </c>
      <c r="B37" s="29">
        <v>43987</v>
      </c>
      <c r="C37" s="104">
        <v>-0.5</v>
      </c>
      <c r="D37" s="28">
        <v>20</v>
      </c>
      <c r="E37" s="28" t="s">
        <v>395</v>
      </c>
      <c r="F37" s="29">
        <v>86804</v>
      </c>
      <c r="G37" s="104">
        <v>0.1</v>
      </c>
      <c r="H37" s="28">
        <v>20</v>
      </c>
      <c r="I37" s="28" t="s">
        <v>395</v>
      </c>
      <c r="J37" s="29">
        <v>40489</v>
      </c>
      <c r="K37" s="104">
        <v>-0.9</v>
      </c>
      <c r="L37" s="28">
        <v>20</v>
      </c>
      <c r="M37" s="28" t="s">
        <v>395</v>
      </c>
      <c r="N37" s="29">
        <v>171279</v>
      </c>
      <c r="O37" s="104">
        <v>-0.3</v>
      </c>
      <c r="P37" s="28">
        <v>20</v>
      </c>
      <c r="Q37" s="28" t="s">
        <v>395</v>
      </c>
      <c r="R37" s="29">
        <v>246992</v>
      </c>
      <c r="S37" s="104">
        <v>-0.8</v>
      </c>
      <c r="T37" s="28">
        <v>20</v>
      </c>
    </row>
    <row r="38" spans="1:23" x14ac:dyDescent="0.25">
      <c r="A38" s="28" t="s">
        <v>396</v>
      </c>
      <c r="B38" s="29">
        <v>42523</v>
      </c>
      <c r="C38" s="104">
        <v>1.6</v>
      </c>
      <c r="D38" s="28">
        <v>21</v>
      </c>
      <c r="E38" s="28" t="s">
        <v>396</v>
      </c>
      <c r="F38" s="29">
        <v>83924</v>
      </c>
      <c r="G38" s="104">
        <v>1.9</v>
      </c>
      <c r="H38" s="28">
        <v>21</v>
      </c>
      <c r="I38" s="28" t="s">
        <v>396</v>
      </c>
      <c r="J38" s="29">
        <v>39392</v>
      </c>
      <c r="K38" s="104">
        <v>1.9</v>
      </c>
      <c r="L38" s="28">
        <v>21</v>
      </c>
      <c r="M38" s="28" t="s">
        <v>396</v>
      </c>
      <c r="N38" s="29">
        <v>165838</v>
      </c>
      <c r="O38" s="104">
        <v>1.8</v>
      </c>
      <c r="P38" s="28">
        <v>21</v>
      </c>
      <c r="Q38" s="28" t="s">
        <v>396</v>
      </c>
      <c r="R38" s="29">
        <v>240194</v>
      </c>
      <c r="S38" s="104">
        <v>2</v>
      </c>
      <c r="T38" s="28">
        <v>21</v>
      </c>
    </row>
    <row r="39" spans="1:23" ht="13.8" thickBot="1" x14ac:dyDescent="0.3">
      <c r="A39" s="28" t="s">
        <v>397</v>
      </c>
      <c r="B39" s="29">
        <v>49560</v>
      </c>
      <c r="C39" s="104">
        <v>0.8</v>
      </c>
      <c r="D39" s="28">
        <v>22</v>
      </c>
      <c r="E39" s="28" t="s">
        <v>397</v>
      </c>
      <c r="F39" s="29">
        <v>93986</v>
      </c>
      <c r="G39" s="104">
        <v>0.1</v>
      </c>
      <c r="H39" s="28">
        <v>22</v>
      </c>
      <c r="I39" s="28" t="s">
        <v>397</v>
      </c>
      <c r="J39" s="29">
        <v>44738</v>
      </c>
      <c r="K39" s="104">
        <v>0.3</v>
      </c>
      <c r="L39" s="28">
        <v>22</v>
      </c>
      <c r="M39" s="28" t="s">
        <v>397</v>
      </c>
      <c r="N39" s="29">
        <v>188284</v>
      </c>
      <c r="O39" s="104">
        <v>0.3</v>
      </c>
      <c r="P39" s="28">
        <v>22</v>
      </c>
      <c r="Q39" s="28" t="s">
        <v>397</v>
      </c>
      <c r="R39" s="29">
        <v>275524</v>
      </c>
      <c r="S39" s="104">
        <v>0.7</v>
      </c>
      <c r="T39" s="28">
        <v>22</v>
      </c>
    </row>
    <row r="40" spans="1:23" x14ac:dyDescent="0.25">
      <c r="A40" s="134" t="s">
        <v>398</v>
      </c>
      <c r="B40" s="135">
        <v>136070</v>
      </c>
      <c r="C40" s="136">
        <v>0.6</v>
      </c>
      <c r="D40" s="134">
        <v>23</v>
      </c>
      <c r="E40" s="134" t="s">
        <v>398</v>
      </c>
      <c r="F40" s="135">
        <v>264714</v>
      </c>
      <c r="G40" s="136">
        <v>0.7</v>
      </c>
      <c r="H40" s="134">
        <v>23</v>
      </c>
      <c r="I40" s="134" t="s">
        <v>398</v>
      </c>
      <c r="J40" s="135">
        <v>124618</v>
      </c>
      <c r="K40" s="136">
        <v>0.4</v>
      </c>
      <c r="L40" s="134">
        <v>23</v>
      </c>
      <c r="M40" s="134" t="s">
        <v>398</v>
      </c>
      <c r="N40" s="135">
        <v>525402</v>
      </c>
      <c r="O40" s="136">
        <v>0.6</v>
      </c>
      <c r="P40" s="134">
        <v>23</v>
      </c>
      <c r="Q40" s="134" t="s">
        <v>398</v>
      </c>
      <c r="R40" s="135">
        <v>762710</v>
      </c>
      <c r="S40" s="136">
        <v>0.6</v>
      </c>
      <c r="T40" s="32">
        <v>23</v>
      </c>
    </row>
    <row r="41" spans="1:23" x14ac:dyDescent="0.25">
      <c r="A41" s="46"/>
      <c r="B41" s="77"/>
      <c r="C41" s="105"/>
      <c r="D41" s="47"/>
      <c r="E41" s="47"/>
      <c r="F41" s="77"/>
      <c r="G41" s="105"/>
      <c r="H41" s="47"/>
      <c r="I41" s="47"/>
      <c r="J41" s="77"/>
      <c r="K41" s="105"/>
      <c r="L41" s="47"/>
      <c r="M41" s="47"/>
      <c r="N41" s="77"/>
      <c r="O41" s="105"/>
      <c r="P41" s="47"/>
      <c r="Q41" s="47"/>
      <c r="R41" s="77"/>
      <c r="S41" s="109"/>
      <c r="T41" s="47"/>
      <c r="U41" s="92"/>
      <c r="V41" s="92"/>
      <c r="W41" s="92"/>
    </row>
    <row r="42" spans="1:23" x14ac:dyDescent="0.25">
      <c r="A42" s="48"/>
      <c r="B42" s="78"/>
      <c r="C42" s="106"/>
      <c r="D42" s="49"/>
      <c r="E42" s="49"/>
      <c r="F42" s="78"/>
      <c r="G42" s="106"/>
      <c r="H42" s="49"/>
      <c r="I42" s="49"/>
      <c r="J42" s="78"/>
      <c r="K42" s="106"/>
      <c r="L42" s="49"/>
      <c r="M42" s="49"/>
      <c r="N42" s="78"/>
      <c r="O42" s="106"/>
      <c r="P42" s="49"/>
      <c r="Q42" s="49"/>
      <c r="R42" s="78"/>
      <c r="S42" s="110"/>
      <c r="T42" s="49"/>
      <c r="U42" s="92"/>
      <c r="V42" s="92"/>
      <c r="W42" s="92"/>
    </row>
    <row r="43" spans="1:23" x14ac:dyDescent="0.25">
      <c r="A43" s="28" t="s">
        <v>399</v>
      </c>
      <c r="B43" s="29">
        <v>46370</v>
      </c>
      <c r="C43" s="104">
        <v>2.2999999999999998</v>
      </c>
      <c r="D43" s="28">
        <v>24</v>
      </c>
      <c r="E43" s="28" t="s">
        <v>399</v>
      </c>
      <c r="F43" s="29">
        <v>90790</v>
      </c>
      <c r="G43" s="104">
        <v>2.4</v>
      </c>
      <c r="H43" s="28">
        <v>24</v>
      </c>
      <c r="I43" s="28" t="s">
        <v>399</v>
      </c>
      <c r="J43" s="29">
        <v>43433</v>
      </c>
      <c r="K43" s="104">
        <v>2.2000000000000002</v>
      </c>
      <c r="L43" s="28">
        <v>24</v>
      </c>
      <c r="M43" s="28" t="s">
        <v>399</v>
      </c>
      <c r="N43" s="29">
        <v>180593</v>
      </c>
      <c r="O43" s="104">
        <v>2.2999999999999998</v>
      </c>
      <c r="P43" s="28">
        <v>24</v>
      </c>
      <c r="Q43" s="28" t="s">
        <v>399</v>
      </c>
      <c r="R43" s="29">
        <v>263901</v>
      </c>
      <c r="S43" s="104">
        <v>2.2000000000000002</v>
      </c>
      <c r="T43" s="28">
        <v>24</v>
      </c>
    </row>
    <row r="44" spans="1:23" x14ac:dyDescent="0.25">
      <c r="A44" s="28" t="s">
        <v>400</v>
      </c>
      <c r="B44" s="29">
        <v>50533</v>
      </c>
      <c r="C44" s="104">
        <v>1.3</v>
      </c>
      <c r="D44" s="28">
        <v>25</v>
      </c>
      <c r="E44" s="28" t="s">
        <v>400</v>
      </c>
      <c r="F44" s="29">
        <v>99613</v>
      </c>
      <c r="G44" s="104">
        <v>1.4</v>
      </c>
      <c r="H44" s="28">
        <v>25</v>
      </c>
      <c r="I44" s="28" t="s">
        <v>400</v>
      </c>
      <c r="J44" s="29">
        <v>48159</v>
      </c>
      <c r="K44" s="104">
        <v>1.2</v>
      </c>
      <c r="L44" s="28">
        <v>25</v>
      </c>
      <c r="M44" s="28" t="s">
        <v>400</v>
      </c>
      <c r="N44" s="29">
        <v>198305</v>
      </c>
      <c r="O44" s="104">
        <v>1.3</v>
      </c>
      <c r="P44" s="28">
        <v>25</v>
      </c>
      <c r="Q44" s="28" t="s">
        <v>400</v>
      </c>
      <c r="R44" s="29">
        <v>293412</v>
      </c>
      <c r="S44" s="104">
        <v>1.3</v>
      </c>
      <c r="T44" s="28">
        <v>25</v>
      </c>
    </row>
    <row r="45" spans="1:23" ht="13.8" thickBot="1" x14ac:dyDescent="0.3">
      <c r="A45" s="28" t="s">
        <v>401</v>
      </c>
      <c r="B45" s="29"/>
      <c r="C45" s="104"/>
      <c r="D45" s="28">
        <v>26</v>
      </c>
      <c r="E45" s="28" t="s">
        <v>401</v>
      </c>
      <c r="F45" s="29"/>
      <c r="G45" s="104"/>
      <c r="H45" s="28">
        <v>26</v>
      </c>
      <c r="I45" s="28" t="s">
        <v>401</v>
      </c>
      <c r="J45" s="29"/>
      <c r="K45" s="104"/>
      <c r="L45" s="28">
        <v>26</v>
      </c>
      <c r="M45" s="28" t="s">
        <v>401</v>
      </c>
      <c r="N45" s="29"/>
      <c r="O45" s="104"/>
      <c r="P45" s="28">
        <v>26</v>
      </c>
      <c r="Q45" s="28" t="s">
        <v>401</v>
      </c>
      <c r="R45" s="29"/>
      <c r="S45" s="104"/>
      <c r="T45" s="28">
        <v>26</v>
      </c>
    </row>
    <row r="46" spans="1:23" x14ac:dyDescent="0.25">
      <c r="A46" s="134" t="s">
        <v>402</v>
      </c>
      <c r="B46" s="135">
        <v>96903</v>
      </c>
      <c r="C46" s="136">
        <v>1.8</v>
      </c>
      <c r="D46" s="134">
        <v>27</v>
      </c>
      <c r="E46" s="134" t="s">
        <v>402</v>
      </c>
      <c r="F46" s="135">
        <v>190403</v>
      </c>
      <c r="G46" s="136">
        <v>1.9</v>
      </c>
      <c r="H46" s="134">
        <v>27</v>
      </c>
      <c r="I46" s="134" t="s">
        <v>402</v>
      </c>
      <c r="J46" s="135">
        <v>91592</v>
      </c>
      <c r="K46" s="136">
        <v>1.7</v>
      </c>
      <c r="L46" s="134">
        <v>27</v>
      </c>
      <c r="M46" s="134" t="s">
        <v>402</v>
      </c>
      <c r="N46" s="135">
        <v>378898</v>
      </c>
      <c r="O46" s="136">
        <v>1.8</v>
      </c>
      <c r="P46" s="134">
        <v>27</v>
      </c>
      <c r="Q46" s="134" t="s">
        <v>402</v>
      </c>
      <c r="R46" s="135">
        <v>557313</v>
      </c>
      <c r="S46" s="136">
        <v>1.7</v>
      </c>
      <c r="T46" s="32">
        <v>27</v>
      </c>
    </row>
    <row r="47" spans="1:23" x14ac:dyDescent="0.25">
      <c r="A47" s="28" t="s">
        <v>403</v>
      </c>
      <c r="B47" s="29">
        <v>232972</v>
      </c>
      <c r="C47" s="104">
        <v>1.1000000000000001</v>
      </c>
      <c r="D47" s="28">
        <v>28</v>
      </c>
      <c r="E47" s="28" t="s">
        <v>403</v>
      </c>
      <c r="F47" s="29">
        <v>455117</v>
      </c>
      <c r="G47" s="104">
        <v>1.2</v>
      </c>
      <c r="H47" s="28">
        <v>28</v>
      </c>
      <c r="I47" s="28" t="s">
        <v>403</v>
      </c>
      <c r="J47" s="29">
        <v>216211</v>
      </c>
      <c r="K47" s="104">
        <v>0.9</v>
      </c>
      <c r="L47" s="28">
        <v>28</v>
      </c>
      <c r="M47" s="28" t="s">
        <v>403</v>
      </c>
      <c r="N47" s="29">
        <v>904300</v>
      </c>
      <c r="O47" s="104">
        <v>1.1000000000000001</v>
      </c>
      <c r="P47" s="28">
        <v>28</v>
      </c>
      <c r="Q47" s="28" t="s">
        <v>403</v>
      </c>
      <c r="R47" s="29">
        <v>1320023</v>
      </c>
      <c r="S47" s="104">
        <v>1.1000000000000001</v>
      </c>
      <c r="T47" s="28">
        <v>28</v>
      </c>
    </row>
    <row r="48" spans="1:23" x14ac:dyDescent="0.25">
      <c r="A48" s="46"/>
      <c r="B48" s="77"/>
      <c r="C48" s="105"/>
      <c r="D48" s="47"/>
      <c r="E48" s="47"/>
      <c r="F48" s="77"/>
      <c r="G48" s="105"/>
      <c r="H48" s="47"/>
      <c r="I48" s="47"/>
      <c r="J48" s="77"/>
      <c r="K48" s="105"/>
      <c r="L48" s="47"/>
      <c r="M48" s="47"/>
      <c r="N48" s="77"/>
      <c r="O48" s="105"/>
      <c r="P48" s="47"/>
      <c r="Q48" s="47"/>
      <c r="R48" s="77"/>
      <c r="S48" s="109"/>
      <c r="T48" s="47"/>
      <c r="U48" s="92"/>
      <c r="V48" s="92"/>
      <c r="W48" s="92"/>
    </row>
    <row r="49" spans="1:23" x14ac:dyDescent="0.25">
      <c r="A49" s="48"/>
      <c r="B49" s="78"/>
      <c r="C49" s="106"/>
      <c r="D49" s="49"/>
      <c r="E49" s="49"/>
      <c r="F49" s="78"/>
      <c r="G49" s="106"/>
      <c r="H49" s="49"/>
      <c r="I49" s="49"/>
      <c r="J49" s="78"/>
      <c r="K49" s="106"/>
      <c r="L49" s="49"/>
      <c r="M49" s="49"/>
      <c r="N49" s="78"/>
      <c r="O49" s="106"/>
      <c r="P49" s="49"/>
      <c r="Q49" s="49"/>
      <c r="R49" s="78"/>
      <c r="S49" s="110"/>
      <c r="T49" s="49"/>
      <c r="U49" s="92"/>
      <c r="V49" s="92"/>
      <c r="W49" s="92"/>
    </row>
    <row r="50" spans="1:23" x14ac:dyDescent="0.25">
      <c r="A50" s="28" t="s">
        <v>404</v>
      </c>
      <c r="B50" s="29"/>
      <c r="C50" s="104"/>
      <c r="D50" s="28">
        <v>29</v>
      </c>
      <c r="E50" s="28" t="s">
        <v>404</v>
      </c>
      <c r="F50" s="29"/>
      <c r="G50" s="104"/>
      <c r="H50" s="28">
        <v>29</v>
      </c>
      <c r="I50" s="28" t="s">
        <v>404</v>
      </c>
      <c r="J50" s="29"/>
      <c r="K50" s="104"/>
      <c r="L50" s="28">
        <v>29</v>
      </c>
      <c r="M50" s="28" t="s">
        <v>404</v>
      </c>
      <c r="N50" s="29"/>
      <c r="O50" s="104"/>
      <c r="P50" s="28">
        <v>29</v>
      </c>
      <c r="Q50" s="28" t="s">
        <v>404</v>
      </c>
      <c r="R50" s="29"/>
      <c r="S50" s="104"/>
      <c r="T50" s="28">
        <v>29</v>
      </c>
    </row>
    <row r="51" spans="1:23" x14ac:dyDescent="0.25">
      <c r="A51" s="28" t="s">
        <v>405</v>
      </c>
      <c r="B51" s="29"/>
      <c r="C51" s="104"/>
      <c r="D51" s="28">
        <v>30</v>
      </c>
      <c r="E51" s="28" t="s">
        <v>405</v>
      </c>
      <c r="F51" s="29"/>
      <c r="G51" s="104"/>
      <c r="H51" s="28">
        <v>30</v>
      </c>
      <c r="I51" s="28" t="s">
        <v>405</v>
      </c>
      <c r="J51" s="29"/>
      <c r="K51" s="104"/>
      <c r="L51" s="28">
        <v>30</v>
      </c>
      <c r="M51" s="28" t="s">
        <v>405</v>
      </c>
      <c r="N51" s="29"/>
      <c r="O51" s="104"/>
      <c r="P51" s="28">
        <v>30</v>
      </c>
      <c r="Q51" s="28" t="s">
        <v>405</v>
      </c>
      <c r="R51" s="29"/>
      <c r="S51" s="104"/>
      <c r="T51" s="28">
        <v>30</v>
      </c>
    </row>
    <row r="52" spans="1:23" ht="13.8" thickBot="1" x14ac:dyDescent="0.3">
      <c r="A52" s="28" t="s">
        <v>406</v>
      </c>
      <c r="B52" s="29"/>
      <c r="C52" s="104"/>
      <c r="D52" s="28">
        <v>31</v>
      </c>
      <c r="E52" s="28" t="s">
        <v>406</v>
      </c>
      <c r="F52" s="29"/>
      <c r="G52" s="104"/>
      <c r="H52" s="28">
        <v>31</v>
      </c>
      <c r="I52" s="28" t="s">
        <v>406</v>
      </c>
      <c r="J52" s="29"/>
      <c r="K52" s="104"/>
      <c r="L52" s="28">
        <v>31</v>
      </c>
      <c r="M52" s="28" t="s">
        <v>406</v>
      </c>
      <c r="N52" s="29"/>
      <c r="O52" s="104"/>
      <c r="P52" s="28">
        <v>31</v>
      </c>
      <c r="Q52" s="28" t="s">
        <v>406</v>
      </c>
      <c r="R52" s="29"/>
      <c r="S52" s="104"/>
      <c r="T52" s="28">
        <v>31</v>
      </c>
    </row>
    <row r="53" spans="1:23" x14ac:dyDescent="0.25">
      <c r="A53" s="134" t="s">
        <v>407</v>
      </c>
      <c r="B53" s="135">
        <v>0</v>
      </c>
      <c r="C53" s="136"/>
      <c r="D53" s="134">
        <v>32</v>
      </c>
      <c r="E53" s="134" t="s">
        <v>407</v>
      </c>
      <c r="F53" s="135">
        <v>0</v>
      </c>
      <c r="G53" s="136"/>
      <c r="H53" s="134">
        <v>32</v>
      </c>
      <c r="I53" s="134" t="s">
        <v>407</v>
      </c>
      <c r="J53" s="135">
        <v>0</v>
      </c>
      <c r="K53" s="136"/>
      <c r="L53" s="134">
        <v>32</v>
      </c>
      <c r="M53" s="134" t="s">
        <v>407</v>
      </c>
      <c r="N53" s="135">
        <v>0</v>
      </c>
      <c r="O53" s="136"/>
      <c r="P53" s="134">
        <v>32</v>
      </c>
      <c r="Q53" s="134" t="s">
        <v>407</v>
      </c>
      <c r="R53" s="135">
        <v>0</v>
      </c>
      <c r="S53" s="136"/>
      <c r="T53" s="32">
        <v>32</v>
      </c>
    </row>
    <row r="54" spans="1:23" x14ac:dyDescent="0.25">
      <c r="A54" s="46"/>
      <c r="B54" s="77"/>
      <c r="C54" s="105"/>
      <c r="D54" s="47"/>
      <c r="E54" s="47"/>
      <c r="F54" s="77"/>
      <c r="G54" s="105"/>
      <c r="H54" s="47"/>
      <c r="I54" s="47"/>
      <c r="J54" s="77"/>
      <c r="K54" s="105"/>
      <c r="L54" s="47"/>
      <c r="M54" s="47"/>
      <c r="N54" s="77"/>
      <c r="O54" s="105"/>
      <c r="P54" s="47"/>
      <c r="Q54" s="47"/>
      <c r="R54" s="77"/>
      <c r="S54" s="109"/>
      <c r="T54" s="47"/>
      <c r="U54" s="92"/>
      <c r="V54" s="92"/>
      <c r="W54" s="92"/>
    </row>
    <row r="55" spans="1:23" x14ac:dyDescent="0.25">
      <c r="A55" s="48"/>
      <c r="B55" s="78"/>
      <c r="C55" s="106"/>
      <c r="D55" s="49"/>
      <c r="E55" s="49"/>
      <c r="F55" s="78"/>
      <c r="G55" s="106"/>
      <c r="H55" s="49"/>
      <c r="I55" s="49"/>
      <c r="J55" s="78"/>
      <c r="K55" s="106"/>
      <c r="L55" s="49"/>
      <c r="M55" s="49"/>
      <c r="N55" s="78"/>
      <c r="O55" s="106"/>
      <c r="P55" s="49"/>
      <c r="Q55" s="49"/>
      <c r="R55" s="78"/>
      <c r="S55" s="110"/>
      <c r="T55" s="49"/>
      <c r="U55" s="92"/>
      <c r="V55" s="92"/>
      <c r="W55" s="92"/>
    </row>
    <row r="56" spans="1:23" x14ac:dyDescent="0.25">
      <c r="A56" s="28" t="s">
        <v>408</v>
      </c>
      <c r="B56" s="29"/>
      <c r="C56" s="104"/>
      <c r="D56" s="28">
        <v>33</v>
      </c>
      <c r="E56" s="28" t="s">
        <v>408</v>
      </c>
      <c r="F56" s="29"/>
      <c r="G56" s="104"/>
      <c r="H56" s="28">
        <v>33</v>
      </c>
      <c r="I56" s="28" t="s">
        <v>408</v>
      </c>
      <c r="J56" s="29"/>
      <c r="K56" s="104"/>
      <c r="L56" s="28">
        <v>33</v>
      </c>
      <c r="M56" s="28" t="s">
        <v>408</v>
      </c>
      <c r="N56" s="29"/>
      <c r="O56" s="104"/>
      <c r="P56" s="28">
        <v>33</v>
      </c>
      <c r="Q56" s="28" t="s">
        <v>408</v>
      </c>
      <c r="R56" s="29"/>
      <c r="S56" s="104"/>
      <c r="T56" s="28">
        <v>33</v>
      </c>
    </row>
    <row r="57" spans="1:23" x14ac:dyDescent="0.25">
      <c r="A57" s="28" t="s">
        <v>409</v>
      </c>
      <c r="B57" s="29"/>
      <c r="C57" s="104"/>
      <c r="D57" s="28">
        <v>34</v>
      </c>
      <c r="E57" s="28" t="s">
        <v>409</v>
      </c>
      <c r="F57" s="29"/>
      <c r="G57" s="104"/>
      <c r="H57" s="28">
        <v>34</v>
      </c>
      <c r="I57" s="28" t="s">
        <v>409</v>
      </c>
      <c r="J57" s="29"/>
      <c r="K57" s="104"/>
      <c r="L57" s="28">
        <v>34</v>
      </c>
      <c r="M57" s="28" t="s">
        <v>409</v>
      </c>
      <c r="N57" s="29"/>
      <c r="O57" s="104"/>
      <c r="P57" s="28">
        <v>34</v>
      </c>
      <c r="Q57" s="28" t="s">
        <v>409</v>
      </c>
      <c r="R57" s="29"/>
      <c r="S57" s="104"/>
      <c r="T57" s="28">
        <v>34</v>
      </c>
    </row>
    <row r="58" spans="1:23" ht="13.8" thickBot="1" x14ac:dyDescent="0.3">
      <c r="A58" s="28" t="s">
        <v>410</v>
      </c>
      <c r="B58" s="29"/>
      <c r="C58" s="104"/>
      <c r="D58" s="28">
        <v>35</v>
      </c>
      <c r="E58" s="28" t="s">
        <v>410</v>
      </c>
      <c r="F58" s="29"/>
      <c r="G58" s="104"/>
      <c r="H58" s="28">
        <v>35</v>
      </c>
      <c r="I58" s="28" t="s">
        <v>410</v>
      </c>
      <c r="J58" s="29"/>
      <c r="K58" s="104"/>
      <c r="L58" s="28">
        <v>35</v>
      </c>
      <c r="M58" s="28" t="s">
        <v>410</v>
      </c>
      <c r="N58" s="29"/>
      <c r="O58" s="104"/>
      <c r="P58" s="28">
        <v>35</v>
      </c>
      <c r="Q58" s="28" t="s">
        <v>410</v>
      </c>
      <c r="R58" s="29"/>
      <c r="S58" s="104"/>
      <c r="T58" s="28">
        <v>35</v>
      </c>
    </row>
    <row r="59" spans="1:23" x14ac:dyDescent="0.25">
      <c r="A59" s="134" t="s">
        <v>411</v>
      </c>
      <c r="B59" s="135">
        <v>0</v>
      </c>
      <c r="C59" s="136"/>
      <c r="D59" s="134">
        <v>36</v>
      </c>
      <c r="E59" s="134" t="s">
        <v>411</v>
      </c>
      <c r="F59" s="135">
        <v>0</v>
      </c>
      <c r="G59" s="136"/>
      <c r="H59" s="134">
        <v>36</v>
      </c>
      <c r="I59" s="134" t="s">
        <v>411</v>
      </c>
      <c r="J59" s="135">
        <v>0</v>
      </c>
      <c r="K59" s="136"/>
      <c r="L59" s="134">
        <v>36</v>
      </c>
      <c r="M59" s="134" t="s">
        <v>411</v>
      </c>
      <c r="N59" s="135">
        <v>0</v>
      </c>
      <c r="O59" s="136"/>
      <c r="P59" s="134">
        <v>36</v>
      </c>
      <c r="Q59" s="134" t="s">
        <v>411</v>
      </c>
      <c r="R59" s="135">
        <v>0</v>
      </c>
      <c r="S59" s="136"/>
      <c r="T59" s="32">
        <v>36</v>
      </c>
    </row>
    <row r="60" spans="1:23" x14ac:dyDescent="0.25">
      <c r="A60" s="28" t="s">
        <v>412</v>
      </c>
      <c r="B60" s="29">
        <v>0</v>
      </c>
      <c r="C60" s="104"/>
      <c r="D60" s="28">
        <v>37</v>
      </c>
      <c r="E60" s="28" t="s">
        <v>412</v>
      </c>
      <c r="F60" s="29">
        <v>0</v>
      </c>
      <c r="G60" s="104"/>
      <c r="H60" s="28">
        <v>37</v>
      </c>
      <c r="I60" s="28" t="s">
        <v>412</v>
      </c>
      <c r="J60" s="29">
        <v>0</v>
      </c>
      <c r="K60" s="104"/>
      <c r="L60" s="28">
        <v>37</v>
      </c>
      <c r="M60" s="28" t="s">
        <v>412</v>
      </c>
      <c r="N60" s="29">
        <v>0</v>
      </c>
      <c r="O60" s="104"/>
      <c r="P60" s="28">
        <v>37</v>
      </c>
      <c r="Q60" s="28" t="s">
        <v>412</v>
      </c>
      <c r="R60" s="29">
        <v>0</v>
      </c>
      <c r="S60" s="104"/>
      <c r="T60" s="28">
        <v>37</v>
      </c>
    </row>
    <row r="61" spans="1:23" x14ac:dyDescent="0.25">
      <c r="A61" s="46"/>
      <c r="B61" s="77"/>
      <c r="C61" s="105"/>
      <c r="D61" s="47"/>
      <c r="E61" s="47"/>
      <c r="F61" s="77"/>
      <c r="G61" s="105"/>
      <c r="H61" s="47"/>
      <c r="I61" s="47"/>
      <c r="J61" s="77"/>
      <c r="K61" s="105"/>
      <c r="L61" s="47"/>
      <c r="M61" s="47"/>
      <c r="N61" s="77"/>
      <c r="O61" s="105"/>
      <c r="P61" s="47"/>
      <c r="Q61" s="47"/>
      <c r="R61" s="77"/>
      <c r="S61" s="109"/>
      <c r="T61" s="47"/>
      <c r="U61" s="92"/>
      <c r="V61" s="92"/>
      <c r="W61" s="92"/>
    </row>
    <row r="62" spans="1:23" x14ac:dyDescent="0.25">
      <c r="A62" s="48"/>
      <c r="B62" s="78"/>
      <c r="C62" s="106"/>
      <c r="D62" s="49"/>
      <c r="E62" s="49"/>
      <c r="F62" s="78"/>
      <c r="G62" s="106"/>
      <c r="H62" s="49"/>
      <c r="I62" s="49"/>
      <c r="J62" s="78"/>
      <c r="K62" s="106"/>
      <c r="L62" s="49"/>
      <c r="M62" s="49"/>
      <c r="N62" s="78"/>
      <c r="O62" s="106"/>
      <c r="P62" s="49"/>
      <c r="Q62" s="49"/>
      <c r="R62" s="78"/>
      <c r="S62" s="110"/>
      <c r="T62" s="49"/>
      <c r="U62" s="92"/>
      <c r="V62" s="92"/>
      <c r="W62" s="92"/>
    </row>
    <row r="63" spans="1:23" ht="13.8" thickBot="1" x14ac:dyDescent="0.3">
      <c r="A63" s="137" t="s">
        <v>36</v>
      </c>
      <c r="B63" s="138">
        <v>232972</v>
      </c>
      <c r="C63" s="139">
        <v>1.1000000000000001</v>
      </c>
      <c r="D63" s="137">
        <v>38</v>
      </c>
      <c r="E63" s="137" t="s">
        <v>36</v>
      </c>
      <c r="F63" s="138">
        <v>455117</v>
      </c>
      <c r="G63" s="139">
        <v>1.2</v>
      </c>
      <c r="H63" s="137">
        <v>38</v>
      </c>
      <c r="I63" s="137" t="s">
        <v>36</v>
      </c>
      <c r="J63" s="138">
        <v>216211</v>
      </c>
      <c r="K63" s="139">
        <v>0.9</v>
      </c>
      <c r="L63" s="137">
        <v>38</v>
      </c>
      <c r="M63" s="137" t="s">
        <v>36</v>
      </c>
      <c r="N63" s="138">
        <v>904300</v>
      </c>
      <c r="O63" s="139">
        <v>1.1000000000000001</v>
      </c>
      <c r="P63" s="137">
        <v>38</v>
      </c>
      <c r="Q63" s="137" t="s">
        <v>36</v>
      </c>
      <c r="R63" s="138">
        <v>1320023</v>
      </c>
      <c r="S63" s="139">
        <v>1.1000000000000001</v>
      </c>
      <c r="T63" s="33">
        <v>38</v>
      </c>
    </row>
    <row r="64" spans="1:23" ht="13.8" thickTop="1" x14ac:dyDescent="0.25"/>
  </sheetData>
  <mergeCells count="7">
    <mergeCell ref="A35:B35"/>
    <mergeCell ref="A2:S2"/>
    <mergeCell ref="A3:B3"/>
    <mergeCell ref="E3:F3"/>
    <mergeCell ref="I3:J3"/>
    <mergeCell ref="M3:N3"/>
    <mergeCell ref="Q3:R3"/>
  </mergeCells>
  <phoneticPr fontId="0" type="noConversion"/>
  <pageMargins left="0.75" right="0.75" top="1" bottom="1" header="0.5" footer="0.5"/>
  <pageSetup scale="65" orientation="portrait" verticalDpi="598" r:id="rId1"/>
  <headerFooter alignWithMargins="0"/>
  <colBreaks count="1" manualBreakCount="1">
    <brk id="20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L1:O327"/>
  <sheetViews>
    <sheetView zoomScale="78" zoomScaleNormal="78" workbookViewId="0">
      <selection activeCell="R27" sqref="R27"/>
    </sheetView>
  </sheetViews>
  <sheetFormatPr defaultRowHeight="13.2" x14ac:dyDescent="0.25"/>
  <cols>
    <col min="14" max="14" width="18.44140625" customWidth="1"/>
  </cols>
  <sheetData>
    <row r="1" spans="12:15" ht="39.6" x14ac:dyDescent="0.25">
      <c r="L1" s="161" t="s">
        <v>36</v>
      </c>
      <c r="M1" s="157" t="s">
        <v>416</v>
      </c>
      <c r="N1" s="15" t="s">
        <v>417</v>
      </c>
      <c r="O1" s="18"/>
    </row>
    <row r="2" spans="12:15" x14ac:dyDescent="0.25">
      <c r="L2" s="162">
        <f>IF(Data!H42 &lt;&gt; "", Data!J42, "")</f>
        <v>36526</v>
      </c>
      <c r="M2" s="158">
        <f>Data!H42</f>
        <v>36526</v>
      </c>
      <c r="N2" s="178">
        <f>Data!I42</f>
        <v>2689</v>
      </c>
    </row>
    <row r="3" spans="12:15" x14ac:dyDescent="0.25">
      <c r="L3" s="162">
        <f>IF(Data!H43 &lt;&gt; "", Data!J43, "")</f>
        <v>36557</v>
      </c>
      <c r="M3" s="158">
        <f>Data!H43</f>
        <v>36557</v>
      </c>
      <c r="N3" s="178">
        <f>Data!I43</f>
        <v>2697</v>
      </c>
    </row>
    <row r="4" spans="12:15" x14ac:dyDescent="0.25">
      <c r="L4" s="162">
        <f>IF(Data!H44 &lt;&gt; "", Data!J44, "")</f>
        <v>36586</v>
      </c>
      <c r="M4" s="158">
        <f>Data!H44</f>
        <v>36586</v>
      </c>
      <c r="N4" s="178">
        <f>Data!I44</f>
        <v>2708</v>
      </c>
    </row>
    <row r="5" spans="12:15" x14ac:dyDescent="0.25">
      <c r="L5" s="162">
        <f>IF(Data!H45 &lt;&gt; "", Data!J45, "")</f>
        <v>36617</v>
      </c>
      <c r="M5" s="158">
        <f>Data!H45</f>
        <v>36617</v>
      </c>
      <c r="N5" s="178">
        <f>Data!I45</f>
        <v>2715</v>
      </c>
    </row>
    <row r="6" spans="12:15" x14ac:dyDescent="0.25">
      <c r="L6" s="162">
        <f>IF(Data!H46 &lt;&gt; "", Data!J46, "")</f>
        <v>36647</v>
      </c>
      <c r="M6" s="158">
        <f>Data!H46</f>
        <v>36647</v>
      </c>
      <c r="N6" s="178">
        <f>Data!I46</f>
        <v>2727</v>
      </c>
    </row>
    <row r="7" spans="12:15" x14ac:dyDescent="0.25">
      <c r="L7" s="162">
        <f>IF(Data!H47 &lt;&gt; "", Data!J47, "")</f>
        <v>36678</v>
      </c>
      <c r="M7" s="158">
        <f>Data!H47</f>
        <v>36678</v>
      </c>
      <c r="N7" s="178">
        <f>Data!I47</f>
        <v>2734</v>
      </c>
    </row>
    <row r="8" spans="12:15" x14ac:dyDescent="0.25">
      <c r="L8" s="162">
        <f>IF(Data!H48 &lt;&gt; "", Data!J48, "")</f>
        <v>36708</v>
      </c>
      <c r="M8" s="158">
        <f>Data!H48</f>
        <v>36708</v>
      </c>
      <c r="N8" s="178">
        <f>Data!I48</f>
        <v>2736</v>
      </c>
    </row>
    <row r="9" spans="12:15" x14ac:dyDescent="0.25">
      <c r="L9" s="162">
        <f>IF(Data!H49 &lt;&gt; "", Data!J49, "")</f>
        <v>36739</v>
      </c>
      <c r="M9" s="158">
        <f>Data!H49</f>
        <v>36739</v>
      </c>
      <c r="N9" s="178">
        <f>Data!I49</f>
        <v>2742</v>
      </c>
    </row>
    <row r="10" spans="12:15" x14ac:dyDescent="0.25">
      <c r="L10" s="162">
        <f>IF(Data!H50 &lt;&gt; "", Data!J50, "")</f>
        <v>36770</v>
      </c>
      <c r="M10" s="158">
        <f>Data!H50</f>
        <v>36770</v>
      </c>
      <c r="N10" s="178">
        <f>Data!I50</f>
        <v>2746</v>
      </c>
    </row>
    <row r="11" spans="12:15" x14ac:dyDescent="0.25">
      <c r="L11" s="162">
        <f>IF(Data!H51 &lt;&gt; "", Data!J51, "")</f>
        <v>36800</v>
      </c>
      <c r="M11" s="158">
        <f>Data!H51</f>
        <v>36800</v>
      </c>
      <c r="N11" s="178">
        <f>Data!I51</f>
        <v>2748</v>
      </c>
    </row>
    <row r="12" spans="12:15" x14ac:dyDescent="0.25">
      <c r="L12" s="162">
        <f>IF(Data!H52 &lt;&gt; "", Data!J52, "")</f>
        <v>36831</v>
      </c>
      <c r="M12" s="158">
        <f>Data!H52</f>
        <v>36831</v>
      </c>
      <c r="N12" s="178">
        <f>Data!I52</f>
        <v>2749</v>
      </c>
    </row>
    <row r="13" spans="12:15" x14ac:dyDescent="0.25">
      <c r="L13" s="162">
        <f>IF(Data!H53 &lt;&gt; "", Data!J53, "")</f>
        <v>36861</v>
      </c>
      <c r="M13" s="158">
        <f>Data!H53</f>
        <v>36861</v>
      </c>
      <c r="N13" s="178">
        <f>Data!I53</f>
        <v>2746</v>
      </c>
    </row>
    <row r="14" spans="12:15" x14ac:dyDescent="0.25">
      <c r="L14" s="162">
        <f>IF(Data!H54 &lt;&gt; "", Data!J54, "")</f>
        <v>36892</v>
      </c>
      <c r="M14" s="158">
        <f>Data!H54</f>
        <v>36892</v>
      </c>
      <c r="N14" s="178">
        <f>Data!I54</f>
        <v>2753</v>
      </c>
    </row>
    <row r="15" spans="12:15" x14ac:dyDescent="0.25">
      <c r="L15" s="162">
        <f>IF(Data!H55 &lt;&gt; "", Data!J55, "")</f>
        <v>36923</v>
      </c>
      <c r="M15" s="158">
        <f>Data!H55</f>
        <v>36923</v>
      </c>
      <c r="N15" s="178">
        <f>Data!I55</f>
        <v>2755</v>
      </c>
    </row>
    <row r="16" spans="12:15" x14ac:dyDescent="0.25">
      <c r="L16" s="162">
        <f>IF(Data!H56 &lt;&gt; "", Data!J56, "")</f>
        <v>36951</v>
      </c>
      <c r="M16" s="158">
        <f>Data!H56</f>
        <v>36951</v>
      </c>
      <c r="N16" s="178">
        <f>Data!I56</f>
        <v>2756</v>
      </c>
    </row>
    <row r="17" spans="12:14" x14ac:dyDescent="0.25">
      <c r="L17" s="162">
        <f>IF(Data!H57 &lt;&gt; "", Data!J57, "")</f>
        <v>36982</v>
      </c>
      <c r="M17" s="158">
        <f>Data!H57</f>
        <v>36982</v>
      </c>
      <c r="N17" s="178">
        <f>Data!I57</f>
        <v>2761</v>
      </c>
    </row>
    <row r="18" spans="12:14" x14ac:dyDescent="0.25">
      <c r="L18" s="162">
        <f>IF(Data!H58 &lt;&gt; "", Data!J58, "")</f>
        <v>37012</v>
      </c>
      <c r="M18" s="158">
        <f>Data!H58</f>
        <v>37012</v>
      </c>
      <c r="N18" s="178">
        <f>Data!I58</f>
        <v>2763</v>
      </c>
    </row>
    <row r="19" spans="12:14" x14ac:dyDescent="0.25">
      <c r="L19" s="162">
        <f>IF(Data!H59 &lt;&gt; "", Data!J59, "")</f>
        <v>37043</v>
      </c>
      <c r="M19" s="158">
        <f>Data!H59</f>
        <v>37043</v>
      </c>
      <c r="N19" s="178">
        <f>Data!I59</f>
        <v>2763</v>
      </c>
    </row>
    <row r="20" spans="12:14" x14ac:dyDescent="0.25">
      <c r="L20" s="162">
        <f>IF(Data!H60 &lt;&gt; "", Data!J60, "")</f>
        <v>37073</v>
      </c>
      <c r="M20" s="158">
        <f>Data!H60</f>
        <v>37073</v>
      </c>
      <c r="N20" s="178">
        <f>Data!I60</f>
        <v>2768</v>
      </c>
    </row>
    <row r="21" spans="12:14" x14ac:dyDescent="0.25">
      <c r="L21" s="162">
        <f>IF(Data!H61 &lt;&gt; "", Data!J61, "")</f>
        <v>37104</v>
      </c>
      <c r="M21" s="158">
        <f>Data!H61</f>
        <v>37104</v>
      </c>
      <c r="N21" s="178">
        <f>Data!I61</f>
        <v>2773</v>
      </c>
    </row>
    <row r="22" spans="12:14" x14ac:dyDescent="0.25">
      <c r="L22" s="162">
        <f>IF(Data!H62 &lt;&gt; "", Data!J62, "")</f>
        <v>37135</v>
      </c>
      <c r="M22" s="158">
        <f>Data!H62</f>
        <v>37135</v>
      </c>
      <c r="N22" s="178">
        <f>Data!I62</f>
        <v>2771</v>
      </c>
    </row>
    <row r="23" spans="12:14" x14ac:dyDescent="0.25">
      <c r="L23" s="162">
        <f>IF(Data!H63 &lt;&gt; "", Data!J63, "")</f>
        <v>37165</v>
      </c>
      <c r="M23" s="158">
        <f>Data!H63</f>
        <v>37165</v>
      </c>
      <c r="N23" s="178">
        <f>Data!I63</f>
        <v>2776</v>
      </c>
    </row>
    <row r="24" spans="12:14" x14ac:dyDescent="0.25">
      <c r="L24" s="162">
        <f>IF(Data!H64 &lt;&gt; "", Data!J64, "")</f>
        <v>37196</v>
      </c>
      <c r="M24" s="158">
        <f>Data!H64</f>
        <v>37196</v>
      </c>
      <c r="N24" s="178">
        <f>Data!I64</f>
        <v>2784</v>
      </c>
    </row>
    <row r="25" spans="12:14" x14ac:dyDescent="0.25">
      <c r="L25" s="162">
        <f>IF(Data!H65 &lt;&gt; "", Data!J65, "")</f>
        <v>37226</v>
      </c>
      <c r="M25" s="158">
        <f>Data!H65</f>
        <v>37226</v>
      </c>
      <c r="N25" s="178">
        <f>Data!I65</f>
        <v>2796</v>
      </c>
    </row>
    <row r="26" spans="12:14" x14ac:dyDescent="0.25">
      <c r="L26" s="162">
        <f>IF(Data!H66 &lt;&gt; "", Data!J66, "")</f>
        <v>37257</v>
      </c>
      <c r="M26" s="158">
        <f>Data!H66</f>
        <v>37257</v>
      </c>
      <c r="N26" s="178">
        <f>Data!I66</f>
        <v>2801</v>
      </c>
    </row>
    <row r="27" spans="12:14" x14ac:dyDescent="0.25">
      <c r="L27" s="162">
        <f>IF(Data!H67 &lt;&gt; "", Data!J67, "")</f>
        <v>37288</v>
      </c>
      <c r="M27" s="158">
        <f>Data!H67</f>
        <v>37288</v>
      </c>
      <c r="N27" s="178">
        <f>Data!I67</f>
        <v>2808</v>
      </c>
    </row>
    <row r="28" spans="12:14" x14ac:dyDescent="0.25">
      <c r="L28" s="162">
        <f>IF(Data!H68 &lt;&gt; "", Data!J68, "")</f>
        <v>37316</v>
      </c>
      <c r="M28" s="158">
        <f>Data!H68</f>
        <v>37316</v>
      </c>
      <c r="N28" s="178">
        <f>Data!I68</f>
        <v>2811</v>
      </c>
    </row>
    <row r="29" spans="12:14" x14ac:dyDescent="0.25">
      <c r="L29" s="162">
        <f>IF(Data!H69 &lt;&gt; "", Data!J69, "")</f>
        <v>37347</v>
      </c>
      <c r="M29" s="158">
        <f>Data!H69</f>
        <v>37347</v>
      </c>
      <c r="N29" s="178">
        <f>Data!I69</f>
        <v>2815</v>
      </c>
    </row>
    <row r="30" spans="12:14" x14ac:dyDescent="0.25">
      <c r="L30" s="162">
        <f>IF(Data!H70 &lt;&gt; "", Data!J70, "")</f>
        <v>37377</v>
      </c>
      <c r="M30" s="158">
        <f>Data!H70</f>
        <v>37377</v>
      </c>
      <c r="N30" s="178">
        <f>Data!I70</f>
        <v>2822</v>
      </c>
    </row>
    <row r="31" spans="12:14" x14ac:dyDescent="0.25">
      <c r="L31" s="162">
        <f>IF(Data!H71 &lt;&gt; "", Data!J71, "")</f>
        <v>37408</v>
      </c>
      <c r="M31" s="158">
        <f>Data!H71</f>
        <v>37408</v>
      </c>
      <c r="N31" s="178">
        <f>Data!I71</f>
        <v>2827</v>
      </c>
    </row>
    <row r="32" spans="12:14" x14ac:dyDescent="0.25">
      <c r="L32" s="162">
        <f>IF(Data!H72 &lt;&gt; "", Data!J72, "")</f>
        <v>37438</v>
      </c>
      <c r="M32" s="158">
        <f>Data!H72</f>
        <v>37438</v>
      </c>
      <c r="N32" s="178">
        <f>Data!I72</f>
        <v>2833</v>
      </c>
    </row>
    <row r="33" spans="12:14" x14ac:dyDescent="0.25">
      <c r="L33" s="162">
        <f>IF(Data!H73 &lt;&gt; "", Data!J73, "")</f>
        <v>37469</v>
      </c>
      <c r="M33" s="158">
        <f>Data!H73</f>
        <v>37469</v>
      </c>
      <c r="N33" s="178">
        <f>Data!I73</f>
        <v>2839</v>
      </c>
    </row>
    <row r="34" spans="12:14" x14ac:dyDescent="0.25">
      <c r="L34" s="162">
        <f>IF(Data!H74 &lt;&gt; "", Data!J74, "")</f>
        <v>37500</v>
      </c>
      <c r="M34" s="158">
        <f>Data!H74</f>
        <v>37500</v>
      </c>
      <c r="N34" s="178">
        <f>Data!I74</f>
        <v>2847</v>
      </c>
    </row>
    <row r="35" spans="12:14" x14ac:dyDescent="0.25">
      <c r="L35" s="162">
        <f>IF(Data!H75 &lt;&gt; "", Data!J75, "")</f>
        <v>37530</v>
      </c>
      <c r="M35" s="158">
        <f>Data!H75</f>
        <v>37530</v>
      </c>
      <c r="N35" s="178">
        <f>Data!I75</f>
        <v>2852</v>
      </c>
    </row>
    <row r="36" spans="12:14" x14ac:dyDescent="0.25">
      <c r="L36" s="162">
        <f>IF(Data!H76 &lt;&gt; "", Data!J76, "")</f>
        <v>37561</v>
      </c>
      <c r="M36" s="158">
        <f>Data!H76</f>
        <v>37561</v>
      </c>
      <c r="N36" s="178">
        <f>Data!I76</f>
        <v>2852</v>
      </c>
    </row>
    <row r="37" spans="12:14" x14ac:dyDescent="0.25">
      <c r="L37" s="162">
        <f>IF(Data!H77 &lt;&gt; "", Data!J77, "")</f>
        <v>37591</v>
      </c>
      <c r="M37" s="158">
        <f>Data!H77</f>
        <v>37591</v>
      </c>
      <c r="N37" s="178">
        <f>Data!I77</f>
        <v>2856</v>
      </c>
    </row>
    <row r="38" spans="12:14" x14ac:dyDescent="0.25">
      <c r="L38" s="162">
        <f>IF(Data!H78 &lt;&gt; "", Data!J78, "")</f>
        <v>37622</v>
      </c>
      <c r="M38" s="158">
        <f>Data!H78</f>
        <v>37622</v>
      </c>
      <c r="N38" s="178">
        <f>Data!I78</f>
        <v>2860</v>
      </c>
    </row>
    <row r="39" spans="12:14" x14ac:dyDescent="0.25">
      <c r="L39" s="162">
        <f>IF(Data!H79 &lt;&gt; "", Data!J79, "")</f>
        <v>37653</v>
      </c>
      <c r="M39" s="158">
        <f>Data!H79</f>
        <v>37653</v>
      </c>
      <c r="N39" s="178">
        <f>Data!I79</f>
        <v>2856</v>
      </c>
    </row>
    <row r="40" spans="12:14" x14ac:dyDescent="0.25">
      <c r="L40" s="162">
        <f>IF(Data!H80 &lt;&gt; "", Data!J80, "")</f>
        <v>37681</v>
      </c>
      <c r="M40" s="158">
        <f>Data!H80</f>
        <v>37681</v>
      </c>
      <c r="N40" s="178">
        <f>Data!I80</f>
        <v>2857</v>
      </c>
    </row>
    <row r="41" spans="12:14" x14ac:dyDescent="0.25">
      <c r="L41" s="162">
        <f>IF(Data!H81 &lt;&gt; "", Data!J81, "")</f>
        <v>37712</v>
      </c>
      <c r="M41" s="158">
        <f>Data!H81</f>
        <v>37712</v>
      </c>
      <c r="N41" s="178">
        <f>Data!I81</f>
        <v>2859</v>
      </c>
    </row>
    <row r="42" spans="12:14" x14ac:dyDescent="0.25">
      <c r="L42" s="162">
        <f>IF(Data!H82 &lt;&gt; "", Data!J82, "")</f>
        <v>37742</v>
      </c>
      <c r="M42" s="158">
        <f>Data!H82</f>
        <v>37742</v>
      </c>
      <c r="N42" s="178">
        <f>Data!I82</f>
        <v>2860</v>
      </c>
    </row>
    <row r="43" spans="12:14" x14ac:dyDescent="0.25">
      <c r="L43" s="162">
        <f>IF(Data!H83 &lt;&gt; "", Data!J83, "")</f>
        <v>37773</v>
      </c>
      <c r="M43" s="158">
        <f>Data!H83</f>
        <v>37773</v>
      </c>
      <c r="N43" s="178">
        <f>Data!I83</f>
        <v>2864</v>
      </c>
    </row>
    <row r="44" spans="12:14" x14ac:dyDescent="0.25">
      <c r="L44" s="162">
        <f>IF(Data!H84 &lt;&gt; "", Data!J84, "")</f>
        <v>37803</v>
      </c>
      <c r="M44" s="158">
        <f>Data!H84</f>
        <v>37803</v>
      </c>
      <c r="N44" s="178">
        <f>Data!I84</f>
        <v>2870</v>
      </c>
    </row>
    <row r="45" spans="12:14" x14ac:dyDescent="0.25">
      <c r="L45" s="162">
        <f>IF(Data!H85 &lt;&gt; "", Data!J85, "")</f>
        <v>37834</v>
      </c>
      <c r="M45" s="158">
        <f>Data!H85</f>
        <v>37834</v>
      </c>
      <c r="N45" s="178">
        <f>Data!I85</f>
        <v>2872</v>
      </c>
    </row>
    <row r="46" spans="12:14" x14ac:dyDescent="0.25">
      <c r="L46" s="162">
        <f>IF(Data!H86 &lt;&gt; "", Data!J86, "")</f>
        <v>37865</v>
      </c>
      <c r="M46" s="158">
        <f>Data!H86</f>
        <v>37865</v>
      </c>
      <c r="N46" s="178">
        <f>Data!I86</f>
        <v>2875</v>
      </c>
    </row>
    <row r="47" spans="12:14" x14ac:dyDescent="0.25">
      <c r="L47" s="162">
        <f>IF(Data!H87 &lt;&gt; "", Data!J87, "")</f>
        <v>37895</v>
      </c>
      <c r="M47" s="158">
        <f>Data!H87</f>
        <v>37895</v>
      </c>
      <c r="N47" s="178">
        <f>Data!I87</f>
        <v>2883</v>
      </c>
    </row>
    <row r="48" spans="12:14" x14ac:dyDescent="0.25">
      <c r="L48" s="162">
        <f>IF(Data!H88 &lt;&gt; "", Data!J88, "")</f>
        <v>37926</v>
      </c>
      <c r="M48" s="158">
        <f>Data!H88</f>
        <v>37926</v>
      </c>
      <c r="N48" s="178">
        <f>Data!I88</f>
        <v>2886</v>
      </c>
    </row>
    <row r="49" spans="12:14" x14ac:dyDescent="0.25">
      <c r="L49" s="162">
        <f>IF(Data!H89 &lt;&gt; "", Data!J89, "")</f>
        <v>37956</v>
      </c>
      <c r="M49" s="158">
        <f>Data!H89</f>
        <v>37956</v>
      </c>
      <c r="N49" s="178">
        <f>Data!I89</f>
        <v>2891</v>
      </c>
    </row>
    <row r="50" spans="12:14" x14ac:dyDescent="0.25">
      <c r="L50" s="162">
        <f>IF(Data!H90 &lt;&gt; "", Data!J90, "")</f>
        <v>37987</v>
      </c>
      <c r="M50" s="158">
        <f>Data!H90</f>
        <v>37987</v>
      </c>
      <c r="N50" s="178">
        <f>Data!I90</f>
        <v>2894</v>
      </c>
    </row>
    <row r="51" spans="12:14" x14ac:dyDescent="0.25">
      <c r="L51" s="162">
        <f>IF(Data!H91 &lt;&gt; "", Data!J91, "")</f>
        <v>38018</v>
      </c>
      <c r="M51" s="158">
        <f>Data!H91</f>
        <v>38018</v>
      </c>
      <c r="N51" s="178">
        <f>Data!I91</f>
        <v>2904</v>
      </c>
    </row>
    <row r="52" spans="12:14" x14ac:dyDescent="0.25">
      <c r="L52" s="162">
        <f>IF(Data!H92 &lt;&gt; "", Data!J92, "")</f>
        <v>38047</v>
      </c>
      <c r="M52" s="158">
        <f>Data!H92</f>
        <v>38047</v>
      </c>
      <c r="N52" s="178">
        <f>Data!I92</f>
        <v>2918</v>
      </c>
    </row>
    <row r="53" spans="12:14" x14ac:dyDescent="0.25">
      <c r="L53" s="162">
        <f>IF(Data!H93 &lt;&gt; "", Data!J93, "")</f>
        <v>38078</v>
      </c>
      <c r="M53" s="158">
        <f>Data!H93</f>
        <v>38078</v>
      </c>
      <c r="N53" s="178">
        <f>Data!I93</f>
        <v>2930</v>
      </c>
    </row>
    <row r="54" spans="12:14" x14ac:dyDescent="0.25">
      <c r="L54" s="162">
        <f>IF(Data!H94 &lt;&gt; "", Data!J94, "")</f>
        <v>38108</v>
      </c>
      <c r="M54" s="158">
        <f>Data!H94</f>
        <v>38108</v>
      </c>
      <c r="N54" s="178">
        <f>Data!I94</f>
        <v>2934</v>
      </c>
    </row>
    <row r="55" spans="12:14" x14ac:dyDescent="0.25">
      <c r="L55" s="162">
        <f>IF(Data!H95 &lt;&gt; "", Data!J95, "")</f>
        <v>38139</v>
      </c>
      <c r="M55" s="158">
        <f>Data!H95</f>
        <v>38139</v>
      </c>
      <c r="N55" s="178">
        <f>Data!I95</f>
        <v>2939</v>
      </c>
    </row>
    <row r="56" spans="12:14" x14ac:dyDescent="0.25">
      <c r="L56" s="162">
        <f>IF(Data!H96 &lt;&gt; "", Data!J96, "")</f>
        <v>38169</v>
      </c>
      <c r="M56" s="158">
        <f>Data!H96</f>
        <v>38169</v>
      </c>
      <c r="N56" s="178">
        <f>Data!I96</f>
        <v>2943</v>
      </c>
    </row>
    <row r="57" spans="12:14" x14ac:dyDescent="0.25">
      <c r="L57" s="162">
        <f>IF(Data!H97 &lt;&gt; "", Data!J97, "")</f>
        <v>38200</v>
      </c>
      <c r="M57" s="158">
        <f>Data!H97</f>
        <v>38200</v>
      </c>
      <c r="N57" s="178">
        <f>Data!I97</f>
        <v>2945</v>
      </c>
    </row>
    <row r="58" spans="12:14" x14ac:dyDescent="0.25">
      <c r="L58" s="162">
        <f>IF(Data!H98 &lt;&gt; "", Data!J98, "")</f>
        <v>38231</v>
      </c>
      <c r="M58" s="158">
        <f>Data!H98</f>
        <v>38231</v>
      </c>
      <c r="N58" s="178">
        <f>Data!I98</f>
        <v>2952</v>
      </c>
    </row>
    <row r="59" spans="12:14" x14ac:dyDescent="0.25">
      <c r="L59" s="162">
        <f>IF(Data!H99 &lt;&gt; "", Data!J99, "")</f>
        <v>38261</v>
      </c>
      <c r="M59" s="158">
        <f>Data!H99</f>
        <v>38261</v>
      </c>
      <c r="N59" s="178">
        <f>Data!I99</f>
        <v>2952</v>
      </c>
    </row>
    <row r="60" spans="12:14" x14ac:dyDescent="0.25">
      <c r="L60" s="162">
        <f>IF(Data!H100 &lt;&gt; "", Data!J100, "")</f>
        <v>38292</v>
      </c>
      <c r="M60" s="158">
        <f>Data!H100</f>
        <v>38292</v>
      </c>
      <c r="N60" s="178">
        <f>Data!I100</f>
        <v>2958</v>
      </c>
    </row>
    <row r="61" spans="12:14" x14ac:dyDescent="0.25">
      <c r="L61" s="162">
        <f>IF(Data!H101 &lt;&gt; "", Data!J101, "")</f>
        <v>38322</v>
      </c>
      <c r="M61" s="158">
        <f>Data!H101</f>
        <v>38322</v>
      </c>
      <c r="N61" s="178">
        <f>Data!I101</f>
        <v>2964</v>
      </c>
    </row>
    <row r="62" spans="12:14" x14ac:dyDescent="0.25">
      <c r="L62" s="162">
        <f>IF(Data!H102 &lt;&gt; "", Data!J102, "")</f>
        <v>38353</v>
      </c>
      <c r="M62" s="158">
        <f>Data!H102</f>
        <v>38353</v>
      </c>
      <c r="N62" s="178">
        <f>Data!I102</f>
        <v>2966</v>
      </c>
    </row>
    <row r="63" spans="12:14" x14ac:dyDescent="0.25">
      <c r="L63" s="162">
        <f>IF(Data!H103 &lt;&gt; "", Data!J103, "")</f>
        <v>38384</v>
      </c>
      <c r="M63" s="158">
        <f>Data!H103</f>
        <v>38384</v>
      </c>
      <c r="N63" s="178">
        <f>Data!I103</f>
        <v>2972</v>
      </c>
    </row>
    <row r="64" spans="12:14" x14ac:dyDescent="0.25">
      <c r="L64" s="162">
        <f>IF(Data!H104 &lt;&gt; "", Data!J104, "")</f>
        <v>38412</v>
      </c>
      <c r="M64" s="158">
        <f>Data!H104</f>
        <v>38412</v>
      </c>
      <c r="N64" s="178">
        <f>Data!I104</f>
        <v>2974</v>
      </c>
    </row>
    <row r="65" spans="12:14" x14ac:dyDescent="0.25">
      <c r="L65" s="162">
        <f>IF(Data!H105 &lt;&gt; "", Data!J105, "")</f>
        <v>38443</v>
      </c>
      <c r="M65" s="158">
        <f>Data!H105</f>
        <v>38443</v>
      </c>
      <c r="N65" s="178">
        <f>Data!I105</f>
        <v>2974</v>
      </c>
    </row>
    <row r="66" spans="12:14" x14ac:dyDescent="0.25">
      <c r="L66" s="162">
        <f>IF(Data!H106 &lt;&gt; "", Data!J106, "")</f>
        <v>38473</v>
      </c>
      <c r="M66" s="158">
        <f>Data!H106</f>
        <v>38473</v>
      </c>
      <c r="N66" s="178">
        <f>Data!I106</f>
        <v>2980</v>
      </c>
    </row>
    <row r="67" spans="12:14" x14ac:dyDescent="0.25">
      <c r="L67" s="162">
        <f>IF(Data!H107 &lt;&gt; "", Data!J107, "")</f>
        <v>38504</v>
      </c>
      <c r="M67" s="158">
        <f>Data!H107</f>
        <v>38504</v>
      </c>
      <c r="N67" s="178">
        <f>Data!I107</f>
        <v>2987</v>
      </c>
    </row>
    <row r="68" spans="12:14" x14ac:dyDescent="0.25">
      <c r="L68" s="162">
        <f>IF(Data!H108 &lt;&gt; "", Data!J108, "")</f>
        <v>38534</v>
      </c>
      <c r="M68" s="158">
        <f>Data!H108</f>
        <v>38534</v>
      </c>
      <c r="N68" s="178">
        <f>Data!I108</f>
        <v>2988</v>
      </c>
    </row>
    <row r="69" spans="12:14" x14ac:dyDescent="0.25">
      <c r="L69" s="162">
        <f>IF(Data!H109 &lt;&gt; "", Data!J109, "")</f>
        <v>38565</v>
      </c>
      <c r="M69" s="158">
        <f>Data!H109</f>
        <v>38565</v>
      </c>
      <c r="N69" s="178">
        <f>Data!I109</f>
        <v>2990</v>
      </c>
    </row>
    <row r="70" spans="12:14" x14ac:dyDescent="0.25">
      <c r="L70" s="162">
        <f>IF(Data!H110 &lt;&gt; "", Data!J110, "")</f>
        <v>38596</v>
      </c>
      <c r="M70" s="158">
        <f>Data!H110</f>
        <v>38596</v>
      </c>
      <c r="N70" s="178">
        <f>Data!I110</f>
        <v>2988</v>
      </c>
    </row>
    <row r="71" spans="12:14" x14ac:dyDescent="0.25">
      <c r="L71" s="162">
        <f>IF(Data!H111 &lt;&gt; "", Data!J111, "")</f>
        <v>38626</v>
      </c>
      <c r="M71" s="158">
        <f>Data!H111</f>
        <v>38626</v>
      </c>
      <c r="N71" s="178">
        <f>Data!I111</f>
        <v>2985</v>
      </c>
    </row>
    <row r="72" spans="12:14" x14ac:dyDescent="0.25">
      <c r="L72" s="162">
        <f>IF(Data!H112 &lt;&gt; "", Data!J112, "")</f>
        <v>38657</v>
      </c>
      <c r="M72" s="158">
        <f>Data!H112</f>
        <v>38657</v>
      </c>
      <c r="N72" s="178">
        <f>Data!I112</f>
        <v>2988</v>
      </c>
    </row>
    <row r="73" spans="12:14" x14ac:dyDescent="0.25">
      <c r="L73" s="162">
        <f>IF(Data!H113 &lt;&gt; "", Data!J113, "")</f>
        <v>38687</v>
      </c>
      <c r="M73" s="158">
        <f>Data!H113</f>
        <v>38687</v>
      </c>
      <c r="N73" s="178">
        <f>Data!I113</f>
        <v>2989</v>
      </c>
    </row>
    <row r="74" spans="12:14" x14ac:dyDescent="0.25">
      <c r="L74" s="162">
        <f>IF(Data!H114 &lt;&gt; "", Data!J114, "")</f>
        <v>38718</v>
      </c>
      <c r="M74" s="158">
        <f>Data!H114</f>
        <v>38718</v>
      </c>
      <c r="N74" s="178">
        <f>Data!I114</f>
        <v>2998</v>
      </c>
    </row>
    <row r="75" spans="12:14" x14ac:dyDescent="0.25">
      <c r="L75" s="162">
        <f>IF(Data!H115 &lt;&gt; "", Data!J115, "")</f>
        <v>38749</v>
      </c>
      <c r="M75" s="158">
        <f>Data!H115</f>
        <v>38749</v>
      </c>
      <c r="N75" s="178">
        <f>Data!I115</f>
        <v>2999</v>
      </c>
    </row>
    <row r="76" spans="12:14" x14ac:dyDescent="0.25">
      <c r="L76" s="162">
        <f>IF(Data!H116 &lt;&gt; "", Data!J116, "")</f>
        <v>38777</v>
      </c>
      <c r="M76" s="158">
        <f>Data!H116</f>
        <v>38777</v>
      </c>
      <c r="N76" s="178">
        <f>Data!I116</f>
        <v>3003</v>
      </c>
    </row>
    <row r="77" spans="12:14" x14ac:dyDescent="0.25">
      <c r="L77" s="162">
        <f>IF(Data!H117 &lt;&gt; "", Data!J117, "")</f>
        <v>38808</v>
      </c>
      <c r="M77" s="158">
        <f>Data!H117</f>
        <v>38808</v>
      </c>
      <c r="N77" s="178">
        <f>Data!I117</f>
        <v>3003</v>
      </c>
    </row>
    <row r="78" spans="12:14" x14ac:dyDescent="0.25">
      <c r="L78" s="162">
        <f>IF(Data!H118 &lt;&gt; "", Data!J118, "")</f>
        <v>38838</v>
      </c>
      <c r="M78" s="158">
        <f>Data!H118</f>
        <v>38838</v>
      </c>
      <c r="N78" s="178">
        <f>Data!I118</f>
        <v>3003</v>
      </c>
    </row>
    <row r="79" spans="12:14" x14ac:dyDescent="0.25">
      <c r="L79" s="162">
        <f>IF(Data!H119 &lt;&gt; "", Data!J119, "")</f>
        <v>38869</v>
      </c>
      <c r="M79" s="158">
        <f>Data!H119</f>
        <v>38869</v>
      </c>
      <c r="N79" s="178">
        <f>Data!I119</f>
        <v>3003</v>
      </c>
    </row>
    <row r="80" spans="12:14" x14ac:dyDescent="0.25">
      <c r="L80" s="162">
        <f>IF(Data!H120 &lt;&gt; "", Data!J120, "")</f>
        <v>38899</v>
      </c>
      <c r="M80" s="158">
        <f>Data!H120</f>
        <v>38899</v>
      </c>
      <c r="N80" s="178">
        <f>Data!I120</f>
        <v>2999</v>
      </c>
    </row>
    <row r="81" spans="12:14" x14ac:dyDescent="0.25">
      <c r="L81" s="162">
        <f>IF(Data!H121 &lt;&gt; "", Data!J121, "")</f>
        <v>38930</v>
      </c>
      <c r="M81" s="158">
        <f>Data!H121</f>
        <v>38930</v>
      </c>
      <c r="N81" s="178">
        <f>Data!I121</f>
        <v>2999</v>
      </c>
    </row>
    <row r="82" spans="12:14" x14ac:dyDescent="0.25">
      <c r="L82" s="162">
        <f>IF(Data!H122 &lt;&gt; "", Data!J122, "")</f>
        <v>38961</v>
      </c>
      <c r="M82" s="158">
        <f>Data!H122</f>
        <v>38961</v>
      </c>
      <c r="N82" s="178">
        <f>Data!I122</f>
        <v>3003</v>
      </c>
    </row>
    <row r="83" spans="12:14" x14ac:dyDescent="0.25">
      <c r="L83" s="162">
        <f>IF(Data!H123 &lt;&gt; "", Data!J123, "")</f>
        <v>38991</v>
      </c>
      <c r="M83" s="158">
        <f>Data!H123</f>
        <v>38991</v>
      </c>
      <c r="N83" s="178">
        <f>Data!I123</f>
        <v>3010</v>
      </c>
    </row>
    <row r="84" spans="12:14" x14ac:dyDescent="0.25">
      <c r="L84" s="162">
        <f>IF(Data!H124 &lt;&gt; "", Data!J124, "")</f>
        <v>39022</v>
      </c>
      <c r="M84" s="158">
        <f>Data!H124</f>
        <v>39022</v>
      </c>
      <c r="N84" s="178">
        <f>Data!I124</f>
        <v>3012</v>
      </c>
    </row>
    <row r="85" spans="12:14" x14ac:dyDescent="0.25">
      <c r="L85" s="162">
        <f>IF(Data!H125 &lt;&gt; "", Data!J125, "")</f>
        <v>39052</v>
      </c>
      <c r="M85" s="158">
        <f>Data!H125</f>
        <v>39052</v>
      </c>
      <c r="N85" s="178">
        <f>Data!I125</f>
        <v>3014</v>
      </c>
    </row>
    <row r="86" spans="12:14" x14ac:dyDescent="0.25">
      <c r="L86" s="162">
        <f>IF(Data!H126 &lt;&gt; "", Data!J126, "")</f>
        <v>39083</v>
      </c>
      <c r="M86" s="158">
        <f>Data!H126</f>
        <v>39083</v>
      </c>
      <c r="N86" s="178">
        <f>Data!I126</f>
        <v>3015</v>
      </c>
    </row>
    <row r="87" spans="12:14" x14ac:dyDescent="0.25">
      <c r="L87" s="162">
        <f>IF(Data!H127 &lt;&gt; "", Data!J127, "")</f>
        <v>39114</v>
      </c>
      <c r="M87" s="158">
        <f>Data!H127</f>
        <v>39114</v>
      </c>
      <c r="N87" s="178">
        <f>Data!I127</f>
        <v>3013</v>
      </c>
    </row>
    <row r="88" spans="12:14" x14ac:dyDescent="0.25">
      <c r="L88" s="162">
        <f>IF(Data!H128 &lt;&gt; "", Data!J128, "")</f>
        <v>39142</v>
      </c>
      <c r="M88" s="158">
        <f>Data!H128</f>
        <v>39142</v>
      </c>
      <c r="N88" s="178">
        <f>Data!I128</f>
        <v>3016</v>
      </c>
    </row>
    <row r="89" spans="12:14" x14ac:dyDescent="0.25">
      <c r="L89" s="162">
        <f>IF(Data!H129 &lt;&gt; "", Data!J129, "")</f>
        <v>39173</v>
      </c>
      <c r="M89" s="158">
        <f>Data!H129</f>
        <v>39173</v>
      </c>
      <c r="N89" s="178">
        <f>Data!I129</f>
        <v>3018</v>
      </c>
    </row>
    <row r="90" spans="12:14" x14ac:dyDescent="0.25">
      <c r="L90" s="162">
        <f>IF(Data!H130 &lt;&gt; "", Data!J130, "")</f>
        <v>39203</v>
      </c>
      <c r="M90" s="158">
        <f>Data!H130</f>
        <v>39203</v>
      </c>
      <c r="N90" s="178">
        <f>Data!I130</f>
        <v>3023</v>
      </c>
    </row>
    <row r="91" spans="12:14" x14ac:dyDescent="0.25">
      <c r="L91" s="162">
        <f>IF(Data!H131 &lt;&gt; "", Data!J131, "")</f>
        <v>39234</v>
      </c>
      <c r="M91" s="158">
        <f>Data!H131</f>
        <v>39234</v>
      </c>
      <c r="N91" s="178">
        <f>Data!I131</f>
        <v>3024</v>
      </c>
    </row>
    <row r="92" spans="12:14" x14ac:dyDescent="0.25">
      <c r="L92" s="162">
        <f>IF(Data!H132 &lt;&gt; "", Data!J132, "")</f>
        <v>39264</v>
      </c>
      <c r="M92" s="158">
        <f>Data!H132</f>
        <v>39264</v>
      </c>
      <c r="N92" s="178">
        <f>Data!I132</f>
        <v>3028</v>
      </c>
    </row>
    <row r="93" spans="12:14" x14ac:dyDescent="0.25">
      <c r="L93" s="162">
        <f>IF(Data!H133 &lt;&gt; "", Data!J133, "")</f>
        <v>39295</v>
      </c>
      <c r="M93" s="158">
        <f>Data!H133</f>
        <v>39295</v>
      </c>
      <c r="N93" s="178">
        <f>Data!I133</f>
        <v>3034</v>
      </c>
    </row>
    <row r="94" spans="12:14" x14ac:dyDescent="0.25">
      <c r="L94" s="162">
        <f>IF(Data!H134 &lt;&gt; "", Data!J134, "")</f>
        <v>39326</v>
      </c>
      <c r="M94" s="158">
        <f>Data!H134</f>
        <v>39326</v>
      </c>
      <c r="N94" s="178">
        <f>Data!I134</f>
        <v>3034</v>
      </c>
    </row>
    <row r="95" spans="12:14" x14ac:dyDescent="0.25">
      <c r="L95" s="162">
        <f>IF(Data!H135 &lt;&gt; "", Data!J135, "")</f>
        <v>39356</v>
      </c>
      <c r="M95" s="158">
        <f>Data!H135</f>
        <v>39356</v>
      </c>
      <c r="N95" s="178">
        <f>Data!I135</f>
        <v>3037</v>
      </c>
    </row>
    <row r="96" spans="12:14" x14ac:dyDescent="0.25">
      <c r="L96" s="162">
        <f>IF(Data!H136 &lt;&gt; "", Data!J136, "")</f>
        <v>39387</v>
      </c>
      <c r="M96" s="158">
        <f>Data!H136</f>
        <v>39387</v>
      </c>
      <c r="N96" s="178">
        <f>Data!I136</f>
        <v>3038</v>
      </c>
    </row>
    <row r="97" spans="12:14" x14ac:dyDescent="0.25">
      <c r="L97" s="162">
        <f>IF(Data!H137 &lt;&gt; "", Data!J137, "")</f>
        <v>39417</v>
      </c>
      <c r="M97" s="158">
        <f>Data!H137</f>
        <v>39417</v>
      </c>
      <c r="N97" s="178">
        <f>Data!I137</f>
        <v>3030</v>
      </c>
    </row>
    <row r="98" spans="12:14" x14ac:dyDescent="0.25">
      <c r="L98" s="162">
        <f>IF(Data!H138 &lt;&gt; "", Data!J138, "")</f>
        <v>39448</v>
      </c>
      <c r="M98" s="158">
        <f>Data!H138</f>
        <v>39448</v>
      </c>
      <c r="N98" s="178">
        <f>Data!I138</f>
        <v>3029</v>
      </c>
    </row>
    <row r="99" spans="12:14" x14ac:dyDescent="0.25">
      <c r="L99" s="162">
        <f>IF(Data!H139 &lt;&gt; "", Data!J139, "")</f>
        <v>39479</v>
      </c>
      <c r="M99" s="158">
        <f>Data!H139</f>
        <v>39479</v>
      </c>
      <c r="N99" s="178">
        <f>Data!I139</f>
        <v>3031</v>
      </c>
    </row>
    <row r="100" spans="12:14" x14ac:dyDescent="0.25">
      <c r="L100" s="162">
        <f>IF(Data!H140 &lt;&gt; "", Data!J140, "")</f>
        <v>39508</v>
      </c>
      <c r="M100" s="158">
        <f>Data!H140</f>
        <v>39508</v>
      </c>
      <c r="N100" s="178">
        <f>Data!I140</f>
        <v>3023</v>
      </c>
    </row>
    <row r="101" spans="12:14" x14ac:dyDescent="0.25">
      <c r="L101" s="162">
        <f>IF(Data!H141 &lt;&gt; "", Data!J141, "")</f>
        <v>39539</v>
      </c>
      <c r="M101" s="158">
        <f>Data!H141</f>
        <v>39539</v>
      </c>
      <c r="N101" s="178">
        <f>Data!I141</f>
        <v>3022</v>
      </c>
    </row>
    <row r="102" spans="12:14" x14ac:dyDescent="0.25">
      <c r="L102" s="162">
        <f>IF(Data!H142 &lt;&gt; "", Data!J142, "")</f>
        <v>39569</v>
      </c>
      <c r="M102" s="158">
        <f>Data!H142</f>
        <v>39569</v>
      </c>
      <c r="N102" s="178">
        <f>Data!I142</f>
        <v>3015</v>
      </c>
    </row>
    <row r="103" spans="12:14" x14ac:dyDescent="0.25">
      <c r="L103" s="162">
        <f>IF(Data!H143 &lt;&gt; "", Data!J143, "")</f>
        <v>39600</v>
      </c>
      <c r="M103" s="158">
        <f>Data!H143</f>
        <v>39600</v>
      </c>
      <c r="N103" s="178">
        <f>Data!I143</f>
        <v>3007</v>
      </c>
    </row>
    <row r="104" spans="12:14" x14ac:dyDescent="0.25">
      <c r="L104" s="162">
        <f>IF(Data!H144 &lt;&gt; "", Data!J144, "")</f>
        <v>39630</v>
      </c>
      <c r="M104" s="158">
        <f>Data!H144</f>
        <v>39630</v>
      </c>
      <c r="N104" s="178">
        <f>Data!I144</f>
        <v>3002</v>
      </c>
    </row>
    <row r="105" spans="12:14" x14ac:dyDescent="0.25">
      <c r="L105" s="162">
        <f>IF(Data!H145 &lt;&gt; "", Data!J145, "")</f>
        <v>39661</v>
      </c>
      <c r="M105" s="158">
        <f>Data!H145</f>
        <v>39661</v>
      </c>
      <c r="N105" s="178">
        <f>Data!I145</f>
        <v>2992</v>
      </c>
    </row>
    <row r="106" spans="12:14" x14ac:dyDescent="0.25">
      <c r="L106" s="162">
        <f>IF(Data!H146 &lt;&gt; "", Data!J146, "")</f>
        <v>39692</v>
      </c>
      <c r="M106" s="158">
        <f>Data!H146</f>
        <v>39692</v>
      </c>
      <c r="N106" s="178">
        <f>Data!I146</f>
        <v>2986</v>
      </c>
    </row>
    <row r="107" spans="12:14" x14ac:dyDescent="0.25">
      <c r="L107" s="162">
        <f>IF(Data!H147 &lt;&gt; "", Data!J147, "")</f>
        <v>39722</v>
      </c>
      <c r="M107" s="158">
        <f>Data!H147</f>
        <v>39722</v>
      </c>
      <c r="N107" s="178">
        <f>Data!I147</f>
        <v>2981</v>
      </c>
    </row>
    <row r="108" spans="12:14" x14ac:dyDescent="0.25">
      <c r="L108" s="162">
        <f>IF(Data!H148 &lt;&gt; "", Data!J148, "")</f>
        <v>39753</v>
      </c>
      <c r="M108" s="158">
        <f>Data!H148</f>
        <v>39753</v>
      </c>
      <c r="N108" s="178">
        <f>Data!I148</f>
        <v>2971</v>
      </c>
    </row>
    <row r="109" spans="12:14" x14ac:dyDescent="0.25">
      <c r="L109" s="162">
        <f>IF(Data!H149 &lt;&gt; "", Data!J149, "")</f>
        <v>39783</v>
      </c>
      <c r="M109" s="158">
        <f>Data!H149</f>
        <v>39783</v>
      </c>
      <c r="N109" s="178">
        <f>Data!I149</f>
        <v>2973</v>
      </c>
    </row>
    <row r="110" spans="12:14" x14ac:dyDescent="0.25">
      <c r="L110" s="162">
        <f>IF(Data!H150 &lt;&gt; "", Data!J150, "")</f>
        <v>39814</v>
      </c>
      <c r="M110" s="158">
        <f>Data!H150</f>
        <v>39814</v>
      </c>
      <c r="N110" s="178">
        <f>Data!I150</f>
        <v>2966</v>
      </c>
    </row>
    <row r="111" spans="12:14" x14ac:dyDescent="0.25">
      <c r="L111" s="162">
        <f>IF(Data!H151 &lt;&gt; "", Data!J151, "")</f>
        <v>39845</v>
      </c>
      <c r="M111" s="158">
        <f>Data!H151</f>
        <v>39845</v>
      </c>
      <c r="N111" s="178">
        <f>Data!I151</f>
        <v>2963</v>
      </c>
    </row>
    <row r="112" spans="12:14" x14ac:dyDescent="0.25">
      <c r="L112" s="162">
        <f>IF(Data!H152 &lt;&gt; "", Data!J152, "")</f>
        <v>39873</v>
      </c>
      <c r="M112" s="158">
        <f>Data!H152</f>
        <v>39873</v>
      </c>
      <c r="N112" s="178">
        <f>Data!I152</f>
        <v>2961</v>
      </c>
    </row>
    <row r="113" spans="12:14" x14ac:dyDescent="0.25">
      <c r="L113" s="162">
        <f>IF(Data!H153 &lt;&gt; "", Data!J153, "")</f>
        <v>39904</v>
      </c>
      <c r="M113" s="158">
        <f>Data!H153</f>
        <v>39904</v>
      </c>
      <c r="N113" s="178">
        <f>Data!I153</f>
        <v>2960</v>
      </c>
    </row>
    <row r="114" spans="12:14" x14ac:dyDescent="0.25">
      <c r="L114" s="162">
        <f>IF(Data!H154 &lt;&gt; "", Data!J154, "")</f>
        <v>39934</v>
      </c>
      <c r="M114" s="158">
        <f>Data!H154</f>
        <v>39934</v>
      </c>
      <c r="N114" s="178">
        <f>Data!I154</f>
        <v>2957</v>
      </c>
    </row>
    <row r="115" spans="12:14" x14ac:dyDescent="0.25">
      <c r="L115" s="162">
        <f>IF(Data!H155 &lt;&gt; "", Data!J155, "")</f>
        <v>39965</v>
      </c>
      <c r="M115" s="158">
        <f>Data!H155</f>
        <v>39965</v>
      </c>
      <c r="N115" s="178">
        <f>Data!I155</f>
        <v>2958</v>
      </c>
    </row>
    <row r="116" spans="12:14" x14ac:dyDescent="0.25">
      <c r="L116" s="162">
        <f>IF(Data!H156 &lt;&gt; "", Data!J156, "")</f>
        <v>39995</v>
      </c>
      <c r="M116" s="158">
        <f>Data!H156</f>
        <v>39995</v>
      </c>
      <c r="N116" s="178">
        <f>Data!I156</f>
        <v>2960</v>
      </c>
    </row>
    <row r="117" spans="12:14" x14ac:dyDescent="0.25">
      <c r="L117" s="162">
        <f>IF(Data!H157 &lt;&gt; "", Data!J157, "")</f>
        <v>40026</v>
      </c>
      <c r="M117" s="158">
        <f>Data!H157</f>
        <v>40026</v>
      </c>
      <c r="N117" s="178">
        <f>Data!I157</f>
        <v>2959</v>
      </c>
    </row>
    <row r="118" spans="12:14" x14ac:dyDescent="0.25">
      <c r="L118" s="162">
        <f>IF(Data!H158 &lt;&gt; "", Data!J158, "")</f>
        <v>40057</v>
      </c>
      <c r="M118" s="158">
        <f>Data!H158</f>
        <v>40057</v>
      </c>
      <c r="N118" s="178">
        <f>Data!I158</f>
        <v>2961</v>
      </c>
    </row>
    <row r="119" spans="12:14" x14ac:dyDescent="0.25">
      <c r="L119" s="162">
        <f>IF(Data!H159 &lt;&gt; "", Data!J159, "")</f>
        <v>40087</v>
      </c>
      <c r="M119" s="158">
        <f>Data!H159</f>
        <v>40087</v>
      </c>
      <c r="N119" s="178">
        <f>Data!I159</f>
        <v>2957</v>
      </c>
    </row>
    <row r="120" spans="12:14" x14ac:dyDescent="0.25">
      <c r="L120" s="162">
        <f>IF(Data!H160 &lt;&gt; "", Data!J160, "")</f>
        <v>40118</v>
      </c>
      <c r="M120" s="158">
        <f>Data!H160</f>
        <v>40118</v>
      </c>
      <c r="N120" s="178">
        <f>Data!I160</f>
        <v>2958</v>
      </c>
    </row>
    <row r="121" spans="12:14" x14ac:dyDescent="0.25">
      <c r="L121" s="162">
        <f>IF(Data!H161 &lt;&gt; "", Data!J161, "")</f>
        <v>40148</v>
      </c>
      <c r="M121" s="158">
        <f>Data!H161</f>
        <v>40148</v>
      </c>
      <c r="N121" s="178">
        <f>Data!I161</f>
        <v>2956</v>
      </c>
    </row>
    <row r="122" spans="12:14" x14ac:dyDescent="0.25">
      <c r="L122" s="162">
        <f>IF(Data!H162 &lt;&gt; "", Data!J162, "")</f>
        <v>40179</v>
      </c>
      <c r="M122" s="158">
        <f>Data!H162</f>
        <v>40179</v>
      </c>
      <c r="N122" s="178">
        <f>Data!I162</f>
        <v>2951</v>
      </c>
    </row>
    <row r="123" spans="12:14" x14ac:dyDescent="0.25">
      <c r="L123" s="162">
        <f>IF(Data!H163 &lt;&gt; "", Data!J163, "")</f>
        <v>40210</v>
      </c>
      <c r="M123" s="158">
        <f>Data!H163</f>
        <v>40210</v>
      </c>
      <c r="N123" s="178">
        <f>Data!I163</f>
        <v>2944</v>
      </c>
    </row>
    <row r="124" spans="12:14" x14ac:dyDescent="0.25">
      <c r="L124" s="162">
        <f>IF(Data!H164 &lt;&gt; "", Data!J164, "")</f>
        <v>40238</v>
      </c>
      <c r="M124" s="158">
        <f>Data!H164</f>
        <v>40238</v>
      </c>
      <c r="N124" s="178">
        <f>Data!I164</f>
        <v>2948</v>
      </c>
    </row>
    <row r="125" spans="12:14" x14ac:dyDescent="0.25">
      <c r="L125" s="162">
        <f>IF(Data!H165 &lt;&gt; "", Data!J165, "")</f>
        <v>40269</v>
      </c>
      <c r="M125" s="158">
        <f>Data!H165</f>
        <v>40269</v>
      </c>
      <c r="N125" s="178">
        <f>Data!I165</f>
        <v>2951</v>
      </c>
    </row>
    <row r="126" spans="12:14" x14ac:dyDescent="0.25">
      <c r="L126" s="162">
        <f>IF(Data!H166 &lt;&gt; "", Data!J166, "")</f>
        <v>40299</v>
      </c>
      <c r="M126" s="158">
        <f>Data!H166</f>
        <v>40299</v>
      </c>
      <c r="N126" s="178">
        <f>Data!I166</f>
        <v>2950</v>
      </c>
    </row>
    <row r="127" spans="12:14" x14ac:dyDescent="0.25">
      <c r="L127" s="162">
        <f>IF(Data!H167 &lt;&gt; "", Data!J167, "")</f>
        <v>40330</v>
      </c>
      <c r="M127" s="158">
        <f>Data!H167</f>
        <v>40330</v>
      </c>
      <c r="N127" s="178">
        <f>Data!I167</f>
        <v>2952</v>
      </c>
    </row>
    <row r="128" spans="12:14" x14ac:dyDescent="0.25">
      <c r="L128" s="162">
        <f>IF(Data!H168 &lt;&gt; "", Data!J168, "")</f>
        <v>40360</v>
      </c>
      <c r="M128" s="158">
        <f>Data!H168</f>
        <v>40360</v>
      </c>
      <c r="N128" s="178">
        <f>Data!I168</f>
        <v>2953</v>
      </c>
    </row>
    <row r="129" spans="12:14" x14ac:dyDescent="0.25">
      <c r="L129" s="162">
        <f>IF(Data!H169 &lt;&gt; "", Data!J169, "")</f>
        <v>40391</v>
      </c>
      <c r="M129" s="158">
        <f>Data!H169</f>
        <v>40391</v>
      </c>
      <c r="N129" s="178">
        <f>Data!I169</f>
        <v>2957</v>
      </c>
    </row>
    <row r="130" spans="12:14" x14ac:dyDescent="0.25">
      <c r="L130" s="162">
        <f>IF(Data!H170 &lt;&gt; "", Data!J170, "")</f>
        <v>40422</v>
      </c>
      <c r="M130" s="158">
        <f>Data!H170</f>
        <v>40422</v>
      </c>
      <c r="N130" s="178">
        <f>Data!I170</f>
        <v>2960</v>
      </c>
    </row>
    <row r="131" spans="12:14" x14ac:dyDescent="0.25">
      <c r="L131" s="162">
        <f>IF(Data!H171 &lt;&gt; "", Data!J171, "")</f>
        <v>40452</v>
      </c>
      <c r="M131" s="158">
        <f>Data!H171</f>
        <v>40452</v>
      </c>
      <c r="N131" s="178">
        <f>Data!I171</f>
        <v>2964</v>
      </c>
    </row>
    <row r="132" spans="12:14" x14ac:dyDescent="0.25">
      <c r="L132" s="162">
        <f>IF(Data!H172 &lt;&gt; "", Data!J172, "")</f>
        <v>40483</v>
      </c>
      <c r="M132" s="158">
        <f>Data!H172</f>
        <v>40483</v>
      </c>
      <c r="N132" s="178">
        <f>Data!I172</f>
        <v>2967</v>
      </c>
    </row>
    <row r="133" spans="12:14" x14ac:dyDescent="0.25">
      <c r="L133" s="162">
        <f>IF(Data!H173 &lt;&gt; "", Data!J173, "")</f>
        <v>40513</v>
      </c>
      <c r="M133" s="158">
        <f>Data!H173</f>
        <v>40513</v>
      </c>
      <c r="N133" s="178">
        <f>Data!I173</f>
        <v>2968</v>
      </c>
    </row>
    <row r="134" spans="12:14" x14ac:dyDescent="0.25">
      <c r="L134" s="162">
        <f>IF(Data!H174 &lt;&gt; "", Data!J174, "")</f>
        <v>40544</v>
      </c>
      <c r="M134" s="158">
        <f>Data!H174</f>
        <v>40544</v>
      </c>
      <c r="N134" s="178">
        <f>Data!I174</f>
        <v>2971</v>
      </c>
    </row>
    <row r="135" spans="12:14" x14ac:dyDescent="0.25">
      <c r="L135" s="162">
        <f>IF(Data!H175 &lt;&gt; "", Data!J175, "")</f>
        <v>40575</v>
      </c>
      <c r="M135" s="158">
        <f>Data!H175</f>
        <v>40575</v>
      </c>
      <c r="N135" s="178">
        <f>Data!I175</f>
        <v>2973</v>
      </c>
    </row>
    <row r="136" spans="12:14" x14ac:dyDescent="0.25">
      <c r="L136" s="162">
        <f>IF(Data!H176 &lt;&gt; "", Data!J176, "")</f>
        <v>40603</v>
      </c>
      <c r="M136" s="158">
        <f>Data!H176</f>
        <v>40603</v>
      </c>
      <c r="N136" s="178">
        <f>Data!I176</f>
        <v>2972</v>
      </c>
    </row>
    <row r="137" spans="12:14" x14ac:dyDescent="0.25">
      <c r="L137" s="162">
        <f>IF(Data!H177 &lt;&gt; "", Data!J177, "")</f>
        <v>40634</v>
      </c>
      <c r="M137" s="158">
        <f>Data!H177</f>
        <v>40634</v>
      </c>
      <c r="N137" s="178">
        <f>Data!I177</f>
        <v>2968</v>
      </c>
    </row>
    <row r="138" spans="12:14" x14ac:dyDescent="0.25">
      <c r="L138" s="162">
        <f>IF(Data!H178 &lt;&gt; "", Data!J178, "")</f>
        <v>40664</v>
      </c>
      <c r="M138" s="158">
        <f>Data!H178</f>
        <v>40664</v>
      </c>
      <c r="N138" s="178">
        <f>Data!I178</f>
        <v>2965</v>
      </c>
    </row>
    <row r="139" spans="12:14" x14ac:dyDescent="0.25">
      <c r="L139" s="162">
        <f>IF(Data!H179 &lt;&gt; "", Data!J179, "")</f>
        <v>40695</v>
      </c>
      <c r="M139" s="158">
        <f>Data!H179</f>
        <v>40695</v>
      </c>
      <c r="N139" s="178">
        <f>Data!I179</f>
        <v>2963</v>
      </c>
    </row>
    <row r="140" spans="12:14" x14ac:dyDescent="0.25">
      <c r="L140" s="162">
        <f>IF(Data!H180 &lt;&gt; "", Data!J180, "")</f>
        <v>40725</v>
      </c>
      <c r="M140" s="158">
        <f>Data!H180</f>
        <v>40725</v>
      </c>
      <c r="N140" s="178">
        <f>Data!I180</f>
        <v>2958</v>
      </c>
    </row>
    <row r="141" spans="12:14" x14ac:dyDescent="0.25">
      <c r="L141" s="162">
        <f>IF(Data!H181 &lt;&gt; "", Data!J181, "")</f>
        <v>40756</v>
      </c>
      <c r="M141" s="158">
        <f>Data!H181</f>
        <v>40756</v>
      </c>
      <c r="N141" s="178">
        <f>Data!I181</f>
        <v>2955</v>
      </c>
    </row>
    <row r="142" spans="12:14" x14ac:dyDescent="0.25">
      <c r="L142" s="162">
        <f>IF(Data!H182 &lt;&gt; "", Data!J182, "")</f>
        <v>40787</v>
      </c>
      <c r="M142" s="158">
        <f>Data!H182</f>
        <v>40787</v>
      </c>
      <c r="N142" s="178">
        <f>Data!I182</f>
        <v>2952</v>
      </c>
    </row>
    <row r="143" spans="12:14" x14ac:dyDescent="0.25">
      <c r="L143" s="162">
        <f>IF(Data!H183 &lt;&gt; "", Data!J183, "")</f>
        <v>40817</v>
      </c>
      <c r="M143" s="158">
        <f>Data!H183</f>
        <v>40817</v>
      </c>
      <c r="N143" s="178">
        <f>Data!I183</f>
        <v>2948</v>
      </c>
    </row>
    <row r="144" spans="12:14" x14ac:dyDescent="0.25">
      <c r="L144" s="162">
        <f>IF(Data!H184 &lt;&gt; "", Data!J184, "")</f>
        <v>40848</v>
      </c>
      <c r="M144" s="158">
        <f>Data!H184</f>
        <v>40848</v>
      </c>
      <c r="N144" s="178">
        <f>Data!I184</f>
        <v>2947</v>
      </c>
    </row>
    <row r="145" spans="12:14" x14ac:dyDescent="0.25">
      <c r="L145" s="162">
        <f>IF(Data!H185 &lt;&gt; "", Data!J185, "")</f>
        <v>40878</v>
      </c>
      <c r="M145" s="158">
        <f>Data!H185</f>
        <v>40878</v>
      </c>
      <c r="N145" s="178">
        <f>Data!I185</f>
        <v>2951</v>
      </c>
    </row>
    <row r="146" spans="12:14" x14ac:dyDescent="0.25">
      <c r="L146" s="162">
        <f>IF(Data!H186 &lt;&gt; "", Data!J186, "")</f>
        <v>40909</v>
      </c>
      <c r="M146" s="158">
        <f>Data!H186</f>
        <v>40909</v>
      </c>
      <c r="N146" s="178">
        <f>Data!I186</f>
        <v>2955</v>
      </c>
    </row>
    <row r="147" spans="12:14" x14ac:dyDescent="0.25">
      <c r="L147" s="162">
        <f>IF(Data!H187 &lt;&gt; "", Data!J187, "")</f>
        <v>40940</v>
      </c>
      <c r="M147" s="158">
        <f>Data!H187</f>
        <v>40940</v>
      </c>
      <c r="N147" s="178">
        <f>Data!I187</f>
        <v>2960</v>
      </c>
    </row>
    <row r="148" spans="12:14" x14ac:dyDescent="0.25">
      <c r="L148" s="162">
        <f>IF(Data!H188 &lt;&gt; "", Data!J188, "")</f>
        <v>40969</v>
      </c>
      <c r="M148" s="158">
        <f>Data!H188</f>
        <v>40969</v>
      </c>
      <c r="N148" s="178">
        <f>Data!I188</f>
        <v>2963</v>
      </c>
    </row>
    <row r="149" spans="12:14" x14ac:dyDescent="0.25">
      <c r="L149" s="162">
        <f>IF(Data!H189 &lt;&gt; "", Data!J189, "")</f>
        <v>41000</v>
      </c>
      <c r="M149" s="158">
        <f>Data!H189</f>
        <v>41000</v>
      </c>
      <c r="N149" s="178">
        <f>Data!I189</f>
        <v>2962</v>
      </c>
    </row>
    <row r="150" spans="12:14" x14ac:dyDescent="0.25">
      <c r="L150" s="162">
        <f>IF(Data!H190 &lt;&gt; "", Data!J190, "")</f>
        <v>41030</v>
      </c>
      <c r="M150" s="158">
        <f>Data!H190</f>
        <v>41030</v>
      </c>
      <c r="N150" s="178">
        <f>Data!I190</f>
        <v>2969</v>
      </c>
    </row>
    <row r="151" spans="12:14" x14ac:dyDescent="0.25">
      <c r="L151" s="162">
        <f>IF(Data!H191 &lt;&gt; "", Data!J191, "")</f>
        <v>41061</v>
      </c>
      <c r="M151" s="158">
        <f>Data!H191</f>
        <v>41061</v>
      </c>
      <c r="N151" s="178">
        <f>Data!I191</f>
        <v>2971</v>
      </c>
    </row>
    <row r="152" spans="12:14" x14ac:dyDescent="0.25">
      <c r="L152" s="162">
        <f>IF(Data!H192 &lt;&gt; "", Data!J192, "")</f>
        <v>41091</v>
      </c>
      <c r="M152" s="158">
        <f>Data!H192</f>
        <v>41091</v>
      </c>
      <c r="N152" s="178">
        <f>Data!I192</f>
        <v>2971</v>
      </c>
    </row>
    <row r="153" spans="12:14" x14ac:dyDescent="0.25">
      <c r="L153" s="162">
        <f>IF(Data!H193 &lt;&gt; "", Data!J193, "")</f>
        <v>41122</v>
      </c>
      <c r="M153" s="158">
        <f>Data!H193</f>
        <v>41122</v>
      </c>
      <c r="N153" s="178">
        <f>Data!I193</f>
        <v>2974</v>
      </c>
    </row>
    <row r="154" spans="12:14" x14ac:dyDescent="0.25">
      <c r="L154" s="162">
        <f>IF(Data!H194 &lt;&gt; "", Data!J194, "")</f>
        <v>41153</v>
      </c>
      <c r="M154" s="158">
        <f>Data!H194</f>
        <v>41153</v>
      </c>
      <c r="N154" s="178">
        <f>Data!I194</f>
        <v>2971</v>
      </c>
    </row>
    <row r="155" spans="12:14" x14ac:dyDescent="0.25">
      <c r="L155" s="162">
        <f>IF(Data!H195 &lt;&gt; "", Data!J195, "")</f>
        <v>41183</v>
      </c>
      <c r="M155" s="158">
        <f>Data!H195</f>
        <v>41183</v>
      </c>
      <c r="N155" s="178">
        <f>Data!I195</f>
        <v>2973</v>
      </c>
    </row>
    <row r="156" spans="12:14" x14ac:dyDescent="0.25">
      <c r="L156" s="162">
        <f>IF(Data!H196 &lt;&gt; "", Data!J196, "")</f>
        <v>41214</v>
      </c>
      <c r="M156" s="158">
        <f>Data!H196</f>
        <v>41214</v>
      </c>
      <c r="N156" s="178">
        <f>Data!I196</f>
        <v>2974</v>
      </c>
    </row>
    <row r="157" spans="12:14" x14ac:dyDescent="0.25">
      <c r="L157" s="162">
        <f>IF(Data!H197 &lt;&gt; "", Data!J197, "")</f>
        <v>41244</v>
      </c>
      <c r="M157" s="158">
        <f>Data!H197</f>
        <v>41244</v>
      </c>
      <c r="N157" s="178">
        <f>Data!I197</f>
        <v>2968</v>
      </c>
    </row>
    <row r="158" spans="12:14" x14ac:dyDescent="0.25">
      <c r="L158" s="162">
        <f>IF(Data!H198 &lt;&gt; "", Data!J198, "")</f>
        <v>41275</v>
      </c>
      <c r="M158" s="158">
        <f>Data!H198</f>
        <v>41275</v>
      </c>
      <c r="N158" s="178">
        <f>Data!I198</f>
        <v>2969</v>
      </c>
    </row>
    <row r="159" spans="12:14" x14ac:dyDescent="0.25">
      <c r="L159" s="162">
        <f>IF(Data!H199 &lt;&gt; "", Data!J199, "")</f>
        <v>41306</v>
      </c>
      <c r="M159" s="158">
        <f>Data!H199</f>
        <v>41306</v>
      </c>
      <c r="N159" s="178">
        <f>Data!I199</f>
        <v>2967</v>
      </c>
    </row>
    <row r="160" spans="12:14" x14ac:dyDescent="0.25">
      <c r="L160" s="162">
        <f>IF(Data!H200 &lt;&gt; "", Data!J200, "")</f>
        <v>41334</v>
      </c>
      <c r="M160" s="158">
        <f>Data!H200</f>
        <v>41334</v>
      </c>
      <c r="N160" s="178">
        <f>Data!I200</f>
        <v>2964</v>
      </c>
    </row>
    <row r="161" spans="12:14" x14ac:dyDescent="0.25">
      <c r="L161" s="162">
        <f>IF(Data!H201 &lt;&gt; "", Data!J201, "")</f>
        <v>41365</v>
      </c>
      <c r="M161" s="158">
        <f>Data!H201</f>
        <v>41365</v>
      </c>
      <c r="N161" s="178">
        <f>Data!I201</f>
        <v>2967</v>
      </c>
    </row>
    <row r="162" spans="12:14" x14ac:dyDescent="0.25">
      <c r="L162" s="162">
        <f>IF(Data!H202 &lt;&gt; "", Data!J202, "")</f>
        <v>41395</v>
      </c>
      <c r="M162" s="158">
        <f>Data!H202</f>
        <v>41395</v>
      </c>
      <c r="N162" s="178">
        <f>Data!I202</f>
        <v>2969</v>
      </c>
    </row>
    <row r="163" spans="12:14" x14ac:dyDescent="0.25">
      <c r="L163" s="162">
        <f>IF(Data!H203 &lt;&gt; "", Data!J203, "")</f>
        <v>41426</v>
      </c>
      <c r="M163" s="158">
        <f>Data!H203</f>
        <v>41426</v>
      </c>
      <c r="N163" s="178">
        <f>Data!I203</f>
        <v>2969</v>
      </c>
    </row>
    <row r="164" spans="12:14" x14ac:dyDescent="0.25">
      <c r="L164" s="162">
        <f>IF(Data!H204 &lt;&gt; "", Data!J204, "")</f>
        <v>41456</v>
      </c>
      <c r="M164" s="158">
        <f>Data!H204</f>
        <v>41456</v>
      </c>
      <c r="N164" s="178">
        <f>Data!I204</f>
        <v>2973</v>
      </c>
    </row>
    <row r="165" spans="12:14" x14ac:dyDescent="0.25">
      <c r="L165" s="162">
        <f>IF(Data!H205 &lt;&gt; "", Data!J205, "")</f>
        <v>41487</v>
      </c>
      <c r="M165" s="158">
        <f>Data!H205</f>
        <v>41487</v>
      </c>
      <c r="N165" s="178">
        <f>Data!I205</f>
        <v>2977</v>
      </c>
    </row>
    <row r="166" spans="12:14" x14ac:dyDescent="0.25">
      <c r="L166" s="162">
        <f>IF(Data!H206 &lt;&gt; "", Data!J206, "")</f>
        <v>41518</v>
      </c>
      <c r="M166" s="158">
        <f>Data!H206</f>
        <v>41518</v>
      </c>
      <c r="N166" s="178">
        <f>Data!I206</f>
        <v>2981</v>
      </c>
    </row>
    <row r="167" spans="12:14" x14ac:dyDescent="0.25">
      <c r="L167" s="162">
        <f>IF(Data!H207 &lt;&gt; "", Data!J207, "")</f>
        <v>41548</v>
      </c>
      <c r="M167" s="158">
        <f>Data!H207</f>
        <v>41548</v>
      </c>
      <c r="N167" s="178">
        <f>Data!I207</f>
        <v>2986</v>
      </c>
    </row>
    <row r="168" spans="12:14" x14ac:dyDescent="0.25">
      <c r="L168" s="162">
        <f>IF(Data!H208 &lt;&gt; "", Data!J208, "")</f>
        <v>41579</v>
      </c>
      <c r="M168" s="158">
        <f>Data!H208</f>
        <v>41579</v>
      </c>
      <c r="N168" s="178">
        <f>Data!I208</f>
        <v>2986</v>
      </c>
    </row>
    <row r="169" spans="12:14" x14ac:dyDescent="0.25">
      <c r="L169" s="162">
        <f>IF(Data!H209 &lt;&gt; "", Data!J209, "")</f>
        <v>41609</v>
      </c>
      <c r="M169" s="158">
        <f>Data!H209</f>
        <v>41609</v>
      </c>
      <c r="N169" s="178">
        <f>Data!I209</f>
        <v>2988</v>
      </c>
    </row>
    <row r="170" spans="12:14" x14ac:dyDescent="0.25">
      <c r="L170" s="162">
        <f>IF(Data!H210 &lt;&gt; "", Data!J210, "")</f>
        <v>41640</v>
      </c>
      <c r="M170" s="158">
        <f>Data!H210</f>
        <v>41640</v>
      </c>
      <c r="N170" s="178">
        <f>Data!I210</f>
        <v>2985</v>
      </c>
    </row>
    <row r="171" spans="12:14" x14ac:dyDescent="0.25">
      <c r="L171" s="162">
        <f>IF(Data!H211 &lt;&gt; "", Data!J211, "")</f>
        <v>41671</v>
      </c>
      <c r="M171" s="158">
        <f>Data!H211</f>
        <v>41671</v>
      </c>
      <c r="N171" s="178">
        <f>Data!I211</f>
        <v>2983</v>
      </c>
    </row>
    <row r="172" spans="12:14" x14ac:dyDescent="0.25">
      <c r="L172" s="162">
        <f>IF(Data!H212 &lt;&gt; "", Data!J212, "")</f>
        <v>41699</v>
      </c>
      <c r="M172" s="158">
        <f>Data!H212</f>
        <v>41699</v>
      </c>
      <c r="N172" s="178">
        <f>Data!I212</f>
        <v>2983</v>
      </c>
    </row>
    <row r="173" spans="12:14" x14ac:dyDescent="0.25">
      <c r="L173" s="162">
        <f>IF(Data!H213 &lt;&gt; "", Data!J213, "")</f>
        <v>41730</v>
      </c>
      <c r="M173" s="158">
        <f>Data!H213</f>
        <v>41730</v>
      </c>
      <c r="N173" s="178">
        <f>Data!I213</f>
        <v>2988</v>
      </c>
    </row>
    <row r="174" spans="12:14" x14ac:dyDescent="0.25">
      <c r="L174" s="162">
        <f>IF(Data!H214 &lt;&gt; "", Data!J214, "")</f>
        <v>41760</v>
      </c>
      <c r="M174" s="158">
        <f>Data!H214</f>
        <v>41760</v>
      </c>
      <c r="N174" s="178">
        <f>Data!I214</f>
        <v>2991</v>
      </c>
    </row>
    <row r="175" spans="12:14" x14ac:dyDescent="0.25">
      <c r="L175" s="162">
        <f>IF(Data!H215 &lt;&gt; "", Data!J215, "")</f>
        <v>41791</v>
      </c>
      <c r="M175" s="158">
        <f>Data!H215</f>
        <v>41791</v>
      </c>
      <c r="N175" s="178">
        <f>Data!I215</f>
        <v>2994</v>
      </c>
    </row>
    <row r="176" spans="12:14" x14ac:dyDescent="0.25">
      <c r="L176" s="162">
        <f>IF(Data!H216 &lt;&gt; "", Data!J216, "")</f>
        <v>41821</v>
      </c>
      <c r="M176" s="158">
        <f>Data!H216</f>
        <v>41821</v>
      </c>
      <c r="N176" s="178">
        <f>Data!I216</f>
        <v>3000</v>
      </c>
    </row>
    <row r="177" spans="12:14" x14ac:dyDescent="0.25">
      <c r="L177" s="162">
        <f>IF(Data!H217 &lt;&gt; "", Data!J217, "")</f>
        <v>41852</v>
      </c>
      <c r="M177" s="158">
        <f>Data!H217</f>
        <v>41852</v>
      </c>
      <c r="N177" s="178">
        <f>Data!I217</f>
        <v>3001</v>
      </c>
    </row>
    <row r="178" spans="12:14" x14ac:dyDescent="0.25">
      <c r="L178" s="162">
        <f>IF(Data!H218 &lt;&gt; "", Data!J218, "")</f>
        <v>41883</v>
      </c>
      <c r="M178" s="158">
        <f>Data!H218</f>
        <v>41883</v>
      </c>
      <c r="N178" s="178">
        <f>Data!I218</f>
        <v>3006</v>
      </c>
    </row>
    <row r="179" spans="12:14" x14ac:dyDescent="0.25">
      <c r="L179" s="162">
        <f>IF(Data!H219 &lt;&gt; "", Data!J219, "")</f>
        <v>41913</v>
      </c>
      <c r="M179" s="158">
        <f>Data!H219</f>
        <v>41913</v>
      </c>
      <c r="N179" s="178">
        <f>Data!I219</f>
        <v>3012</v>
      </c>
    </row>
    <row r="180" spans="12:14" x14ac:dyDescent="0.25">
      <c r="L180" s="162">
        <f>IF(Data!H220 &lt;&gt; "", Data!J220, "")</f>
        <v>41944</v>
      </c>
      <c r="M180" s="158">
        <f>Data!H220</f>
        <v>41944</v>
      </c>
      <c r="N180" s="178">
        <f>Data!I220</f>
        <v>3013</v>
      </c>
    </row>
    <row r="181" spans="12:14" x14ac:dyDescent="0.25">
      <c r="L181" s="162">
        <f>IF(Data!H221 &lt;&gt; "", Data!J221, "")</f>
        <v>41974</v>
      </c>
      <c r="M181" s="158">
        <f>Data!H221</f>
        <v>41974</v>
      </c>
      <c r="N181" s="178">
        <f>Data!I221</f>
        <v>3024</v>
      </c>
    </row>
    <row r="182" spans="12:14" x14ac:dyDescent="0.25">
      <c r="L182" s="162">
        <f>IF(Data!H222 &lt;&gt; "", Data!J222, "")</f>
        <v>42005</v>
      </c>
      <c r="M182" s="158">
        <f>Data!H222</f>
        <v>42005</v>
      </c>
      <c r="N182" s="178">
        <f>Data!I222</f>
        <v>3031</v>
      </c>
    </row>
    <row r="183" spans="12:14" x14ac:dyDescent="0.25">
      <c r="L183" s="162">
        <f>IF(Data!H223 &lt;&gt; "", Data!J223, "")</f>
        <v>42036</v>
      </c>
      <c r="M183" s="158">
        <f>Data!H223</f>
        <v>42036</v>
      </c>
      <c r="N183" s="178">
        <f>Data!I223</f>
        <v>3034</v>
      </c>
    </row>
    <row r="184" spans="12:14" x14ac:dyDescent="0.25">
      <c r="L184" s="162">
        <f>IF(Data!H224 &lt;&gt; "", Data!J224, "")</f>
        <v>42064</v>
      </c>
      <c r="M184" s="158">
        <f>Data!H224</f>
        <v>42064</v>
      </c>
      <c r="N184" s="178">
        <f>Data!I224</f>
        <v>3039</v>
      </c>
    </row>
    <row r="185" spans="12:14" x14ac:dyDescent="0.25">
      <c r="L185" s="162">
        <f>IF(Data!H225 &lt;&gt; "", Data!J225, "")</f>
        <v>42095</v>
      </c>
      <c r="M185" s="158">
        <f>Data!H225</f>
        <v>42095</v>
      </c>
      <c r="N185" s="178">
        <f>Data!I225</f>
        <v>3045</v>
      </c>
    </row>
    <row r="186" spans="12:14" x14ac:dyDescent="0.25">
      <c r="L186" s="162">
        <f>IF(Data!H226 &lt;&gt; "", Data!J226, "")</f>
        <v>42125</v>
      </c>
      <c r="M186" s="158">
        <f>Data!H226</f>
        <v>42125</v>
      </c>
      <c r="N186" s="178">
        <f>Data!I226</f>
        <v>3050</v>
      </c>
    </row>
    <row r="187" spans="12:14" x14ac:dyDescent="0.25">
      <c r="L187" s="162">
        <f>IF(Data!H227 &lt;&gt; "", Data!J227, "")</f>
        <v>42156</v>
      </c>
      <c r="M187" s="158">
        <f>Data!H227</f>
        <v>42156</v>
      </c>
      <c r="N187" s="178">
        <f>Data!I227</f>
        <v>3058</v>
      </c>
    </row>
    <row r="188" spans="12:14" x14ac:dyDescent="0.25">
      <c r="L188" s="162">
        <f>IF(Data!H228 &lt;&gt; "", Data!J228, "")</f>
        <v>42186</v>
      </c>
      <c r="M188" s="158">
        <f>Data!H228</f>
        <v>42186</v>
      </c>
      <c r="N188" s="178">
        <f>Data!I228</f>
        <v>3066</v>
      </c>
    </row>
    <row r="189" spans="12:14" x14ac:dyDescent="0.25">
      <c r="L189" s="162">
        <f>IF(Data!H229 &lt;&gt; "", Data!J229, "")</f>
        <v>42217</v>
      </c>
      <c r="M189" s="158">
        <f>Data!H229</f>
        <v>42217</v>
      </c>
      <c r="N189" s="178">
        <f>Data!I229</f>
        <v>3069</v>
      </c>
    </row>
    <row r="190" spans="12:14" x14ac:dyDescent="0.25">
      <c r="L190" s="162">
        <f>IF(Data!H230 &lt;&gt; "", Data!J230, "")</f>
        <v>42248</v>
      </c>
      <c r="M190" s="158">
        <f>Data!H230</f>
        <v>42248</v>
      </c>
      <c r="N190" s="178">
        <f>Data!I230</f>
        <v>3076</v>
      </c>
    </row>
    <row r="191" spans="12:14" x14ac:dyDescent="0.25">
      <c r="L191" s="162">
        <f>IF(Data!H231 &lt;&gt; "", Data!J231, "")</f>
        <v>42278</v>
      </c>
      <c r="M191" s="158">
        <f>Data!H231</f>
        <v>42278</v>
      </c>
      <c r="N191" s="178">
        <f>Data!I231</f>
        <v>3079</v>
      </c>
    </row>
    <row r="192" spans="12:14" x14ac:dyDescent="0.25">
      <c r="L192" s="162">
        <f>IF(Data!H232 &lt;&gt; "", Data!J232, "")</f>
        <v>42309</v>
      </c>
      <c r="M192" s="158">
        <f>Data!H232</f>
        <v>42309</v>
      </c>
      <c r="N192" s="178">
        <f>Data!I232</f>
        <v>3087</v>
      </c>
    </row>
    <row r="193" spans="12:14" x14ac:dyDescent="0.25">
      <c r="L193" s="162">
        <f>IF(Data!H233 &lt;&gt; "", Data!J233, "")</f>
        <v>42339</v>
      </c>
      <c r="M193" s="158">
        <f>Data!H233</f>
        <v>42339</v>
      </c>
      <c r="N193" s="178">
        <f>Data!I233</f>
        <v>3094</v>
      </c>
    </row>
    <row r="194" spans="12:14" x14ac:dyDescent="0.25">
      <c r="L194" s="162">
        <f>IF(Data!H234 &lt;&gt; "", Data!J234, "")</f>
        <v>42370</v>
      </c>
      <c r="M194" s="158">
        <f>Data!H234</f>
        <v>42370</v>
      </c>
      <c r="N194" s="178">
        <f>Data!I234</f>
        <v>3101</v>
      </c>
    </row>
    <row r="195" spans="12:14" x14ac:dyDescent="0.25">
      <c r="L195" s="162">
        <f>IF(Data!H235 &lt;&gt; "", Data!J235, "")</f>
        <v>42401</v>
      </c>
      <c r="M195" s="158">
        <f>Data!H235</f>
        <v>42401</v>
      </c>
      <c r="N195" s="178">
        <f>Data!I235</f>
        <v>3107</v>
      </c>
    </row>
    <row r="196" spans="12:14" x14ac:dyDescent="0.25">
      <c r="L196" s="162">
        <f>IF(Data!H236 &lt;&gt; "", Data!J236, "")</f>
        <v>42430</v>
      </c>
      <c r="M196" s="158">
        <f>Data!H236</f>
        <v>42430</v>
      </c>
      <c r="N196" s="178">
        <f>Data!I236</f>
        <v>3114</v>
      </c>
    </row>
    <row r="197" spans="12:14" x14ac:dyDescent="0.25">
      <c r="L197" s="162">
        <f>IF(Data!H237 &lt;&gt; "", Data!J237, "")</f>
        <v>42461</v>
      </c>
      <c r="M197" s="158">
        <f>Data!H237</f>
        <v>42461</v>
      </c>
      <c r="N197" s="178">
        <f>Data!I237</f>
        <v>3121</v>
      </c>
    </row>
    <row r="198" spans="12:14" x14ac:dyDescent="0.25">
      <c r="L198" s="162">
        <f>IF(Data!H238 &lt;&gt; "", Data!J238, "")</f>
        <v>42491</v>
      </c>
      <c r="M198" s="158">
        <f>Data!H238</f>
        <v>42491</v>
      </c>
      <c r="N198" s="178">
        <f>Data!I238</f>
        <v>3128</v>
      </c>
    </row>
    <row r="199" spans="12:14" x14ac:dyDescent="0.25">
      <c r="L199" s="162">
        <f>IF(Data!H239 &lt;&gt; "", Data!J239, "")</f>
        <v>42522</v>
      </c>
      <c r="M199" s="158">
        <f>Data!H239</f>
        <v>42522</v>
      </c>
      <c r="N199" s="178">
        <f>Data!I239</f>
        <v>3134</v>
      </c>
    </row>
    <row r="200" spans="12:14" x14ac:dyDescent="0.25">
      <c r="L200" s="162">
        <f>IF(Data!H240 &lt;&gt; "", Data!J240, "")</f>
        <v>42552</v>
      </c>
      <c r="M200" s="158">
        <f>Data!H240</f>
        <v>42552</v>
      </c>
      <c r="N200" s="178">
        <f>Data!I240</f>
        <v>3141</v>
      </c>
    </row>
    <row r="201" spans="12:14" x14ac:dyDescent="0.25">
      <c r="L201" s="162">
        <f>IF(Data!H241 &lt;&gt; "", Data!J241, "")</f>
        <v>42583</v>
      </c>
      <c r="M201" s="158">
        <f>Data!H241</f>
        <v>42583</v>
      </c>
      <c r="N201" s="178">
        <f>Data!I241</f>
        <v>3148</v>
      </c>
    </row>
    <row r="202" spans="12:14" x14ac:dyDescent="0.25">
      <c r="L202" s="162">
        <f>IF(Data!H242 &lt;&gt; "", Data!J242, "")</f>
        <v>42614</v>
      </c>
      <c r="M202" s="158">
        <f>Data!H242</f>
        <v>42614</v>
      </c>
      <c r="N202" s="178">
        <f>Data!I242</f>
        <v>3155</v>
      </c>
    </row>
    <row r="203" spans="12:14" x14ac:dyDescent="0.25">
      <c r="L203" s="162">
        <f>IF(Data!H243 &lt;&gt; "", Data!J243, "")</f>
        <v>42644</v>
      </c>
      <c r="M203" s="158">
        <f>Data!H243</f>
        <v>42644</v>
      </c>
      <c r="N203" s="178">
        <f>Data!I243</f>
        <v>3163</v>
      </c>
    </row>
    <row r="204" spans="12:14" x14ac:dyDescent="0.25">
      <c r="L204" s="162">
        <f>IF(Data!H244 &lt;&gt; "", Data!J244, "")</f>
        <v>42675</v>
      </c>
      <c r="M204" s="158">
        <f>Data!H244</f>
        <v>42675</v>
      </c>
      <c r="N204" s="178">
        <f>Data!I244</f>
        <v>3169</v>
      </c>
    </row>
    <row r="205" spans="12:14" x14ac:dyDescent="0.25">
      <c r="L205" s="162">
        <f>IF(Data!H245 &lt;&gt; "", Data!J245, "")</f>
        <v>42705</v>
      </c>
      <c r="M205" s="158">
        <f>Data!H245</f>
        <v>42705</v>
      </c>
      <c r="N205" s="178">
        <f>Data!I245</f>
        <v>3175</v>
      </c>
    </row>
    <row r="206" spans="12:14" x14ac:dyDescent="0.25">
      <c r="L206" s="162">
        <f>IF(Data!H246 &lt;&gt; "", Data!J246, "")</f>
        <v>42736</v>
      </c>
      <c r="M206" s="158">
        <f>Data!H246</f>
        <v>42736</v>
      </c>
      <c r="N206" s="178">
        <f>Data!I246</f>
        <v>3178</v>
      </c>
    </row>
    <row r="207" spans="12:14" x14ac:dyDescent="0.25">
      <c r="L207" s="162">
        <f>IF(Data!H247 &lt;&gt; "", Data!J247, "")</f>
        <v>42767</v>
      </c>
      <c r="M207" s="158">
        <f>Data!H247</f>
        <v>42767</v>
      </c>
      <c r="N207" s="178">
        <f>Data!I247</f>
        <v>3181</v>
      </c>
    </row>
    <row r="208" spans="12:14" x14ac:dyDescent="0.25">
      <c r="L208" s="162">
        <f>IF(Data!H248 &lt;&gt; "", Data!J248, "")</f>
        <v>42795</v>
      </c>
      <c r="M208" s="158">
        <f>Data!H248</f>
        <v>42795</v>
      </c>
      <c r="N208" s="178">
        <f>Data!I248</f>
        <v>3184</v>
      </c>
    </row>
    <row r="209" spans="12:14" x14ac:dyDescent="0.25">
      <c r="L209" s="162">
        <f>IF(Data!H249 &lt;&gt; "", Data!J249, "")</f>
        <v>42826</v>
      </c>
      <c r="M209" s="158">
        <f>Data!H249</f>
        <v>42826</v>
      </c>
      <c r="N209" s="178">
        <f>Data!I249</f>
        <v>3187</v>
      </c>
    </row>
    <row r="210" spans="12:14" x14ac:dyDescent="0.25">
      <c r="L210" s="162">
        <f>IF(Data!H250 &lt;&gt; "", Data!J250, "")</f>
        <v>42856</v>
      </c>
      <c r="M210" s="158">
        <f>Data!H250</f>
        <v>42856</v>
      </c>
      <c r="N210" s="178">
        <f>Data!I250</f>
        <v>3190</v>
      </c>
    </row>
    <row r="211" spans="12:14" x14ac:dyDescent="0.25">
      <c r="L211" s="162">
        <f>IF(Data!H251 &lt;&gt; "", Data!J251, "")</f>
        <v>42887</v>
      </c>
      <c r="M211" s="158">
        <f>Data!H251</f>
        <v>42887</v>
      </c>
      <c r="N211" s="178">
        <f>Data!I251</f>
        <v>3193</v>
      </c>
    </row>
    <row r="212" spans="12:14" x14ac:dyDescent="0.25">
      <c r="L212" s="162">
        <f>IF(Data!H252 &lt;&gt; "", Data!J252, "")</f>
        <v>42917</v>
      </c>
      <c r="M212" s="158">
        <f>Data!H252</f>
        <v>42917</v>
      </c>
      <c r="N212" s="178">
        <f>Data!I252</f>
        <v>3197</v>
      </c>
    </row>
    <row r="213" spans="12:14" x14ac:dyDescent="0.25">
      <c r="L213" s="162">
        <f>IF(Data!H253 &lt;&gt; "", Data!J253, "")</f>
        <v>42948</v>
      </c>
      <c r="M213" s="158">
        <f>Data!H253</f>
        <v>42948</v>
      </c>
      <c r="N213" s="178">
        <f>Data!I253</f>
        <v>3201</v>
      </c>
    </row>
    <row r="214" spans="12:14" x14ac:dyDescent="0.25">
      <c r="L214" s="162">
        <f>IF(Data!H254 &lt;&gt; "", Data!J254, "")</f>
        <v>42979</v>
      </c>
      <c r="M214" s="158">
        <f>Data!H254</f>
        <v>42979</v>
      </c>
      <c r="N214" s="178">
        <f>Data!I254</f>
        <v>3204</v>
      </c>
    </row>
    <row r="215" spans="12:14" x14ac:dyDescent="0.25">
      <c r="L215" s="162">
        <f>IF(Data!H255 &lt;&gt; "", Data!J255, "")</f>
        <v>43009</v>
      </c>
      <c r="M215" s="158">
        <f>Data!H255</f>
        <v>43009</v>
      </c>
      <c r="N215" s="178">
        <f>Data!I255</f>
        <v>3207</v>
      </c>
    </row>
    <row r="216" spans="12:14" x14ac:dyDescent="0.25">
      <c r="L216" s="162">
        <f>IF(Data!H256 &lt;&gt; "", Data!J256, "")</f>
        <v>43040</v>
      </c>
      <c r="M216" s="158">
        <f>Data!H256</f>
        <v>43040</v>
      </c>
      <c r="N216" s="178">
        <f>Data!I256</f>
        <v>3210</v>
      </c>
    </row>
    <row r="217" spans="12:14" x14ac:dyDescent="0.25">
      <c r="L217" s="162">
        <f>IF(Data!H257 &lt;&gt; "", Data!J257, "")</f>
        <v>43070</v>
      </c>
      <c r="M217" s="158">
        <f>Data!H257</f>
        <v>43070</v>
      </c>
      <c r="N217" s="178">
        <f>Data!I257</f>
        <v>3213</v>
      </c>
    </row>
    <row r="218" spans="12:14" x14ac:dyDescent="0.25">
      <c r="L218" s="162">
        <f>IF(Data!H258 &lt;&gt; "", Data!J258, "")</f>
        <v>43101</v>
      </c>
      <c r="M218" s="158">
        <f>Data!H258</f>
        <v>43101</v>
      </c>
      <c r="N218" s="178">
        <f>Data!I258</f>
        <v>3215</v>
      </c>
    </row>
    <row r="219" spans="12:14" x14ac:dyDescent="0.25">
      <c r="L219" s="162">
        <f>IF(Data!H259 &lt;&gt; "", Data!J259, "")</f>
        <v>43132</v>
      </c>
      <c r="M219" s="158">
        <f>Data!H259</f>
        <v>43132</v>
      </c>
      <c r="N219" s="178">
        <f>Data!I259</f>
        <v>3217</v>
      </c>
    </row>
    <row r="220" spans="12:14" x14ac:dyDescent="0.25">
      <c r="L220" s="162">
        <f>IF(Data!H260 &lt;&gt; "", Data!J260, "")</f>
        <v>43160</v>
      </c>
      <c r="M220" s="158">
        <f>Data!H260</f>
        <v>43160</v>
      </c>
      <c r="N220" s="178">
        <f>Data!I260</f>
        <v>3220</v>
      </c>
    </row>
    <row r="221" spans="12:14" x14ac:dyDescent="0.25">
      <c r="L221" s="162">
        <f>IF(Data!H261 &lt;&gt; "", Data!J261, "")</f>
        <v>43191</v>
      </c>
      <c r="M221" s="158">
        <f>Data!H261</f>
        <v>43191</v>
      </c>
      <c r="N221" s="178">
        <f>Data!I261</f>
        <v>3222</v>
      </c>
    </row>
    <row r="222" spans="12:14" x14ac:dyDescent="0.25">
      <c r="L222" s="162">
        <f>IF(Data!H262 &lt;&gt; "", Data!J262, "")</f>
        <v>43221</v>
      </c>
      <c r="M222" s="158">
        <f>Data!H262</f>
        <v>43221</v>
      </c>
      <c r="N222" s="178">
        <f>Data!I262</f>
        <v>3225</v>
      </c>
    </row>
    <row r="223" spans="12:14" x14ac:dyDescent="0.25">
      <c r="L223" s="162">
        <f>IF(Data!H263 &lt;&gt; "", Data!J263, "")</f>
        <v>43252</v>
      </c>
      <c r="M223" s="158">
        <f>Data!H263</f>
        <v>43252</v>
      </c>
      <c r="N223" s="178">
        <f>Data!I263</f>
        <v>3228</v>
      </c>
    </row>
    <row r="224" spans="12:14" x14ac:dyDescent="0.25">
      <c r="L224" s="162">
        <f>IF(Data!H264 &lt;&gt; "", Data!J264, "")</f>
        <v>43282</v>
      </c>
      <c r="M224" s="158">
        <f>Data!H264</f>
        <v>43282</v>
      </c>
      <c r="N224" s="178">
        <f>Data!I264</f>
        <v>3230</v>
      </c>
    </row>
    <row r="225" spans="12:14" x14ac:dyDescent="0.25">
      <c r="L225" s="162">
        <f>IF(Data!H265 &lt;&gt; "", Data!J265, "")</f>
        <v>43313</v>
      </c>
      <c r="M225" s="158">
        <f>Data!H265</f>
        <v>43313</v>
      </c>
      <c r="N225" s="178">
        <f>Data!I265</f>
        <v>3232</v>
      </c>
    </row>
    <row r="226" spans="12:14" x14ac:dyDescent="0.25">
      <c r="L226" s="162">
        <f>IF(Data!H266 &lt;&gt; "", Data!J266, "")</f>
        <v>43344</v>
      </c>
      <c r="M226" s="158">
        <f>Data!H266</f>
        <v>43344</v>
      </c>
      <c r="N226" s="178">
        <f>Data!I266</f>
        <v>3234</v>
      </c>
    </row>
    <row r="227" spans="12:14" x14ac:dyDescent="0.25">
      <c r="L227" s="162">
        <f>IF(Data!H267 &lt;&gt; "", Data!J267, "")</f>
        <v>43374</v>
      </c>
      <c r="M227" s="158">
        <f>Data!H267</f>
        <v>43374</v>
      </c>
      <c r="N227" s="178">
        <f>Data!I267</f>
        <v>3236</v>
      </c>
    </row>
    <row r="228" spans="12:14" x14ac:dyDescent="0.25">
      <c r="L228" s="162">
        <f>IF(Data!H268 &lt;&gt; "", Data!J268, "")</f>
        <v>43405</v>
      </c>
      <c r="M228" s="158">
        <f>Data!H268</f>
        <v>43405</v>
      </c>
      <c r="N228" s="178">
        <f>Data!I268</f>
        <v>3238</v>
      </c>
    </row>
    <row r="229" spans="12:14" x14ac:dyDescent="0.25">
      <c r="L229" s="162">
        <f>IF(Data!H269 &lt;&gt; "", Data!J269, "")</f>
        <v>43435</v>
      </c>
      <c r="M229" s="158">
        <f>Data!H269</f>
        <v>43435</v>
      </c>
      <c r="N229" s="178">
        <f>Data!I269</f>
        <v>3240</v>
      </c>
    </row>
    <row r="230" spans="12:14" x14ac:dyDescent="0.25">
      <c r="L230" s="162">
        <f>IF(Data!H270 &lt;&gt; "", Data!J270, "")</f>
        <v>43466</v>
      </c>
      <c r="M230" s="158">
        <f>Data!H270</f>
        <v>43466</v>
      </c>
      <c r="N230" s="178">
        <f>Data!I270</f>
        <v>3244</v>
      </c>
    </row>
    <row r="231" spans="12:14" x14ac:dyDescent="0.25">
      <c r="L231" s="162">
        <f>IF(Data!H271 &lt;&gt; "", Data!J271, "")</f>
        <v>43497</v>
      </c>
      <c r="M231" s="158">
        <f>Data!H271</f>
        <v>43497</v>
      </c>
      <c r="N231" s="178">
        <f>Data!I271</f>
        <v>3248</v>
      </c>
    </row>
    <row r="232" spans="12:14" x14ac:dyDescent="0.25">
      <c r="L232" s="162">
        <f>IF(Data!H272 &lt;&gt; "", Data!J272, "")</f>
        <v>43525</v>
      </c>
      <c r="M232" s="158">
        <f>Data!H272</f>
        <v>43525</v>
      </c>
      <c r="N232" s="178">
        <f>Data!I272</f>
        <v>3249</v>
      </c>
    </row>
    <row r="233" spans="12:14" x14ac:dyDescent="0.25">
      <c r="L233" s="162">
        <f>IF(Data!H273 &lt;&gt; "", Data!J273, "")</f>
        <v>43556</v>
      </c>
      <c r="M233" s="158">
        <f>Data!H273</f>
        <v>43556</v>
      </c>
      <c r="N233" s="178">
        <f>Data!I273</f>
        <v>3247</v>
      </c>
    </row>
    <row r="234" spans="12:14" x14ac:dyDescent="0.25">
      <c r="L234" s="162">
        <f>IF(Data!H274 &lt;&gt; "", Data!J274, "")</f>
        <v>43586</v>
      </c>
      <c r="M234" s="158">
        <f>Data!H274</f>
        <v>43586</v>
      </c>
      <c r="N234" s="178">
        <f>Data!I274</f>
        <v>3253</v>
      </c>
    </row>
    <row r="235" spans="12:14" x14ac:dyDescent="0.25">
      <c r="L235" s="162">
        <f>IF(Data!H275 &lt;&gt; "", Data!J275, "")</f>
        <v>43617</v>
      </c>
      <c r="M235" s="158">
        <f>Data!H275</f>
        <v>43617</v>
      </c>
      <c r="N235" s="178">
        <f>Data!I275</f>
        <v>3251</v>
      </c>
    </row>
    <row r="236" spans="12:14" x14ac:dyDescent="0.25">
      <c r="L236" s="162">
        <f>IF(Data!H276 &lt;&gt; "", Data!J276, "")</f>
        <v>43647</v>
      </c>
      <c r="M236" s="158">
        <f>Data!H276</f>
        <v>43647</v>
      </c>
      <c r="N236" s="178">
        <f>Data!I276</f>
        <v>3252</v>
      </c>
    </row>
    <row r="237" spans="12:14" x14ac:dyDescent="0.25">
      <c r="L237" s="162">
        <f>IF(Data!H277 &lt;&gt; "", Data!J277, "")</f>
        <v>43678</v>
      </c>
      <c r="M237" s="158">
        <f>Data!H277</f>
        <v>43678</v>
      </c>
      <c r="N237" s="178">
        <f>Data!I277</f>
        <v>3260</v>
      </c>
    </row>
    <row r="238" spans="12:14" x14ac:dyDescent="0.25">
      <c r="L238" s="162">
        <f>IF(Data!H278 &lt;&gt; "", Data!J278, "")</f>
        <v>43709</v>
      </c>
      <c r="M238" s="158">
        <f>Data!H278</f>
        <v>43709</v>
      </c>
      <c r="N238" s="178">
        <f>Data!I278</f>
        <v>3266</v>
      </c>
    </row>
    <row r="239" spans="12:14" x14ac:dyDescent="0.25">
      <c r="L239" s="162">
        <f>IF(Data!H279 &lt;&gt; "", Data!J279, "")</f>
        <v>43739</v>
      </c>
      <c r="M239" s="158">
        <f>Data!H279</f>
        <v>43739</v>
      </c>
      <c r="N239" s="178">
        <f>Data!I279</f>
        <v>3269</v>
      </c>
    </row>
    <row r="240" spans="12:14" x14ac:dyDescent="0.25">
      <c r="L240" s="162">
        <f>IF(Data!H280 &lt;&gt; "", Data!J280, "")</f>
        <v>43770</v>
      </c>
      <c r="M240" s="158">
        <f>Data!H280</f>
        <v>43770</v>
      </c>
      <c r="N240" s="178">
        <f>Data!I280</f>
        <v>3269</v>
      </c>
    </row>
    <row r="241" spans="12:14" x14ac:dyDescent="0.25">
      <c r="L241" s="162">
        <f>IF(Data!H281 &lt;&gt; "", Data!J281, "")</f>
        <v>43800</v>
      </c>
      <c r="M241" s="158">
        <f>Data!H281</f>
        <v>43800</v>
      </c>
      <c r="N241" s="178">
        <f>Data!I281</f>
        <v>3261</v>
      </c>
    </row>
    <row r="242" spans="12:14" x14ac:dyDescent="0.25">
      <c r="L242" s="162">
        <f>IF(Data!H282 &lt;&gt; "", Data!J282, "")</f>
        <v>43831</v>
      </c>
      <c r="M242" s="158">
        <f>Data!H282</f>
        <v>43831</v>
      </c>
      <c r="N242" s="178">
        <f>Data!I282</f>
        <v>3273</v>
      </c>
    </row>
    <row r="243" spans="12:14" x14ac:dyDescent="0.25">
      <c r="L243" s="162">
        <f>IF(Data!H283 &lt;&gt; "", Data!J283, "")</f>
        <v>43862</v>
      </c>
      <c r="M243" s="158">
        <f>Data!H283</f>
        <v>43862</v>
      </c>
      <c r="N243" s="178">
        <f>Data!I283</f>
        <v>3284</v>
      </c>
    </row>
    <row r="244" spans="12:14" x14ac:dyDescent="0.25">
      <c r="L244" s="162">
        <f>IF(Data!H284 &lt;&gt; "", Data!J284, "")</f>
        <v>43891</v>
      </c>
      <c r="M244" s="158">
        <f>Data!H284</f>
        <v>43891</v>
      </c>
      <c r="N244" s="178">
        <f>Data!I284</f>
        <v>3239</v>
      </c>
    </row>
    <row r="245" spans="12:14" x14ac:dyDescent="0.25">
      <c r="L245" s="162">
        <f>IF(Data!H285 &lt;&gt; "", Data!J285, "")</f>
        <v>43922</v>
      </c>
      <c r="M245" s="158">
        <f>Data!H285</f>
        <v>43922</v>
      </c>
      <c r="N245" s="178">
        <f>Data!I285</f>
        <v>3134</v>
      </c>
    </row>
    <row r="246" spans="12:14" x14ac:dyDescent="0.25">
      <c r="L246" s="162">
        <f>IF(Data!H286 &lt;&gt; "", Data!J286, "")</f>
        <v>43952</v>
      </c>
      <c r="M246" s="158">
        <f>Data!H286</f>
        <v>43952</v>
      </c>
      <c r="N246" s="178">
        <f>Data!I286</f>
        <v>3065</v>
      </c>
    </row>
    <row r="247" spans="12:14" x14ac:dyDescent="0.25">
      <c r="L247" s="162">
        <f>IF(Data!H287 &lt;&gt; "", Data!J287, "")</f>
        <v>43983</v>
      </c>
      <c r="M247" s="158">
        <f>Data!H287</f>
        <v>43983</v>
      </c>
      <c r="N247" s="178">
        <f>Data!I287</f>
        <v>3034</v>
      </c>
    </row>
    <row r="248" spans="12:14" x14ac:dyDescent="0.25">
      <c r="L248" s="162">
        <f>IF(Data!H288 &lt;&gt; "", Data!J288, "")</f>
        <v>44013</v>
      </c>
      <c r="M248" s="158">
        <f>Data!H288</f>
        <v>44013</v>
      </c>
      <c r="N248" s="178">
        <f>Data!I288</f>
        <v>3008</v>
      </c>
    </row>
    <row r="249" spans="12:14" x14ac:dyDescent="0.25">
      <c r="L249" s="162">
        <f>IF(Data!H289 &lt;&gt; "", Data!J289, "")</f>
        <v>44044</v>
      </c>
      <c r="M249" s="158">
        <f>Data!H289</f>
        <v>44044</v>
      </c>
      <c r="N249" s="178">
        <f>Data!I289</f>
        <v>2980</v>
      </c>
    </row>
    <row r="250" spans="12:14" x14ac:dyDescent="0.25">
      <c r="L250" s="162">
        <f>IF(Data!H290 &lt;&gt; "", Data!J290, "")</f>
        <v>44075</v>
      </c>
      <c r="M250" s="158">
        <f>Data!H290</f>
        <v>44075</v>
      </c>
      <c r="N250" s="178">
        <f>Data!I290</f>
        <v>2965</v>
      </c>
    </row>
    <row r="251" spans="12:14" x14ac:dyDescent="0.25">
      <c r="L251" s="162">
        <f>IF(Data!H291 &lt;&gt; "", Data!J291, "")</f>
        <v>44105</v>
      </c>
      <c r="M251" s="158">
        <f>Data!H291</f>
        <v>44105</v>
      </c>
      <c r="N251" s="178">
        <f>Data!I291</f>
        <v>2948</v>
      </c>
    </row>
    <row r="252" spans="12:14" x14ac:dyDescent="0.25">
      <c r="L252" s="162">
        <f>IF(Data!H292 &lt;&gt; "", Data!J292, "")</f>
        <v>44136</v>
      </c>
      <c r="M252" s="158">
        <f>Data!H292</f>
        <v>44136</v>
      </c>
      <c r="N252" s="178">
        <f>Data!I292</f>
        <v>2926</v>
      </c>
    </row>
    <row r="253" spans="12:14" x14ac:dyDescent="0.25">
      <c r="L253" s="162">
        <f>IF(Data!H293 &lt;&gt; "", Data!J293, "")</f>
        <v>44166</v>
      </c>
      <c r="M253" s="158">
        <f>Data!H293</f>
        <v>44166</v>
      </c>
      <c r="N253" s="178">
        <f>Data!I293</f>
        <v>2905</v>
      </c>
    </row>
    <row r="254" spans="12:14" x14ac:dyDescent="0.25">
      <c r="L254" s="162">
        <f>IF(Data!H294 &lt;&gt; "", Data!J294, "")</f>
        <v>44197</v>
      </c>
      <c r="M254" s="158">
        <f>Data!H294</f>
        <v>44197</v>
      </c>
      <c r="N254" s="178">
        <f>Data!I294</f>
        <v>2869</v>
      </c>
    </row>
    <row r="255" spans="12:14" x14ac:dyDescent="0.25">
      <c r="L255" s="162">
        <f>IF(Data!H295 &lt;&gt; "", Data!J295, "")</f>
        <v>44228</v>
      </c>
      <c r="M255" s="158">
        <f>Data!H295</f>
        <v>44228</v>
      </c>
      <c r="N255" s="178">
        <f>Data!I295</f>
        <v>2833</v>
      </c>
    </row>
    <row r="256" spans="12:14" x14ac:dyDescent="0.25">
      <c r="L256" s="162">
        <f>IF(Data!H296 &lt;&gt; "", Data!J296, "")</f>
        <v>44256</v>
      </c>
      <c r="M256" s="158">
        <f>Data!H296</f>
        <v>44256</v>
      </c>
      <c r="N256" s="178">
        <f>Data!I296</f>
        <v>2868</v>
      </c>
    </row>
    <row r="257" spans="12:14" x14ac:dyDescent="0.25">
      <c r="L257" s="162">
        <f>IF(Data!H297 &lt;&gt; "", Data!J297, "")</f>
        <v>44287</v>
      </c>
      <c r="M257" s="158">
        <f>Data!H297</f>
        <v>44287</v>
      </c>
      <c r="N257" s="178">
        <f>Data!I297</f>
        <v>2952</v>
      </c>
    </row>
    <row r="258" spans="12:14" x14ac:dyDescent="0.25">
      <c r="L258" s="162">
        <f>IF(Data!H298 &lt;&gt; "", Data!J298, "")</f>
        <v>44317</v>
      </c>
      <c r="M258" s="158">
        <f>Data!H298</f>
        <v>44317</v>
      </c>
      <c r="N258" s="178">
        <f>Data!I298</f>
        <v>3008</v>
      </c>
    </row>
    <row r="259" spans="12:14" x14ac:dyDescent="0.25">
      <c r="L259" s="162">
        <f>IF(Data!H299 &lt;&gt; "", Data!J299, "")</f>
        <v>44348</v>
      </c>
      <c r="M259" s="158">
        <f>Data!H299</f>
        <v>44348</v>
      </c>
      <c r="N259" s="178">
        <f>Data!I299</f>
        <v>3037</v>
      </c>
    </row>
    <row r="260" spans="12:14" x14ac:dyDescent="0.25">
      <c r="L260" s="162">
        <f>IF(Data!H300 &lt;&gt; "", Data!J300, "")</f>
        <v>44378</v>
      </c>
      <c r="M260" s="158">
        <f>Data!H300</f>
        <v>44378</v>
      </c>
      <c r="N260" s="178">
        <f>Data!I300</f>
        <v>3059</v>
      </c>
    </row>
    <row r="261" spans="12:14" x14ac:dyDescent="0.25">
      <c r="L261" s="162">
        <f>IF(Data!H301 &lt;&gt; "", Data!J301, "")</f>
        <v>44409</v>
      </c>
      <c r="M261" s="158">
        <f>Data!H301</f>
        <v>44409</v>
      </c>
      <c r="N261" s="178">
        <f>Data!I301</f>
        <v>3074</v>
      </c>
    </row>
    <row r="262" spans="12:14" x14ac:dyDescent="0.25">
      <c r="L262" s="162">
        <f>IF(Data!H302 &lt;&gt; "", Data!J302, "")</f>
        <v>44440</v>
      </c>
      <c r="M262" s="158">
        <f>Data!H302</f>
        <v>44440</v>
      </c>
      <c r="N262" s="178">
        <f>Data!I302</f>
        <v>3086</v>
      </c>
    </row>
    <row r="263" spans="12:14" x14ac:dyDescent="0.25">
      <c r="L263" s="162">
        <f>IF(Data!H303 &lt;&gt; "", Data!J303, "")</f>
        <v>44470</v>
      </c>
      <c r="M263" s="158">
        <f>Data!H303</f>
        <v>44470</v>
      </c>
      <c r="N263" s="178">
        <f>Data!I303</f>
        <v>3097</v>
      </c>
    </row>
    <row r="264" spans="12:14" x14ac:dyDescent="0.25">
      <c r="L264" s="162">
        <f>IF(Data!H304 &lt;&gt; "", Data!J304, "")</f>
        <v>44501</v>
      </c>
      <c r="M264" s="158">
        <f>Data!H304</f>
        <v>44501</v>
      </c>
      <c r="N264" s="178">
        <f>Data!I304</f>
        <v>3119</v>
      </c>
    </row>
    <row r="265" spans="12:14" x14ac:dyDescent="0.25">
      <c r="L265" s="162">
        <f>IF(Data!H305 &lt;&gt; "", Data!J305, "")</f>
        <v>44531</v>
      </c>
      <c r="M265" s="158">
        <f>Data!H305</f>
        <v>44531</v>
      </c>
      <c r="N265" s="178">
        <f>Data!I305</f>
        <v>3139</v>
      </c>
    </row>
    <row r="266" spans="12:14" x14ac:dyDescent="0.25">
      <c r="L266" s="162">
        <f>IF(Data!H306 &lt;&gt; "", Data!J306, "")</f>
        <v>44562</v>
      </c>
      <c r="M266" s="158">
        <f>Data!H306</f>
        <v>44562</v>
      </c>
      <c r="N266" s="178">
        <f>Data!I306</f>
        <v>3150</v>
      </c>
    </row>
    <row r="267" spans="12:14" x14ac:dyDescent="0.25">
      <c r="L267" s="162">
        <f>IF(Data!H307 &lt;&gt; "", Data!J307, "")</f>
        <v>44593</v>
      </c>
      <c r="M267" s="158">
        <f>Data!H307</f>
        <v>44593</v>
      </c>
      <c r="N267" s="178">
        <f>Data!I307</f>
        <v>3174</v>
      </c>
    </row>
    <row r="268" spans="12:14" x14ac:dyDescent="0.25">
      <c r="L268" s="162">
        <f>IF(Data!H308 &lt;&gt; "", Data!J308, "")</f>
        <v>44621</v>
      </c>
      <c r="M268" s="158">
        <f>Data!H308</f>
        <v>44621</v>
      </c>
      <c r="N268" s="178">
        <f>Data!I308</f>
        <v>3184</v>
      </c>
    </row>
    <row r="269" spans="12:14" x14ac:dyDescent="0.25">
      <c r="L269" s="162">
        <f>IF(Data!H309 &lt;&gt; "", Data!J309, "")</f>
        <v>44652</v>
      </c>
      <c r="M269" s="158">
        <f>Data!H309</f>
        <v>44652</v>
      </c>
      <c r="N269" s="178">
        <f>Data!I309</f>
        <v>3190</v>
      </c>
    </row>
    <row r="270" spans="12:14" x14ac:dyDescent="0.25">
      <c r="L270" s="162">
        <f>IF(Data!H310 &lt;&gt; "", Data!J310, "")</f>
        <v>44682</v>
      </c>
      <c r="M270" s="158">
        <f>Data!H310</f>
        <v>44682</v>
      </c>
      <c r="N270" s="178">
        <f>Data!I310</f>
        <v>3196</v>
      </c>
    </row>
    <row r="271" spans="12:14" x14ac:dyDescent="0.25">
      <c r="L271" s="162">
        <f>IF(Data!H311 &lt;&gt; "", Data!J311, "")</f>
        <v>44713</v>
      </c>
      <c r="M271" s="158">
        <f>Data!H311</f>
        <v>44713</v>
      </c>
      <c r="N271" s="178">
        <f>Data!I311</f>
        <v>3194</v>
      </c>
    </row>
    <row r="272" spans="12:14" x14ac:dyDescent="0.25">
      <c r="L272" s="162">
        <f>IF(Data!H312 &lt;&gt; "", Data!J312, "")</f>
        <v>44743</v>
      </c>
      <c r="M272" s="158">
        <f>Data!H312</f>
        <v>44743</v>
      </c>
      <c r="N272" s="178">
        <f>Data!I312</f>
        <v>3188</v>
      </c>
    </row>
    <row r="273" spans="12:14" x14ac:dyDescent="0.25">
      <c r="L273" s="162">
        <f>IF(Data!H313 &lt;&gt; "", Data!J313, "")</f>
        <v>44774</v>
      </c>
      <c r="M273" s="158">
        <f>Data!H313</f>
        <v>44774</v>
      </c>
      <c r="N273" s="178">
        <f>Data!I313</f>
        <v>3192</v>
      </c>
    </row>
    <row r="274" spans="12:14" x14ac:dyDescent="0.25">
      <c r="L274" s="162">
        <f>IF(Data!H314 &lt;&gt; "", Data!J314, "")</f>
        <v>44805</v>
      </c>
      <c r="M274" s="158">
        <f>Data!H314</f>
        <v>44805</v>
      </c>
      <c r="N274" s="178">
        <f>Data!I314</f>
        <v>3198</v>
      </c>
    </row>
    <row r="275" spans="12:14" x14ac:dyDescent="0.25">
      <c r="L275" s="162">
        <f>IF(Data!H315 &lt;&gt; "", Data!J315, "")</f>
        <v>44835</v>
      </c>
      <c r="M275" s="158">
        <f>Data!H315</f>
        <v>44835</v>
      </c>
      <c r="N275" s="178">
        <f>Data!I315</f>
        <v>3201</v>
      </c>
    </row>
    <row r="276" spans="12:14" x14ac:dyDescent="0.25">
      <c r="L276" s="162">
        <f>IF(Data!H316 &lt;&gt; "", Data!J316, "")</f>
        <v>44866</v>
      </c>
      <c r="M276" s="158">
        <f>Data!H316</f>
        <v>44866</v>
      </c>
      <c r="N276" s="178">
        <f>Data!I316</f>
        <v>3200</v>
      </c>
    </row>
    <row r="277" spans="12:14" x14ac:dyDescent="0.25">
      <c r="L277" s="162">
        <f>IF(Data!H317 &lt;&gt; "", Data!J317, "")</f>
        <v>44896</v>
      </c>
      <c r="M277" s="158">
        <f>Data!H317</f>
        <v>44896</v>
      </c>
      <c r="N277" s="178">
        <f>Data!I317</f>
        <v>3197</v>
      </c>
    </row>
    <row r="278" spans="12:14" x14ac:dyDescent="0.25">
      <c r="L278" s="162">
        <f>IF(Data!H318 &lt;&gt; "", Data!J318, "")</f>
        <v>44927</v>
      </c>
      <c r="M278" s="158">
        <f>Data!H318</f>
        <v>44927</v>
      </c>
      <c r="N278" s="178">
        <f>Data!I318</f>
        <v>3210</v>
      </c>
    </row>
    <row r="279" spans="12:14" x14ac:dyDescent="0.25">
      <c r="L279" s="162">
        <f>IF(Data!H319 &lt;&gt; "", Data!J319, "")</f>
        <v>44958</v>
      </c>
      <c r="M279" s="158">
        <f>Data!H319</f>
        <v>44958</v>
      </c>
      <c r="N279" s="178">
        <f>Data!I319</f>
        <v>3214</v>
      </c>
    </row>
    <row r="280" spans="12:14" x14ac:dyDescent="0.25">
      <c r="L280" s="162">
        <f>IF(Data!H320 &lt;&gt; "", Data!J320, "")</f>
        <v>44986</v>
      </c>
      <c r="M280" s="158">
        <f>Data!H320</f>
        <v>44986</v>
      </c>
      <c r="N280" s="178">
        <f>Data!I320</f>
        <v>3216</v>
      </c>
    </row>
    <row r="281" spans="12:14" x14ac:dyDescent="0.25">
      <c r="L281" s="162">
        <f>IF(Data!H321 &lt;&gt; "", Data!J321, "")</f>
        <v>45017</v>
      </c>
      <c r="M281" s="158">
        <f>Data!H321</f>
        <v>45017</v>
      </c>
      <c r="N281" s="178">
        <f>Data!I321</f>
        <v>3216</v>
      </c>
    </row>
    <row r="282" spans="12:14" x14ac:dyDescent="0.25">
      <c r="L282" s="162">
        <f>IF(Data!H322 &lt;&gt; "", Data!J322, "")</f>
        <v>45047</v>
      </c>
      <c r="M282" s="158">
        <f>Data!H322</f>
        <v>45047</v>
      </c>
      <c r="N282" s="178">
        <f>Data!I322</f>
        <v>3223</v>
      </c>
    </row>
    <row r="283" spans="12:14" x14ac:dyDescent="0.25">
      <c r="L283" s="162">
        <f>IF(Data!H323 &lt;&gt; "", Data!J323, "")</f>
        <v>45078</v>
      </c>
      <c r="M283" s="158">
        <f>Data!H323</f>
        <v>45078</v>
      </c>
      <c r="N283" s="178">
        <f>Data!I323</f>
        <v>3232</v>
      </c>
    </row>
    <row r="284" spans="12:14" x14ac:dyDescent="0.25">
      <c r="L284" s="162">
        <f>IF(Data!H324 &lt;&gt; "", Data!J324, "")</f>
        <v>45108</v>
      </c>
      <c r="M284" s="158">
        <f>Data!H324</f>
        <v>45108</v>
      </c>
      <c r="N284" s="178">
        <f>Data!I324</f>
        <v>3240</v>
      </c>
    </row>
    <row r="285" spans="12:14" x14ac:dyDescent="0.25">
      <c r="L285" s="162">
        <f>IF(Data!H325 &lt;&gt; "", Data!J325, "")</f>
        <v>45139</v>
      </c>
      <c r="M285" s="158">
        <f>Data!H325</f>
        <v>45139</v>
      </c>
      <c r="N285" s="178">
        <f>Data!I325</f>
        <v>3247</v>
      </c>
    </row>
    <row r="286" spans="12:14" x14ac:dyDescent="0.25">
      <c r="L286" s="162">
        <f>IF(Data!H326 &lt;&gt; "", Data!J326, "")</f>
        <v>45170</v>
      </c>
      <c r="M286" s="158">
        <f>Data!H326</f>
        <v>45170</v>
      </c>
      <c r="N286" s="178">
        <f>Data!I326</f>
        <v>3249</v>
      </c>
    </row>
    <row r="287" spans="12:14" x14ac:dyDescent="0.25">
      <c r="L287" s="162">
        <f>IF(Data!H327 &lt;&gt; "", Data!J327, "")</f>
        <v>45200</v>
      </c>
      <c r="M287" s="158">
        <f>Data!H327</f>
        <v>45200</v>
      </c>
      <c r="N287" s="178">
        <f>Data!I327</f>
        <v>3252</v>
      </c>
    </row>
    <row r="288" spans="12:14" x14ac:dyDescent="0.25">
      <c r="L288" s="162">
        <f>IF(Data!H328 &lt;&gt; "", Data!J328, "")</f>
        <v>45231</v>
      </c>
      <c r="M288" s="158">
        <f>Data!H328</f>
        <v>45231</v>
      </c>
      <c r="N288" s="178">
        <f>Data!I328</f>
        <v>3258</v>
      </c>
    </row>
    <row r="289" spans="12:14" x14ac:dyDescent="0.25">
      <c r="L289" s="162">
        <f>IF(Data!H329 &lt;&gt; "", Data!J329, "")</f>
        <v>45261</v>
      </c>
      <c r="M289" s="158">
        <f>Data!H329</f>
        <v>45261</v>
      </c>
      <c r="N289" s="178">
        <f>Data!I329</f>
        <v>3264</v>
      </c>
    </row>
    <row r="290" spans="12:14" x14ac:dyDescent="0.25">
      <c r="L290" s="162">
        <f>IF(Data!H330 &lt;&gt; "", Data!J330, "")</f>
        <v>45292</v>
      </c>
      <c r="M290" s="158">
        <f>Data!H330</f>
        <v>45292</v>
      </c>
      <c r="N290" s="178">
        <f>Data!I330</f>
        <v>3262</v>
      </c>
    </row>
    <row r="291" spans="12:14" x14ac:dyDescent="0.25">
      <c r="L291" s="162">
        <f>IF(Data!H331 &lt;&gt; "", Data!J331, "")</f>
        <v>45323</v>
      </c>
      <c r="M291" s="158">
        <f>Data!H331</f>
        <v>45323</v>
      </c>
      <c r="N291" s="178">
        <f>Data!I331</f>
        <v>3267</v>
      </c>
    </row>
    <row r="292" spans="12:14" x14ac:dyDescent="0.25">
      <c r="L292" s="162">
        <f>IF(Data!H332 &lt;&gt; "", Data!J332, "")</f>
        <v>45352</v>
      </c>
      <c r="M292" s="158">
        <f>Data!H332</f>
        <v>45352</v>
      </c>
      <c r="N292" s="178">
        <f>Data!I332</f>
        <v>3269</v>
      </c>
    </row>
    <row r="293" spans="12:14" x14ac:dyDescent="0.25">
      <c r="L293" s="162">
        <f>IF(Data!H333 &lt;&gt; "", Data!J333, "")</f>
        <v>45383</v>
      </c>
      <c r="M293" s="158">
        <f>Data!H333</f>
        <v>45383</v>
      </c>
      <c r="N293" s="178">
        <f>Data!I333</f>
        <v>3275</v>
      </c>
    </row>
    <row r="294" spans="12:14" x14ac:dyDescent="0.25">
      <c r="L294" s="162">
        <f>IF(Data!H334 &lt;&gt; "", Data!J334, "")</f>
        <v>45413</v>
      </c>
      <c r="M294" s="158">
        <f>Data!H334</f>
        <v>45413</v>
      </c>
      <c r="N294" s="178">
        <f>Data!I334</f>
        <v>3278</v>
      </c>
    </row>
    <row r="295" spans="12:14" x14ac:dyDescent="0.25">
      <c r="L295" s="162" t="str">
        <f>IF(Data!H335 &lt;&gt; "", Data!J335, "")</f>
        <v/>
      </c>
      <c r="M295" s="158" t="str">
        <f>Data!H335</f>
        <v/>
      </c>
      <c r="N295" s="178" t="e">
        <f>Data!I335</f>
        <v>#N/A</v>
      </c>
    </row>
    <row r="296" spans="12:14" x14ac:dyDescent="0.25">
      <c r="L296" s="162" t="str">
        <f>IF(Data!H336 &lt;&gt; "", Data!J336, "")</f>
        <v/>
      </c>
      <c r="M296" s="158" t="str">
        <f>Data!H336</f>
        <v/>
      </c>
      <c r="N296" s="178" t="e">
        <f>Data!I336</f>
        <v>#N/A</v>
      </c>
    </row>
    <row r="297" spans="12:14" x14ac:dyDescent="0.25">
      <c r="L297" s="162" t="str">
        <f>IF(Data!H337 &lt;&gt; "", Data!J337, "")</f>
        <v/>
      </c>
      <c r="M297" s="158" t="str">
        <f>Data!H337</f>
        <v/>
      </c>
      <c r="N297" s="178" t="e">
        <f>Data!I337</f>
        <v>#N/A</v>
      </c>
    </row>
    <row r="298" spans="12:14" x14ac:dyDescent="0.25">
      <c r="L298" s="162" t="str">
        <f>IF(Data!H338 &lt;&gt; "", Data!J338, "")</f>
        <v/>
      </c>
      <c r="M298" s="158" t="str">
        <f>Data!H338</f>
        <v/>
      </c>
      <c r="N298" s="178" t="e">
        <f>Data!I338</f>
        <v>#N/A</v>
      </c>
    </row>
    <row r="299" spans="12:14" x14ac:dyDescent="0.25">
      <c r="L299" s="162" t="str">
        <f>IF(Data!H339 &lt;&gt; "", Data!J339, "")</f>
        <v/>
      </c>
      <c r="M299" s="158" t="str">
        <f>Data!H339</f>
        <v/>
      </c>
      <c r="N299" s="178" t="e">
        <f>Data!I339</f>
        <v>#N/A</v>
      </c>
    </row>
    <row r="300" spans="12:14" x14ac:dyDescent="0.25">
      <c r="L300" s="162" t="str">
        <f>IF(Data!H340 &lt;&gt; "", Data!J340, "")</f>
        <v/>
      </c>
      <c r="M300" s="158" t="str">
        <f>Data!H340</f>
        <v/>
      </c>
      <c r="N300" s="178" t="e">
        <f>Data!I340</f>
        <v>#N/A</v>
      </c>
    </row>
    <row r="301" spans="12:14" x14ac:dyDescent="0.25">
      <c r="L301" s="162" t="str">
        <f>IF(Data!H341 &lt;&gt; "", Data!J341, "")</f>
        <v/>
      </c>
      <c r="M301" s="158" t="str">
        <f>Data!H341</f>
        <v/>
      </c>
      <c r="N301" s="178" t="e">
        <f>Data!I341</f>
        <v>#N/A</v>
      </c>
    </row>
    <row r="302" spans="12:14" x14ac:dyDescent="0.25">
      <c r="L302" s="162" t="str">
        <f>IF(Data!H342 &lt;&gt; "", Data!J342, "")</f>
        <v/>
      </c>
      <c r="M302" s="158" t="str">
        <f>Data!H342</f>
        <v/>
      </c>
      <c r="N302" s="178" t="e">
        <f>Data!I342</f>
        <v>#N/A</v>
      </c>
    </row>
    <row r="303" spans="12:14" x14ac:dyDescent="0.25">
      <c r="L303" s="162" t="str">
        <f>IF(Data!H343 &lt;&gt; "", Data!J343, "")</f>
        <v/>
      </c>
      <c r="M303" s="158" t="str">
        <f>Data!H343</f>
        <v/>
      </c>
      <c r="N303" s="178" t="e">
        <f>Data!I343</f>
        <v>#N/A</v>
      </c>
    </row>
    <row r="304" spans="12:14" x14ac:dyDescent="0.25">
      <c r="L304" s="162" t="str">
        <f>IF(Data!H344 &lt;&gt; "", Data!J344, "")</f>
        <v/>
      </c>
      <c r="M304" s="158" t="str">
        <f>Data!H344</f>
        <v/>
      </c>
      <c r="N304" s="178" t="e">
        <f>Data!I344</f>
        <v>#N/A</v>
      </c>
    </row>
    <row r="305" spans="12:14" x14ac:dyDescent="0.25">
      <c r="L305" s="162" t="str">
        <f>IF(Data!H345 &lt;&gt; "", Data!J345, "")</f>
        <v/>
      </c>
      <c r="M305" s="158" t="str">
        <f>Data!H345</f>
        <v/>
      </c>
      <c r="N305" s="178" t="e">
        <f>Data!I345</f>
        <v>#N/A</v>
      </c>
    </row>
    <row r="306" spans="12:14" x14ac:dyDescent="0.25">
      <c r="L306" s="162" t="str">
        <f>IF(Data!H346 &lt;&gt; "", Data!J346, "")</f>
        <v/>
      </c>
      <c r="M306" s="158" t="str">
        <f>Data!H346</f>
        <v/>
      </c>
      <c r="N306" s="178" t="e">
        <f>Data!I346</f>
        <v>#N/A</v>
      </c>
    </row>
    <row r="307" spans="12:14" x14ac:dyDescent="0.25">
      <c r="L307" s="162" t="str">
        <f>IF(Data!H347 &lt;&gt; "", Data!J347, "")</f>
        <v/>
      </c>
      <c r="M307" s="158" t="str">
        <f>Data!H347</f>
        <v/>
      </c>
      <c r="N307" s="178" t="e">
        <f>Data!I347</f>
        <v>#N/A</v>
      </c>
    </row>
    <row r="308" spans="12:14" x14ac:dyDescent="0.25">
      <c r="L308" s="162" t="str">
        <f>IF(Data!H348 &lt;&gt; "", Data!J348, "")</f>
        <v/>
      </c>
      <c r="M308" s="158" t="str">
        <f>Data!H348</f>
        <v/>
      </c>
      <c r="N308" s="178" t="e">
        <f>Data!I348</f>
        <v>#N/A</v>
      </c>
    </row>
    <row r="309" spans="12:14" x14ac:dyDescent="0.25">
      <c r="L309" s="162" t="str">
        <f>IF(Data!H349 &lt;&gt; "", Data!J349, "")</f>
        <v/>
      </c>
      <c r="M309" s="158" t="str">
        <f>Data!H349</f>
        <v/>
      </c>
      <c r="N309" s="178" t="e">
        <f>Data!I349</f>
        <v>#N/A</v>
      </c>
    </row>
    <row r="310" spans="12:14" x14ac:dyDescent="0.25">
      <c r="L310" s="162" t="str">
        <f>IF(Data!H350 &lt;&gt; "", Data!J350, "")</f>
        <v/>
      </c>
      <c r="M310" s="158" t="str">
        <f>Data!H350</f>
        <v/>
      </c>
      <c r="N310" s="178" t="e">
        <f>Data!I350</f>
        <v>#N/A</v>
      </c>
    </row>
    <row r="311" spans="12:14" x14ac:dyDescent="0.25">
      <c r="L311" s="162" t="str">
        <f>IF(Data!H351 &lt;&gt; "", Data!J351, "")</f>
        <v/>
      </c>
      <c r="M311" s="158" t="str">
        <f>Data!H351</f>
        <v/>
      </c>
      <c r="N311" s="178" t="e">
        <f>Data!I351</f>
        <v>#N/A</v>
      </c>
    </row>
    <row r="312" spans="12:14" x14ac:dyDescent="0.25">
      <c r="L312" s="162" t="str">
        <f>IF(Data!H352 &lt;&gt; "", Data!J352, "")</f>
        <v/>
      </c>
      <c r="M312" s="158" t="str">
        <f>Data!H352</f>
        <v/>
      </c>
      <c r="N312" s="178" t="e">
        <f>Data!I352</f>
        <v>#N/A</v>
      </c>
    </row>
    <row r="313" spans="12:14" x14ac:dyDescent="0.25">
      <c r="L313" s="162" t="str">
        <f>IF(Data!H353 &lt;&gt; "", Data!J353, "")</f>
        <v/>
      </c>
      <c r="M313" s="158" t="str">
        <f>Data!H353</f>
        <v/>
      </c>
      <c r="N313" s="178" t="e">
        <f>Data!I353</f>
        <v>#N/A</v>
      </c>
    </row>
    <row r="314" spans="12:14" x14ac:dyDescent="0.25">
      <c r="L314" s="162" t="str">
        <f>IF(Data!H354 &lt;&gt; "", Data!J354, "")</f>
        <v/>
      </c>
      <c r="M314" s="158" t="str">
        <f>Data!H354</f>
        <v/>
      </c>
      <c r="N314" s="178" t="e">
        <f>Data!I354</f>
        <v>#N/A</v>
      </c>
    </row>
    <row r="315" spans="12:14" x14ac:dyDescent="0.25">
      <c r="L315" s="162" t="str">
        <f>IF(Data!H355 &lt;&gt; "", Data!J355, "")</f>
        <v/>
      </c>
      <c r="M315" s="158" t="str">
        <f>Data!H355</f>
        <v/>
      </c>
      <c r="N315" s="178" t="e">
        <f>Data!I355</f>
        <v>#N/A</v>
      </c>
    </row>
    <row r="316" spans="12:14" x14ac:dyDescent="0.25">
      <c r="L316" s="162" t="str">
        <f>IF(Data!H356 &lt;&gt; "", Data!J356, "")</f>
        <v/>
      </c>
      <c r="M316" s="158" t="str">
        <f>Data!H356</f>
        <v/>
      </c>
      <c r="N316" s="178" t="e">
        <f>Data!I356</f>
        <v>#N/A</v>
      </c>
    </row>
    <row r="317" spans="12:14" x14ac:dyDescent="0.25">
      <c r="L317" s="162" t="str">
        <f>IF(Data!H357 &lt;&gt; "", Data!J357, "")</f>
        <v/>
      </c>
      <c r="M317" s="158" t="str">
        <f>Data!H357</f>
        <v/>
      </c>
      <c r="N317" s="178" t="e">
        <f>Data!I357</f>
        <v>#N/A</v>
      </c>
    </row>
    <row r="318" spans="12:14" x14ac:dyDescent="0.25">
      <c r="L318" s="162" t="str">
        <f>IF(Data!H358 &lt;&gt; "", Data!J358, "")</f>
        <v/>
      </c>
      <c r="M318" s="159" t="str">
        <f>Data!H358</f>
        <v/>
      </c>
      <c r="N318" s="179" t="e">
        <f>Data!I358</f>
        <v>#N/A</v>
      </c>
    </row>
    <row r="319" spans="12:14" x14ac:dyDescent="0.25">
      <c r="L319" s="162" t="str">
        <f>IF(Data!H359 &lt;&gt; "", Data!J359, "")</f>
        <v/>
      </c>
      <c r="M319" s="160" t="str">
        <f>Data!H359</f>
        <v/>
      </c>
      <c r="N319" s="180" t="e">
        <f>Data!I359</f>
        <v>#N/A</v>
      </c>
    </row>
    <row r="320" spans="12:14" x14ac:dyDescent="0.25">
      <c r="M320" s="151"/>
      <c r="N320" s="152"/>
    </row>
    <row r="321" spans="13:14" x14ac:dyDescent="0.25">
      <c r="M321" s="151"/>
      <c r="N321" s="152"/>
    </row>
    <row r="322" spans="13:14" x14ac:dyDescent="0.25">
      <c r="M322" s="151"/>
      <c r="N322" s="152"/>
    </row>
    <row r="323" spans="13:14" x14ac:dyDescent="0.25">
      <c r="M323" s="151"/>
      <c r="N323" s="152"/>
    </row>
    <row r="324" spans="13:14" x14ac:dyDescent="0.25">
      <c r="M324" s="151"/>
      <c r="N324" s="152"/>
    </row>
    <row r="325" spans="13:14" x14ac:dyDescent="0.25">
      <c r="M325" s="151"/>
      <c r="N325" s="152"/>
    </row>
    <row r="326" spans="13:14" x14ac:dyDescent="0.25">
      <c r="M326" s="151"/>
      <c r="N326" s="152"/>
    </row>
    <row r="327" spans="13:14" x14ac:dyDescent="0.25">
      <c r="M327" s="151"/>
      <c r="N327" s="152"/>
    </row>
  </sheetData>
  <phoneticPr fontId="0" type="noConversion"/>
  <conditionalFormatting sqref="M2:N327">
    <cfRule type="expression" dxfId="7" priority="1" stopIfTrue="1">
      <formula>ISNA(M2)</formula>
    </cfRule>
  </conditionalFormatting>
  <pageMargins left="0.75" right="0.75" top="1" bottom="1" header="0.5" footer="0.5"/>
  <pageSetup scale="87" orientation="portrait" horizontalDpi="300" verticalDpi="300" r:id="rId1"/>
  <headerFooter alignWithMargins="0"/>
  <rowBreaks count="1" manualBreakCount="1">
    <brk id="57" max="16383" man="1"/>
  </rowBreaks>
  <colBreaks count="1" manualBreakCount="1">
    <brk id="11" max="1048575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33"/>
  <sheetViews>
    <sheetView topLeftCell="A21" zoomScaleNormal="100" workbookViewId="0">
      <selection activeCell="V51" sqref="V51"/>
    </sheetView>
  </sheetViews>
  <sheetFormatPr defaultRowHeight="13.2" x14ac:dyDescent="0.25"/>
  <cols>
    <col min="1" max="1" width="9.6640625" customWidth="1"/>
  </cols>
  <sheetData>
    <row r="1" spans="1:16" ht="12.75" customHeight="1" x14ac:dyDescent="0.25">
      <c r="A1" s="273" t="s">
        <v>418</v>
      </c>
      <c r="B1" s="273"/>
      <c r="C1" s="273"/>
      <c r="D1" s="273"/>
      <c r="E1" s="273"/>
      <c r="F1" s="273"/>
      <c r="G1" s="273"/>
      <c r="H1" s="273"/>
      <c r="I1" s="273"/>
      <c r="J1" s="273"/>
      <c r="K1" s="273"/>
      <c r="L1" s="16"/>
      <c r="M1" s="270" t="s">
        <v>419</v>
      </c>
      <c r="N1" s="270"/>
      <c r="O1" s="270"/>
      <c r="P1" s="270"/>
    </row>
    <row r="2" spans="1:16" x14ac:dyDescent="0.25">
      <c r="M2" s="270"/>
      <c r="N2" s="270"/>
      <c r="O2" s="270"/>
      <c r="P2" s="270"/>
    </row>
    <row r="4" spans="1:16" x14ac:dyDescent="0.25">
      <c r="M4" s="17"/>
      <c r="N4" s="66">
        <f>Data!S42</f>
        <v>2022</v>
      </c>
      <c r="O4" s="101">
        <f>Data!T42</f>
        <v>2023</v>
      </c>
      <c r="P4" s="101">
        <f>Data!U42</f>
        <v>2024</v>
      </c>
    </row>
    <row r="5" spans="1:16" x14ac:dyDescent="0.25">
      <c r="M5" s="19" t="s">
        <v>395</v>
      </c>
      <c r="N5" s="67">
        <f>Data!X43</f>
        <v>5.25</v>
      </c>
      <c r="O5" s="67">
        <f>Data!Y43</f>
        <v>5.54</v>
      </c>
      <c r="P5" s="67">
        <f>Data!Z43</f>
        <v>5.53</v>
      </c>
    </row>
    <row r="6" spans="1:16" x14ac:dyDescent="0.25">
      <c r="M6" s="19" t="s">
        <v>396</v>
      </c>
      <c r="N6" s="67">
        <f>Data!X44</f>
        <v>5.71</v>
      </c>
      <c r="O6" s="67">
        <f>Data!Y44</f>
        <v>5.82</v>
      </c>
      <c r="P6" s="67">
        <f>Data!Z44</f>
        <v>5.72</v>
      </c>
    </row>
    <row r="7" spans="1:16" x14ac:dyDescent="0.25">
      <c r="M7" s="19" t="s">
        <v>397</v>
      </c>
      <c r="N7" s="67">
        <f>Data!X45</f>
        <v>6.01</v>
      </c>
      <c r="O7" s="67">
        <f>Data!Y45</f>
        <v>6.05</v>
      </c>
      <c r="P7" s="67">
        <f>Data!Z45</f>
        <v>6.07</v>
      </c>
    </row>
    <row r="8" spans="1:16" x14ac:dyDescent="0.25">
      <c r="M8" s="19" t="s">
        <v>399</v>
      </c>
      <c r="N8" s="67">
        <f>Data!X46</f>
        <v>5.89</v>
      </c>
      <c r="O8" s="67">
        <f>Data!Y46</f>
        <v>5.88</v>
      </c>
      <c r="P8" s="67">
        <f>Data!Z46</f>
        <v>6.02</v>
      </c>
    </row>
    <row r="9" spans="1:16" x14ac:dyDescent="0.25">
      <c r="M9" s="19" t="s">
        <v>400</v>
      </c>
      <c r="N9" s="67">
        <f>Data!X47</f>
        <v>6.16</v>
      </c>
      <c r="O9" s="67">
        <f>Data!Y47</f>
        <v>6.31</v>
      </c>
      <c r="P9" s="67">
        <f>Data!Z47</f>
        <v>6.4</v>
      </c>
    </row>
    <row r="10" spans="1:16" x14ac:dyDescent="0.25">
      <c r="M10" s="19" t="s">
        <v>401</v>
      </c>
      <c r="N10" s="67">
        <f>Data!X48</f>
        <v>6.2</v>
      </c>
      <c r="O10" s="67">
        <f>Data!Y48</f>
        <v>6.37</v>
      </c>
      <c r="P10" s="67" t="e">
        <f>Data!Z48</f>
        <v>#N/A</v>
      </c>
    </row>
    <row r="11" spans="1:16" x14ac:dyDescent="0.25">
      <c r="M11" s="19" t="s">
        <v>404</v>
      </c>
      <c r="N11" s="67">
        <f>Data!X49</f>
        <v>6.04</v>
      </c>
      <c r="O11" s="67">
        <f>Data!Y49</f>
        <v>6.21</v>
      </c>
      <c r="P11" s="67" t="e">
        <f>Data!Z49</f>
        <v>#N/A</v>
      </c>
    </row>
    <row r="12" spans="1:16" x14ac:dyDescent="0.25">
      <c r="M12" s="19" t="s">
        <v>405</v>
      </c>
      <c r="N12" s="67">
        <f>Data!X50</f>
        <v>6.17</v>
      </c>
      <c r="O12" s="67">
        <f>Data!Y50</f>
        <v>6.31</v>
      </c>
      <c r="P12" s="67" t="e">
        <f>Data!Z50</f>
        <v>#N/A</v>
      </c>
    </row>
    <row r="13" spans="1:16" ht="12.75" customHeight="1" x14ac:dyDescent="0.25">
      <c r="M13" s="19" t="s">
        <v>406</v>
      </c>
      <c r="N13" s="67">
        <f>Data!X51</f>
        <v>6.2</v>
      </c>
      <c r="O13" s="67">
        <f>Data!Y51</f>
        <v>6.26</v>
      </c>
      <c r="P13" s="67" t="e">
        <f>Data!Z51</f>
        <v>#N/A</v>
      </c>
    </row>
    <row r="14" spans="1:16" x14ac:dyDescent="0.25">
      <c r="M14" s="19" t="s">
        <v>408</v>
      </c>
      <c r="N14" s="67">
        <f>Data!X52</f>
        <v>6.12</v>
      </c>
      <c r="O14" s="67">
        <f>Data!Y52</f>
        <v>6.2</v>
      </c>
      <c r="P14" s="67" t="e">
        <f>Data!Z52</f>
        <v>#N/A</v>
      </c>
    </row>
    <row r="15" spans="1:16" x14ac:dyDescent="0.25">
      <c r="M15" s="19" t="s">
        <v>409</v>
      </c>
      <c r="N15" s="67">
        <f>Data!X53</f>
        <v>5.87</v>
      </c>
      <c r="O15" s="67">
        <f>Data!Y53</f>
        <v>6.01</v>
      </c>
      <c r="P15" s="67" t="e">
        <f>Data!Z53</f>
        <v>#N/A</v>
      </c>
    </row>
    <row r="16" spans="1:16" ht="12.75" customHeight="1" x14ac:dyDescent="0.25">
      <c r="M16" s="19" t="s">
        <v>410</v>
      </c>
      <c r="N16" s="67">
        <f>Data!X54</f>
        <v>5.72</v>
      </c>
      <c r="O16" s="67">
        <f>Data!Y54</f>
        <v>5.83</v>
      </c>
      <c r="P16" s="67" t="e">
        <f>Data!Z54</f>
        <v>#N/A</v>
      </c>
    </row>
    <row r="19" spans="13:16" ht="12.75" customHeight="1" x14ac:dyDescent="0.25">
      <c r="M19" s="270" t="s">
        <v>420</v>
      </c>
      <c r="N19" s="270"/>
      <c r="O19" s="270"/>
      <c r="P19" s="270"/>
    </row>
    <row r="20" spans="13:16" x14ac:dyDescent="0.25">
      <c r="M20" s="271"/>
      <c r="N20" s="271"/>
      <c r="O20" s="272"/>
      <c r="P20" s="272"/>
    </row>
    <row r="21" spans="13:16" x14ac:dyDescent="0.25">
      <c r="M21" s="17"/>
      <c r="N21" s="66">
        <f>Data!S42</f>
        <v>2022</v>
      </c>
      <c r="O21" s="66">
        <f>Data!T42</f>
        <v>2023</v>
      </c>
      <c r="P21" s="66">
        <f>Data!U42</f>
        <v>2024</v>
      </c>
    </row>
    <row r="22" spans="13:16" x14ac:dyDescent="0.25">
      <c r="M22" s="19" t="s">
        <v>395</v>
      </c>
      <c r="N22" s="68">
        <f>Data!S43</f>
        <v>2.36</v>
      </c>
      <c r="O22" s="68">
        <f>Data!T43</f>
        <v>2.4900000000000002</v>
      </c>
      <c r="P22" s="68">
        <f>Data!U43</f>
        <v>2.44</v>
      </c>
    </row>
    <row r="23" spans="13:16" x14ac:dyDescent="0.25">
      <c r="M23" s="19" t="s">
        <v>396</v>
      </c>
      <c r="N23" s="68">
        <f>Data!S44</f>
        <v>2.54</v>
      </c>
      <c r="O23" s="68">
        <f>Data!T44</f>
        <v>2.59</v>
      </c>
      <c r="P23" s="68">
        <f>Data!U44</f>
        <v>2.56</v>
      </c>
    </row>
    <row r="24" spans="13:16" x14ac:dyDescent="0.25">
      <c r="M24" s="19" t="s">
        <v>397</v>
      </c>
      <c r="N24" s="68">
        <f>Data!S45</f>
        <v>2.76</v>
      </c>
      <c r="O24" s="68">
        <f>Data!T45</f>
        <v>2.78</v>
      </c>
      <c r="P24" s="68">
        <f>Data!U45</f>
        <v>2.81</v>
      </c>
    </row>
    <row r="25" spans="13:16" x14ac:dyDescent="0.25">
      <c r="M25" s="19" t="s">
        <v>399</v>
      </c>
      <c r="N25" s="68">
        <f>Data!S46</f>
        <v>2.71</v>
      </c>
      <c r="O25" s="68">
        <f>Data!T46</f>
        <v>2.72</v>
      </c>
      <c r="P25" s="68">
        <f>Data!U46</f>
        <v>2.78</v>
      </c>
    </row>
    <row r="26" spans="13:16" x14ac:dyDescent="0.25">
      <c r="M26" s="19" t="s">
        <v>400</v>
      </c>
      <c r="N26" s="68">
        <f>Data!S47</f>
        <v>2.95</v>
      </c>
      <c r="O26" s="68">
        <f>Data!T47</f>
        <v>3.03</v>
      </c>
      <c r="P26" s="68">
        <f>Data!U47</f>
        <v>3.07</v>
      </c>
    </row>
    <row r="27" spans="13:16" x14ac:dyDescent="0.25">
      <c r="M27" s="19" t="s">
        <v>401</v>
      </c>
      <c r="N27" s="68">
        <f>Data!S48</f>
        <v>3.03</v>
      </c>
      <c r="O27" s="68">
        <f>Data!T48</f>
        <v>3.15</v>
      </c>
      <c r="P27" s="68" t="e">
        <f>Data!U48</f>
        <v>#N/A</v>
      </c>
    </row>
    <row r="28" spans="13:16" x14ac:dyDescent="0.25">
      <c r="M28" s="19" t="s">
        <v>404</v>
      </c>
      <c r="N28" s="68">
        <f>Data!S49</f>
        <v>3.06</v>
      </c>
      <c r="O28" s="68">
        <f>Data!T49</f>
        <v>3.14</v>
      </c>
      <c r="P28" s="68" t="e">
        <f>Data!U49</f>
        <v>#N/A</v>
      </c>
    </row>
    <row r="29" spans="13:16" x14ac:dyDescent="0.25">
      <c r="M29" s="19" t="s">
        <v>405</v>
      </c>
      <c r="N29" s="68">
        <f>Data!S50</f>
        <v>3</v>
      </c>
      <c r="O29" s="68">
        <f>Data!T50</f>
        <v>3.07</v>
      </c>
      <c r="P29" s="68" t="e">
        <f>Data!U50</f>
        <v>#N/A</v>
      </c>
    </row>
    <row r="30" spans="13:16" ht="12.75" customHeight="1" x14ac:dyDescent="0.25">
      <c r="M30" s="19" t="s">
        <v>406</v>
      </c>
      <c r="N30" s="68">
        <f>Data!S51</f>
        <v>2.99</v>
      </c>
      <c r="O30" s="68">
        <f>Data!T51</f>
        <v>3.01</v>
      </c>
      <c r="P30" s="68" t="e">
        <f>Data!U51</f>
        <v>#N/A</v>
      </c>
    </row>
    <row r="31" spans="13:16" x14ac:dyDescent="0.25">
      <c r="M31" s="19" t="s">
        <v>408</v>
      </c>
      <c r="N31" s="68">
        <f>Data!S52</f>
        <v>2.93</v>
      </c>
      <c r="O31" s="68">
        <f>Data!T52</f>
        <v>2.96</v>
      </c>
      <c r="P31" s="68" t="e">
        <f>Data!U52</f>
        <v>#N/A</v>
      </c>
    </row>
    <row r="32" spans="13:16" x14ac:dyDescent="0.25">
      <c r="M32" s="19" t="s">
        <v>409</v>
      </c>
      <c r="N32" s="68">
        <f>Data!S53</f>
        <v>2.75</v>
      </c>
      <c r="O32" s="68">
        <f>Data!T53</f>
        <v>2.82</v>
      </c>
      <c r="P32" s="68" t="e">
        <f>Data!U53</f>
        <v>#N/A</v>
      </c>
    </row>
    <row r="33" spans="13:16" ht="12.75" customHeight="1" x14ac:dyDescent="0.25">
      <c r="M33" s="19" t="s">
        <v>410</v>
      </c>
      <c r="N33" s="68">
        <f>Data!S54</f>
        <v>2.61</v>
      </c>
      <c r="O33" s="68">
        <f>Data!T54</f>
        <v>2.67</v>
      </c>
      <c r="P33" s="68" t="e">
        <f>Data!U54</f>
        <v>#N/A</v>
      </c>
    </row>
  </sheetData>
  <mergeCells count="3">
    <mergeCell ref="M1:P2"/>
    <mergeCell ref="M19:P20"/>
    <mergeCell ref="A1:K1"/>
  </mergeCells>
  <phoneticPr fontId="0" type="noConversion"/>
  <conditionalFormatting sqref="N5:P16 N22:P33">
    <cfRule type="expression" dxfId="6" priority="1" stopIfTrue="1">
      <formula>ISNA(N5)</formula>
    </cfRule>
  </conditionalFormatting>
  <pageMargins left="0.75" right="0.75" top="1" bottom="1" header="0.5" footer="0.5"/>
  <pageSetup scale="89" orientation="portrait" r:id="rId1"/>
  <headerFooter alignWithMargins="0"/>
  <colBreaks count="1" manualBreakCount="1">
    <brk id="11" max="56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41"/>
  <sheetViews>
    <sheetView topLeftCell="A17" zoomScaleNormal="100" workbookViewId="0">
      <selection activeCell="E52" sqref="E52"/>
    </sheetView>
  </sheetViews>
  <sheetFormatPr defaultRowHeight="13.2" x14ac:dyDescent="0.25"/>
  <cols>
    <col min="1" max="1" width="15.33203125" customWidth="1"/>
    <col min="2" max="3" width="17" customWidth="1"/>
    <col min="4" max="4" width="20.6640625" customWidth="1"/>
    <col min="5" max="5" width="29.88671875" customWidth="1"/>
    <col min="13" max="13" width="17.44140625" customWidth="1"/>
    <col min="14" max="14" width="16" customWidth="1"/>
    <col min="15" max="15" width="16.44140625" customWidth="1"/>
    <col min="16" max="16" width="12.6640625" customWidth="1"/>
    <col min="17" max="17" width="27.6640625" customWidth="1"/>
  </cols>
  <sheetData>
    <row r="1" spans="1:16" ht="12.75" customHeight="1" x14ac:dyDescent="0.25">
      <c r="A1" s="274" t="s">
        <v>421</v>
      </c>
      <c r="B1" s="275"/>
      <c r="C1" s="275"/>
      <c r="D1" s="275"/>
      <c r="E1" s="275"/>
      <c r="F1" s="275"/>
      <c r="G1" s="275"/>
      <c r="H1" s="275"/>
      <c r="I1" s="275"/>
      <c r="J1" s="275"/>
      <c r="K1" s="275"/>
      <c r="L1" s="16"/>
    </row>
    <row r="4" spans="1:16" x14ac:dyDescent="0.25">
      <c r="M4" s="170"/>
      <c r="N4" s="171"/>
      <c r="O4" s="171"/>
      <c r="P4" s="171"/>
    </row>
    <row r="5" spans="1:16" x14ac:dyDescent="0.25">
      <c r="M5" s="170"/>
      <c r="N5" s="171"/>
      <c r="O5" s="171"/>
      <c r="P5" s="171"/>
    </row>
    <row r="6" spans="1:16" x14ac:dyDescent="0.25">
      <c r="M6" s="170"/>
      <c r="N6" s="171"/>
      <c r="O6" s="171"/>
      <c r="P6" s="171"/>
    </row>
    <row r="7" spans="1:16" x14ac:dyDescent="0.25">
      <c r="M7" s="170"/>
      <c r="N7" s="171"/>
      <c r="O7" s="171"/>
      <c r="P7" s="171"/>
    </row>
    <row r="8" spans="1:16" x14ac:dyDescent="0.25">
      <c r="M8" s="170"/>
      <c r="N8" s="171"/>
      <c r="O8" s="171"/>
      <c r="P8" s="171"/>
    </row>
    <row r="9" spans="1:16" x14ac:dyDescent="0.25">
      <c r="M9" s="170"/>
      <c r="N9" s="171"/>
      <c r="O9" s="171"/>
      <c r="P9" s="171"/>
    </row>
    <row r="10" spans="1:16" x14ac:dyDescent="0.25">
      <c r="M10" s="170"/>
      <c r="N10" s="171"/>
      <c r="O10" s="171"/>
      <c r="P10" s="171"/>
    </row>
    <row r="11" spans="1:16" x14ac:dyDescent="0.25">
      <c r="M11" s="170"/>
      <c r="N11" s="171"/>
      <c r="O11" s="171"/>
      <c r="P11" s="171"/>
    </row>
    <row r="12" spans="1:16" x14ac:dyDescent="0.25">
      <c r="M12" s="170"/>
      <c r="N12" s="171"/>
      <c r="O12" s="171"/>
      <c r="P12" s="171"/>
    </row>
    <row r="13" spans="1:16" ht="12.75" customHeight="1" x14ac:dyDescent="0.25"/>
    <row r="16" spans="1:16" ht="12.75" customHeight="1" x14ac:dyDescent="0.25"/>
    <row r="19" ht="12.75" customHeight="1" x14ac:dyDescent="0.25"/>
    <row r="30" ht="12.75" customHeight="1" x14ac:dyDescent="0.25"/>
    <row r="33" spans="1:11" ht="12.75" customHeight="1" x14ac:dyDescent="0.25"/>
    <row r="35" spans="1:11" s="13" customFormat="1" ht="33" customHeight="1" x14ac:dyDescent="0.25">
      <c r="A35" s="279" t="s">
        <v>826</v>
      </c>
      <c r="B35" s="278"/>
      <c r="C35" s="278"/>
      <c r="D35" s="278"/>
      <c r="E35" s="278"/>
      <c r="F35" s="278"/>
      <c r="G35" s="278"/>
      <c r="H35" s="278"/>
      <c r="I35" s="278"/>
      <c r="J35" s="278"/>
      <c r="K35" s="278"/>
    </row>
    <row r="39" spans="1:11" ht="17.399999999999999" x14ac:dyDescent="0.25">
      <c r="A39" s="276"/>
      <c r="B39" s="277"/>
      <c r="C39" s="277"/>
      <c r="D39" s="277"/>
      <c r="E39" s="277"/>
    </row>
    <row r="40" spans="1:11" x14ac:dyDescent="0.25">
      <c r="A40" s="170"/>
      <c r="B40" s="171"/>
      <c r="C40" s="171"/>
      <c r="D40" s="171"/>
    </row>
    <row r="41" spans="1:11" x14ac:dyDescent="0.25">
      <c r="A41" s="173"/>
      <c r="B41" s="173"/>
      <c r="C41" s="173"/>
      <c r="D41" s="173"/>
      <c r="E41" s="172"/>
      <c r="F41" s="174"/>
    </row>
  </sheetData>
  <mergeCells count="3">
    <mergeCell ref="A1:K1"/>
    <mergeCell ref="A39:E39"/>
    <mergeCell ref="A35:K35"/>
  </mergeCells>
  <conditionalFormatting sqref="N4:P12 B40:D41 F41">
    <cfRule type="expression" dxfId="5" priority="2" stopIfTrue="1">
      <formula>ISNA(B4)</formula>
    </cfRule>
  </conditionalFormatting>
  <conditionalFormatting sqref="A41">
    <cfRule type="expression" dxfId="4" priority="1" stopIfTrue="1">
      <formula>ISNA(A41)</formula>
    </cfRule>
  </conditionalFormatting>
  <pageMargins left="0.75" right="0.75" top="1" bottom="1" header="0.5" footer="0.5"/>
  <pageSetup scale="89" orientation="portrait" r:id="rId1"/>
  <headerFooter alignWithMargins="0"/>
  <colBreaks count="1" manualBreakCount="1">
    <brk id="11" max="56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N359"/>
  <sheetViews>
    <sheetView workbookViewId="0">
      <selection activeCell="AG4" sqref="AG4"/>
    </sheetView>
  </sheetViews>
  <sheetFormatPr defaultRowHeight="13.2" x14ac:dyDescent="0.25"/>
  <cols>
    <col min="1" max="1" width="15.109375" bestFit="1" customWidth="1"/>
    <col min="2" max="2" width="16.44140625" bestFit="1" customWidth="1"/>
    <col min="3" max="3" width="12.33203125" bestFit="1" customWidth="1"/>
    <col min="4" max="4" width="11.6640625" bestFit="1" customWidth="1"/>
    <col min="7" max="7" width="26.109375" customWidth="1"/>
    <col min="23" max="23" width="11.6640625" bestFit="1" customWidth="1"/>
    <col min="24" max="24" width="14.88671875" bestFit="1" customWidth="1"/>
    <col min="25" max="25" width="21" bestFit="1" customWidth="1"/>
    <col min="26" max="26" width="18.109375" bestFit="1" customWidth="1"/>
    <col min="27" max="27" width="11.33203125" bestFit="1" customWidth="1"/>
    <col min="28" max="28" width="19.109375" bestFit="1" customWidth="1"/>
    <col min="29" max="29" width="20" bestFit="1" customWidth="1"/>
    <col min="30" max="30" width="21" bestFit="1" customWidth="1"/>
    <col min="31" max="31" width="32.88671875" bestFit="1" customWidth="1"/>
    <col min="32" max="32" width="34" bestFit="1" customWidth="1"/>
    <col min="33" max="33" width="41" bestFit="1" customWidth="1"/>
    <col min="34" max="34" width="41.6640625" bestFit="1" customWidth="1"/>
    <col min="35" max="35" width="15.88671875" customWidth="1"/>
  </cols>
  <sheetData>
    <row r="1" spans="1:40" x14ac:dyDescent="0.25">
      <c r="G1" t="s">
        <v>422</v>
      </c>
    </row>
    <row r="2" spans="1:40" x14ac:dyDescent="0.25">
      <c r="A2" t="s">
        <v>423</v>
      </c>
      <c r="B2" t="s">
        <v>424</v>
      </c>
      <c r="C2" t="s">
        <v>425</v>
      </c>
      <c r="D2" t="s">
        <v>426</v>
      </c>
      <c r="E2" t="s">
        <v>427</v>
      </c>
      <c r="G2" t="s">
        <v>428</v>
      </c>
      <c r="H2" t="s">
        <v>429</v>
      </c>
      <c r="I2" t="s">
        <v>430</v>
      </c>
      <c r="J2" t="s">
        <v>431</v>
      </c>
      <c r="K2" t="s">
        <v>432</v>
      </c>
      <c r="L2" t="s">
        <v>433</v>
      </c>
      <c r="M2" t="s">
        <v>434</v>
      </c>
      <c r="N2" t="s">
        <v>435</v>
      </c>
      <c r="O2" t="s">
        <v>436</v>
      </c>
      <c r="P2" t="s">
        <v>437</v>
      </c>
      <c r="Q2" t="s">
        <v>438</v>
      </c>
      <c r="R2" t="s">
        <v>439</v>
      </c>
      <c r="S2" t="s">
        <v>440</v>
      </c>
      <c r="T2" t="s">
        <v>441</v>
      </c>
      <c r="U2" t="s">
        <v>442</v>
      </c>
      <c r="V2" t="s">
        <v>443</v>
      </c>
      <c r="W2" t="s">
        <v>444</v>
      </c>
      <c r="X2" t="s">
        <v>445</v>
      </c>
      <c r="Y2" t="s">
        <v>446</v>
      </c>
      <c r="Z2" t="s">
        <v>447</v>
      </c>
      <c r="AA2" t="s">
        <v>448</v>
      </c>
      <c r="AB2" t="s">
        <v>449</v>
      </c>
      <c r="AC2" t="s">
        <v>450</v>
      </c>
      <c r="AD2" t="s">
        <v>451</v>
      </c>
      <c r="AE2" t="s">
        <v>452</v>
      </c>
      <c r="AF2" t="s">
        <v>453</v>
      </c>
      <c r="AG2" t="s">
        <v>454</v>
      </c>
      <c r="AH2" t="s">
        <v>455</v>
      </c>
      <c r="AI2" t="s">
        <v>456</v>
      </c>
      <c r="AJ2" t="s">
        <v>457</v>
      </c>
    </row>
    <row r="3" spans="1:40" x14ac:dyDescent="0.25">
      <c r="B3" s="41"/>
      <c r="Y3" s="41"/>
      <c r="Z3" s="41"/>
    </row>
    <row r="4" spans="1:40" ht="26.4" x14ac:dyDescent="0.25">
      <c r="A4" s="181" t="s">
        <v>458</v>
      </c>
      <c r="B4" s="181" t="s">
        <v>400</v>
      </c>
      <c r="C4" s="181" t="s">
        <v>459</v>
      </c>
      <c r="D4" s="181" t="s">
        <v>460</v>
      </c>
      <c r="E4" s="181" t="s">
        <v>461</v>
      </c>
      <c r="G4" s="181" t="s">
        <v>462</v>
      </c>
      <c r="H4" s="181" t="s">
        <v>463</v>
      </c>
      <c r="I4" s="181" t="s">
        <v>464</v>
      </c>
      <c r="J4" s="181" t="s">
        <v>465</v>
      </c>
      <c r="K4" s="181" t="s">
        <v>177</v>
      </c>
      <c r="L4" s="181" t="s">
        <v>187</v>
      </c>
      <c r="M4" s="181" t="s">
        <v>187</v>
      </c>
      <c r="N4" s="181" t="s">
        <v>181</v>
      </c>
      <c r="O4" s="181" t="s">
        <v>308</v>
      </c>
      <c r="P4" s="181" t="s">
        <v>310</v>
      </c>
      <c r="Q4" s="181" t="s">
        <v>193</v>
      </c>
      <c r="R4" s="181" t="s">
        <v>466</v>
      </c>
      <c r="S4" s="181" t="s">
        <v>310</v>
      </c>
      <c r="T4" s="181" t="s">
        <v>467</v>
      </c>
      <c r="U4" s="181" t="s">
        <v>468</v>
      </c>
      <c r="V4" s="181" t="s">
        <v>304</v>
      </c>
      <c r="W4" s="181" t="s">
        <v>469</v>
      </c>
      <c r="X4" s="181" t="s">
        <v>470</v>
      </c>
      <c r="Y4" s="181" t="s">
        <v>471</v>
      </c>
      <c r="Z4" s="181" t="s">
        <v>472</v>
      </c>
      <c r="AA4" s="181" t="s">
        <v>467</v>
      </c>
      <c r="AB4" s="181" t="s">
        <v>473</v>
      </c>
      <c r="AC4" s="181" t="s">
        <v>474</v>
      </c>
      <c r="AD4" s="181" t="s">
        <v>475</v>
      </c>
      <c r="AE4" s="181">
        <v>2.6</v>
      </c>
      <c r="AF4" s="181" t="s">
        <v>190</v>
      </c>
      <c r="AG4" s="285">
        <v>1</v>
      </c>
      <c r="AH4" s="181" t="s">
        <v>197</v>
      </c>
      <c r="AI4" s="181" t="s">
        <v>476</v>
      </c>
      <c r="AJ4" s="181" t="s">
        <v>458</v>
      </c>
    </row>
    <row r="6" spans="1:40" x14ac:dyDescent="0.25">
      <c r="A6" s="89">
        <f>W4+31</f>
        <v>45048</v>
      </c>
      <c r="B6" s="90">
        <f>A6-31</f>
        <v>45017</v>
      </c>
    </row>
    <row r="7" spans="1:40" x14ac:dyDescent="0.25">
      <c r="A7" s="62"/>
      <c r="B7" s="62"/>
      <c r="C7" s="62"/>
      <c r="D7" s="62"/>
      <c r="E7" s="62"/>
      <c r="F7" s="62"/>
      <c r="G7" s="62" t="s">
        <v>477</v>
      </c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</row>
    <row r="8" spans="1:40" x14ac:dyDescent="0.25">
      <c r="A8" s="63" t="s">
        <v>478</v>
      </c>
      <c r="B8" s="63" t="s">
        <v>479</v>
      </c>
      <c r="C8" s="63" t="s">
        <v>480</v>
      </c>
      <c r="D8" s="63" t="s">
        <v>481</v>
      </c>
    </row>
    <row r="9" spans="1:40" x14ac:dyDescent="0.25">
      <c r="A9" s="63" t="s">
        <v>482</v>
      </c>
      <c r="B9" s="63" t="s">
        <v>483</v>
      </c>
      <c r="C9" s="63" t="s">
        <v>484</v>
      </c>
      <c r="D9" s="63" t="s">
        <v>485</v>
      </c>
    </row>
    <row r="10" spans="1:40" ht="17.399999999999999" x14ac:dyDescent="0.25">
      <c r="A10" s="63" t="s">
        <v>486</v>
      </c>
      <c r="B10" s="63" t="s">
        <v>487</v>
      </c>
      <c r="C10" s="63" t="s">
        <v>488</v>
      </c>
      <c r="D10" s="63" t="s">
        <v>489</v>
      </c>
      <c r="AD10" s="276"/>
      <c r="AE10" s="277"/>
      <c r="AF10" s="277"/>
      <c r="AG10" s="277"/>
      <c r="AH10" s="277"/>
    </row>
    <row r="11" spans="1:40" x14ac:dyDescent="0.25">
      <c r="A11" s="63" t="s">
        <v>490</v>
      </c>
      <c r="B11" s="63" t="s">
        <v>491</v>
      </c>
      <c r="C11" s="63" t="s">
        <v>492</v>
      </c>
      <c r="D11" s="63" t="s">
        <v>493</v>
      </c>
      <c r="AD11" s="170"/>
      <c r="AE11" s="171"/>
      <c r="AF11" s="171"/>
      <c r="AG11" s="171"/>
    </row>
    <row r="12" spans="1:40" x14ac:dyDescent="0.25">
      <c r="A12" s="63" t="s">
        <v>494</v>
      </c>
      <c r="B12" s="63" t="s">
        <v>495</v>
      </c>
      <c r="C12" s="63" t="s">
        <v>496</v>
      </c>
      <c r="D12" s="63" t="s">
        <v>497</v>
      </c>
      <c r="AD12" s="173"/>
      <c r="AE12" s="173"/>
      <c r="AF12" s="173"/>
      <c r="AG12" s="173"/>
      <c r="AH12" s="172"/>
      <c r="AI12" s="173"/>
      <c r="AJ12" s="173"/>
      <c r="AK12" s="173"/>
      <c r="AL12" s="173"/>
      <c r="AM12" s="172"/>
      <c r="AN12" s="174"/>
    </row>
    <row r="13" spans="1:40" x14ac:dyDescent="0.25">
      <c r="A13" s="63" t="s">
        <v>498</v>
      </c>
      <c r="B13" s="63" t="s">
        <v>499</v>
      </c>
      <c r="C13" s="63" t="s">
        <v>500</v>
      </c>
      <c r="D13" s="63" t="s">
        <v>501</v>
      </c>
      <c r="AN13" s="175"/>
    </row>
    <row r="14" spans="1:40" x14ac:dyDescent="0.25">
      <c r="A14" s="63" t="s">
        <v>502</v>
      </c>
      <c r="B14" s="63" t="s">
        <v>503</v>
      </c>
      <c r="C14" s="63" t="s">
        <v>504</v>
      </c>
      <c r="D14" s="63" t="s">
        <v>505</v>
      </c>
      <c r="AN14" s="175"/>
    </row>
    <row r="15" spans="1:40" x14ac:dyDescent="0.25">
      <c r="A15" s="63" t="s">
        <v>506</v>
      </c>
      <c r="B15" s="63" t="s">
        <v>507</v>
      </c>
      <c r="C15" s="63" t="s">
        <v>508</v>
      </c>
      <c r="D15" s="63" t="s">
        <v>509</v>
      </c>
      <c r="AN15" s="175"/>
    </row>
    <row r="16" spans="1:40" x14ac:dyDescent="0.25">
      <c r="A16" s="63" t="s">
        <v>510</v>
      </c>
      <c r="B16" s="63" t="s">
        <v>511</v>
      </c>
      <c r="C16" s="63" t="s">
        <v>512</v>
      </c>
      <c r="D16" s="63" t="s">
        <v>513</v>
      </c>
      <c r="AN16" s="175"/>
    </row>
    <row r="17" spans="1:40" x14ac:dyDescent="0.25">
      <c r="A17" s="63" t="s">
        <v>514</v>
      </c>
      <c r="B17" s="63" t="s">
        <v>515</v>
      </c>
      <c r="C17" s="63" t="s">
        <v>516</v>
      </c>
      <c r="D17" s="63" t="s">
        <v>517</v>
      </c>
      <c r="AN17" s="175"/>
    </row>
    <row r="18" spans="1:40" x14ac:dyDescent="0.25">
      <c r="A18" s="63" t="s">
        <v>518</v>
      </c>
      <c r="B18" s="63" t="s">
        <v>519</v>
      </c>
      <c r="C18" s="63" t="s">
        <v>520</v>
      </c>
      <c r="D18" s="63" t="s">
        <v>521</v>
      </c>
      <c r="AN18" s="175"/>
    </row>
    <row r="19" spans="1:40" x14ac:dyDescent="0.25">
      <c r="A19" s="63" t="s">
        <v>522</v>
      </c>
      <c r="B19" s="63" t="s">
        <v>523</v>
      </c>
      <c r="C19" s="63" t="s">
        <v>524</v>
      </c>
      <c r="D19" s="63" t="s">
        <v>525</v>
      </c>
      <c r="AN19" s="175"/>
    </row>
    <row r="20" spans="1:40" x14ac:dyDescent="0.25">
      <c r="A20" s="63" t="s">
        <v>526</v>
      </c>
      <c r="B20" s="63" t="s">
        <v>527</v>
      </c>
      <c r="C20" s="63" t="s">
        <v>528</v>
      </c>
      <c r="D20" s="63" t="s">
        <v>529</v>
      </c>
      <c r="AN20" s="175"/>
    </row>
    <row r="21" spans="1:40" x14ac:dyDescent="0.25">
      <c r="A21" s="63" t="s">
        <v>530</v>
      </c>
      <c r="B21" s="63" t="s">
        <v>531</v>
      </c>
      <c r="C21" s="63" t="s">
        <v>532</v>
      </c>
      <c r="D21" s="63" t="s">
        <v>533</v>
      </c>
      <c r="AN21" s="175"/>
    </row>
    <row r="22" spans="1:40" x14ac:dyDescent="0.25">
      <c r="A22" s="63" t="s">
        <v>534</v>
      </c>
      <c r="B22" s="63" t="s">
        <v>535</v>
      </c>
      <c r="C22" s="63" t="s">
        <v>536</v>
      </c>
      <c r="D22" s="63" t="s">
        <v>537</v>
      </c>
      <c r="AN22" s="175"/>
    </row>
    <row r="23" spans="1:40" x14ac:dyDescent="0.25">
      <c r="A23" s="63" t="s">
        <v>538</v>
      </c>
      <c r="B23" s="63" t="s">
        <v>539</v>
      </c>
      <c r="C23" s="63" t="s">
        <v>540</v>
      </c>
      <c r="D23" s="63" t="s">
        <v>541</v>
      </c>
      <c r="AN23" s="175"/>
    </row>
    <row r="24" spans="1:40" x14ac:dyDescent="0.25">
      <c r="A24" s="63" t="s">
        <v>542</v>
      </c>
      <c r="B24" s="63" t="s">
        <v>543</v>
      </c>
      <c r="C24" s="63" t="s">
        <v>544</v>
      </c>
      <c r="D24" s="63" t="s">
        <v>545</v>
      </c>
      <c r="AN24" s="175"/>
    </row>
    <row r="25" spans="1:40" x14ac:dyDescent="0.25">
      <c r="A25" s="63" t="s">
        <v>546</v>
      </c>
      <c r="B25" s="63" t="s">
        <v>547</v>
      </c>
      <c r="C25" s="63" t="s">
        <v>548</v>
      </c>
      <c r="D25" s="63" t="s">
        <v>549</v>
      </c>
      <c r="AN25" s="175"/>
    </row>
    <row r="26" spans="1:40" x14ac:dyDescent="0.25">
      <c r="A26" s="63" t="s">
        <v>550</v>
      </c>
      <c r="B26" s="63" t="s">
        <v>551</v>
      </c>
      <c r="C26" s="63" t="s">
        <v>552</v>
      </c>
      <c r="D26" s="63" t="s">
        <v>553</v>
      </c>
      <c r="AN26" s="175"/>
    </row>
    <row r="27" spans="1:40" x14ac:dyDescent="0.25">
      <c r="A27" s="63" t="s">
        <v>554</v>
      </c>
      <c r="B27" s="63" t="s">
        <v>555</v>
      </c>
      <c r="C27" s="63" t="s">
        <v>556</v>
      </c>
      <c r="D27" s="63" t="s">
        <v>557</v>
      </c>
      <c r="AN27" s="175"/>
    </row>
    <row r="28" spans="1:40" x14ac:dyDescent="0.25">
      <c r="A28" s="63" t="s">
        <v>558</v>
      </c>
      <c r="B28" s="63" t="s">
        <v>559</v>
      </c>
      <c r="C28" s="63" t="s">
        <v>560</v>
      </c>
      <c r="D28" s="63" t="s">
        <v>561</v>
      </c>
      <c r="AN28" s="175"/>
    </row>
    <row r="29" spans="1:40" x14ac:dyDescent="0.25">
      <c r="A29" s="63" t="s">
        <v>562</v>
      </c>
      <c r="B29" s="63" t="s">
        <v>563</v>
      </c>
      <c r="C29" s="63" t="s">
        <v>564</v>
      </c>
      <c r="D29" s="63" t="s">
        <v>565</v>
      </c>
      <c r="AN29" s="175"/>
    </row>
    <row r="30" spans="1:40" x14ac:dyDescent="0.25">
      <c r="A30" s="63" t="s">
        <v>566</v>
      </c>
      <c r="B30" s="63" t="s">
        <v>567</v>
      </c>
      <c r="C30" s="63" t="s">
        <v>568</v>
      </c>
      <c r="D30" s="63" t="s">
        <v>569</v>
      </c>
      <c r="AN30" s="175"/>
    </row>
    <row r="31" spans="1:40" x14ac:dyDescent="0.25">
      <c r="A31" s="63" t="s">
        <v>570</v>
      </c>
      <c r="B31" s="63" t="s">
        <v>571</v>
      </c>
      <c r="C31" s="63" t="s">
        <v>572</v>
      </c>
      <c r="D31" s="63" t="s">
        <v>573</v>
      </c>
      <c r="AN31" s="175"/>
    </row>
    <row r="32" spans="1:40" x14ac:dyDescent="0.25">
      <c r="A32" s="63" t="s">
        <v>467</v>
      </c>
      <c r="B32" s="63" t="s">
        <v>574</v>
      </c>
      <c r="C32" s="63" t="s">
        <v>575</v>
      </c>
      <c r="D32" s="63" t="s">
        <v>576</v>
      </c>
      <c r="AN32" s="175"/>
    </row>
    <row r="33" spans="1:40" x14ac:dyDescent="0.25">
      <c r="A33" s="63" t="s">
        <v>577</v>
      </c>
      <c r="B33" s="63" t="s">
        <v>578</v>
      </c>
      <c r="C33" s="63" t="s">
        <v>579</v>
      </c>
      <c r="D33" s="63" t="s">
        <v>580</v>
      </c>
      <c r="AN33" s="175"/>
    </row>
    <row r="34" spans="1:40" x14ac:dyDescent="0.25">
      <c r="A34" s="63" t="s">
        <v>458</v>
      </c>
      <c r="B34" s="63" t="s">
        <v>581</v>
      </c>
      <c r="C34" s="63" t="s">
        <v>582</v>
      </c>
      <c r="D34" s="63" t="s">
        <v>583</v>
      </c>
      <c r="AN34" s="175"/>
    </row>
    <row r="35" spans="1:40" x14ac:dyDescent="0.25">
      <c r="AN35" s="175"/>
    </row>
    <row r="36" spans="1:40" x14ac:dyDescent="0.25">
      <c r="AN36" s="175"/>
    </row>
    <row r="37" spans="1:40" x14ac:dyDescent="0.25">
      <c r="AN37" s="175"/>
    </row>
    <row r="38" spans="1:40" x14ac:dyDescent="0.25">
      <c r="J38" s="153"/>
      <c r="L38" s="154"/>
      <c r="AN38" s="175"/>
    </row>
    <row r="39" spans="1:40" x14ac:dyDescent="0.25">
      <c r="AN39" s="175"/>
    </row>
    <row r="40" spans="1:40" x14ac:dyDescent="0.25">
      <c r="H40" s="62" t="s">
        <v>584</v>
      </c>
      <c r="S40" s="62" t="s">
        <v>585</v>
      </c>
      <c r="AN40" s="175"/>
    </row>
    <row r="41" spans="1:40" x14ac:dyDescent="0.25">
      <c r="A41" t="s">
        <v>423</v>
      </c>
      <c r="B41" t="s">
        <v>586</v>
      </c>
      <c r="C41" t="s">
        <v>587</v>
      </c>
      <c r="D41" t="s">
        <v>588</v>
      </c>
      <c r="E41" t="s">
        <v>589</v>
      </c>
      <c r="F41" s="63" t="s">
        <v>62</v>
      </c>
      <c r="L41" t="s">
        <v>423</v>
      </c>
      <c r="M41" t="s">
        <v>590</v>
      </c>
      <c r="N41" t="s">
        <v>586</v>
      </c>
      <c r="O41" t="s">
        <v>589</v>
      </c>
      <c r="P41" t="s">
        <v>591</v>
      </c>
      <c r="Q41" t="s">
        <v>62</v>
      </c>
      <c r="T41" t="s">
        <v>592</v>
      </c>
      <c r="Y41" t="s">
        <v>593</v>
      </c>
      <c r="AN41" s="175"/>
    </row>
    <row r="42" spans="1:40" x14ac:dyDescent="0.25">
      <c r="A42" s="16" t="s">
        <v>486</v>
      </c>
      <c r="B42" s="16" t="s">
        <v>594</v>
      </c>
      <c r="C42" s="16" t="s">
        <v>595</v>
      </c>
      <c r="E42" s="16" t="s">
        <v>596</v>
      </c>
      <c r="F42" s="64">
        <v>1</v>
      </c>
      <c r="G42">
        <f>VALUE(A42)</f>
        <v>2000</v>
      </c>
      <c r="H42" s="156">
        <f>IF(ISBLANK(A42), "", J42)</f>
        <v>36526</v>
      </c>
      <c r="I42">
        <f>IF(ISBLANK(E42),NA(),VALUE(E42))</f>
        <v>2689</v>
      </c>
      <c r="J42" s="155">
        <f>DATE(G42,B42,1)</f>
        <v>36526</v>
      </c>
      <c r="K42" s="64"/>
      <c r="L42" s="63">
        <v>2022</v>
      </c>
      <c r="M42" s="63">
        <v>1</v>
      </c>
      <c r="N42" s="64" t="s">
        <v>595</v>
      </c>
      <c r="O42" s="65">
        <v>2.36</v>
      </c>
      <c r="P42" s="65">
        <v>5.25</v>
      </c>
      <c r="Q42" s="64">
        <v>1</v>
      </c>
      <c r="S42" s="63">
        <f>L42</f>
        <v>2022</v>
      </c>
      <c r="T42" s="63">
        <f>L54</f>
        <v>2023</v>
      </c>
      <c r="U42" s="63">
        <f>L66</f>
        <v>2024</v>
      </c>
      <c r="X42">
        <v>0</v>
      </c>
      <c r="Y42">
        <v>0</v>
      </c>
      <c r="Z42">
        <v>0</v>
      </c>
      <c r="AN42" s="175"/>
    </row>
    <row r="43" spans="1:40" x14ac:dyDescent="0.25">
      <c r="A43" s="16" t="s">
        <v>486</v>
      </c>
      <c r="B43" s="16" t="s">
        <v>597</v>
      </c>
      <c r="C43" s="16" t="s">
        <v>598</v>
      </c>
      <c r="E43" s="16" t="s">
        <v>599</v>
      </c>
      <c r="F43" s="64">
        <v>2</v>
      </c>
      <c r="G43">
        <f t="shared" ref="G43:G106" si="0">VALUE(A43)</f>
        <v>2000</v>
      </c>
      <c r="H43" s="156">
        <f t="shared" ref="H43:H106" si="1">IF(ISBLANK(A43), "", J43)</f>
        <v>36557</v>
      </c>
      <c r="I43">
        <f t="shared" ref="I43:I106" si="2">IF(ISBLANK(E43),NA(),VALUE(E43))</f>
        <v>2697</v>
      </c>
      <c r="J43" s="155">
        <f t="shared" ref="J43:J106" si="3">DATE(G43,B43,1)</f>
        <v>36557</v>
      </c>
      <c r="K43" s="64"/>
      <c r="L43" s="63">
        <v>2022</v>
      </c>
      <c r="M43" s="63">
        <v>2</v>
      </c>
      <c r="N43" s="64" t="s">
        <v>598</v>
      </c>
      <c r="O43" s="65">
        <v>2.54</v>
      </c>
      <c r="P43" s="65">
        <v>5.71</v>
      </c>
      <c r="Q43" s="64">
        <v>2</v>
      </c>
      <c r="R43" s="64" t="str">
        <f t="shared" ref="R43:R54" si="4">N42</f>
        <v>January</v>
      </c>
      <c r="S43">
        <f t="shared" ref="S43:S54" si="5">IF(ISBLANK(O42),NA(),O42)</f>
        <v>2.36</v>
      </c>
      <c r="T43">
        <f t="shared" ref="T43:T54" si="6">IF(ISBLANK(O54),NA(),O54)</f>
        <v>2.4900000000000002</v>
      </c>
      <c r="U43">
        <f t="shared" ref="U43:U54" si="7">IF(ISBLANK(O66),NA(),O66)</f>
        <v>2.44</v>
      </c>
      <c r="W43" s="64" t="str">
        <f t="shared" ref="W43:W54" si="8">N42</f>
        <v>January</v>
      </c>
      <c r="X43">
        <f t="shared" ref="X43:X54" si="9">IF(ISBLANK(P42),NA(),P42)</f>
        <v>5.25</v>
      </c>
      <c r="Y43">
        <f t="shared" ref="Y43:Y54" si="10">IF(ISBLANK(P54),NA(),P54)</f>
        <v>5.54</v>
      </c>
      <c r="Z43">
        <f t="shared" ref="Z43:Z54" si="11">IF(ISBLANK(P66),NA(),P66)</f>
        <v>5.53</v>
      </c>
      <c r="AN43" s="175"/>
    </row>
    <row r="44" spans="1:40" x14ac:dyDescent="0.25">
      <c r="A44" s="181" t="s">
        <v>486</v>
      </c>
      <c r="B44" s="181" t="s">
        <v>600</v>
      </c>
      <c r="C44" s="181" t="s">
        <v>601</v>
      </c>
      <c r="E44" s="181" t="s">
        <v>602</v>
      </c>
      <c r="F44" s="64">
        <v>3</v>
      </c>
      <c r="G44">
        <f t="shared" si="0"/>
        <v>2000</v>
      </c>
      <c r="H44" s="156">
        <f t="shared" si="1"/>
        <v>36586</v>
      </c>
      <c r="I44">
        <f t="shared" si="2"/>
        <v>2708</v>
      </c>
      <c r="J44" s="155">
        <f t="shared" si="3"/>
        <v>36586</v>
      </c>
      <c r="L44" s="63">
        <v>2022</v>
      </c>
      <c r="M44" s="63">
        <v>3</v>
      </c>
      <c r="N44" s="64" t="s">
        <v>601</v>
      </c>
      <c r="O44" s="65">
        <v>2.76</v>
      </c>
      <c r="P44" s="65">
        <v>6.01</v>
      </c>
      <c r="Q44" s="64">
        <v>3</v>
      </c>
      <c r="R44" s="64" t="str">
        <f t="shared" si="4"/>
        <v>February</v>
      </c>
      <c r="S44">
        <f t="shared" si="5"/>
        <v>2.54</v>
      </c>
      <c r="T44">
        <f t="shared" si="6"/>
        <v>2.59</v>
      </c>
      <c r="U44">
        <f t="shared" si="7"/>
        <v>2.56</v>
      </c>
      <c r="W44" s="64" t="str">
        <f t="shared" si="8"/>
        <v>February</v>
      </c>
      <c r="X44">
        <f t="shared" si="9"/>
        <v>5.71</v>
      </c>
      <c r="Y44">
        <f t="shared" si="10"/>
        <v>5.82</v>
      </c>
      <c r="Z44">
        <f t="shared" si="11"/>
        <v>5.72</v>
      </c>
      <c r="AN44" s="175"/>
    </row>
    <row r="45" spans="1:40" x14ac:dyDescent="0.25">
      <c r="A45" s="181" t="s">
        <v>486</v>
      </c>
      <c r="B45" s="181" t="s">
        <v>603</v>
      </c>
      <c r="C45" s="181" t="s">
        <v>476</v>
      </c>
      <c r="E45" s="181" t="s">
        <v>604</v>
      </c>
      <c r="F45" s="64">
        <v>4</v>
      </c>
      <c r="G45">
        <f t="shared" si="0"/>
        <v>2000</v>
      </c>
      <c r="H45" s="156">
        <f t="shared" si="1"/>
        <v>36617</v>
      </c>
      <c r="I45">
        <f t="shared" si="2"/>
        <v>2715</v>
      </c>
      <c r="J45" s="155">
        <f t="shared" si="3"/>
        <v>36617</v>
      </c>
      <c r="L45" s="63">
        <v>2022</v>
      </c>
      <c r="M45" s="63">
        <v>4</v>
      </c>
      <c r="N45" s="64" t="s">
        <v>476</v>
      </c>
      <c r="O45" s="65">
        <v>2.71</v>
      </c>
      <c r="P45" s="65">
        <v>5.89</v>
      </c>
      <c r="Q45" s="64">
        <v>4</v>
      </c>
      <c r="R45" s="64" t="str">
        <f t="shared" si="4"/>
        <v>March</v>
      </c>
      <c r="S45">
        <f t="shared" si="5"/>
        <v>2.76</v>
      </c>
      <c r="T45">
        <f t="shared" si="6"/>
        <v>2.78</v>
      </c>
      <c r="U45">
        <f t="shared" si="7"/>
        <v>2.81</v>
      </c>
      <c r="W45" s="64" t="str">
        <f t="shared" si="8"/>
        <v>March</v>
      </c>
      <c r="X45">
        <f t="shared" si="9"/>
        <v>6.01</v>
      </c>
      <c r="Y45">
        <f t="shared" si="10"/>
        <v>6.05</v>
      </c>
      <c r="Z45">
        <f t="shared" si="11"/>
        <v>6.07</v>
      </c>
      <c r="AN45" s="175"/>
    </row>
    <row r="46" spans="1:40" x14ac:dyDescent="0.25">
      <c r="A46" s="181" t="s">
        <v>486</v>
      </c>
      <c r="B46" s="181" t="s">
        <v>605</v>
      </c>
      <c r="C46" s="181" t="s">
        <v>400</v>
      </c>
      <c r="E46" s="181" t="s">
        <v>606</v>
      </c>
      <c r="F46" s="64">
        <v>5</v>
      </c>
      <c r="G46">
        <f t="shared" si="0"/>
        <v>2000</v>
      </c>
      <c r="H46" s="156">
        <f t="shared" si="1"/>
        <v>36647</v>
      </c>
      <c r="I46">
        <f t="shared" si="2"/>
        <v>2727</v>
      </c>
      <c r="J46" s="155">
        <f t="shared" si="3"/>
        <v>36647</v>
      </c>
      <c r="L46" s="63">
        <v>2022</v>
      </c>
      <c r="M46" s="63">
        <v>5</v>
      </c>
      <c r="N46" s="64" t="s">
        <v>400</v>
      </c>
      <c r="O46" s="65">
        <v>2.95</v>
      </c>
      <c r="P46" s="65">
        <v>6.16</v>
      </c>
      <c r="Q46" s="64">
        <v>5</v>
      </c>
      <c r="R46" s="64" t="str">
        <f t="shared" si="4"/>
        <v>April</v>
      </c>
      <c r="S46">
        <f t="shared" si="5"/>
        <v>2.71</v>
      </c>
      <c r="T46">
        <f t="shared" si="6"/>
        <v>2.72</v>
      </c>
      <c r="U46">
        <f t="shared" si="7"/>
        <v>2.78</v>
      </c>
      <c r="W46" s="64" t="str">
        <f t="shared" si="8"/>
        <v>April</v>
      </c>
      <c r="X46">
        <f t="shared" si="9"/>
        <v>5.89</v>
      </c>
      <c r="Y46">
        <f t="shared" si="10"/>
        <v>5.88</v>
      </c>
      <c r="Z46">
        <f t="shared" si="11"/>
        <v>6.02</v>
      </c>
      <c r="AN46" s="175"/>
    </row>
    <row r="47" spans="1:40" x14ac:dyDescent="0.25">
      <c r="A47" s="181" t="s">
        <v>486</v>
      </c>
      <c r="B47" s="181" t="s">
        <v>607</v>
      </c>
      <c r="C47" s="181" t="s">
        <v>608</v>
      </c>
      <c r="E47" s="181" t="s">
        <v>609</v>
      </c>
      <c r="F47" s="64">
        <v>6</v>
      </c>
      <c r="G47">
        <f t="shared" si="0"/>
        <v>2000</v>
      </c>
      <c r="H47" s="156">
        <f t="shared" si="1"/>
        <v>36678</v>
      </c>
      <c r="I47">
        <f t="shared" si="2"/>
        <v>2734</v>
      </c>
      <c r="J47" s="155">
        <f t="shared" si="3"/>
        <v>36678</v>
      </c>
      <c r="L47" s="63">
        <v>2022</v>
      </c>
      <c r="M47" s="63">
        <v>6</v>
      </c>
      <c r="N47" s="64" t="s">
        <v>608</v>
      </c>
      <c r="O47" s="65">
        <v>3.03</v>
      </c>
      <c r="P47" s="65">
        <v>6.2</v>
      </c>
      <c r="Q47" s="64">
        <v>6</v>
      </c>
      <c r="R47" s="64" t="str">
        <f t="shared" si="4"/>
        <v>May</v>
      </c>
      <c r="S47">
        <f t="shared" si="5"/>
        <v>2.95</v>
      </c>
      <c r="T47">
        <f t="shared" si="6"/>
        <v>3.03</v>
      </c>
      <c r="U47">
        <f t="shared" si="7"/>
        <v>3.07</v>
      </c>
      <c r="W47" s="64" t="str">
        <f t="shared" si="8"/>
        <v>May</v>
      </c>
      <c r="X47">
        <f t="shared" si="9"/>
        <v>6.16</v>
      </c>
      <c r="Y47">
        <f t="shared" si="10"/>
        <v>6.31</v>
      </c>
      <c r="Z47">
        <f t="shared" si="11"/>
        <v>6.4</v>
      </c>
      <c r="AN47" s="175"/>
    </row>
    <row r="48" spans="1:40" x14ac:dyDescent="0.25">
      <c r="A48" s="181" t="s">
        <v>486</v>
      </c>
      <c r="B48" s="181" t="s">
        <v>610</v>
      </c>
      <c r="C48" s="181" t="s">
        <v>611</v>
      </c>
      <c r="E48" s="181" t="s">
        <v>612</v>
      </c>
      <c r="F48" s="64">
        <v>7</v>
      </c>
      <c r="G48">
        <f t="shared" si="0"/>
        <v>2000</v>
      </c>
      <c r="H48" s="156">
        <f t="shared" si="1"/>
        <v>36708</v>
      </c>
      <c r="I48">
        <f t="shared" si="2"/>
        <v>2736</v>
      </c>
      <c r="J48" s="155">
        <f t="shared" si="3"/>
        <v>36708</v>
      </c>
      <c r="L48" s="63">
        <v>2022</v>
      </c>
      <c r="M48" s="63">
        <v>7</v>
      </c>
      <c r="N48" s="64" t="s">
        <v>611</v>
      </c>
      <c r="O48" s="65">
        <v>3.06</v>
      </c>
      <c r="P48" s="65">
        <v>6.04</v>
      </c>
      <c r="Q48" s="64">
        <v>7</v>
      </c>
      <c r="R48" s="64" t="str">
        <f t="shared" si="4"/>
        <v>June</v>
      </c>
      <c r="S48">
        <f t="shared" si="5"/>
        <v>3.03</v>
      </c>
      <c r="T48">
        <f t="shared" si="6"/>
        <v>3.15</v>
      </c>
      <c r="U48" t="e">
        <f t="shared" si="7"/>
        <v>#N/A</v>
      </c>
      <c r="W48" s="64" t="str">
        <f t="shared" si="8"/>
        <v>June</v>
      </c>
      <c r="X48">
        <f t="shared" si="9"/>
        <v>6.2</v>
      </c>
      <c r="Y48">
        <f t="shared" si="10"/>
        <v>6.37</v>
      </c>
      <c r="Z48" t="e">
        <f t="shared" si="11"/>
        <v>#N/A</v>
      </c>
      <c r="AN48" s="175"/>
    </row>
    <row r="49" spans="1:40" x14ac:dyDescent="0.25">
      <c r="A49" s="181" t="s">
        <v>486</v>
      </c>
      <c r="B49" s="181" t="s">
        <v>613</v>
      </c>
      <c r="C49" s="181" t="s">
        <v>614</v>
      </c>
      <c r="E49" s="181" t="s">
        <v>615</v>
      </c>
      <c r="F49" s="64">
        <v>8</v>
      </c>
      <c r="G49">
        <f t="shared" si="0"/>
        <v>2000</v>
      </c>
      <c r="H49" s="156">
        <f t="shared" si="1"/>
        <v>36739</v>
      </c>
      <c r="I49">
        <f t="shared" si="2"/>
        <v>2742</v>
      </c>
      <c r="J49" s="155">
        <f t="shared" si="3"/>
        <v>36739</v>
      </c>
      <c r="L49" s="63">
        <v>2022</v>
      </c>
      <c r="M49" s="63">
        <v>8</v>
      </c>
      <c r="N49" s="64" t="s">
        <v>614</v>
      </c>
      <c r="O49" s="65">
        <v>3</v>
      </c>
      <c r="P49" s="65">
        <v>6.17</v>
      </c>
      <c r="Q49" s="64">
        <v>8</v>
      </c>
      <c r="R49" s="64" t="str">
        <f t="shared" si="4"/>
        <v>July</v>
      </c>
      <c r="S49">
        <f t="shared" si="5"/>
        <v>3.06</v>
      </c>
      <c r="T49">
        <f t="shared" si="6"/>
        <v>3.14</v>
      </c>
      <c r="U49" t="e">
        <f t="shared" si="7"/>
        <v>#N/A</v>
      </c>
      <c r="W49" s="64" t="str">
        <f t="shared" si="8"/>
        <v>July</v>
      </c>
      <c r="X49">
        <f t="shared" si="9"/>
        <v>6.04</v>
      </c>
      <c r="Y49">
        <f t="shared" si="10"/>
        <v>6.21</v>
      </c>
      <c r="Z49" t="e">
        <f t="shared" si="11"/>
        <v>#N/A</v>
      </c>
      <c r="AN49" s="175"/>
    </row>
    <row r="50" spans="1:40" x14ac:dyDescent="0.25">
      <c r="A50" s="181" t="s">
        <v>486</v>
      </c>
      <c r="B50" s="181" t="s">
        <v>616</v>
      </c>
      <c r="C50" s="181" t="s">
        <v>617</v>
      </c>
      <c r="E50" s="181" t="s">
        <v>618</v>
      </c>
      <c r="F50" s="64">
        <v>9</v>
      </c>
      <c r="G50">
        <f t="shared" si="0"/>
        <v>2000</v>
      </c>
      <c r="H50" s="156">
        <f t="shared" si="1"/>
        <v>36770</v>
      </c>
      <c r="I50">
        <f t="shared" si="2"/>
        <v>2746</v>
      </c>
      <c r="J50" s="155">
        <f t="shared" si="3"/>
        <v>36770</v>
      </c>
      <c r="L50" s="63">
        <v>2022</v>
      </c>
      <c r="M50" s="63">
        <v>9</v>
      </c>
      <c r="N50" s="64" t="s">
        <v>617</v>
      </c>
      <c r="O50" s="65">
        <v>2.99</v>
      </c>
      <c r="P50" s="65">
        <v>6.2</v>
      </c>
      <c r="Q50" s="64">
        <v>9</v>
      </c>
      <c r="R50" s="64" t="str">
        <f t="shared" si="4"/>
        <v>August</v>
      </c>
      <c r="S50">
        <f t="shared" si="5"/>
        <v>3</v>
      </c>
      <c r="T50">
        <f t="shared" si="6"/>
        <v>3.07</v>
      </c>
      <c r="U50" t="e">
        <f t="shared" si="7"/>
        <v>#N/A</v>
      </c>
      <c r="W50" s="64" t="str">
        <f t="shared" si="8"/>
        <v>August</v>
      </c>
      <c r="X50">
        <f t="shared" si="9"/>
        <v>6.17</v>
      </c>
      <c r="Y50">
        <f t="shared" si="10"/>
        <v>6.31</v>
      </c>
      <c r="Z50" t="e">
        <f t="shared" si="11"/>
        <v>#N/A</v>
      </c>
      <c r="AN50" s="175"/>
    </row>
    <row r="51" spans="1:40" x14ac:dyDescent="0.25">
      <c r="A51" s="181" t="s">
        <v>486</v>
      </c>
      <c r="B51" s="181" t="s">
        <v>619</v>
      </c>
      <c r="C51" s="181" t="s">
        <v>620</v>
      </c>
      <c r="E51" s="181" t="s">
        <v>621</v>
      </c>
      <c r="F51" s="64">
        <v>10</v>
      </c>
      <c r="G51">
        <f t="shared" si="0"/>
        <v>2000</v>
      </c>
      <c r="H51" s="156">
        <f t="shared" si="1"/>
        <v>36800</v>
      </c>
      <c r="I51">
        <f t="shared" si="2"/>
        <v>2748</v>
      </c>
      <c r="J51" s="155">
        <f t="shared" si="3"/>
        <v>36800</v>
      </c>
      <c r="L51" s="63">
        <v>2022</v>
      </c>
      <c r="M51" s="63">
        <v>10</v>
      </c>
      <c r="N51" s="64" t="s">
        <v>620</v>
      </c>
      <c r="O51" s="65">
        <v>2.93</v>
      </c>
      <c r="P51" s="65">
        <v>6.12</v>
      </c>
      <c r="Q51" s="64">
        <v>10</v>
      </c>
      <c r="R51" s="64" t="str">
        <f t="shared" si="4"/>
        <v>September</v>
      </c>
      <c r="S51">
        <f t="shared" si="5"/>
        <v>2.99</v>
      </c>
      <c r="T51">
        <f t="shared" si="6"/>
        <v>3.01</v>
      </c>
      <c r="U51" t="e">
        <f t="shared" si="7"/>
        <v>#N/A</v>
      </c>
      <c r="W51" s="64" t="str">
        <f t="shared" si="8"/>
        <v>September</v>
      </c>
      <c r="X51">
        <f t="shared" si="9"/>
        <v>6.2</v>
      </c>
      <c r="Y51">
        <f t="shared" si="10"/>
        <v>6.26</v>
      </c>
      <c r="Z51" t="e">
        <f t="shared" si="11"/>
        <v>#N/A</v>
      </c>
      <c r="AN51" s="175"/>
    </row>
    <row r="52" spans="1:40" x14ac:dyDescent="0.25">
      <c r="A52" s="181" t="s">
        <v>486</v>
      </c>
      <c r="B52" s="181" t="s">
        <v>622</v>
      </c>
      <c r="C52" s="181" t="s">
        <v>623</v>
      </c>
      <c r="E52" s="181" t="s">
        <v>624</v>
      </c>
      <c r="F52" s="64">
        <v>11</v>
      </c>
      <c r="G52">
        <f t="shared" si="0"/>
        <v>2000</v>
      </c>
      <c r="H52" s="156">
        <f t="shared" si="1"/>
        <v>36831</v>
      </c>
      <c r="I52">
        <f t="shared" si="2"/>
        <v>2749</v>
      </c>
      <c r="J52" s="155">
        <f t="shared" si="3"/>
        <v>36831</v>
      </c>
      <c r="L52" s="63">
        <v>2022</v>
      </c>
      <c r="M52" s="63">
        <v>11</v>
      </c>
      <c r="N52" s="64" t="s">
        <v>623</v>
      </c>
      <c r="O52" s="65">
        <v>2.75</v>
      </c>
      <c r="P52" s="65">
        <v>5.87</v>
      </c>
      <c r="Q52" s="64">
        <v>11</v>
      </c>
      <c r="R52" s="64" t="str">
        <f t="shared" si="4"/>
        <v>October</v>
      </c>
      <c r="S52">
        <f t="shared" si="5"/>
        <v>2.93</v>
      </c>
      <c r="T52">
        <f t="shared" si="6"/>
        <v>2.96</v>
      </c>
      <c r="U52" t="e">
        <f t="shared" si="7"/>
        <v>#N/A</v>
      </c>
      <c r="W52" s="64" t="str">
        <f t="shared" si="8"/>
        <v>October</v>
      </c>
      <c r="X52">
        <f t="shared" si="9"/>
        <v>6.12</v>
      </c>
      <c r="Y52">
        <f t="shared" si="10"/>
        <v>6.2</v>
      </c>
      <c r="Z52" t="e">
        <f t="shared" si="11"/>
        <v>#N/A</v>
      </c>
      <c r="AN52" s="175"/>
    </row>
    <row r="53" spans="1:40" x14ac:dyDescent="0.25">
      <c r="A53" s="181" t="s">
        <v>486</v>
      </c>
      <c r="B53" s="181" t="s">
        <v>625</v>
      </c>
      <c r="C53" s="181" t="s">
        <v>626</v>
      </c>
      <c r="E53" s="181" t="s">
        <v>618</v>
      </c>
      <c r="F53" s="64">
        <v>12</v>
      </c>
      <c r="G53">
        <f t="shared" si="0"/>
        <v>2000</v>
      </c>
      <c r="H53" s="156">
        <f t="shared" si="1"/>
        <v>36861</v>
      </c>
      <c r="I53">
        <f t="shared" si="2"/>
        <v>2746</v>
      </c>
      <c r="J53" s="155">
        <f t="shared" si="3"/>
        <v>36861</v>
      </c>
      <c r="L53" s="63">
        <v>2022</v>
      </c>
      <c r="M53" s="63">
        <v>12</v>
      </c>
      <c r="N53" s="64" t="s">
        <v>626</v>
      </c>
      <c r="O53" s="65">
        <v>2.61</v>
      </c>
      <c r="P53" s="65">
        <v>5.72</v>
      </c>
      <c r="Q53" s="64">
        <v>12</v>
      </c>
      <c r="R53" s="64" t="str">
        <f t="shared" si="4"/>
        <v>November</v>
      </c>
      <c r="S53">
        <f t="shared" si="5"/>
        <v>2.75</v>
      </c>
      <c r="T53">
        <f t="shared" si="6"/>
        <v>2.82</v>
      </c>
      <c r="U53" t="e">
        <f t="shared" si="7"/>
        <v>#N/A</v>
      </c>
      <c r="W53" s="64" t="str">
        <f t="shared" si="8"/>
        <v>November</v>
      </c>
      <c r="X53">
        <f t="shared" si="9"/>
        <v>5.87</v>
      </c>
      <c r="Y53">
        <f t="shared" si="10"/>
        <v>6.01</v>
      </c>
      <c r="Z53" t="e">
        <f t="shared" si="11"/>
        <v>#N/A</v>
      </c>
      <c r="AN53" s="175"/>
    </row>
    <row r="54" spans="1:40" x14ac:dyDescent="0.25">
      <c r="A54" s="181" t="s">
        <v>490</v>
      </c>
      <c r="B54" s="181" t="s">
        <v>594</v>
      </c>
      <c r="C54" s="181" t="s">
        <v>595</v>
      </c>
      <c r="E54" s="181" t="s">
        <v>627</v>
      </c>
      <c r="F54" s="64">
        <v>13</v>
      </c>
      <c r="G54">
        <f t="shared" si="0"/>
        <v>2001</v>
      </c>
      <c r="H54" s="156">
        <f t="shared" si="1"/>
        <v>36892</v>
      </c>
      <c r="I54">
        <f t="shared" si="2"/>
        <v>2753</v>
      </c>
      <c r="J54" s="155">
        <f t="shared" si="3"/>
        <v>36892</v>
      </c>
      <c r="L54" s="63">
        <v>2023</v>
      </c>
      <c r="M54" s="63">
        <v>1</v>
      </c>
      <c r="N54" s="64" t="s">
        <v>595</v>
      </c>
      <c r="O54" s="65">
        <v>2.4900000000000002</v>
      </c>
      <c r="P54" s="65">
        <v>5.54</v>
      </c>
      <c r="Q54" s="64">
        <v>13</v>
      </c>
      <c r="R54" s="64" t="str">
        <f t="shared" si="4"/>
        <v>December</v>
      </c>
      <c r="S54">
        <f t="shared" si="5"/>
        <v>2.61</v>
      </c>
      <c r="T54">
        <f t="shared" si="6"/>
        <v>2.67</v>
      </c>
      <c r="U54" t="e">
        <f t="shared" si="7"/>
        <v>#N/A</v>
      </c>
      <c r="W54" s="64" t="str">
        <f t="shared" si="8"/>
        <v>December</v>
      </c>
      <c r="X54">
        <f t="shared" si="9"/>
        <v>5.72</v>
      </c>
      <c r="Y54">
        <f t="shared" si="10"/>
        <v>5.83</v>
      </c>
      <c r="Z54" t="e">
        <f t="shared" si="11"/>
        <v>#N/A</v>
      </c>
      <c r="AN54" s="175"/>
    </row>
    <row r="55" spans="1:40" x14ac:dyDescent="0.25">
      <c r="A55" s="181" t="s">
        <v>490</v>
      </c>
      <c r="B55" s="181" t="s">
        <v>597</v>
      </c>
      <c r="C55" s="181" t="s">
        <v>598</v>
      </c>
      <c r="E55" s="181" t="s">
        <v>628</v>
      </c>
      <c r="F55" s="64">
        <v>14</v>
      </c>
      <c r="G55">
        <f t="shared" si="0"/>
        <v>2001</v>
      </c>
      <c r="H55" s="156">
        <f t="shared" si="1"/>
        <v>36923</v>
      </c>
      <c r="I55">
        <f t="shared" si="2"/>
        <v>2755</v>
      </c>
      <c r="J55" s="155">
        <f t="shared" si="3"/>
        <v>36923</v>
      </c>
      <c r="L55" s="63">
        <v>2023</v>
      </c>
      <c r="M55" s="63">
        <v>2</v>
      </c>
      <c r="N55" s="64" t="s">
        <v>598</v>
      </c>
      <c r="O55" s="65">
        <v>2.59</v>
      </c>
      <c r="P55" s="65">
        <v>5.82</v>
      </c>
      <c r="Q55" s="64">
        <v>14</v>
      </c>
      <c r="AN55" s="175"/>
    </row>
    <row r="56" spans="1:40" x14ac:dyDescent="0.25">
      <c r="A56" s="181" t="s">
        <v>490</v>
      </c>
      <c r="B56" s="181" t="s">
        <v>600</v>
      </c>
      <c r="C56" s="181" t="s">
        <v>601</v>
      </c>
      <c r="E56" s="181" t="s">
        <v>629</v>
      </c>
      <c r="F56" s="64">
        <v>15</v>
      </c>
      <c r="G56">
        <f t="shared" si="0"/>
        <v>2001</v>
      </c>
      <c r="H56" s="156">
        <f t="shared" si="1"/>
        <v>36951</v>
      </c>
      <c r="I56">
        <f t="shared" si="2"/>
        <v>2756</v>
      </c>
      <c r="J56" s="155">
        <f t="shared" si="3"/>
        <v>36951</v>
      </c>
      <c r="L56" s="63">
        <v>2023</v>
      </c>
      <c r="M56" s="63">
        <v>3</v>
      </c>
      <c r="N56" s="64" t="s">
        <v>601</v>
      </c>
      <c r="O56" s="65">
        <v>2.78</v>
      </c>
      <c r="P56" s="65">
        <v>6.05</v>
      </c>
      <c r="Q56" s="64">
        <v>15</v>
      </c>
      <c r="AN56" s="175"/>
    </row>
    <row r="57" spans="1:40" x14ac:dyDescent="0.25">
      <c r="A57" s="181" t="s">
        <v>490</v>
      </c>
      <c r="B57" s="181" t="s">
        <v>603</v>
      </c>
      <c r="C57" s="181" t="s">
        <v>476</v>
      </c>
      <c r="E57" s="181" t="s">
        <v>630</v>
      </c>
      <c r="F57" s="64">
        <v>16</v>
      </c>
      <c r="G57">
        <f t="shared" si="0"/>
        <v>2001</v>
      </c>
      <c r="H57" s="156">
        <f t="shared" si="1"/>
        <v>36982</v>
      </c>
      <c r="I57">
        <f t="shared" si="2"/>
        <v>2761</v>
      </c>
      <c r="J57" s="155">
        <f t="shared" si="3"/>
        <v>36982</v>
      </c>
      <c r="L57" s="63">
        <v>2023</v>
      </c>
      <c r="M57" s="63">
        <v>4</v>
      </c>
      <c r="N57" s="64" t="s">
        <v>476</v>
      </c>
      <c r="O57" s="65">
        <v>2.72</v>
      </c>
      <c r="P57" s="65">
        <v>5.88</v>
      </c>
      <c r="Q57" s="64">
        <v>16</v>
      </c>
      <c r="AN57" s="175"/>
    </row>
    <row r="58" spans="1:40" x14ac:dyDescent="0.25">
      <c r="A58" s="181" t="s">
        <v>490</v>
      </c>
      <c r="B58" s="181" t="s">
        <v>605</v>
      </c>
      <c r="C58" s="181" t="s">
        <v>400</v>
      </c>
      <c r="E58" s="181" t="s">
        <v>631</v>
      </c>
      <c r="F58" s="64">
        <v>17</v>
      </c>
      <c r="G58">
        <f t="shared" si="0"/>
        <v>2001</v>
      </c>
      <c r="H58" s="156">
        <f t="shared" si="1"/>
        <v>37012</v>
      </c>
      <c r="I58">
        <f t="shared" si="2"/>
        <v>2763</v>
      </c>
      <c r="J58" s="155">
        <f t="shared" si="3"/>
        <v>37012</v>
      </c>
      <c r="L58" s="63">
        <v>2023</v>
      </c>
      <c r="M58" s="63">
        <v>5</v>
      </c>
      <c r="N58" s="64" t="s">
        <v>400</v>
      </c>
      <c r="O58" s="65">
        <v>3.03</v>
      </c>
      <c r="P58" s="65">
        <v>6.31</v>
      </c>
      <c r="Q58" s="64">
        <v>17</v>
      </c>
      <c r="AN58" s="175"/>
    </row>
    <row r="59" spans="1:40" x14ac:dyDescent="0.25">
      <c r="A59" s="181" t="s">
        <v>490</v>
      </c>
      <c r="B59" s="181" t="s">
        <v>607</v>
      </c>
      <c r="C59" s="181" t="s">
        <v>608</v>
      </c>
      <c r="E59" s="181" t="s">
        <v>631</v>
      </c>
      <c r="F59" s="64">
        <v>18</v>
      </c>
      <c r="G59">
        <f t="shared" si="0"/>
        <v>2001</v>
      </c>
      <c r="H59" s="156">
        <f t="shared" si="1"/>
        <v>37043</v>
      </c>
      <c r="I59">
        <f t="shared" si="2"/>
        <v>2763</v>
      </c>
      <c r="J59" s="155">
        <f t="shared" si="3"/>
        <v>37043</v>
      </c>
      <c r="L59" s="63">
        <v>2023</v>
      </c>
      <c r="M59" s="63">
        <v>6</v>
      </c>
      <c r="N59" s="64" t="s">
        <v>608</v>
      </c>
      <c r="O59" s="65">
        <v>3.15</v>
      </c>
      <c r="P59" s="65">
        <v>6.37</v>
      </c>
      <c r="Q59" s="64">
        <v>18</v>
      </c>
      <c r="AN59" s="175"/>
    </row>
    <row r="60" spans="1:40" x14ac:dyDescent="0.25">
      <c r="A60" s="181" t="s">
        <v>490</v>
      </c>
      <c r="B60" s="181" t="s">
        <v>610</v>
      </c>
      <c r="C60" s="181" t="s">
        <v>611</v>
      </c>
      <c r="E60" s="181" t="s">
        <v>632</v>
      </c>
      <c r="F60" s="64">
        <v>19</v>
      </c>
      <c r="G60">
        <f t="shared" si="0"/>
        <v>2001</v>
      </c>
      <c r="H60" s="156">
        <f t="shared" si="1"/>
        <v>37073</v>
      </c>
      <c r="I60">
        <f t="shared" si="2"/>
        <v>2768</v>
      </c>
      <c r="J60" s="155">
        <f t="shared" si="3"/>
        <v>37073</v>
      </c>
      <c r="L60" s="63">
        <v>2023</v>
      </c>
      <c r="M60" s="63">
        <v>7</v>
      </c>
      <c r="N60" s="64" t="s">
        <v>611</v>
      </c>
      <c r="O60" s="65">
        <v>3.14</v>
      </c>
      <c r="P60" s="65">
        <v>6.21</v>
      </c>
      <c r="Q60" s="64">
        <v>19</v>
      </c>
      <c r="AN60" s="175"/>
    </row>
    <row r="61" spans="1:40" x14ac:dyDescent="0.25">
      <c r="A61" s="181" t="s">
        <v>490</v>
      </c>
      <c r="B61" s="181" t="s">
        <v>613</v>
      </c>
      <c r="C61" s="181" t="s">
        <v>614</v>
      </c>
      <c r="E61" s="181" t="s">
        <v>633</v>
      </c>
      <c r="F61" s="64">
        <v>20</v>
      </c>
      <c r="G61">
        <f t="shared" si="0"/>
        <v>2001</v>
      </c>
      <c r="H61" s="156">
        <f t="shared" si="1"/>
        <v>37104</v>
      </c>
      <c r="I61">
        <f t="shared" si="2"/>
        <v>2773</v>
      </c>
      <c r="J61" s="155">
        <f t="shared" si="3"/>
        <v>37104</v>
      </c>
      <c r="L61" s="63">
        <v>2023</v>
      </c>
      <c r="M61" s="63">
        <v>8</v>
      </c>
      <c r="N61" s="64" t="s">
        <v>614</v>
      </c>
      <c r="O61" s="65">
        <v>3.07</v>
      </c>
      <c r="P61" s="65">
        <v>6.31</v>
      </c>
      <c r="Q61" s="64">
        <v>20</v>
      </c>
      <c r="AN61" s="175"/>
    </row>
    <row r="62" spans="1:40" x14ac:dyDescent="0.25">
      <c r="A62" s="181" t="s">
        <v>490</v>
      </c>
      <c r="B62" s="181" t="s">
        <v>616</v>
      </c>
      <c r="C62" s="181" t="s">
        <v>617</v>
      </c>
      <c r="E62" s="181" t="s">
        <v>634</v>
      </c>
      <c r="F62" s="64">
        <v>21</v>
      </c>
      <c r="G62">
        <f t="shared" si="0"/>
        <v>2001</v>
      </c>
      <c r="H62" s="156">
        <f t="shared" si="1"/>
        <v>37135</v>
      </c>
      <c r="I62">
        <f t="shared" si="2"/>
        <v>2771</v>
      </c>
      <c r="J62" s="155">
        <f t="shared" si="3"/>
        <v>37135</v>
      </c>
      <c r="L62" s="63">
        <v>2023</v>
      </c>
      <c r="M62" s="63">
        <v>9</v>
      </c>
      <c r="N62" s="64" t="s">
        <v>617</v>
      </c>
      <c r="O62" s="65">
        <v>3.01</v>
      </c>
      <c r="P62" s="65">
        <v>6.26</v>
      </c>
      <c r="Q62" s="64">
        <v>21</v>
      </c>
      <c r="AN62" s="175"/>
    </row>
    <row r="63" spans="1:40" x14ac:dyDescent="0.25">
      <c r="A63" s="181" t="s">
        <v>490</v>
      </c>
      <c r="B63" s="181" t="s">
        <v>619</v>
      </c>
      <c r="C63" s="181" t="s">
        <v>620</v>
      </c>
      <c r="E63" s="181" t="s">
        <v>635</v>
      </c>
      <c r="F63" s="64">
        <v>22</v>
      </c>
      <c r="G63">
        <f t="shared" si="0"/>
        <v>2001</v>
      </c>
      <c r="H63" s="156">
        <f t="shared" si="1"/>
        <v>37165</v>
      </c>
      <c r="I63">
        <f t="shared" si="2"/>
        <v>2776</v>
      </c>
      <c r="J63" s="155">
        <f t="shared" si="3"/>
        <v>37165</v>
      </c>
      <c r="L63" s="63">
        <v>2023</v>
      </c>
      <c r="M63" s="63">
        <v>10</v>
      </c>
      <c r="N63" s="64" t="s">
        <v>620</v>
      </c>
      <c r="O63" s="65">
        <v>2.96</v>
      </c>
      <c r="P63" s="65">
        <v>6.2</v>
      </c>
      <c r="Q63" s="64">
        <v>22</v>
      </c>
      <c r="AN63" s="175"/>
    </row>
    <row r="64" spans="1:40" x14ac:dyDescent="0.25">
      <c r="A64" s="181" t="s">
        <v>490</v>
      </c>
      <c r="B64" s="181" t="s">
        <v>622</v>
      </c>
      <c r="C64" s="181" t="s">
        <v>623</v>
      </c>
      <c r="E64" s="181" t="s">
        <v>636</v>
      </c>
      <c r="F64" s="64">
        <v>23</v>
      </c>
      <c r="G64">
        <f t="shared" si="0"/>
        <v>2001</v>
      </c>
      <c r="H64" s="156">
        <f t="shared" si="1"/>
        <v>37196</v>
      </c>
      <c r="I64">
        <f t="shared" si="2"/>
        <v>2784</v>
      </c>
      <c r="J64" s="155">
        <f t="shared" si="3"/>
        <v>37196</v>
      </c>
      <c r="L64" s="63">
        <v>2023</v>
      </c>
      <c r="M64" s="63">
        <v>11</v>
      </c>
      <c r="N64" s="64" t="s">
        <v>623</v>
      </c>
      <c r="O64" s="65">
        <v>2.82</v>
      </c>
      <c r="P64" s="65">
        <v>6.01</v>
      </c>
      <c r="Q64" s="64">
        <v>23</v>
      </c>
      <c r="AN64" s="175"/>
    </row>
    <row r="65" spans="1:40" x14ac:dyDescent="0.25">
      <c r="A65" s="181" t="s">
        <v>490</v>
      </c>
      <c r="B65" s="181" t="s">
        <v>625</v>
      </c>
      <c r="C65" s="181" t="s">
        <v>626</v>
      </c>
      <c r="E65" s="181" t="s">
        <v>637</v>
      </c>
      <c r="F65" s="64">
        <v>24</v>
      </c>
      <c r="G65">
        <f t="shared" si="0"/>
        <v>2001</v>
      </c>
      <c r="H65" s="156">
        <f t="shared" si="1"/>
        <v>37226</v>
      </c>
      <c r="I65">
        <f t="shared" si="2"/>
        <v>2796</v>
      </c>
      <c r="J65" s="155">
        <f t="shared" si="3"/>
        <v>37226</v>
      </c>
      <c r="L65" s="63">
        <v>2023</v>
      </c>
      <c r="M65" s="63">
        <v>12</v>
      </c>
      <c r="N65" s="64" t="s">
        <v>626</v>
      </c>
      <c r="O65" s="65">
        <v>2.67</v>
      </c>
      <c r="P65" s="65">
        <v>5.83</v>
      </c>
      <c r="Q65" s="64">
        <v>24</v>
      </c>
      <c r="AN65" s="175"/>
    </row>
    <row r="66" spans="1:40" x14ac:dyDescent="0.25">
      <c r="A66" s="181" t="s">
        <v>494</v>
      </c>
      <c r="B66" s="181" t="s">
        <v>594</v>
      </c>
      <c r="C66" s="181" t="s">
        <v>595</v>
      </c>
      <c r="E66" s="181" t="s">
        <v>638</v>
      </c>
      <c r="F66" s="64">
        <v>25</v>
      </c>
      <c r="G66">
        <f t="shared" si="0"/>
        <v>2002</v>
      </c>
      <c r="H66" s="156">
        <f t="shared" si="1"/>
        <v>37257</v>
      </c>
      <c r="I66">
        <f t="shared" si="2"/>
        <v>2801</v>
      </c>
      <c r="J66" s="155">
        <f t="shared" si="3"/>
        <v>37257</v>
      </c>
      <c r="L66" s="63">
        <v>2024</v>
      </c>
      <c r="M66" s="63">
        <v>1</v>
      </c>
      <c r="N66" s="64" t="s">
        <v>595</v>
      </c>
      <c r="O66" s="65">
        <v>2.44</v>
      </c>
      <c r="P66" s="65">
        <v>5.53</v>
      </c>
      <c r="Q66" s="64">
        <v>25</v>
      </c>
      <c r="AN66" s="175"/>
    </row>
    <row r="67" spans="1:40" x14ac:dyDescent="0.25">
      <c r="A67" s="181" t="s">
        <v>494</v>
      </c>
      <c r="B67" s="181" t="s">
        <v>597</v>
      </c>
      <c r="C67" s="181" t="s">
        <v>598</v>
      </c>
      <c r="E67" s="181" t="s">
        <v>639</v>
      </c>
      <c r="F67" s="64">
        <v>26</v>
      </c>
      <c r="G67">
        <f t="shared" si="0"/>
        <v>2002</v>
      </c>
      <c r="H67" s="156">
        <f t="shared" si="1"/>
        <v>37288</v>
      </c>
      <c r="I67">
        <f t="shared" si="2"/>
        <v>2808</v>
      </c>
      <c r="J67" s="155">
        <f t="shared" si="3"/>
        <v>37288</v>
      </c>
      <c r="L67" s="63">
        <v>2024</v>
      </c>
      <c r="M67" s="63">
        <v>2</v>
      </c>
      <c r="N67" s="64" t="s">
        <v>598</v>
      </c>
      <c r="O67" s="65">
        <v>2.56</v>
      </c>
      <c r="P67" s="65">
        <v>5.72</v>
      </c>
      <c r="Q67" s="64">
        <v>26</v>
      </c>
      <c r="AN67" s="175"/>
    </row>
    <row r="68" spans="1:40" x14ac:dyDescent="0.25">
      <c r="A68" s="181" t="s">
        <v>494</v>
      </c>
      <c r="B68" s="181" t="s">
        <v>600</v>
      </c>
      <c r="C68" s="181" t="s">
        <v>601</v>
      </c>
      <c r="E68" s="181" t="s">
        <v>640</v>
      </c>
      <c r="F68" s="64">
        <v>27</v>
      </c>
      <c r="G68">
        <f t="shared" si="0"/>
        <v>2002</v>
      </c>
      <c r="H68" s="156">
        <f t="shared" si="1"/>
        <v>37316</v>
      </c>
      <c r="I68">
        <f t="shared" si="2"/>
        <v>2811</v>
      </c>
      <c r="J68" s="155">
        <f t="shared" si="3"/>
        <v>37316</v>
      </c>
      <c r="L68" s="63">
        <v>2024</v>
      </c>
      <c r="M68" s="63">
        <v>3</v>
      </c>
      <c r="N68" s="64" t="s">
        <v>601</v>
      </c>
      <c r="O68" s="65">
        <v>2.81</v>
      </c>
      <c r="P68" s="65">
        <v>6.07</v>
      </c>
      <c r="Q68" s="64">
        <v>27</v>
      </c>
      <c r="AN68" s="175"/>
    </row>
    <row r="69" spans="1:40" x14ac:dyDescent="0.25">
      <c r="A69" s="181" t="s">
        <v>494</v>
      </c>
      <c r="B69" s="181" t="s">
        <v>603</v>
      </c>
      <c r="C69" s="181" t="s">
        <v>476</v>
      </c>
      <c r="E69" s="181" t="s">
        <v>641</v>
      </c>
      <c r="F69" s="64">
        <v>28</v>
      </c>
      <c r="G69">
        <f t="shared" si="0"/>
        <v>2002</v>
      </c>
      <c r="H69" s="156">
        <f t="shared" si="1"/>
        <v>37347</v>
      </c>
      <c r="I69">
        <f t="shared" si="2"/>
        <v>2815</v>
      </c>
      <c r="J69" s="155">
        <f t="shared" si="3"/>
        <v>37347</v>
      </c>
      <c r="L69" s="63">
        <v>2024</v>
      </c>
      <c r="M69" s="63">
        <v>4</v>
      </c>
      <c r="N69" s="64" t="s">
        <v>476</v>
      </c>
      <c r="O69" s="65">
        <v>2.78</v>
      </c>
      <c r="P69" s="65">
        <v>6.02</v>
      </c>
      <c r="Q69" s="64">
        <v>28</v>
      </c>
      <c r="AN69" s="175"/>
    </row>
    <row r="70" spans="1:40" x14ac:dyDescent="0.25">
      <c r="A70" s="181" t="s">
        <v>494</v>
      </c>
      <c r="B70" s="181" t="s">
        <v>605</v>
      </c>
      <c r="C70" s="181" t="s">
        <v>400</v>
      </c>
      <c r="E70" s="181" t="s">
        <v>642</v>
      </c>
      <c r="F70" s="64">
        <v>29</v>
      </c>
      <c r="G70">
        <f t="shared" si="0"/>
        <v>2002</v>
      </c>
      <c r="H70" s="156">
        <f t="shared" si="1"/>
        <v>37377</v>
      </c>
      <c r="I70">
        <f t="shared" si="2"/>
        <v>2822</v>
      </c>
      <c r="J70" s="155">
        <f t="shared" si="3"/>
        <v>37377</v>
      </c>
      <c r="L70" s="63">
        <v>2024</v>
      </c>
      <c r="M70" s="63">
        <v>5</v>
      </c>
      <c r="N70" s="64" t="s">
        <v>400</v>
      </c>
      <c r="O70" s="65">
        <v>3.07</v>
      </c>
      <c r="P70" s="65">
        <v>6.4</v>
      </c>
      <c r="Q70" s="64">
        <v>29</v>
      </c>
      <c r="AN70" s="175"/>
    </row>
    <row r="71" spans="1:40" x14ac:dyDescent="0.25">
      <c r="A71" s="181" t="s">
        <v>494</v>
      </c>
      <c r="B71" s="181" t="s">
        <v>607</v>
      </c>
      <c r="C71" s="181" t="s">
        <v>608</v>
      </c>
      <c r="E71" s="181" t="s">
        <v>643</v>
      </c>
      <c r="F71" s="64">
        <v>30</v>
      </c>
      <c r="G71">
        <f t="shared" si="0"/>
        <v>2002</v>
      </c>
      <c r="H71" s="156">
        <f t="shared" si="1"/>
        <v>37408</v>
      </c>
      <c r="I71">
        <f t="shared" si="2"/>
        <v>2827</v>
      </c>
      <c r="J71" s="155">
        <f t="shared" si="3"/>
        <v>37408</v>
      </c>
      <c r="L71" s="63"/>
      <c r="M71" s="63"/>
      <c r="N71" s="64"/>
      <c r="O71" s="65"/>
      <c r="P71" s="65"/>
      <c r="Q71" s="64">
        <v>30</v>
      </c>
      <c r="AN71" s="175"/>
    </row>
    <row r="72" spans="1:40" x14ac:dyDescent="0.25">
      <c r="A72" s="181" t="s">
        <v>494</v>
      </c>
      <c r="B72" s="181" t="s">
        <v>610</v>
      </c>
      <c r="C72" s="181" t="s">
        <v>611</v>
      </c>
      <c r="E72" s="181" t="s">
        <v>644</v>
      </c>
      <c r="F72" s="64">
        <v>31</v>
      </c>
      <c r="G72">
        <f t="shared" si="0"/>
        <v>2002</v>
      </c>
      <c r="H72" s="156">
        <f t="shared" si="1"/>
        <v>37438</v>
      </c>
      <c r="I72">
        <f t="shared" si="2"/>
        <v>2833</v>
      </c>
      <c r="J72" s="155">
        <f t="shared" si="3"/>
        <v>37438</v>
      </c>
      <c r="L72" s="63"/>
      <c r="M72" s="63"/>
      <c r="N72" s="64"/>
      <c r="O72" s="65"/>
      <c r="P72" s="65"/>
      <c r="Q72" s="64">
        <v>31</v>
      </c>
      <c r="AN72" s="175"/>
    </row>
    <row r="73" spans="1:40" x14ac:dyDescent="0.25">
      <c r="A73" s="181" t="s">
        <v>494</v>
      </c>
      <c r="B73" s="181" t="s">
        <v>613</v>
      </c>
      <c r="C73" s="181" t="s">
        <v>614</v>
      </c>
      <c r="E73" s="181" t="s">
        <v>645</v>
      </c>
      <c r="F73" s="64">
        <v>32</v>
      </c>
      <c r="G73">
        <f t="shared" si="0"/>
        <v>2002</v>
      </c>
      <c r="H73" s="156">
        <f t="shared" si="1"/>
        <v>37469</v>
      </c>
      <c r="I73">
        <f t="shared" si="2"/>
        <v>2839</v>
      </c>
      <c r="J73" s="155">
        <f t="shared" si="3"/>
        <v>37469</v>
      </c>
      <c r="L73" s="63"/>
      <c r="M73" s="63"/>
      <c r="N73" s="64"/>
      <c r="O73" s="65"/>
      <c r="P73" s="65"/>
      <c r="Q73" s="64">
        <v>32</v>
      </c>
      <c r="AN73" s="175"/>
    </row>
    <row r="74" spans="1:40" x14ac:dyDescent="0.25">
      <c r="A74" s="181" t="s">
        <v>494</v>
      </c>
      <c r="B74" s="181" t="s">
        <v>616</v>
      </c>
      <c r="C74" s="181" t="s">
        <v>617</v>
      </c>
      <c r="E74" s="181" t="s">
        <v>646</v>
      </c>
      <c r="F74" s="64">
        <v>33</v>
      </c>
      <c r="G74">
        <f t="shared" si="0"/>
        <v>2002</v>
      </c>
      <c r="H74" s="156">
        <f t="shared" si="1"/>
        <v>37500</v>
      </c>
      <c r="I74">
        <f t="shared" si="2"/>
        <v>2847</v>
      </c>
      <c r="J74" s="155">
        <f t="shared" si="3"/>
        <v>37500</v>
      </c>
      <c r="L74" s="63"/>
      <c r="M74" s="63"/>
      <c r="N74" s="64"/>
      <c r="O74" s="65"/>
      <c r="P74" s="65"/>
      <c r="Q74" s="64">
        <v>33</v>
      </c>
      <c r="AN74" s="175"/>
    </row>
    <row r="75" spans="1:40" x14ac:dyDescent="0.25">
      <c r="A75" s="181" t="s">
        <v>494</v>
      </c>
      <c r="B75" s="181" t="s">
        <v>619</v>
      </c>
      <c r="C75" s="181" t="s">
        <v>620</v>
      </c>
      <c r="E75" s="181" t="s">
        <v>647</v>
      </c>
      <c r="F75" s="64">
        <v>34</v>
      </c>
      <c r="G75">
        <f t="shared" si="0"/>
        <v>2002</v>
      </c>
      <c r="H75" s="156">
        <f t="shared" si="1"/>
        <v>37530</v>
      </c>
      <c r="I75">
        <f t="shared" si="2"/>
        <v>2852</v>
      </c>
      <c r="J75" s="155">
        <f t="shared" si="3"/>
        <v>37530</v>
      </c>
      <c r="L75" s="63"/>
      <c r="M75" s="63"/>
      <c r="N75" s="64"/>
      <c r="O75" s="65"/>
      <c r="P75" s="65"/>
      <c r="Q75" s="64">
        <v>34</v>
      </c>
      <c r="AN75" s="175"/>
    </row>
    <row r="76" spans="1:40" x14ac:dyDescent="0.25">
      <c r="A76" s="181" t="s">
        <v>494</v>
      </c>
      <c r="B76" s="181" t="s">
        <v>622</v>
      </c>
      <c r="C76" s="181" t="s">
        <v>623</v>
      </c>
      <c r="E76" s="181" t="s">
        <v>647</v>
      </c>
      <c r="F76" s="64">
        <v>35</v>
      </c>
      <c r="G76">
        <f t="shared" si="0"/>
        <v>2002</v>
      </c>
      <c r="H76" s="156">
        <f t="shared" si="1"/>
        <v>37561</v>
      </c>
      <c r="I76">
        <f t="shared" si="2"/>
        <v>2852</v>
      </c>
      <c r="J76" s="155">
        <f t="shared" si="3"/>
        <v>37561</v>
      </c>
      <c r="L76" s="63"/>
      <c r="M76" s="63"/>
      <c r="N76" s="64"/>
      <c r="O76" s="65"/>
      <c r="P76" s="65"/>
      <c r="Q76" s="64">
        <v>35</v>
      </c>
      <c r="AN76" s="175"/>
    </row>
    <row r="77" spans="1:40" x14ac:dyDescent="0.25">
      <c r="A77" s="181" t="s">
        <v>494</v>
      </c>
      <c r="B77" s="181" t="s">
        <v>625</v>
      </c>
      <c r="C77" s="181" t="s">
        <v>626</v>
      </c>
      <c r="E77" s="181" t="s">
        <v>648</v>
      </c>
      <c r="F77" s="64">
        <v>36</v>
      </c>
      <c r="G77">
        <f t="shared" si="0"/>
        <v>2002</v>
      </c>
      <c r="H77" s="156">
        <f t="shared" si="1"/>
        <v>37591</v>
      </c>
      <c r="I77">
        <f t="shared" si="2"/>
        <v>2856</v>
      </c>
      <c r="J77" s="155">
        <f t="shared" si="3"/>
        <v>37591</v>
      </c>
      <c r="L77" s="63"/>
      <c r="M77" s="63"/>
      <c r="N77" s="64"/>
      <c r="O77" s="65"/>
      <c r="P77" s="65"/>
      <c r="Q77" s="64">
        <v>36</v>
      </c>
      <c r="AN77" s="175"/>
    </row>
    <row r="78" spans="1:40" x14ac:dyDescent="0.25">
      <c r="A78" s="181" t="s">
        <v>498</v>
      </c>
      <c r="B78" s="181" t="s">
        <v>594</v>
      </c>
      <c r="C78" s="181" t="s">
        <v>595</v>
      </c>
      <c r="E78" s="181" t="s">
        <v>649</v>
      </c>
      <c r="F78" s="64">
        <v>37</v>
      </c>
      <c r="G78">
        <f t="shared" si="0"/>
        <v>2003</v>
      </c>
      <c r="H78" s="156">
        <f t="shared" si="1"/>
        <v>37622</v>
      </c>
      <c r="I78">
        <f t="shared" si="2"/>
        <v>2860</v>
      </c>
      <c r="J78" s="155">
        <f t="shared" si="3"/>
        <v>37622</v>
      </c>
      <c r="AN78" s="175"/>
    </row>
    <row r="79" spans="1:40" x14ac:dyDescent="0.25">
      <c r="A79" s="181" t="s">
        <v>498</v>
      </c>
      <c r="B79" s="181" t="s">
        <v>597</v>
      </c>
      <c r="C79" s="181" t="s">
        <v>598</v>
      </c>
      <c r="E79" s="181" t="s">
        <v>648</v>
      </c>
      <c r="F79" s="64">
        <v>38</v>
      </c>
      <c r="G79">
        <f t="shared" si="0"/>
        <v>2003</v>
      </c>
      <c r="H79" s="156">
        <f t="shared" si="1"/>
        <v>37653</v>
      </c>
      <c r="I79">
        <f t="shared" si="2"/>
        <v>2856</v>
      </c>
      <c r="J79" s="155">
        <f t="shared" si="3"/>
        <v>37653</v>
      </c>
      <c r="AN79" s="175"/>
    </row>
    <row r="80" spans="1:40" x14ac:dyDescent="0.25">
      <c r="A80" s="181" t="s">
        <v>498</v>
      </c>
      <c r="B80" s="181" t="s">
        <v>600</v>
      </c>
      <c r="C80" s="181" t="s">
        <v>601</v>
      </c>
      <c r="E80" s="181" t="s">
        <v>650</v>
      </c>
      <c r="F80" s="64">
        <v>39</v>
      </c>
      <c r="G80">
        <f t="shared" si="0"/>
        <v>2003</v>
      </c>
      <c r="H80" s="156">
        <f t="shared" si="1"/>
        <v>37681</v>
      </c>
      <c r="I80">
        <f t="shared" si="2"/>
        <v>2857</v>
      </c>
      <c r="J80" s="155">
        <f t="shared" si="3"/>
        <v>37681</v>
      </c>
      <c r="AN80" s="175"/>
    </row>
    <row r="81" spans="1:40" x14ac:dyDescent="0.25">
      <c r="A81" s="181" t="s">
        <v>498</v>
      </c>
      <c r="B81" s="181" t="s">
        <v>603</v>
      </c>
      <c r="C81" s="181" t="s">
        <v>476</v>
      </c>
      <c r="E81" s="181" t="s">
        <v>651</v>
      </c>
      <c r="F81" s="64">
        <v>40</v>
      </c>
      <c r="G81">
        <f t="shared" si="0"/>
        <v>2003</v>
      </c>
      <c r="H81" s="156">
        <f t="shared" si="1"/>
        <v>37712</v>
      </c>
      <c r="I81">
        <f t="shared" si="2"/>
        <v>2859</v>
      </c>
      <c r="J81" s="155">
        <f t="shared" si="3"/>
        <v>37712</v>
      </c>
      <c r="AN81" s="175"/>
    </row>
    <row r="82" spans="1:40" x14ac:dyDescent="0.25">
      <c r="A82" s="181" t="s">
        <v>498</v>
      </c>
      <c r="B82" s="181" t="s">
        <v>605</v>
      </c>
      <c r="C82" s="181" t="s">
        <v>400</v>
      </c>
      <c r="E82" s="181" t="s">
        <v>649</v>
      </c>
      <c r="F82" s="64">
        <v>41</v>
      </c>
      <c r="G82">
        <f t="shared" si="0"/>
        <v>2003</v>
      </c>
      <c r="H82" s="156">
        <f t="shared" si="1"/>
        <v>37742</v>
      </c>
      <c r="I82">
        <f t="shared" si="2"/>
        <v>2860</v>
      </c>
      <c r="J82" s="155">
        <f t="shared" si="3"/>
        <v>37742</v>
      </c>
      <c r="AN82" s="175"/>
    </row>
    <row r="83" spans="1:40" x14ac:dyDescent="0.25">
      <c r="A83" s="181" t="s">
        <v>498</v>
      </c>
      <c r="B83" s="181" t="s">
        <v>607</v>
      </c>
      <c r="C83" s="181" t="s">
        <v>608</v>
      </c>
      <c r="E83" s="181" t="s">
        <v>652</v>
      </c>
      <c r="F83" s="64">
        <v>42</v>
      </c>
      <c r="G83">
        <f t="shared" si="0"/>
        <v>2003</v>
      </c>
      <c r="H83" s="156">
        <f t="shared" si="1"/>
        <v>37773</v>
      </c>
      <c r="I83">
        <f t="shared" si="2"/>
        <v>2864</v>
      </c>
      <c r="J83" s="155">
        <f t="shared" si="3"/>
        <v>37773</v>
      </c>
      <c r="AN83" s="175"/>
    </row>
    <row r="84" spans="1:40" x14ac:dyDescent="0.25">
      <c r="A84" s="181" t="s">
        <v>498</v>
      </c>
      <c r="B84" s="181" t="s">
        <v>610</v>
      </c>
      <c r="C84" s="181" t="s">
        <v>611</v>
      </c>
      <c r="E84" s="181" t="s">
        <v>653</v>
      </c>
      <c r="F84" s="64">
        <v>43</v>
      </c>
      <c r="G84">
        <f t="shared" si="0"/>
        <v>2003</v>
      </c>
      <c r="H84" s="156">
        <f t="shared" si="1"/>
        <v>37803</v>
      </c>
      <c r="I84">
        <f t="shared" si="2"/>
        <v>2870</v>
      </c>
      <c r="J84" s="155">
        <f t="shared" si="3"/>
        <v>37803</v>
      </c>
      <c r="AN84" s="175"/>
    </row>
    <row r="85" spans="1:40" x14ac:dyDescent="0.25">
      <c r="A85" s="181" t="s">
        <v>498</v>
      </c>
      <c r="B85" s="181" t="s">
        <v>613</v>
      </c>
      <c r="C85" s="181" t="s">
        <v>614</v>
      </c>
      <c r="E85" s="181" t="s">
        <v>654</v>
      </c>
      <c r="F85" s="64">
        <v>44</v>
      </c>
      <c r="G85">
        <f t="shared" si="0"/>
        <v>2003</v>
      </c>
      <c r="H85" s="156">
        <f t="shared" si="1"/>
        <v>37834</v>
      </c>
      <c r="I85">
        <f t="shared" si="2"/>
        <v>2872</v>
      </c>
      <c r="J85" s="155">
        <f t="shared" si="3"/>
        <v>37834</v>
      </c>
      <c r="AN85" s="175"/>
    </row>
    <row r="86" spans="1:40" x14ac:dyDescent="0.25">
      <c r="A86" s="181" t="s">
        <v>498</v>
      </c>
      <c r="B86" s="181" t="s">
        <v>616</v>
      </c>
      <c r="C86" s="181" t="s">
        <v>617</v>
      </c>
      <c r="E86" s="181" t="s">
        <v>655</v>
      </c>
      <c r="F86" s="64">
        <v>45</v>
      </c>
      <c r="G86">
        <f t="shared" si="0"/>
        <v>2003</v>
      </c>
      <c r="H86" s="156">
        <f t="shared" si="1"/>
        <v>37865</v>
      </c>
      <c r="I86">
        <f t="shared" si="2"/>
        <v>2875</v>
      </c>
      <c r="J86" s="155">
        <f t="shared" si="3"/>
        <v>37865</v>
      </c>
      <c r="AN86" s="175"/>
    </row>
    <row r="87" spans="1:40" x14ac:dyDescent="0.25">
      <c r="A87" s="181" t="s">
        <v>498</v>
      </c>
      <c r="B87" s="181" t="s">
        <v>619</v>
      </c>
      <c r="C87" s="181" t="s">
        <v>620</v>
      </c>
      <c r="E87" s="181" t="s">
        <v>656</v>
      </c>
      <c r="F87" s="64">
        <v>46</v>
      </c>
      <c r="G87">
        <f t="shared" si="0"/>
        <v>2003</v>
      </c>
      <c r="H87" s="156">
        <f t="shared" si="1"/>
        <v>37895</v>
      </c>
      <c r="I87">
        <f t="shared" si="2"/>
        <v>2883</v>
      </c>
      <c r="J87" s="155">
        <f t="shared" si="3"/>
        <v>37895</v>
      </c>
      <c r="AN87" s="175"/>
    </row>
    <row r="88" spans="1:40" x14ac:dyDescent="0.25">
      <c r="A88" s="181" t="s">
        <v>498</v>
      </c>
      <c r="B88" s="181" t="s">
        <v>622</v>
      </c>
      <c r="C88" s="181" t="s">
        <v>623</v>
      </c>
      <c r="E88" s="181" t="s">
        <v>657</v>
      </c>
      <c r="F88" s="64">
        <v>47</v>
      </c>
      <c r="G88">
        <f t="shared" si="0"/>
        <v>2003</v>
      </c>
      <c r="H88" s="156">
        <f t="shared" si="1"/>
        <v>37926</v>
      </c>
      <c r="I88">
        <f t="shared" si="2"/>
        <v>2886</v>
      </c>
      <c r="J88" s="155">
        <f t="shared" si="3"/>
        <v>37926</v>
      </c>
      <c r="AN88" s="175"/>
    </row>
    <row r="89" spans="1:40" x14ac:dyDescent="0.25">
      <c r="A89" s="181" t="s">
        <v>498</v>
      </c>
      <c r="B89" s="181" t="s">
        <v>625</v>
      </c>
      <c r="C89" s="181" t="s">
        <v>626</v>
      </c>
      <c r="E89" s="181" t="s">
        <v>658</v>
      </c>
      <c r="F89" s="64">
        <v>48</v>
      </c>
      <c r="G89">
        <f t="shared" si="0"/>
        <v>2003</v>
      </c>
      <c r="H89" s="156">
        <f t="shared" si="1"/>
        <v>37956</v>
      </c>
      <c r="I89">
        <f t="shared" si="2"/>
        <v>2891</v>
      </c>
      <c r="J89" s="155">
        <f t="shared" si="3"/>
        <v>37956</v>
      </c>
      <c r="AN89" s="175"/>
    </row>
    <row r="90" spans="1:40" x14ac:dyDescent="0.25">
      <c r="A90" s="181" t="s">
        <v>502</v>
      </c>
      <c r="B90" s="181" t="s">
        <v>594</v>
      </c>
      <c r="C90" s="181" t="s">
        <v>595</v>
      </c>
      <c r="E90" s="181" t="s">
        <v>659</v>
      </c>
      <c r="F90" s="64">
        <v>49</v>
      </c>
      <c r="G90">
        <f t="shared" si="0"/>
        <v>2004</v>
      </c>
      <c r="H90" s="156">
        <f t="shared" si="1"/>
        <v>37987</v>
      </c>
      <c r="I90">
        <f t="shared" si="2"/>
        <v>2894</v>
      </c>
      <c r="J90" s="155">
        <f t="shared" si="3"/>
        <v>37987</v>
      </c>
      <c r="AN90" s="175"/>
    </row>
    <row r="91" spans="1:40" x14ac:dyDescent="0.25">
      <c r="A91" s="181" t="s">
        <v>502</v>
      </c>
      <c r="B91" s="181" t="s">
        <v>597</v>
      </c>
      <c r="C91" s="181" t="s">
        <v>598</v>
      </c>
      <c r="E91" s="181" t="s">
        <v>660</v>
      </c>
      <c r="F91" s="64">
        <v>50</v>
      </c>
      <c r="G91">
        <f t="shared" si="0"/>
        <v>2004</v>
      </c>
      <c r="H91" s="156">
        <f t="shared" si="1"/>
        <v>38018</v>
      </c>
      <c r="I91">
        <f t="shared" si="2"/>
        <v>2904</v>
      </c>
      <c r="J91" s="155">
        <f t="shared" si="3"/>
        <v>38018</v>
      </c>
      <c r="AN91" s="175"/>
    </row>
    <row r="92" spans="1:40" x14ac:dyDescent="0.25">
      <c r="A92" s="181" t="s">
        <v>502</v>
      </c>
      <c r="B92" s="181" t="s">
        <v>600</v>
      </c>
      <c r="C92" s="181" t="s">
        <v>601</v>
      </c>
      <c r="E92" s="181" t="s">
        <v>661</v>
      </c>
      <c r="F92" s="64">
        <v>51</v>
      </c>
      <c r="G92">
        <f t="shared" si="0"/>
        <v>2004</v>
      </c>
      <c r="H92" s="156">
        <f t="shared" si="1"/>
        <v>38047</v>
      </c>
      <c r="I92">
        <f t="shared" si="2"/>
        <v>2918</v>
      </c>
      <c r="J92" s="155">
        <f t="shared" si="3"/>
        <v>38047</v>
      </c>
      <c r="AN92" s="175"/>
    </row>
    <row r="93" spans="1:40" x14ac:dyDescent="0.25">
      <c r="A93" s="181" t="s">
        <v>502</v>
      </c>
      <c r="B93" s="181" t="s">
        <v>603</v>
      </c>
      <c r="C93" s="181" t="s">
        <v>476</v>
      </c>
      <c r="E93" s="181" t="s">
        <v>662</v>
      </c>
      <c r="F93" s="64">
        <v>52</v>
      </c>
      <c r="G93">
        <f t="shared" si="0"/>
        <v>2004</v>
      </c>
      <c r="H93" s="156">
        <f t="shared" si="1"/>
        <v>38078</v>
      </c>
      <c r="I93">
        <f t="shared" si="2"/>
        <v>2930</v>
      </c>
      <c r="J93" s="155">
        <f t="shared" si="3"/>
        <v>38078</v>
      </c>
      <c r="AN93" s="175"/>
    </row>
    <row r="94" spans="1:40" x14ac:dyDescent="0.25">
      <c r="A94" s="181" t="s">
        <v>502</v>
      </c>
      <c r="B94" s="181" t="s">
        <v>605</v>
      </c>
      <c r="C94" s="181" t="s">
        <v>400</v>
      </c>
      <c r="E94" s="181" t="s">
        <v>663</v>
      </c>
      <c r="F94" s="64">
        <v>53</v>
      </c>
      <c r="G94">
        <f t="shared" si="0"/>
        <v>2004</v>
      </c>
      <c r="H94" s="156">
        <f t="shared" si="1"/>
        <v>38108</v>
      </c>
      <c r="I94">
        <f t="shared" si="2"/>
        <v>2934</v>
      </c>
      <c r="J94" s="155">
        <f t="shared" si="3"/>
        <v>38108</v>
      </c>
      <c r="AN94" s="175"/>
    </row>
    <row r="95" spans="1:40" x14ac:dyDescent="0.25">
      <c r="A95" s="181" t="s">
        <v>502</v>
      </c>
      <c r="B95" s="181" t="s">
        <v>607</v>
      </c>
      <c r="C95" s="181" t="s">
        <v>608</v>
      </c>
      <c r="E95" s="181" t="s">
        <v>664</v>
      </c>
      <c r="F95" s="64">
        <v>54</v>
      </c>
      <c r="G95">
        <f t="shared" si="0"/>
        <v>2004</v>
      </c>
      <c r="H95" s="156">
        <f t="shared" si="1"/>
        <v>38139</v>
      </c>
      <c r="I95">
        <f t="shared" si="2"/>
        <v>2939</v>
      </c>
      <c r="J95" s="155">
        <f t="shared" si="3"/>
        <v>38139</v>
      </c>
      <c r="AN95" s="175"/>
    </row>
    <row r="96" spans="1:40" x14ac:dyDescent="0.25">
      <c r="A96" s="181" t="s">
        <v>502</v>
      </c>
      <c r="B96" s="181" t="s">
        <v>610</v>
      </c>
      <c r="C96" s="181" t="s">
        <v>611</v>
      </c>
      <c r="E96" s="181" t="s">
        <v>665</v>
      </c>
      <c r="F96" s="64">
        <v>55</v>
      </c>
      <c r="G96">
        <f t="shared" si="0"/>
        <v>2004</v>
      </c>
      <c r="H96" s="156">
        <f t="shared" si="1"/>
        <v>38169</v>
      </c>
      <c r="I96">
        <f t="shared" si="2"/>
        <v>2943</v>
      </c>
      <c r="J96" s="155">
        <f t="shared" si="3"/>
        <v>38169</v>
      </c>
      <c r="AN96" s="175"/>
    </row>
    <row r="97" spans="1:40" x14ac:dyDescent="0.25">
      <c r="A97" s="181" t="s">
        <v>502</v>
      </c>
      <c r="B97" s="181" t="s">
        <v>613</v>
      </c>
      <c r="C97" s="181" t="s">
        <v>614</v>
      </c>
      <c r="E97" s="181" t="s">
        <v>666</v>
      </c>
      <c r="F97" s="64">
        <v>56</v>
      </c>
      <c r="G97">
        <f t="shared" si="0"/>
        <v>2004</v>
      </c>
      <c r="H97" s="156">
        <f t="shared" si="1"/>
        <v>38200</v>
      </c>
      <c r="I97">
        <f t="shared" si="2"/>
        <v>2945</v>
      </c>
      <c r="J97" s="155">
        <f t="shared" si="3"/>
        <v>38200</v>
      </c>
      <c r="AN97" s="175"/>
    </row>
    <row r="98" spans="1:40" x14ac:dyDescent="0.25">
      <c r="A98" s="181" t="s">
        <v>502</v>
      </c>
      <c r="B98" s="181" t="s">
        <v>616</v>
      </c>
      <c r="C98" s="181" t="s">
        <v>617</v>
      </c>
      <c r="E98" s="181" t="s">
        <v>667</v>
      </c>
      <c r="F98" s="64">
        <v>57</v>
      </c>
      <c r="G98">
        <f t="shared" si="0"/>
        <v>2004</v>
      </c>
      <c r="H98" s="156">
        <f t="shared" si="1"/>
        <v>38231</v>
      </c>
      <c r="I98">
        <f t="shared" si="2"/>
        <v>2952</v>
      </c>
      <c r="J98" s="155">
        <f t="shared" si="3"/>
        <v>38231</v>
      </c>
      <c r="AN98" s="175"/>
    </row>
    <row r="99" spans="1:40" x14ac:dyDescent="0.25">
      <c r="A99" s="181" t="s">
        <v>502</v>
      </c>
      <c r="B99" s="181" t="s">
        <v>619</v>
      </c>
      <c r="C99" s="181" t="s">
        <v>620</v>
      </c>
      <c r="E99" s="181" t="s">
        <v>667</v>
      </c>
      <c r="F99" s="64">
        <v>58</v>
      </c>
      <c r="G99">
        <f t="shared" si="0"/>
        <v>2004</v>
      </c>
      <c r="H99" s="156">
        <f t="shared" si="1"/>
        <v>38261</v>
      </c>
      <c r="I99">
        <f t="shared" si="2"/>
        <v>2952</v>
      </c>
      <c r="J99" s="155">
        <f t="shared" si="3"/>
        <v>38261</v>
      </c>
      <c r="AN99" s="175"/>
    </row>
    <row r="100" spans="1:40" x14ac:dyDescent="0.25">
      <c r="A100" s="181" t="s">
        <v>502</v>
      </c>
      <c r="B100" s="181" t="s">
        <v>622</v>
      </c>
      <c r="C100" s="181" t="s">
        <v>623</v>
      </c>
      <c r="E100" s="181" t="s">
        <v>668</v>
      </c>
      <c r="F100" s="64">
        <v>59</v>
      </c>
      <c r="G100">
        <f t="shared" si="0"/>
        <v>2004</v>
      </c>
      <c r="H100" s="156">
        <f t="shared" si="1"/>
        <v>38292</v>
      </c>
      <c r="I100">
        <f t="shared" si="2"/>
        <v>2958</v>
      </c>
      <c r="J100" s="155">
        <f t="shared" si="3"/>
        <v>38292</v>
      </c>
      <c r="AN100" s="175"/>
    </row>
    <row r="101" spans="1:40" x14ac:dyDescent="0.25">
      <c r="A101" s="181" t="s">
        <v>502</v>
      </c>
      <c r="B101" s="181" t="s">
        <v>625</v>
      </c>
      <c r="C101" s="181" t="s">
        <v>626</v>
      </c>
      <c r="E101" s="181" t="s">
        <v>669</v>
      </c>
      <c r="F101" s="64">
        <v>60</v>
      </c>
      <c r="G101">
        <f t="shared" si="0"/>
        <v>2004</v>
      </c>
      <c r="H101" s="156">
        <f t="shared" si="1"/>
        <v>38322</v>
      </c>
      <c r="I101">
        <f t="shared" si="2"/>
        <v>2964</v>
      </c>
      <c r="J101" s="155">
        <f t="shared" si="3"/>
        <v>38322</v>
      </c>
      <c r="AN101" s="175"/>
    </row>
    <row r="102" spans="1:40" x14ac:dyDescent="0.25">
      <c r="A102" s="181" t="s">
        <v>506</v>
      </c>
      <c r="B102" s="181" t="s">
        <v>594</v>
      </c>
      <c r="C102" s="181" t="s">
        <v>595</v>
      </c>
      <c r="E102" s="181" t="s">
        <v>670</v>
      </c>
      <c r="F102" s="64">
        <v>61</v>
      </c>
      <c r="G102">
        <f t="shared" si="0"/>
        <v>2005</v>
      </c>
      <c r="H102" s="156">
        <f t="shared" si="1"/>
        <v>38353</v>
      </c>
      <c r="I102">
        <f t="shared" si="2"/>
        <v>2966</v>
      </c>
      <c r="J102" s="155">
        <f t="shared" si="3"/>
        <v>38353</v>
      </c>
      <c r="AN102" s="175"/>
    </row>
    <row r="103" spans="1:40" x14ac:dyDescent="0.25">
      <c r="A103" s="181" t="s">
        <v>506</v>
      </c>
      <c r="B103" s="181" t="s">
        <v>597</v>
      </c>
      <c r="C103" s="181" t="s">
        <v>598</v>
      </c>
      <c r="E103" s="181" t="s">
        <v>671</v>
      </c>
      <c r="F103" s="64">
        <v>62</v>
      </c>
      <c r="G103">
        <f t="shared" si="0"/>
        <v>2005</v>
      </c>
      <c r="H103" s="156">
        <f t="shared" si="1"/>
        <v>38384</v>
      </c>
      <c r="I103">
        <f t="shared" si="2"/>
        <v>2972</v>
      </c>
      <c r="J103" s="155">
        <f t="shared" si="3"/>
        <v>38384</v>
      </c>
      <c r="AN103" s="175"/>
    </row>
    <row r="104" spans="1:40" x14ac:dyDescent="0.25">
      <c r="A104" s="181" t="s">
        <v>506</v>
      </c>
      <c r="B104" s="181" t="s">
        <v>600</v>
      </c>
      <c r="C104" s="181" t="s">
        <v>601</v>
      </c>
      <c r="E104" s="181" t="s">
        <v>672</v>
      </c>
      <c r="F104" s="64">
        <v>63</v>
      </c>
      <c r="G104">
        <f t="shared" si="0"/>
        <v>2005</v>
      </c>
      <c r="H104" s="156">
        <f t="shared" si="1"/>
        <v>38412</v>
      </c>
      <c r="I104">
        <f t="shared" si="2"/>
        <v>2974</v>
      </c>
      <c r="J104" s="155">
        <f t="shared" si="3"/>
        <v>38412</v>
      </c>
      <c r="AN104" s="175"/>
    </row>
    <row r="105" spans="1:40" x14ac:dyDescent="0.25">
      <c r="A105" s="181" t="s">
        <v>506</v>
      </c>
      <c r="B105" s="181" t="s">
        <v>603</v>
      </c>
      <c r="C105" s="181" t="s">
        <v>476</v>
      </c>
      <c r="E105" s="181" t="s">
        <v>672</v>
      </c>
      <c r="F105" s="64">
        <v>64</v>
      </c>
      <c r="G105">
        <f t="shared" si="0"/>
        <v>2005</v>
      </c>
      <c r="H105" s="156">
        <f t="shared" si="1"/>
        <v>38443</v>
      </c>
      <c r="I105">
        <f t="shared" si="2"/>
        <v>2974</v>
      </c>
      <c r="J105" s="155">
        <f t="shared" si="3"/>
        <v>38443</v>
      </c>
      <c r="AN105" s="175"/>
    </row>
    <row r="106" spans="1:40" x14ac:dyDescent="0.25">
      <c r="A106" s="181" t="s">
        <v>506</v>
      </c>
      <c r="B106" s="181" t="s">
        <v>605</v>
      </c>
      <c r="C106" s="181" t="s">
        <v>400</v>
      </c>
      <c r="E106" s="181" t="s">
        <v>673</v>
      </c>
      <c r="F106" s="64">
        <v>65</v>
      </c>
      <c r="G106">
        <f t="shared" si="0"/>
        <v>2005</v>
      </c>
      <c r="H106" s="156">
        <f t="shared" si="1"/>
        <v>38473</v>
      </c>
      <c r="I106">
        <f t="shared" si="2"/>
        <v>2980</v>
      </c>
      <c r="J106" s="155">
        <f t="shared" si="3"/>
        <v>38473</v>
      </c>
      <c r="AN106" s="175"/>
    </row>
    <row r="107" spans="1:40" x14ac:dyDescent="0.25">
      <c r="A107" s="181" t="s">
        <v>506</v>
      </c>
      <c r="B107" s="181" t="s">
        <v>607</v>
      </c>
      <c r="C107" s="181" t="s">
        <v>608</v>
      </c>
      <c r="E107" s="181" t="s">
        <v>674</v>
      </c>
      <c r="F107" s="64">
        <v>66</v>
      </c>
      <c r="G107">
        <f t="shared" ref="G107:G170" si="12">VALUE(A107)</f>
        <v>2005</v>
      </c>
      <c r="H107" s="156">
        <f t="shared" ref="H107:H170" si="13">IF(ISBLANK(A107), "", J107)</f>
        <v>38504</v>
      </c>
      <c r="I107">
        <f t="shared" ref="I107:I170" si="14">IF(ISBLANK(E107),NA(),VALUE(E107))</f>
        <v>2987</v>
      </c>
      <c r="J107" s="155">
        <f t="shared" ref="J107:J170" si="15">DATE(G107,B107,1)</f>
        <v>38504</v>
      </c>
      <c r="AN107" s="175"/>
    </row>
    <row r="108" spans="1:40" x14ac:dyDescent="0.25">
      <c r="A108" s="181" t="s">
        <v>506</v>
      </c>
      <c r="B108" s="181" t="s">
        <v>610</v>
      </c>
      <c r="C108" s="181" t="s">
        <v>611</v>
      </c>
      <c r="E108" s="181" t="s">
        <v>675</v>
      </c>
      <c r="F108" s="64">
        <v>67</v>
      </c>
      <c r="G108">
        <f t="shared" si="12"/>
        <v>2005</v>
      </c>
      <c r="H108" s="156">
        <f t="shared" si="13"/>
        <v>38534</v>
      </c>
      <c r="I108">
        <f t="shared" si="14"/>
        <v>2988</v>
      </c>
      <c r="J108" s="155">
        <f t="shared" si="15"/>
        <v>38534</v>
      </c>
      <c r="AN108" s="175"/>
    </row>
    <row r="109" spans="1:40" x14ac:dyDescent="0.25">
      <c r="A109" s="181" t="s">
        <v>506</v>
      </c>
      <c r="B109" s="181" t="s">
        <v>613</v>
      </c>
      <c r="C109" s="181" t="s">
        <v>614</v>
      </c>
      <c r="E109" s="181" t="s">
        <v>676</v>
      </c>
      <c r="F109" s="64">
        <v>68</v>
      </c>
      <c r="G109">
        <f t="shared" si="12"/>
        <v>2005</v>
      </c>
      <c r="H109" s="156">
        <f t="shared" si="13"/>
        <v>38565</v>
      </c>
      <c r="I109">
        <f t="shared" si="14"/>
        <v>2990</v>
      </c>
      <c r="J109" s="155">
        <f t="shared" si="15"/>
        <v>38565</v>
      </c>
      <c r="AN109" s="175"/>
    </row>
    <row r="110" spans="1:40" x14ac:dyDescent="0.25">
      <c r="A110" s="181" t="s">
        <v>506</v>
      </c>
      <c r="B110" s="181" t="s">
        <v>616</v>
      </c>
      <c r="C110" s="181" t="s">
        <v>617</v>
      </c>
      <c r="E110" s="181" t="s">
        <v>675</v>
      </c>
      <c r="F110" s="64">
        <v>69</v>
      </c>
      <c r="G110">
        <f t="shared" si="12"/>
        <v>2005</v>
      </c>
      <c r="H110" s="156">
        <f t="shared" si="13"/>
        <v>38596</v>
      </c>
      <c r="I110">
        <f t="shared" si="14"/>
        <v>2988</v>
      </c>
      <c r="J110" s="155">
        <f t="shared" si="15"/>
        <v>38596</v>
      </c>
      <c r="AN110" s="175"/>
    </row>
    <row r="111" spans="1:40" x14ac:dyDescent="0.25">
      <c r="A111" s="181" t="s">
        <v>506</v>
      </c>
      <c r="B111" s="181" t="s">
        <v>619</v>
      </c>
      <c r="C111" s="181" t="s">
        <v>620</v>
      </c>
      <c r="E111" s="181" t="s">
        <v>677</v>
      </c>
      <c r="F111" s="64">
        <v>70</v>
      </c>
      <c r="G111">
        <f t="shared" si="12"/>
        <v>2005</v>
      </c>
      <c r="H111" s="156">
        <f t="shared" si="13"/>
        <v>38626</v>
      </c>
      <c r="I111">
        <f t="shared" si="14"/>
        <v>2985</v>
      </c>
      <c r="J111" s="155">
        <f t="shared" si="15"/>
        <v>38626</v>
      </c>
      <c r="AN111" s="175"/>
    </row>
    <row r="112" spans="1:40" x14ac:dyDescent="0.25">
      <c r="A112" s="181" t="s">
        <v>506</v>
      </c>
      <c r="B112" s="181" t="s">
        <v>622</v>
      </c>
      <c r="C112" s="181" t="s">
        <v>623</v>
      </c>
      <c r="E112" s="181" t="s">
        <v>675</v>
      </c>
      <c r="F112" s="64">
        <v>71</v>
      </c>
      <c r="G112">
        <f t="shared" si="12"/>
        <v>2005</v>
      </c>
      <c r="H112" s="156">
        <f t="shared" si="13"/>
        <v>38657</v>
      </c>
      <c r="I112">
        <f t="shared" si="14"/>
        <v>2988</v>
      </c>
      <c r="J112" s="155">
        <f t="shared" si="15"/>
        <v>38657</v>
      </c>
      <c r="AN112" s="175"/>
    </row>
    <row r="113" spans="1:40" x14ac:dyDescent="0.25">
      <c r="A113" s="181" t="s">
        <v>506</v>
      </c>
      <c r="B113" s="181" t="s">
        <v>625</v>
      </c>
      <c r="C113" s="181" t="s">
        <v>626</v>
      </c>
      <c r="E113" s="181" t="s">
        <v>678</v>
      </c>
      <c r="F113" s="64">
        <v>72</v>
      </c>
      <c r="G113">
        <f t="shared" si="12"/>
        <v>2005</v>
      </c>
      <c r="H113" s="156">
        <f t="shared" si="13"/>
        <v>38687</v>
      </c>
      <c r="I113">
        <f t="shared" si="14"/>
        <v>2989</v>
      </c>
      <c r="J113" s="155">
        <f t="shared" si="15"/>
        <v>38687</v>
      </c>
      <c r="AN113" s="175"/>
    </row>
    <row r="114" spans="1:40" x14ac:dyDescent="0.25">
      <c r="A114" s="181" t="s">
        <v>510</v>
      </c>
      <c r="B114" s="181" t="s">
        <v>594</v>
      </c>
      <c r="C114" s="181" t="s">
        <v>595</v>
      </c>
      <c r="E114" s="181" t="s">
        <v>679</v>
      </c>
      <c r="F114" s="64">
        <v>73</v>
      </c>
      <c r="G114">
        <f t="shared" si="12"/>
        <v>2006</v>
      </c>
      <c r="H114" s="156">
        <f t="shared" si="13"/>
        <v>38718</v>
      </c>
      <c r="I114">
        <f t="shared" si="14"/>
        <v>2998</v>
      </c>
      <c r="J114" s="155">
        <f t="shared" si="15"/>
        <v>38718</v>
      </c>
      <c r="AN114" s="175"/>
    </row>
    <row r="115" spans="1:40" x14ac:dyDescent="0.25">
      <c r="A115" s="181" t="s">
        <v>510</v>
      </c>
      <c r="B115" s="181" t="s">
        <v>597</v>
      </c>
      <c r="C115" s="181" t="s">
        <v>598</v>
      </c>
      <c r="E115" s="181" t="s">
        <v>680</v>
      </c>
      <c r="F115" s="64">
        <v>74</v>
      </c>
      <c r="G115">
        <f t="shared" si="12"/>
        <v>2006</v>
      </c>
      <c r="H115" s="156">
        <f t="shared" si="13"/>
        <v>38749</v>
      </c>
      <c r="I115">
        <f t="shared" si="14"/>
        <v>2999</v>
      </c>
      <c r="J115" s="155">
        <f t="shared" si="15"/>
        <v>38749</v>
      </c>
      <c r="AN115" s="175"/>
    </row>
    <row r="116" spans="1:40" x14ac:dyDescent="0.25">
      <c r="A116" s="181" t="s">
        <v>510</v>
      </c>
      <c r="B116" s="181" t="s">
        <v>600</v>
      </c>
      <c r="C116" s="181" t="s">
        <v>601</v>
      </c>
      <c r="E116" s="181" t="s">
        <v>681</v>
      </c>
      <c r="F116" s="64">
        <v>75</v>
      </c>
      <c r="G116">
        <f t="shared" si="12"/>
        <v>2006</v>
      </c>
      <c r="H116" s="156">
        <f t="shared" si="13"/>
        <v>38777</v>
      </c>
      <c r="I116">
        <f t="shared" si="14"/>
        <v>3003</v>
      </c>
      <c r="J116" s="155">
        <f t="shared" si="15"/>
        <v>38777</v>
      </c>
      <c r="AN116" s="175"/>
    </row>
    <row r="117" spans="1:40" x14ac:dyDescent="0.25">
      <c r="A117" s="181" t="s">
        <v>510</v>
      </c>
      <c r="B117" s="181" t="s">
        <v>603</v>
      </c>
      <c r="C117" s="181" t="s">
        <v>476</v>
      </c>
      <c r="E117" s="181" t="s">
        <v>681</v>
      </c>
      <c r="F117" s="64">
        <v>76</v>
      </c>
      <c r="G117">
        <f t="shared" si="12"/>
        <v>2006</v>
      </c>
      <c r="H117" s="156">
        <f t="shared" si="13"/>
        <v>38808</v>
      </c>
      <c r="I117">
        <f t="shared" si="14"/>
        <v>3003</v>
      </c>
      <c r="J117" s="155">
        <f t="shared" si="15"/>
        <v>38808</v>
      </c>
      <c r="AN117" s="175"/>
    </row>
    <row r="118" spans="1:40" x14ac:dyDescent="0.25">
      <c r="A118" s="181" t="s">
        <v>510</v>
      </c>
      <c r="B118" s="181" t="s">
        <v>605</v>
      </c>
      <c r="C118" s="181" t="s">
        <v>400</v>
      </c>
      <c r="E118" s="181" t="s">
        <v>681</v>
      </c>
      <c r="F118" s="64">
        <v>77</v>
      </c>
      <c r="G118">
        <f t="shared" si="12"/>
        <v>2006</v>
      </c>
      <c r="H118" s="156">
        <f t="shared" si="13"/>
        <v>38838</v>
      </c>
      <c r="I118">
        <f t="shared" si="14"/>
        <v>3003</v>
      </c>
      <c r="J118" s="155">
        <f t="shared" si="15"/>
        <v>38838</v>
      </c>
      <c r="AN118" s="175"/>
    </row>
    <row r="119" spans="1:40" x14ac:dyDescent="0.25">
      <c r="A119" s="181" t="s">
        <v>510</v>
      </c>
      <c r="B119" s="181" t="s">
        <v>607</v>
      </c>
      <c r="C119" s="181" t="s">
        <v>608</v>
      </c>
      <c r="E119" s="181" t="s">
        <v>681</v>
      </c>
      <c r="F119" s="64">
        <v>78</v>
      </c>
      <c r="G119">
        <f t="shared" si="12"/>
        <v>2006</v>
      </c>
      <c r="H119" s="156">
        <f t="shared" si="13"/>
        <v>38869</v>
      </c>
      <c r="I119">
        <f t="shared" si="14"/>
        <v>3003</v>
      </c>
      <c r="J119" s="155">
        <f t="shared" si="15"/>
        <v>38869</v>
      </c>
      <c r="AN119" s="175"/>
    </row>
    <row r="120" spans="1:40" x14ac:dyDescent="0.25">
      <c r="A120" s="181" t="s">
        <v>510</v>
      </c>
      <c r="B120" s="181" t="s">
        <v>610</v>
      </c>
      <c r="C120" s="181" t="s">
        <v>611</v>
      </c>
      <c r="E120" s="181" t="s">
        <v>680</v>
      </c>
      <c r="F120" s="64">
        <v>79</v>
      </c>
      <c r="G120">
        <f t="shared" si="12"/>
        <v>2006</v>
      </c>
      <c r="H120" s="156">
        <f t="shared" si="13"/>
        <v>38899</v>
      </c>
      <c r="I120">
        <f t="shared" si="14"/>
        <v>2999</v>
      </c>
      <c r="J120" s="155">
        <f t="shared" si="15"/>
        <v>38899</v>
      </c>
      <c r="AN120" s="175"/>
    </row>
    <row r="121" spans="1:40" x14ac:dyDescent="0.25">
      <c r="A121" s="181" t="s">
        <v>510</v>
      </c>
      <c r="B121" s="181" t="s">
        <v>613</v>
      </c>
      <c r="C121" s="181" t="s">
        <v>614</v>
      </c>
      <c r="E121" s="181" t="s">
        <v>680</v>
      </c>
      <c r="F121" s="64">
        <v>80</v>
      </c>
      <c r="G121">
        <f t="shared" si="12"/>
        <v>2006</v>
      </c>
      <c r="H121" s="156">
        <f t="shared" si="13"/>
        <v>38930</v>
      </c>
      <c r="I121">
        <f t="shared" si="14"/>
        <v>2999</v>
      </c>
      <c r="J121" s="155">
        <f t="shared" si="15"/>
        <v>38930</v>
      </c>
      <c r="AN121" s="175"/>
    </row>
    <row r="122" spans="1:40" x14ac:dyDescent="0.25">
      <c r="A122" s="181" t="s">
        <v>510</v>
      </c>
      <c r="B122" s="181" t="s">
        <v>616</v>
      </c>
      <c r="C122" s="181" t="s">
        <v>617</v>
      </c>
      <c r="E122" s="181" t="s">
        <v>681</v>
      </c>
      <c r="F122" s="64">
        <v>81</v>
      </c>
      <c r="G122">
        <f t="shared" si="12"/>
        <v>2006</v>
      </c>
      <c r="H122" s="156">
        <f t="shared" si="13"/>
        <v>38961</v>
      </c>
      <c r="I122">
        <f t="shared" si="14"/>
        <v>3003</v>
      </c>
      <c r="J122" s="155">
        <f t="shared" si="15"/>
        <v>38961</v>
      </c>
      <c r="AN122" s="175"/>
    </row>
    <row r="123" spans="1:40" x14ac:dyDescent="0.25">
      <c r="A123" s="181" t="s">
        <v>510</v>
      </c>
      <c r="B123" s="181" t="s">
        <v>619</v>
      </c>
      <c r="C123" s="181" t="s">
        <v>620</v>
      </c>
      <c r="E123" s="181" t="s">
        <v>682</v>
      </c>
      <c r="F123" s="64">
        <v>82</v>
      </c>
      <c r="G123">
        <f t="shared" si="12"/>
        <v>2006</v>
      </c>
      <c r="H123" s="156">
        <f t="shared" si="13"/>
        <v>38991</v>
      </c>
      <c r="I123">
        <f t="shared" si="14"/>
        <v>3010</v>
      </c>
      <c r="J123" s="155">
        <f t="shared" si="15"/>
        <v>38991</v>
      </c>
      <c r="AN123" s="175"/>
    </row>
    <row r="124" spans="1:40" x14ac:dyDescent="0.25">
      <c r="A124" s="181" t="s">
        <v>510</v>
      </c>
      <c r="B124" s="181" t="s">
        <v>622</v>
      </c>
      <c r="C124" s="181" t="s">
        <v>623</v>
      </c>
      <c r="E124" s="181" t="s">
        <v>683</v>
      </c>
      <c r="F124" s="64">
        <v>83</v>
      </c>
      <c r="G124">
        <f t="shared" si="12"/>
        <v>2006</v>
      </c>
      <c r="H124" s="156">
        <f t="shared" si="13"/>
        <v>39022</v>
      </c>
      <c r="I124">
        <f t="shared" si="14"/>
        <v>3012</v>
      </c>
      <c r="J124" s="155">
        <f t="shared" si="15"/>
        <v>39022</v>
      </c>
      <c r="AN124" s="175"/>
    </row>
    <row r="125" spans="1:40" x14ac:dyDescent="0.25">
      <c r="A125" s="181" t="s">
        <v>510</v>
      </c>
      <c r="B125" s="181" t="s">
        <v>625</v>
      </c>
      <c r="C125" s="181" t="s">
        <v>626</v>
      </c>
      <c r="E125" s="181" t="s">
        <v>684</v>
      </c>
      <c r="F125" s="64">
        <v>84</v>
      </c>
      <c r="G125">
        <f t="shared" si="12"/>
        <v>2006</v>
      </c>
      <c r="H125" s="156">
        <f t="shared" si="13"/>
        <v>39052</v>
      </c>
      <c r="I125">
        <f t="shared" si="14"/>
        <v>3014</v>
      </c>
      <c r="J125" s="155">
        <f t="shared" si="15"/>
        <v>39052</v>
      </c>
      <c r="AN125" s="175"/>
    </row>
    <row r="126" spans="1:40" x14ac:dyDescent="0.25">
      <c r="A126" s="181" t="s">
        <v>514</v>
      </c>
      <c r="B126" s="181" t="s">
        <v>594</v>
      </c>
      <c r="C126" s="181" t="s">
        <v>595</v>
      </c>
      <c r="E126" s="181" t="s">
        <v>685</v>
      </c>
      <c r="F126" s="64">
        <v>85</v>
      </c>
      <c r="G126">
        <f t="shared" si="12"/>
        <v>2007</v>
      </c>
      <c r="H126" s="156">
        <f t="shared" si="13"/>
        <v>39083</v>
      </c>
      <c r="I126">
        <f t="shared" si="14"/>
        <v>3015</v>
      </c>
      <c r="J126" s="155">
        <f t="shared" si="15"/>
        <v>39083</v>
      </c>
      <c r="AN126" s="175"/>
    </row>
    <row r="127" spans="1:40" x14ac:dyDescent="0.25">
      <c r="A127" s="181" t="s">
        <v>514</v>
      </c>
      <c r="B127" s="181" t="s">
        <v>597</v>
      </c>
      <c r="C127" s="181" t="s">
        <v>598</v>
      </c>
      <c r="E127" s="181" t="s">
        <v>686</v>
      </c>
      <c r="F127" s="64">
        <v>86</v>
      </c>
      <c r="G127">
        <f t="shared" si="12"/>
        <v>2007</v>
      </c>
      <c r="H127" s="156">
        <f t="shared" si="13"/>
        <v>39114</v>
      </c>
      <c r="I127">
        <f t="shared" si="14"/>
        <v>3013</v>
      </c>
      <c r="J127" s="155">
        <f t="shared" si="15"/>
        <v>39114</v>
      </c>
      <c r="AN127" s="175"/>
    </row>
    <row r="128" spans="1:40" x14ac:dyDescent="0.25">
      <c r="A128" s="181" t="s">
        <v>514</v>
      </c>
      <c r="B128" s="181" t="s">
        <v>600</v>
      </c>
      <c r="C128" s="181" t="s">
        <v>601</v>
      </c>
      <c r="E128" s="181" t="s">
        <v>687</v>
      </c>
      <c r="F128" s="64">
        <v>87</v>
      </c>
      <c r="G128">
        <f t="shared" si="12"/>
        <v>2007</v>
      </c>
      <c r="H128" s="156">
        <f t="shared" si="13"/>
        <v>39142</v>
      </c>
      <c r="I128">
        <f t="shared" si="14"/>
        <v>3016</v>
      </c>
      <c r="J128" s="155">
        <f t="shared" si="15"/>
        <v>39142</v>
      </c>
      <c r="AN128" s="175"/>
    </row>
    <row r="129" spans="1:40" x14ac:dyDescent="0.25">
      <c r="A129" s="181" t="s">
        <v>514</v>
      </c>
      <c r="B129" s="181" t="s">
        <v>603</v>
      </c>
      <c r="C129" s="181" t="s">
        <v>476</v>
      </c>
      <c r="E129" s="181" t="s">
        <v>688</v>
      </c>
      <c r="F129" s="64">
        <v>88</v>
      </c>
      <c r="G129">
        <f t="shared" si="12"/>
        <v>2007</v>
      </c>
      <c r="H129" s="156">
        <f t="shared" si="13"/>
        <v>39173</v>
      </c>
      <c r="I129">
        <f t="shared" si="14"/>
        <v>3018</v>
      </c>
      <c r="J129" s="155">
        <f t="shared" si="15"/>
        <v>39173</v>
      </c>
      <c r="AN129" s="175"/>
    </row>
    <row r="130" spans="1:40" x14ac:dyDescent="0.25">
      <c r="A130" s="181" t="s">
        <v>514</v>
      </c>
      <c r="B130" s="181" t="s">
        <v>605</v>
      </c>
      <c r="C130" s="181" t="s">
        <v>400</v>
      </c>
      <c r="E130" s="181" t="s">
        <v>689</v>
      </c>
      <c r="F130" s="64">
        <v>89</v>
      </c>
      <c r="G130">
        <f t="shared" si="12"/>
        <v>2007</v>
      </c>
      <c r="H130" s="156">
        <f t="shared" si="13"/>
        <v>39203</v>
      </c>
      <c r="I130">
        <f t="shared" si="14"/>
        <v>3023</v>
      </c>
      <c r="J130" s="155">
        <f t="shared" si="15"/>
        <v>39203</v>
      </c>
      <c r="AN130" s="175"/>
    </row>
    <row r="131" spans="1:40" x14ac:dyDescent="0.25">
      <c r="A131" s="181" t="s">
        <v>514</v>
      </c>
      <c r="B131" s="181" t="s">
        <v>607</v>
      </c>
      <c r="C131" s="181" t="s">
        <v>608</v>
      </c>
      <c r="E131" s="181" t="s">
        <v>690</v>
      </c>
      <c r="F131" s="64">
        <v>90</v>
      </c>
      <c r="G131">
        <f t="shared" si="12"/>
        <v>2007</v>
      </c>
      <c r="H131" s="156">
        <f t="shared" si="13"/>
        <v>39234</v>
      </c>
      <c r="I131">
        <f t="shared" si="14"/>
        <v>3024</v>
      </c>
      <c r="J131" s="155">
        <f t="shared" si="15"/>
        <v>39234</v>
      </c>
      <c r="AN131" s="175"/>
    </row>
    <row r="132" spans="1:40" x14ac:dyDescent="0.25">
      <c r="A132" s="181" t="s">
        <v>514</v>
      </c>
      <c r="B132" s="181" t="s">
        <v>610</v>
      </c>
      <c r="C132" s="181" t="s">
        <v>611</v>
      </c>
      <c r="E132" s="181" t="s">
        <v>691</v>
      </c>
      <c r="F132" s="64">
        <v>91</v>
      </c>
      <c r="G132">
        <f t="shared" si="12"/>
        <v>2007</v>
      </c>
      <c r="H132" s="156">
        <f t="shared" si="13"/>
        <v>39264</v>
      </c>
      <c r="I132">
        <f t="shared" si="14"/>
        <v>3028</v>
      </c>
      <c r="J132" s="155">
        <f t="shared" si="15"/>
        <v>39264</v>
      </c>
      <c r="AN132" s="175"/>
    </row>
    <row r="133" spans="1:40" x14ac:dyDescent="0.25">
      <c r="A133" s="181" t="s">
        <v>514</v>
      </c>
      <c r="B133" s="181" t="s">
        <v>613</v>
      </c>
      <c r="C133" s="181" t="s">
        <v>614</v>
      </c>
      <c r="E133" s="181" t="s">
        <v>692</v>
      </c>
      <c r="F133" s="64">
        <v>92</v>
      </c>
      <c r="G133">
        <f t="shared" si="12"/>
        <v>2007</v>
      </c>
      <c r="H133" s="156">
        <f t="shared" si="13"/>
        <v>39295</v>
      </c>
      <c r="I133">
        <f t="shared" si="14"/>
        <v>3034</v>
      </c>
      <c r="J133" s="155">
        <f t="shared" si="15"/>
        <v>39295</v>
      </c>
      <c r="AN133" s="175"/>
    </row>
    <row r="134" spans="1:40" x14ac:dyDescent="0.25">
      <c r="A134" s="181" t="s">
        <v>514</v>
      </c>
      <c r="B134" s="181" t="s">
        <v>616</v>
      </c>
      <c r="C134" s="181" t="s">
        <v>617</v>
      </c>
      <c r="E134" s="181" t="s">
        <v>692</v>
      </c>
      <c r="F134" s="64">
        <v>93</v>
      </c>
      <c r="G134">
        <f t="shared" si="12"/>
        <v>2007</v>
      </c>
      <c r="H134" s="156">
        <f t="shared" si="13"/>
        <v>39326</v>
      </c>
      <c r="I134">
        <f t="shared" si="14"/>
        <v>3034</v>
      </c>
      <c r="J134" s="155">
        <f t="shared" si="15"/>
        <v>39326</v>
      </c>
      <c r="AN134" s="175"/>
    </row>
    <row r="135" spans="1:40" x14ac:dyDescent="0.25">
      <c r="A135" s="181" t="s">
        <v>514</v>
      </c>
      <c r="B135" s="181" t="s">
        <v>619</v>
      </c>
      <c r="C135" s="181" t="s">
        <v>620</v>
      </c>
      <c r="E135" s="181" t="s">
        <v>693</v>
      </c>
      <c r="F135" s="64">
        <v>94</v>
      </c>
      <c r="G135">
        <f t="shared" si="12"/>
        <v>2007</v>
      </c>
      <c r="H135" s="156">
        <f t="shared" si="13"/>
        <v>39356</v>
      </c>
      <c r="I135">
        <f t="shared" si="14"/>
        <v>3037</v>
      </c>
      <c r="J135" s="155">
        <f t="shared" si="15"/>
        <v>39356</v>
      </c>
      <c r="AN135" s="175"/>
    </row>
    <row r="136" spans="1:40" x14ac:dyDescent="0.25">
      <c r="A136" s="181" t="s">
        <v>514</v>
      </c>
      <c r="B136" s="181" t="s">
        <v>622</v>
      </c>
      <c r="C136" s="181" t="s">
        <v>623</v>
      </c>
      <c r="E136" s="181" t="s">
        <v>694</v>
      </c>
      <c r="F136" s="64">
        <v>95</v>
      </c>
      <c r="G136">
        <f t="shared" si="12"/>
        <v>2007</v>
      </c>
      <c r="H136" s="156">
        <f t="shared" si="13"/>
        <v>39387</v>
      </c>
      <c r="I136">
        <f t="shared" si="14"/>
        <v>3038</v>
      </c>
      <c r="J136" s="155">
        <f t="shared" si="15"/>
        <v>39387</v>
      </c>
      <c r="AN136" s="175"/>
    </row>
    <row r="137" spans="1:40" x14ac:dyDescent="0.25">
      <c r="A137" s="181" t="s">
        <v>514</v>
      </c>
      <c r="B137" s="181" t="s">
        <v>625</v>
      </c>
      <c r="C137" s="181" t="s">
        <v>626</v>
      </c>
      <c r="E137" s="181" t="s">
        <v>695</v>
      </c>
      <c r="F137" s="64">
        <v>96</v>
      </c>
      <c r="G137">
        <f t="shared" si="12"/>
        <v>2007</v>
      </c>
      <c r="H137" s="156">
        <f t="shared" si="13"/>
        <v>39417</v>
      </c>
      <c r="I137">
        <f t="shared" si="14"/>
        <v>3030</v>
      </c>
      <c r="J137" s="155">
        <f t="shared" si="15"/>
        <v>39417</v>
      </c>
      <c r="AN137" s="175"/>
    </row>
    <row r="138" spans="1:40" x14ac:dyDescent="0.25">
      <c r="A138" s="181" t="s">
        <v>518</v>
      </c>
      <c r="B138" s="181" t="s">
        <v>594</v>
      </c>
      <c r="C138" s="181" t="s">
        <v>595</v>
      </c>
      <c r="E138" s="181" t="s">
        <v>696</v>
      </c>
      <c r="F138" s="64">
        <v>97</v>
      </c>
      <c r="G138">
        <f t="shared" si="12"/>
        <v>2008</v>
      </c>
      <c r="H138" s="156">
        <f t="shared" si="13"/>
        <v>39448</v>
      </c>
      <c r="I138">
        <f t="shared" si="14"/>
        <v>3029</v>
      </c>
      <c r="J138" s="155">
        <f t="shared" si="15"/>
        <v>39448</v>
      </c>
      <c r="AN138" s="175"/>
    </row>
    <row r="139" spans="1:40" x14ac:dyDescent="0.25">
      <c r="A139" s="181" t="s">
        <v>518</v>
      </c>
      <c r="B139" s="181" t="s">
        <v>597</v>
      </c>
      <c r="C139" s="181" t="s">
        <v>598</v>
      </c>
      <c r="E139" s="181" t="s">
        <v>697</v>
      </c>
      <c r="F139" s="64">
        <v>98</v>
      </c>
      <c r="G139">
        <f t="shared" si="12"/>
        <v>2008</v>
      </c>
      <c r="H139" s="156">
        <f t="shared" si="13"/>
        <v>39479</v>
      </c>
      <c r="I139">
        <f t="shared" si="14"/>
        <v>3031</v>
      </c>
      <c r="J139" s="155">
        <f t="shared" si="15"/>
        <v>39479</v>
      </c>
      <c r="AN139" s="175"/>
    </row>
    <row r="140" spans="1:40" x14ac:dyDescent="0.25">
      <c r="A140" s="181" t="s">
        <v>518</v>
      </c>
      <c r="B140" s="181" t="s">
        <v>600</v>
      </c>
      <c r="C140" s="181" t="s">
        <v>601</v>
      </c>
      <c r="E140" s="181" t="s">
        <v>689</v>
      </c>
      <c r="F140" s="64">
        <v>99</v>
      </c>
      <c r="G140">
        <f t="shared" si="12"/>
        <v>2008</v>
      </c>
      <c r="H140" s="156">
        <f t="shared" si="13"/>
        <v>39508</v>
      </c>
      <c r="I140">
        <f t="shared" si="14"/>
        <v>3023</v>
      </c>
      <c r="J140" s="155">
        <f t="shared" si="15"/>
        <v>39508</v>
      </c>
      <c r="AN140" s="175"/>
    </row>
    <row r="141" spans="1:40" x14ac:dyDescent="0.25">
      <c r="A141" s="181" t="s">
        <v>518</v>
      </c>
      <c r="B141" s="181" t="s">
        <v>603</v>
      </c>
      <c r="C141" s="181" t="s">
        <v>476</v>
      </c>
      <c r="E141" s="181" t="s">
        <v>698</v>
      </c>
      <c r="F141" s="64">
        <v>100</v>
      </c>
      <c r="G141">
        <f t="shared" si="12"/>
        <v>2008</v>
      </c>
      <c r="H141" s="156">
        <f t="shared" si="13"/>
        <v>39539</v>
      </c>
      <c r="I141">
        <f t="shared" si="14"/>
        <v>3022</v>
      </c>
      <c r="J141" s="155">
        <f t="shared" si="15"/>
        <v>39539</v>
      </c>
      <c r="AN141" s="175"/>
    </row>
    <row r="142" spans="1:40" x14ac:dyDescent="0.25">
      <c r="A142" s="181" t="s">
        <v>518</v>
      </c>
      <c r="B142" s="181" t="s">
        <v>605</v>
      </c>
      <c r="C142" s="181" t="s">
        <v>400</v>
      </c>
      <c r="E142" s="181" t="s">
        <v>685</v>
      </c>
      <c r="F142" s="64">
        <v>101</v>
      </c>
      <c r="G142">
        <f t="shared" si="12"/>
        <v>2008</v>
      </c>
      <c r="H142" s="156">
        <f t="shared" si="13"/>
        <v>39569</v>
      </c>
      <c r="I142">
        <f t="shared" si="14"/>
        <v>3015</v>
      </c>
      <c r="J142" s="155">
        <f t="shared" si="15"/>
        <v>39569</v>
      </c>
      <c r="AN142" s="175"/>
    </row>
    <row r="143" spans="1:40" x14ac:dyDescent="0.25">
      <c r="A143" s="181" t="s">
        <v>518</v>
      </c>
      <c r="B143" s="181" t="s">
        <v>607</v>
      </c>
      <c r="C143" s="181" t="s">
        <v>608</v>
      </c>
      <c r="E143" s="181" t="s">
        <v>699</v>
      </c>
      <c r="F143" s="64">
        <v>102</v>
      </c>
      <c r="G143">
        <f t="shared" si="12"/>
        <v>2008</v>
      </c>
      <c r="H143" s="156">
        <f t="shared" si="13"/>
        <v>39600</v>
      </c>
      <c r="I143">
        <f t="shared" si="14"/>
        <v>3007</v>
      </c>
      <c r="J143" s="155">
        <f t="shared" si="15"/>
        <v>39600</v>
      </c>
      <c r="AN143" s="175"/>
    </row>
    <row r="144" spans="1:40" x14ac:dyDescent="0.25">
      <c r="A144" s="181" t="s">
        <v>518</v>
      </c>
      <c r="B144" s="181" t="s">
        <v>610</v>
      </c>
      <c r="C144" s="181" t="s">
        <v>611</v>
      </c>
      <c r="E144" s="181" t="s">
        <v>700</v>
      </c>
      <c r="F144" s="64">
        <v>103</v>
      </c>
      <c r="G144">
        <f t="shared" si="12"/>
        <v>2008</v>
      </c>
      <c r="H144" s="156">
        <f t="shared" si="13"/>
        <v>39630</v>
      </c>
      <c r="I144">
        <f t="shared" si="14"/>
        <v>3002</v>
      </c>
      <c r="J144" s="155">
        <f t="shared" si="15"/>
        <v>39630</v>
      </c>
      <c r="AN144" s="175"/>
    </row>
    <row r="145" spans="1:40" x14ac:dyDescent="0.25">
      <c r="A145" s="181" t="s">
        <v>518</v>
      </c>
      <c r="B145" s="181" t="s">
        <v>613</v>
      </c>
      <c r="C145" s="181" t="s">
        <v>614</v>
      </c>
      <c r="E145" s="181" t="s">
        <v>701</v>
      </c>
      <c r="F145" s="64">
        <v>104</v>
      </c>
      <c r="G145">
        <f t="shared" si="12"/>
        <v>2008</v>
      </c>
      <c r="H145" s="156">
        <f t="shared" si="13"/>
        <v>39661</v>
      </c>
      <c r="I145">
        <f t="shared" si="14"/>
        <v>2992</v>
      </c>
      <c r="J145" s="155">
        <f t="shared" si="15"/>
        <v>39661</v>
      </c>
      <c r="AN145" s="175"/>
    </row>
    <row r="146" spans="1:40" x14ac:dyDescent="0.25">
      <c r="A146" s="181" t="s">
        <v>518</v>
      </c>
      <c r="B146" s="181" t="s">
        <v>616</v>
      </c>
      <c r="C146" s="181" t="s">
        <v>617</v>
      </c>
      <c r="E146" s="181" t="s">
        <v>702</v>
      </c>
      <c r="F146" s="64">
        <v>105</v>
      </c>
      <c r="G146">
        <f t="shared" si="12"/>
        <v>2008</v>
      </c>
      <c r="H146" s="156">
        <f t="shared" si="13"/>
        <v>39692</v>
      </c>
      <c r="I146">
        <f t="shared" si="14"/>
        <v>2986</v>
      </c>
      <c r="J146" s="155">
        <f t="shared" si="15"/>
        <v>39692</v>
      </c>
      <c r="AN146" s="175"/>
    </row>
    <row r="147" spans="1:40" x14ac:dyDescent="0.25">
      <c r="A147" s="181" t="s">
        <v>518</v>
      </c>
      <c r="B147" s="181" t="s">
        <v>619</v>
      </c>
      <c r="C147" s="181" t="s">
        <v>620</v>
      </c>
      <c r="E147" s="181" t="s">
        <v>703</v>
      </c>
      <c r="F147" s="64">
        <v>106</v>
      </c>
      <c r="G147">
        <f t="shared" si="12"/>
        <v>2008</v>
      </c>
      <c r="H147" s="156">
        <f t="shared" si="13"/>
        <v>39722</v>
      </c>
      <c r="I147">
        <f t="shared" si="14"/>
        <v>2981</v>
      </c>
      <c r="J147" s="155">
        <f t="shared" si="15"/>
        <v>39722</v>
      </c>
      <c r="AN147" s="175"/>
    </row>
    <row r="148" spans="1:40" x14ac:dyDescent="0.25">
      <c r="A148" s="181" t="s">
        <v>518</v>
      </c>
      <c r="B148" s="181" t="s">
        <v>622</v>
      </c>
      <c r="C148" s="181" t="s">
        <v>623</v>
      </c>
      <c r="E148" s="181" t="s">
        <v>704</v>
      </c>
      <c r="F148" s="64">
        <v>107</v>
      </c>
      <c r="G148">
        <f t="shared" si="12"/>
        <v>2008</v>
      </c>
      <c r="H148" s="156">
        <f t="shared" si="13"/>
        <v>39753</v>
      </c>
      <c r="I148">
        <f t="shared" si="14"/>
        <v>2971</v>
      </c>
      <c r="J148" s="155">
        <f t="shared" si="15"/>
        <v>39753</v>
      </c>
      <c r="AN148" s="175"/>
    </row>
    <row r="149" spans="1:40" x14ac:dyDescent="0.25">
      <c r="A149" s="181" t="s">
        <v>518</v>
      </c>
      <c r="B149" s="181" t="s">
        <v>625</v>
      </c>
      <c r="C149" s="181" t="s">
        <v>626</v>
      </c>
      <c r="E149" s="181" t="s">
        <v>705</v>
      </c>
      <c r="F149" s="64">
        <v>108</v>
      </c>
      <c r="G149">
        <f t="shared" si="12"/>
        <v>2008</v>
      </c>
      <c r="H149" s="156">
        <f t="shared" si="13"/>
        <v>39783</v>
      </c>
      <c r="I149">
        <f t="shared" si="14"/>
        <v>2973</v>
      </c>
      <c r="J149" s="155">
        <f t="shared" si="15"/>
        <v>39783</v>
      </c>
      <c r="AN149" s="175"/>
    </row>
    <row r="150" spans="1:40" x14ac:dyDescent="0.25">
      <c r="A150" s="181" t="s">
        <v>522</v>
      </c>
      <c r="B150" s="181" t="s">
        <v>594</v>
      </c>
      <c r="C150" s="181" t="s">
        <v>595</v>
      </c>
      <c r="E150" s="181" t="s">
        <v>670</v>
      </c>
      <c r="F150" s="64">
        <v>109</v>
      </c>
      <c r="G150">
        <f t="shared" si="12"/>
        <v>2009</v>
      </c>
      <c r="H150" s="156">
        <f t="shared" si="13"/>
        <v>39814</v>
      </c>
      <c r="I150">
        <f t="shared" si="14"/>
        <v>2966</v>
      </c>
      <c r="J150" s="155">
        <f t="shared" si="15"/>
        <v>39814</v>
      </c>
      <c r="AN150" s="175"/>
    </row>
    <row r="151" spans="1:40" x14ac:dyDescent="0.25">
      <c r="A151" s="181" t="s">
        <v>522</v>
      </c>
      <c r="B151" s="181" t="s">
        <v>597</v>
      </c>
      <c r="C151" s="181" t="s">
        <v>598</v>
      </c>
      <c r="E151" s="181" t="s">
        <v>706</v>
      </c>
      <c r="F151" s="64">
        <v>110</v>
      </c>
      <c r="G151">
        <f t="shared" si="12"/>
        <v>2009</v>
      </c>
      <c r="H151" s="156">
        <f t="shared" si="13"/>
        <v>39845</v>
      </c>
      <c r="I151">
        <f t="shared" si="14"/>
        <v>2963</v>
      </c>
      <c r="J151" s="155">
        <f t="shared" si="15"/>
        <v>39845</v>
      </c>
      <c r="AN151" s="175"/>
    </row>
    <row r="152" spans="1:40" x14ac:dyDescent="0.25">
      <c r="A152" s="181" t="s">
        <v>522</v>
      </c>
      <c r="B152" s="181" t="s">
        <v>600</v>
      </c>
      <c r="C152" s="181" t="s">
        <v>601</v>
      </c>
      <c r="E152" s="181" t="s">
        <v>707</v>
      </c>
      <c r="F152" s="64">
        <v>111</v>
      </c>
      <c r="G152">
        <f t="shared" si="12"/>
        <v>2009</v>
      </c>
      <c r="H152" s="156">
        <f t="shared" si="13"/>
        <v>39873</v>
      </c>
      <c r="I152">
        <f t="shared" si="14"/>
        <v>2961</v>
      </c>
      <c r="J152" s="155">
        <f t="shared" si="15"/>
        <v>39873</v>
      </c>
      <c r="AN152" s="175"/>
    </row>
    <row r="153" spans="1:40" x14ac:dyDescent="0.25">
      <c r="A153" s="181" t="s">
        <v>522</v>
      </c>
      <c r="B153" s="181" t="s">
        <v>603</v>
      </c>
      <c r="C153" s="181" t="s">
        <v>476</v>
      </c>
      <c r="E153" s="181" t="s">
        <v>708</v>
      </c>
      <c r="F153" s="64">
        <v>112</v>
      </c>
      <c r="G153">
        <f t="shared" si="12"/>
        <v>2009</v>
      </c>
      <c r="H153" s="156">
        <f t="shared" si="13"/>
        <v>39904</v>
      </c>
      <c r="I153">
        <f t="shared" si="14"/>
        <v>2960</v>
      </c>
      <c r="J153" s="155">
        <f t="shared" si="15"/>
        <v>39904</v>
      </c>
      <c r="AN153" s="175"/>
    </row>
    <row r="154" spans="1:40" x14ac:dyDescent="0.25">
      <c r="A154" s="181" t="s">
        <v>522</v>
      </c>
      <c r="B154" s="181" t="s">
        <v>605</v>
      </c>
      <c r="C154" s="181" t="s">
        <v>400</v>
      </c>
      <c r="E154" s="181" t="s">
        <v>709</v>
      </c>
      <c r="F154" s="64">
        <v>113</v>
      </c>
      <c r="G154">
        <f t="shared" si="12"/>
        <v>2009</v>
      </c>
      <c r="H154" s="156">
        <f t="shared" si="13"/>
        <v>39934</v>
      </c>
      <c r="I154">
        <f t="shared" si="14"/>
        <v>2957</v>
      </c>
      <c r="J154" s="155">
        <f t="shared" si="15"/>
        <v>39934</v>
      </c>
      <c r="AN154" s="175"/>
    </row>
    <row r="155" spans="1:40" x14ac:dyDescent="0.25">
      <c r="A155" s="181" t="s">
        <v>522</v>
      </c>
      <c r="B155" s="181" t="s">
        <v>607</v>
      </c>
      <c r="C155" s="181" t="s">
        <v>608</v>
      </c>
      <c r="E155" s="181" t="s">
        <v>668</v>
      </c>
      <c r="F155" s="64">
        <v>114</v>
      </c>
      <c r="G155">
        <f t="shared" si="12"/>
        <v>2009</v>
      </c>
      <c r="H155" s="156">
        <f t="shared" si="13"/>
        <v>39965</v>
      </c>
      <c r="I155">
        <f t="shared" si="14"/>
        <v>2958</v>
      </c>
      <c r="J155" s="155">
        <f t="shared" si="15"/>
        <v>39965</v>
      </c>
      <c r="AN155" s="175"/>
    </row>
    <row r="156" spans="1:40" x14ac:dyDescent="0.25">
      <c r="A156" s="181" t="s">
        <v>522</v>
      </c>
      <c r="B156" s="181" t="s">
        <v>610</v>
      </c>
      <c r="C156" s="181" t="s">
        <v>611</v>
      </c>
      <c r="E156" s="181" t="s">
        <v>708</v>
      </c>
      <c r="F156" s="64">
        <v>115</v>
      </c>
      <c r="G156">
        <f t="shared" si="12"/>
        <v>2009</v>
      </c>
      <c r="H156" s="156">
        <f t="shared" si="13"/>
        <v>39995</v>
      </c>
      <c r="I156">
        <f t="shared" si="14"/>
        <v>2960</v>
      </c>
      <c r="J156" s="155">
        <f t="shared" si="15"/>
        <v>39995</v>
      </c>
      <c r="AN156" s="175"/>
    </row>
    <row r="157" spans="1:40" x14ac:dyDescent="0.25">
      <c r="A157" s="181" t="s">
        <v>522</v>
      </c>
      <c r="B157" s="181" t="s">
        <v>613</v>
      </c>
      <c r="C157" s="181" t="s">
        <v>614</v>
      </c>
      <c r="E157" s="181" t="s">
        <v>710</v>
      </c>
      <c r="F157" s="64">
        <v>116</v>
      </c>
      <c r="G157">
        <f t="shared" si="12"/>
        <v>2009</v>
      </c>
      <c r="H157" s="156">
        <f t="shared" si="13"/>
        <v>40026</v>
      </c>
      <c r="I157">
        <f t="shared" si="14"/>
        <v>2959</v>
      </c>
      <c r="J157" s="155">
        <f t="shared" si="15"/>
        <v>40026</v>
      </c>
      <c r="AN157" s="175"/>
    </row>
    <row r="158" spans="1:40" x14ac:dyDescent="0.25">
      <c r="A158" s="181" t="s">
        <v>522</v>
      </c>
      <c r="B158" s="181" t="s">
        <v>616</v>
      </c>
      <c r="C158" s="181" t="s">
        <v>617</v>
      </c>
      <c r="E158" s="181" t="s">
        <v>707</v>
      </c>
      <c r="F158" s="64">
        <v>117</v>
      </c>
      <c r="G158">
        <f t="shared" si="12"/>
        <v>2009</v>
      </c>
      <c r="H158" s="156">
        <f t="shared" si="13"/>
        <v>40057</v>
      </c>
      <c r="I158">
        <f t="shared" si="14"/>
        <v>2961</v>
      </c>
      <c r="J158" s="155">
        <f t="shared" si="15"/>
        <v>40057</v>
      </c>
      <c r="AN158" s="175"/>
    </row>
    <row r="159" spans="1:40" x14ac:dyDescent="0.25">
      <c r="A159" s="181" t="s">
        <v>522</v>
      </c>
      <c r="B159" s="181" t="s">
        <v>619</v>
      </c>
      <c r="C159" s="181" t="s">
        <v>620</v>
      </c>
      <c r="E159" s="181" t="s">
        <v>709</v>
      </c>
      <c r="F159" s="64">
        <v>118</v>
      </c>
      <c r="G159">
        <f t="shared" si="12"/>
        <v>2009</v>
      </c>
      <c r="H159" s="156">
        <f t="shared" si="13"/>
        <v>40087</v>
      </c>
      <c r="I159">
        <f t="shared" si="14"/>
        <v>2957</v>
      </c>
      <c r="J159" s="155">
        <f t="shared" si="15"/>
        <v>40087</v>
      </c>
      <c r="AN159" s="175"/>
    </row>
    <row r="160" spans="1:40" x14ac:dyDescent="0.25">
      <c r="A160" s="181" t="s">
        <v>522</v>
      </c>
      <c r="B160" s="181" t="s">
        <v>622</v>
      </c>
      <c r="C160" s="181" t="s">
        <v>623</v>
      </c>
      <c r="E160" s="181" t="s">
        <v>668</v>
      </c>
      <c r="F160" s="64">
        <v>119</v>
      </c>
      <c r="G160">
        <f t="shared" si="12"/>
        <v>2009</v>
      </c>
      <c r="H160" s="156">
        <f t="shared" si="13"/>
        <v>40118</v>
      </c>
      <c r="I160">
        <f t="shared" si="14"/>
        <v>2958</v>
      </c>
      <c r="J160" s="155">
        <f t="shared" si="15"/>
        <v>40118</v>
      </c>
      <c r="AN160" s="175"/>
    </row>
    <row r="161" spans="1:40" x14ac:dyDescent="0.25">
      <c r="A161" s="181" t="s">
        <v>522</v>
      </c>
      <c r="B161" s="181" t="s">
        <v>625</v>
      </c>
      <c r="C161" s="181" t="s">
        <v>626</v>
      </c>
      <c r="E161" s="181" t="s">
        <v>711</v>
      </c>
      <c r="F161" s="64">
        <v>120</v>
      </c>
      <c r="G161">
        <f t="shared" si="12"/>
        <v>2009</v>
      </c>
      <c r="H161" s="156">
        <f t="shared" si="13"/>
        <v>40148</v>
      </c>
      <c r="I161">
        <f t="shared" si="14"/>
        <v>2956</v>
      </c>
      <c r="J161" s="155">
        <f t="shared" si="15"/>
        <v>40148</v>
      </c>
      <c r="AN161" s="175"/>
    </row>
    <row r="162" spans="1:40" x14ac:dyDescent="0.25">
      <c r="A162" s="181" t="s">
        <v>526</v>
      </c>
      <c r="B162" s="181" t="s">
        <v>594</v>
      </c>
      <c r="C162" s="181" t="s">
        <v>595</v>
      </c>
      <c r="E162" s="181" t="s">
        <v>712</v>
      </c>
      <c r="F162" s="64">
        <v>121</v>
      </c>
      <c r="G162">
        <f t="shared" si="12"/>
        <v>2010</v>
      </c>
      <c r="H162" s="156">
        <f t="shared" si="13"/>
        <v>40179</v>
      </c>
      <c r="I162">
        <f t="shared" si="14"/>
        <v>2951</v>
      </c>
      <c r="J162" s="155">
        <f t="shared" si="15"/>
        <v>40179</v>
      </c>
      <c r="AN162" s="175"/>
    </row>
    <row r="163" spans="1:40" x14ac:dyDescent="0.25">
      <c r="A163" s="181" t="s">
        <v>526</v>
      </c>
      <c r="B163" s="181" t="s">
        <v>597</v>
      </c>
      <c r="C163" s="181" t="s">
        <v>598</v>
      </c>
      <c r="E163" s="181" t="s">
        <v>713</v>
      </c>
      <c r="F163" s="64">
        <v>122</v>
      </c>
      <c r="G163">
        <f t="shared" si="12"/>
        <v>2010</v>
      </c>
      <c r="H163" s="156">
        <f t="shared" si="13"/>
        <v>40210</v>
      </c>
      <c r="I163">
        <f t="shared" si="14"/>
        <v>2944</v>
      </c>
      <c r="J163" s="155">
        <f t="shared" si="15"/>
        <v>40210</v>
      </c>
      <c r="AN163" s="175"/>
    </row>
    <row r="164" spans="1:40" x14ac:dyDescent="0.25">
      <c r="A164" s="181" t="s">
        <v>526</v>
      </c>
      <c r="B164" s="181" t="s">
        <v>600</v>
      </c>
      <c r="C164" s="181" t="s">
        <v>601</v>
      </c>
      <c r="E164" s="181" t="s">
        <v>714</v>
      </c>
      <c r="F164" s="64">
        <v>123</v>
      </c>
      <c r="G164">
        <f t="shared" si="12"/>
        <v>2010</v>
      </c>
      <c r="H164" s="156">
        <f t="shared" si="13"/>
        <v>40238</v>
      </c>
      <c r="I164">
        <f t="shared" si="14"/>
        <v>2948</v>
      </c>
      <c r="J164" s="155">
        <f t="shared" si="15"/>
        <v>40238</v>
      </c>
      <c r="AN164" s="175"/>
    </row>
    <row r="165" spans="1:40" x14ac:dyDescent="0.25">
      <c r="A165" s="181" t="s">
        <v>526</v>
      </c>
      <c r="B165" s="181" t="s">
        <v>603</v>
      </c>
      <c r="C165" s="181" t="s">
        <v>476</v>
      </c>
      <c r="E165" s="181" t="s">
        <v>712</v>
      </c>
      <c r="F165" s="64">
        <v>124</v>
      </c>
      <c r="G165">
        <f t="shared" si="12"/>
        <v>2010</v>
      </c>
      <c r="H165" s="156">
        <f t="shared" si="13"/>
        <v>40269</v>
      </c>
      <c r="I165">
        <f t="shared" si="14"/>
        <v>2951</v>
      </c>
      <c r="J165" s="155">
        <f t="shared" si="15"/>
        <v>40269</v>
      </c>
      <c r="AN165" s="175"/>
    </row>
    <row r="166" spans="1:40" x14ac:dyDescent="0.25">
      <c r="A166" s="181" t="s">
        <v>526</v>
      </c>
      <c r="B166" s="181" t="s">
        <v>605</v>
      </c>
      <c r="C166" s="181" t="s">
        <v>400</v>
      </c>
      <c r="E166" s="181" t="s">
        <v>715</v>
      </c>
      <c r="F166" s="64">
        <v>125</v>
      </c>
      <c r="G166">
        <f t="shared" si="12"/>
        <v>2010</v>
      </c>
      <c r="H166" s="156">
        <f t="shared" si="13"/>
        <v>40299</v>
      </c>
      <c r="I166">
        <f t="shared" si="14"/>
        <v>2950</v>
      </c>
      <c r="J166" s="155">
        <f t="shared" si="15"/>
        <v>40299</v>
      </c>
      <c r="AN166" s="175"/>
    </row>
    <row r="167" spans="1:40" x14ac:dyDescent="0.25">
      <c r="A167" s="181" t="s">
        <v>526</v>
      </c>
      <c r="B167" s="181" t="s">
        <v>607</v>
      </c>
      <c r="C167" s="181" t="s">
        <v>608</v>
      </c>
      <c r="E167" s="181" t="s">
        <v>667</v>
      </c>
      <c r="F167" s="64">
        <v>126</v>
      </c>
      <c r="G167">
        <f t="shared" si="12"/>
        <v>2010</v>
      </c>
      <c r="H167" s="156">
        <f t="shared" si="13"/>
        <v>40330</v>
      </c>
      <c r="I167">
        <f t="shared" si="14"/>
        <v>2952</v>
      </c>
      <c r="J167" s="155">
        <f t="shared" si="15"/>
        <v>40330</v>
      </c>
      <c r="AN167" s="175"/>
    </row>
    <row r="168" spans="1:40" x14ac:dyDescent="0.25">
      <c r="A168" s="181" t="s">
        <v>526</v>
      </c>
      <c r="B168" s="181" t="s">
        <v>610</v>
      </c>
      <c r="C168" s="181" t="s">
        <v>611</v>
      </c>
      <c r="E168" s="181" t="s">
        <v>716</v>
      </c>
      <c r="F168" s="64">
        <v>127</v>
      </c>
      <c r="G168">
        <f t="shared" si="12"/>
        <v>2010</v>
      </c>
      <c r="H168" s="156">
        <f t="shared" si="13"/>
        <v>40360</v>
      </c>
      <c r="I168">
        <f t="shared" si="14"/>
        <v>2953</v>
      </c>
      <c r="J168" s="155">
        <f t="shared" si="15"/>
        <v>40360</v>
      </c>
      <c r="AN168" s="175"/>
    </row>
    <row r="169" spans="1:40" x14ac:dyDescent="0.25">
      <c r="A169" s="181" t="s">
        <v>526</v>
      </c>
      <c r="B169" s="181" t="s">
        <v>613</v>
      </c>
      <c r="C169" s="181" t="s">
        <v>614</v>
      </c>
      <c r="E169" s="181" t="s">
        <v>709</v>
      </c>
      <c r="F169" s="64">
        <v>128</v>
      </c>
      <c r="G169">
        <f t="shared" si="12"/>
        <v>2010</v>
      </c>
      <c r="H169" s="156">
        <f t="shared" si="13"/>
        <v>40391</v>
      </c>
      <c r="I169">
        <f t="shared" si="14"/>
        <v>2957</v>
      </c>
      <c r="J169" s="155">
        <f t="shared" si="15"/>
        <v>40391</v>
      </c>
      <c r="AN169" s="175"/>
    </row>
    <row r="170" spans="1:40" x14ac:dyDescent="0.25">
      <c r="A170" s="181" t="s">
        <v>526</v>
      </c>
      <c r="B170" s="181" t="s">
        <v>616</v>
      </c>
      <c r="C170" s="181" t="s">
        <v>617</v>
      </c>
      <c r="E170" s="181" t="s">
        <v>708</v>
      </c>
      <c r="F170" s="64">
        <v>129</v>
      </c>
      <c r="G170">
        <f t="shared" si="12"/>
        <v>2010</v>
      </c>
      <c r="H170" s="156">
        <f t="shared" si="13"/>
        <v>40422</v>
      </c>
      <c r="I170">
        <f t="shared" si="14"/>
        <v>2960</v>
      </c>
      <c r="J170" s="155">
        <f t="shared" si="15"/>
        <v>40422</v>
      </c>
      <c r="AN170" s="175"/>
    </row>
    <row r="171" spans="1:40" x14ac:dyDescent="0.25">
      <c r="A171" s="181" t="s">
        <v>526</v>
      </c>
      <c r="B171" s="181" t="s">
        <v>619</v>
      </c>
      <c r="C171" s="181" t="s">
        <v>620</v>
      </c>
      <c r="E171" s="181" t="s">
        <v>669</v>
      </c>
      <c r="F171" s="64">
        <v>130</v>
      </c>
      <c r="G171">
        <f t="shared" ref="G171:G234" si="16">VALUE(A171)</f>
        <v>2010</v>
      </c>
      <c r="H171" s="156">
        <f t="shared" ref="H171:H234" si="17">IF(ISBLANK(A171), "", J171)</f>
        <v>40452</v>
      </c>
      <c r="I171">
        <f t="shared" ref="I171:I234" si="18">IF(ISBLANK(E171),NA(),VALUE(E171))</f>
        <v>2964</v>
      </c>
      <c r="J171" s="155">
        <f t="shared" ref="J171:J234" si="19">DATE(G171,B171,1)</f>
        <v>40452</v>
      </c>
      <c r="AN171" s="175"/>
    </row>
    <row r="172" spans="1:40" x14ac:dyDescent="0.25">
      <c r="A172" s="181" t="s">
        <v>526</v>
      </c>
      <c r="B172" s="181" t="s">
        <v>622</v>
      </c>
      <c r="C172" s="181" t="s">
        <v>623</v>
      </c>
      <c r="E172" s="181" t="s">
        <v>717</v>
      </c>
      <c r="F172" s="64">
        <v>131</v>
      </c>
      <c r="G172">
        <f t="shared" si="16"/>
        <v>2010</v>
      </c>
      <c r="H172" s="156">
        <f t="shared" si="17"/>
        <v>40483</v>
      </c>
      <c r="I172">
        <f t="shared" si="18"/>
        <v>2967</v>
      </c>
      <c r="J172" s="155">
        <f t="shared" si="19"/>
        <v>40483</v>
      </c>
      <c r="AN172" s="175"/>
    </row>
    <row r="173" spans="1:40" x14ac:dyDescent="0.25">
      <c r="A173" s="181" t="s">
        <v>526</v>
      </c>
      <c r="B173" s="181" t="s">
        <v>625</v>
      </c>
      <c r="C173" s="181" t="s">
        <v>626</v>
      </c>
      <c r="E173" s="181" t="s">
        <v>718</v>
      </c>
      <c r="F173" s="64">
        <v>132</v>
      </c>
      <c r="G173">
        <f t="shared" si="16"/>
        <v>2010</v>
      </c>
      <c r="H173" s="156">
        <f t="shared" si="17"/>
        <v>40513</v>
      </c>
      <c r="I173">
        <f t="shared" si="18"/>
        <v>2968</v>
      </c>
      <c r="J173" s="155">
        <f t="shared" si="19"/>
        <v>40513</v>
      </c>
      <c r="AN173" s="175"/>
    </row>
    <row r="174" spans="1:40" x14ac:dyDescent="0.25">
      <c r="A174" s="181" t="s">
        <v>530</v>
      </c>
      <c r="B174" s="181" t="s">
        <v>594</v>
      </c>
      <c r="C174" s="181" t="s">
        <v>595</v>
      </c>
      <c r="E174" s="181" t="s">
        <v>704</v>
      </c>
      <c r="F174" s="64">
        <v>133</v>
      </c>
      <c r="G174">
        <f t="shared" si="16"/>
        <v>2011</v>
      </c>
      <c r="H174" s="156">
        <f t="shared" si="17"/>
        <v>40544</v>
      </c>
      <c r="I174">
        <f t="shared" si="18"/>
        <v>2971</v>
      </c>
      <c r="J174" s="155">
        <f t="shared" si="19"/>
        <v>40544</v>
      </c>
      <c r="AN174" s="175"/>
    </row>
    <row r="175" spans="1:40" x14ac:dyDescent="0.25">
      <c r="A175" s="181" t="s">
        <v>530</v>
      </c>
      <c r="B175" s="181" t="s">
        <v>597</v>
      </c>
      <c r="C175" s="181" t="s">
        <v>598</v>
      </c>
      <c r="E175" s="181" t="s">
        <v>705</v>
      </c>
      <c r="F175" s="64">
        <v>134</v>
      </c>
      <c r="G175">
        <f t="shared" si="16"/>
        <v>2011</v>
      </c>
      <c r="H175" s="156">
        <f t="shared" si="17"/>
        <v>40575</v>
      </c>
      <c r="I175">
        <f t="shared" si="18"/>
        <v>2973</v>
      </c>
      <c r="J175" s="155">
        <f t="shared" si="19"/>
        <v>40575</v>
      </c>
      <c r="AN175" s="175"/>
    </row>
    <row r="176" spans="1:40" x14ac:dyDescent="0.25">
      <c r="A176" s="181" t="s">
        <v>530</v>
      </c>
      <c r="B176" s="181" t="s">
        <v>600</v>
      </c>
      <c r="C176" s="181" t="s">
        <v>601</v>
      </c>
      <c r="E176" s="181" t="s">
        <v>671</v>
      </c>
      <c r="F176" s="64">
        <v>135</v>
      </c>
      <c r="G176">
        <f t="shared" si="16"/>
        <v>2011</v>
      </c>
      <c r="H176" s="156">
        <f t="shared" si="17"/>
        <v>40603</v>
      </c>
      <c r="I176">
        <f t="shared" si="18"/>
        <v>2972</v>
      </c>
      <c r="J176" s="155">
        <f t="shared" si="19"/>
        <v>40603</v>
      </c>
      <c r="AN176" s="175"/>
    </row>
    <row r="177" spans="1:40" x14ac:dyDescent="0.25">
      <c r="A177" s="181" t="s">
        <v>530</v>
      </c>
      <c r="B177" s="181" t="s">
        <v>603</v>
      </c>
      <c r="C177" s="181" t="s">
        <v>476</v>
      </c>
      <c r="E177" s="181" t="s">
        <v>718</v>
      </c>
      <c r="F177" s="64">
        <v>136</v>
      </c>
      <c r="G177">
        <f t="shared" si="16"/>
        <v>2011</v>
      </c>
      <c r="H177" s="156">
        <f t="shared" si="17"/>
        <v>40634</v>
      </c>
      <c r="I177">
        <f t="shared" si="18"/>
        <v>2968</v>
      </c>
      <c r="J177" s="155">
        <f t="shared" si="19"/>
        <v>40634</v>
      </c>
      <c r="AN177" s="175"/>
    </row>
    <row r="178" spans="1:40" x14ac:dyDescent="0.25">
      <c r="A178" s="181" t="s">
        <v>530</v>
      </c>
      <c r="B178" s="181" t="s">
        <v>605</v>
      </c>
      <c r="C178" s="181" t="s">
        <v>400</v>
      </c>
      <c r="E178" s="181" t="s">
        <v>719</v>
      </c>
      <c r="F178" s="64">
        <v>137</v>
      </c>
      <c r="G178">
        <f t="shared" si="16"/>
        <v>2011</v>
      </c>
      <c r="H178" s="156">
        <f t="shared" si="17"/>
        <v>40664</v>
      </c>
      <c r="I178">
        <f t="shared" si="18"/>
        <v>2965</v>
      </c>
      <c r="J178" s="155">
        <f t="shared" si="19"/>
        <v>40664</v>
      </c>
      <c r="AN178" s="175"/>
    </row>
    <row r="179" spans="1:40" x14ac:dyDescent="0.25">
      <c r="A179" s="181" t="s">
        <v>530</v>
      </c>
      <c r="B179" s="181" t="s">
        <v>607</v>
      </c>
      <c r="C179" s="181" t="s">
        <v>608</v>
      </c>
      <c r="E179" s="181" t="s">
        <v>706</v>
      </c>
      <c r="F179" s="64">
        <v>138</v>
      </c>
      <c r="G179">
        <f t="shared" si="16"/>
        <v>2011</v>
      </c>
      <c r="H179" s="156">
        <f t="shared" si="17"/>
        <v>40695</v>
      </c>
      <c r="I179">
        <f t="shared" si="18"/>
        <v>2963</v>
      </c>
      <c r="J179" s="155">
        <f t="shared" si="19"/>
        <v>40695</v>
      </c>
      <c r="AN179" s="175"/>
    </row>
    <row r="180" spans="1:40" x14ac:dyDescent="0.25">
      <c r="A180" s="181" t="s">
        <v>530</v>
      </c>
      <c r="B180" s="181" t="s">
        <v>610</v>
      </c>
      <c r="C180" s="181" t="s">
        <v>611</v>
      </c>
      <c r="E180" s="181" t="s">
        <v>668</v>
      </c>
      <c r="F180" s="64">
        <v>139</v>
      </c>
      <c r="G180">
        <f t="shared" si="16"/>
        <v>2011</v>
      </c>
      <c r="H180" s="156">
        <f t="shared" si="17"/>
        <v>40725</v>
      </c>
      <c r="I180">
        <f t="shared" si="18"/>
        <v>2958</v>
      </c>
      <c r="J180" s="155">
        <f t="shared" si="19"/>
        <v>40725</v>
      </c>
      <c r="AN180" s="175"/>
    </row>
    <row r="181" spans="1:40" x14ac:dyDescent="0.25">
      <c r="A181" s="181" t="s">
        <v>530</v>
      </c>
      <c r="B181" s="181" t="s">
        <v>613</v>
      </c>
      <c r="C181" s="181" t="s">
        <v>614</v>
      </c>
      <c r="E181" s="181" t="s">
        <v>720</v>
      </c>
      <c r="F181" s="64">
        <v>140</v>
      </c>
      <c r="G181">
        <f t="shared" si="16"/>
        <v>2011</v>
      </c>
      <c r="H181" s="156">
        <f t="shared" si="17"/>
        <v>40756</v>
      </c>
      <c r="I181">
        <f t="shared" si="18"/>
        <v>2955</v>
      </c>
      <c r="J181" s="155">
        <f t="shared" si="19"/>
        <v>40756</v>
      </c>
      <c r="AN181" s="175"/>
    </row>
    <row r="182" spans="1:40" x14ac:dyDescent="0.25">
      <c r="A182" s="181" t="s">
        <v>530</v>
      </c>
      <c r="B182" s="181" t="s">
        <v>616</v>
      </c>
      <c r="C182" s="181" t="s">
        <v>617</v>
      </c>
      <c r="E182" s="181" t="s">
        <v>667</v>
      </c>
      <c r="F182" s="64">
        <v>141</v>
      </c>
      <c r="G182">
        <f t="shared" si="16"/>
        <v>2011</v>
      </c>
      <c r="H182" s="156">
        <f t="shared" si="17"/>
        <v>40787</v>
      </c>
      <c r="I182">
        <f t="shared" si="18"/>
        <v>2952</v>
      </c>
      <c r="J182" s="155">
        <f t="shared" si="19"/>
        <v>40787</v>
      </c>
      <c r="AN182" s="175"/>
    </row>
    <row r="183" spans="1:40" x14ac:dyDescent="0.25">
      <c r="A183" s="181" t="s">
        <v>530</v>
      </c>
      <c r="B183" s="181" t="s">
        <v>619</v>
      </c>
      <c r="C183" s="181" t="s">
        <v>620</v>
      </c>
      <c r="E183" s="181" t="s">
        <v>714</v>
      </c>
      <c r="F183" s="64">
        <v>142</v>
      </c>
      <c r="G183">
        <f t="shared" si="16"/>
        <v>2011</v>
      </c>
      <c r="H183" s="156">
        <f t="shared" si="17"/>
        <v>40817</v>
      </c>
      <c r="I183">
        <f t="shared" si="18"/>
        <v>2948</v>
      </c>
      <c r="J183" s="155">
        <f t="shared" si="19"/>
        <v>40817</v>
      </c>
      <c r="AN183" s="175"/>
    </row>
    <row r="184" spans="1:40" x14ac:dyDescent="0.25">
      <c r="A184" s="181" t="s">
        <v>530</v>
      </c>
      <c r="B184" s="181" t="s">
        <v>622</v>
      </c>
      <c r="C184" s="181" t="s">
        <v>623</v>
      </c>
      <c r="E184" s="181" t="s">
        <v>721</v>
      </c>
      <c r="F184" s="64">
        <v>143</v>
      </c>
      <c r="G184">
        <f t="shared" si="16"/>
        <v>2011</v>
      </c>
      <c r="H184" s="156">
        <f t="shared" si="17"/>
        <v>40848</v>
      </c>
      <c r="I184">
        <f t="shared" si="18"/>
        <v>2947</v>
      </c>
      <c r="J184" s="155">
        <f t="shared" si="19"/>
        <v>40848</v>
      </c>
      <c r="AN184" s="175"/>
    </row>
    <row r="185" spans="1:40" x14ac:dyDescent="0.25">
      <c r="A185" s="181" t="s">
        <v>530</v>
      </c>
      <c r="B185" s="181" t="s">
        <v>625</v>
      </c>
      <c r="C185" s="181" t="s">
        <v>626</v>
      </c>
      <c r="E185" s="181" t="s">
        <v>712</v>
      </c>
      <c r="F185" s="64">
        <v>144</v>
      </c>
      <c r="G185">
        <f t="shared" si="16"/>
        <v>2011</v>
      </c>
      <c r="H185" s="156">
        <f t="shared" si="17"/>
        <v>40878</v>
      </c>
      <c r="I185">
        <f t="shared" si="18"/>
        <v>2951</v>
      </c>
      <c r="J185" s="155">
        <f t="shared" si="19"/>
        <v>40878</v>
      </c>
      <c r="AN185" s="175"/>
    </row>
    <row r="186" spans="1:40" x14ac:dyDescent="0.25">
      <c r="A186" s="181" t="s">
        <v>534</v>
      </c>
      <c r="B186" s="181" t="s">
        <v>594</v>
      </c>
      <c r="C186" s="181" t="s">
        <v>595</v>
      </c>
      <c r="E186" s="181" t="s">
        <v>720</v>
      </c>
      <c r="F186" s="64">
        <v>145</v>
      </c>
      <c r="G186">
        <f t="shared" si="16"/>
        <v>2012</v>
      </c>
      <c r="H186" s="156">
        <f t="shared" si="17"/>
        <v>40909</v>
      </c>
      <c r="I186">
        <f t="shared" si="18"/>
        <v>2955</v>
      </c>
      <c r="J186" s="155">
        <f t="shared" si="19"/>
        <v>40909</v>
      </c>
      <c r="AN186" s="175"/>
    </row>
    <row r="187" spans="1:40" x14ac:dyDescent="0.25">
      <c r="A187" s="181" t="s">
        <v>534</v>
      </c>
      <c r="B187" s="181" t="s">
        <v>597</v>
      </c>
      <c r="C187" s="181" t="s">
        <v>598</v>
      </c>
      <c r="E187" s="181" t="s">
        <v>708</v>
      </c>
      <c r="F187" s="64">
        <v>146</v>
      </c>
      <c r="G187">
        <f t="shared" si="16"/>
        <v>2012</v>
      </c>
      <c r="H187" s="156">
        <f t="shared" si="17"/>
        <v>40940</v>
      </c>
      <c r="I187">
        <f t="shared" si="18"/>
        <v>2960</v>
      </c>
      <c r="J187" s="155">
        <f t="shared" si="19"/>
        <v>40940</v>
      </c>
      <c r="AN187" s="175"/>
    </row>
    <row r="188" spans="1:40" x14ac:dyDescent="0.25">
      <c r="A188" s="181" t="s">
        <v>534</v>
      </c>
      <c r="B188" s="181" t="s">
        <v>600</v>
      </c>
      <c r="C188" s="181" t="s">
        <v>601</v>
      </c>
      <c r="E188" s="181" t="s">
        <v>706</v>
      </c>
      <c r="F188" s="64">
        <v>147</v>
      </c>
      <c r="G188">
        <f t="shared" si="16"/>
        <v>2012</v>
      </c>
      <c r="H188" s="156">
        <f t="shared" si="17"/>
        <v>40969</v>
      </c>
      <c r="I188">
        <f t="shared" si="18"/>
        <v>2963</v>
      </c>
      <c r="J188" s="155">
        <f t="shared" si="19"/>
        <v>40969</v>
      </c>
      <c r="AN188" s="175"/>
    </row>
    <row r="189" spans="1:40" x14ac:dyDescent="0.25">
      <c r="A189" s="181" t="s">
        <v>534</v>
      </c>
      <c r="B189" s="181" t="s">
        <v>603</v>
      </c>
      <c r="C189" s="181" t="s">
        <v>476</v>
      </c>
      <c r="E189" s="181" t="s">
        <v>722</v>
      </c>
      <c r="F189" s="64">
        <v>148</v>
      </c>
      <c r="G189">
        <f t="shared" si="16"/>
        <v>2012</v>
      </c>
      <c r="H189" s="156">
        <f t="shared" si="17"/>
        <v>41000</v>
      </c>
      <c r="I189">
        <f t="shared" si="18"/>
        <v>2962</v>
      </c>
      <c r="J189" s="155">
        <f t="shared" si="19"/>
        <v>41000</v>
      </c>
      <c r="AN189" s="175"/>
    </row>
    <row r="190" spans="1:40" x14ac:dyDescent="0.25">
      <c r="A190" s="181" t="s">
        <v>534</v>
      </c>
      <c r="B190" s="181" t="s">
        <v>605</v>
      </c>
      <c r="C190" s="181" t="s">
        <v>400</v>
      </c>
      <c r="E190" s="181" t="s">
        <v>723</v>
      </c>
      <c r="F190" s="64">
        <v>149</v>
      </c>
      <c r="G190">
        <f t="shared" si="16"/>
        <v>2012</v>
      </c>
      <c r="H190" s="156">
        <f t="shared" si="17"/>
        <v>41030</v>
      </c>
      <c r="I190">
        <f t="shared" si="18"/>
        <v>2969</v>
      </c>
      <c r="J190" s="155">
        <f t="shared" si="19"/>
        <v>41030</v>
      </c>
      <c r="AN190" s="175"/>
    </row>
    <row r="191" spans="1:40" x14ac:dyDescent="0.25">
      <c r="A191" s="181" t="s">
        <v>534</v>
      </c>
      <c r="B191" s="181" t="s">
        <v>607</v>
      </c>
      <c r="C191" s="181" t="s">
        <v>608</v>
      </c>
      <c r="E191" s="181" t="s">
        <v>704</v>
      </c>
      <c r="F191" s="64">
        <v>150</v>
      </c>
      <c r="G191">
        <f t="shared" si="16"/>
        <v>2012</v>
      </c>
      <c r="H191" s="156">
        <f t="shared" si="17"/>
        <v>41061</v>
      </c>
      <c r="I191">
        <f t="shared" si="18"/>
        <v>2971</v>
      </c>
      <c r="J191" s="155">
        <f t="shared" si="19"/>
        <v>41061</v>
      </c>
      <c r="AN191" s="175"/>
    </row>
    <row r="192" spans="1:40" x14ac:dyDescent="0.25">
      <c r="A192" s="181" t="s">
        <v>534</v>
      </c>
      <c r="B192" s="181" t="s">
        <v>610</v>
      </c>
      <c r="C192" s="181" t="s">
        <v>611</v>
      </c>
      <c r="E192" s="181" t="s">
        <v>704</v>
      </c>
      <c r="F192" s="64">
        <v>151</v>
      </c>
      <c r="G192">
        <f t="shared" si="16"/>
        <v>2012</v>
      </c>
      <c r="H192" s="156">
        <f t="shared" si="17"/>
        <v>41091</v>
      </c>
      <c r="I192">
        <f t="shared" si="18"/>
        <v>2971</v>
      </c>
      <c r="J192" s="155">
        <f t="shared" si="19"/>
        <v>41091</v>
      </c>
      <c r="AN192" s="175"/>
    </row>
    <row r="193" spans="1:40" x14ac:dyDescent="0.25">
      <c r="A193" s="181" t="s">
        <v>534</v>
      </c>
      <c r="B193" s="181" t="s">
        <v>613</v>
      </c>
      <c r="C193" s="181" t="s">
        <v>614</v>
      </c>
      <c r="E193" s="181" t="s">
        <v>672</v>
      </c>
      <c r="F193" s="64">
        <v>152</v>
      </c>
      <c r="G193">
        <f t="shared" si="16"/>
        <v>2012</v>
      </c>
      <c r="H193" s="156">
        <f t="shared" si="17"/>
        <v>41122</v>
      </c>
      <c r="I193">
        <f t="shared" si="18"/>
        <v>2974</v>
      </c>
      <c r="J193" s="155">
        <f t="shared" si="19"/>
        <v>41122</v>
      </c>
      <c r="AN193" s="175"/>
    </row>
    <row r="194" spans="1:40" x14ac:dyDescent="0.25">
      <c r="A194" s="181" t="s">
        <v>534</v>
      </c>
      <c r="B194" s="181" t="s">
        <v>616</v>
      </c>
      <c r="C194" s="181" t="s">
        <v>617</v>
      </c>
      <c r="E194" s="181" t="s">
        <v>704</v>
      </c>
      <c r="F194" s="64">
        <v>153</v>
      </c>
      <c r="G194">
        <f t="shared" si="16"/>
        <v>2012</v>
      </c>
      <c r="H194" s="156">
        <f t="shared" si="17"/>
        <v>41153</v>
      </c>
      <c r="I194">
        <f t="shared" si="18"/>
        <v>2971</v>
      </c>
      <c r="J194" s="155">
        <f t="shared" si="19"/>
        <v>41153</v>
      </c>
      <c r="AN194" s="175"/>
    </row>
    <row r="195" spans="1:40" x14ac:dyDescent="0.25">
      <c r="A195" s="181" t="s">
        <v>534</v>
      </c>
      <c r="B195" s="181" t="s">
        <v>619</v>
      </c>
      <c r="C195" s="181" t="s">
        <v>620</v>
      </c>
      <c r="E195" s="181" t="s">
        <v>705</v>
      </c>
      <c r="F195" s="64">
        <v>154</v>
      </c>
      <c r="G195">
        <f t="shared" si="16"/>
        <v>2012</v>
      </c>
      <c r="H195" s="156">
        <f t="shared" si="17"/>
        <v>41183</v>
      </c>
      <c r="I195">
        <f t="shared" si="18"/>
        <v>2973</v>
      </c>
      <c r="J195" s="155">
        <f t="shared" si="19"/>
        <v>41183</v>
      </c>
      <c r="AN195" s="175"/>
    </row>
    <row r="196" spans="1:40" x14ac:dyDescent="0.25">
      <c r="A196" s="181" t="s">
        <v>534</v>
      </c>
      <c r="B196" s="181" t="s">
        <v>622</v>
      </c>
      <c r="C196" s="181" t="s">
        <v>623</v>
      </c>
      <c r="E196" s="181" t="s">
        <v>672</v>
      </c>
      <c r="F196" s="64">
        <v>155</v>
      </c>
      <c r="G196">
        <f t="shared" si="16"/>
        <v>2012</v>
      </c>
      <c r="H196" s="156">
        <f t="shared" si="17"/>
        <v>41214</v>
      </c>
      <c r="I196">
        <f t="shared" si="18"/>
        <v>2974</v>
      </c>
      <c r="J196" s="155">
        <f t="shared" si="19"/>
        <v>41214</v>
      </c>
      <c r="AN196" s="175"/>
    </row>
    <row r="197" spans="1:40" x14ac:dyDescent="0.25">
      <c r="A197" s="181" t="s">
        <v>534</v>
      </c>
      <c r="B197" s="181" t="s">
        <v>625</v>
      </c>
      <c r="C197" s="181" t="s">
        <v>626</v>
      </c>
      <c r="E197" s="181" t="s">
        <v>718</v>
      </c>
      <c r="F197" s="64">
        <v>156</v>
      </c>
      <c r="G197">
        <f t="shared" si="16"/>
        <v>2012</v>
      </c>
      <c r="H197" s="156">
        <f t="shared" si="17"/>
        <v>41244</v>
      </c>
      <c r="I197">
        <f t="shared" si="18"/>
        <v>2968</v>
      </c>
      <c r="J197" s="155">
        <f t="shared" si="19"/>
        <v>41244</v>
      </c>
      <c r="AN197" s="175"/>
    </row>
    <row r="198" spans="1:40" x14ac:dyDescent="0.25">
      <c r="A198" s="181" t="s">
        <v>538</v>
      </c>
      <c r="B198" s="181" t="s">
        <v>594</v>
      </c>
      <c r="C198" s="181" t="s">
        <v>595</v>
      </c>
      <c r="E198" s="181" t="s">
        <v>723</v>
      </c>
      <c r="F198" s="64">
        <v>157</v>
      </c>
      <c r="G198">
        <f t="shared" si="16"/>
        <v>2013</v>
      </c>
      <c r="H198" s="156">
        <f t="shared" si="17"/>
        <v>41275</v>
      </c>
      <c r="I198">
        <f t="shared" si="18"/>
        <v>2969</v>
      </c>
      <c r="J198" s="155">
        <f t="shared" si="19"/>
        <v>41275</v>
      </c>
      <c r="AN198" s="175"/>
    </row>
    <row r="199" spans="1:40" x14ac:dyDescent="0.25">
      <c r="A199" s="181" t="s">
        <v>538</v>
      </c>
      <c r="B199" s="181" t="s">
        <v>597</v>
      </c>
      <c r="C199" s="181" t="s">
        <v>598</v>
      </c>
      <c r="E199" s="181" t="s">
        <v>717</v>
      </c>
      <c r="F199" s="64">
        <v>158</v>
      </c>
      <c r="G199">
        <f t="shared" si="16"/>
        <v>2013</v>
      </c>
      <c r="H199" s="156">
        <f t="shared" si="17"/>
        <v>41306</v>
      </c>
      <c r="I199">
        <f t="shared" si="18"/>
        <v>2967</v>
      </c>
      <c r="J199" s="155">
        <f t="shared" si="19"/>
        <v>41306</v>
      </c>
      <c r="AN199" s="175"/>
    </row>
    <row r="200" spans="1:40" x14ac:dyDescent="0.25">
      <c r="A200" s="181" t="s">
        <v>538</v>
      </c>
      <c r="B200" s="181" t="s">
        <v>600</v>
      </c>
      <c r="C200" s="181" t="s">
        <v>601</v>
      </c>
      <c r="E200" s="181" t="s">
        <v>669</v>
      </c>
      <c r="F200" s="64">
        <v>159</v>
      </c>
      <c r="G200">
        <f t="shared" si="16"/>
        <v>2013</v>
      </c>
      <c r="H200" s="156">
        <f t="shared" si="17"/>
        <v>41334</v>
      </c>
      <c r="I200">
        <f t="shared" si="18"/>
        <v>2964</v>
      </c>
      <c r="J200" s="155">
        <f t="shared" si="19"/>
        <v>41334</v>
      </c>
      <c r="AN200" s="175"/>
    </row>
    <row r="201" spans="1:40" x14ac:dyDescent="0.25">
      <c r="A201" s="181" t="s">
        <v>538</v>
      </c>
      <c r="B201" s="181" t="s">
        <v>603</v>
      </c>
      <c r="C201" s="181" t="s">
        <v>476</v>
      </c>
      <c r="E201" s="181" t="s">
        <v>717</v>
      </c>
      <c r="F201" s="64">
        <v>160</v>
      </c>
      <c r="G201">
        <f t="shared" si="16"/>
        <v>2013</v>
      </c>
      <c r="H201" s="156">
        <f t="shared" si="17"/>
        <v>41365</v>
      </c>
      <c r="I201">
        <f t="shared" si="18"/>
        <v>2967</v>
      </c>
      <c r="J201" s="155">
        <f t="shared" si="19"/>
        <v>41365</v>
      </c>
      <c r="AN201" s="175"/>
    </row>
    <row r="202" spans="1:40" x14ac:dyDescent="0.25">
      <c r="A202" s="181" t="s">
        <v>538</v>
      </c>
      <c r="B202" s="181" t="s">
        <v>605</v>
      </c>
      <c r="C202" s="181" t="s">
        <v>400</v>
      </c>
      <c r="E202" s="181" t="s">
        <v>723</v>
      </c>
      <c r="F202" s="64">
        <v>161</v>
      </c>
      <c r="G202">
        <f t="shared" si="16"/>
        <v>2013</v>
      </c>
      <c r="H202" s="156">
        <f t="shared" si="17"/>
        <v>41395</v>
      </c>
      <c r="I202">
        <f t="shared" si="18"/>
        <v>2969</v>
      </c>
      <c r="J202" s="155">
        <f t="shared" si="19"/>
        <v>41395</v>
      </c>
      <c r="AN202" s="175"/>
    </row>
    <row r="203" spans="1:40" x14ac:dyDescent="0.25">
      <c r="A203" s="181" t="s">
        <v>538</v>
      </c>
      <c r="B203" s="181" t="s">
        <v>607</v>
      </c>
      <c r="C203" s="181" t="s">
        <v>608</v>
      </c>
      <c r="E203" s="181" t="s">
        <v>723</v>
      </c>
      <c r="F203" s="64">
        <v>162</v>
      </c>
      <c r="G203">
        <f t="shared" si="16"/>
        <v>2013</v>
      </c>
      <c r="H203" s="156">
        <f t="shared" si="17"/>
        <v>41426</v>
      </c>
      <c r="I203">
        <f t="shared" si="18"/>
        <v>2969</v>
      </c>
      <c r="J203" s="155">
        <f t="shared" si="19"/>
        <v>41426</v>
      </c>
      <c r="AN203" s="175"/>
    </row>
    <row r="204" spans="1:40" x14ac:dyDescent="0.25">
      <c r="A204" s="181" t="s">
        <v>538</v>
      </c>
      <c r="B204" s="181" t="s">
        <v>610</v>
      </c>
      <c r="C204" s="181" t="s">
        <v>611</v>
      </c>
      <c r="E204" s="181" t="s">
        <v>705</v>
      </c>
      <c r="F204" s="64">
        <v>163</v>
      </c>
      <c r="G204">
        <f t="shared" si="16"/>
        <v>2013</v>
      </c>
      <c r="H204" s="156">
        <f t="shared" si="17"/>
        <v>41456</v>
      </c>
      <c r="I204">
        <f t="shared" si="18"/>
        <v>2973</v>
      </c>
      <c r="J204" s="155">
        <f t="shared" si="19"/>
        <v>41456</v>
      </c>
      <c r="AN204" s="175"/>
    </row>
    <row r="205" spans="1:40" x14ac:dyDescent="0.25">
      <c r="A205" s="181" t="s">
        <v>538</v>
      </c>
      <c r="B205" s="181" t="s">
        <v>613</v>
      </c>
      <c r="C205" s="181" t="s">
        <v>614</v>
      </c>
      <c r="E205" s="181" t="s">
        <v>724</v>
      </c>
      <c r="F205" s="64">
        <v>164</v>
      </c>
      <c r="G205">
        <f t="shared" si="16"/>
        <v>2013</v>
      </c>
      <c r="H205" s="156">
        <f t="shared" si="17"/>
        <v>41487</v>
      </c>
      <c r="I205">
        <f t="shared" si="18"/>
        <v>2977</v>
      </c>
      <c r="J205" s="155">
        <f t="shared" si="19"/>
        <v>41487</v>
      </c>
      <c r="AN205" s="175"/>
    </row>
    <row r="206" spans="1:40" x14ac:dyDescent="0.25">
      <c r="A206" s="181" t="s">
        <v>538</v>
      </c>
      <c r="B206" s="181" t="s">
        <v>616</v>
      </c>
      <c r="C206" s="181" t="s">
        <v>617</v>
      </c>
      <c r="E206" s="181" t="s">
        <v>703</v>
      </c>
      <c r="F206" s="64">
        <v>165</v>
      </c>
      <c r="G206">
        <f t="shared" si="16"/>
        <v>2013</v>
      </c>
      <c r="H206" s="156">
        <f t="shared" si="17"/>
        <v>41518</v>
      </c>
      <c r="I206">
        <f t="shared" si="18"/>
        <v>2981</v>
      </c>
      <c r="J206" s="155">
        <f t="shared" si="19"/>
        <v>41518</v>
      </c>
      <c r="AN206" s="175"/>
    </row>
    <row r="207" spans="1:40" x14ac:dyDescent="0.25">
      <c r="A207" s="181" t="s">
        <v>538</v>
      </c>
      <c r="B207" s="181" t="s">
        <v>619</v>
      </c>
      <c r="C207" s="181" t="s">
        <v>620</v>
      </c>
      <c r="E207" s="181" t="s">
        <v>702</v>
      </c>
      <c r="F207" s="64">
        <v>166</v>
      </c>
      <c r="G207">
        <f t="shared" si="16"/>
        <v>2013</v>
      </c>
      <c r="H207" s="156">
        <f t="shared" si="17"/>
        <v>41548</v>
      </c>
      <c r="I207">
        <f t="shared" si="18"/>
        <v>2986</v>
      </c>
      <c r="J207" s="155">
        <f t="shared" si="19"/>
        <v>41548</v>
      </c>
      <c r="AN207" s="175"/>
    </row>
    <row r="208" spans="1:40" x14ac:dyDescent="0.25">
      <c r="A208" s="181" t="s">
        <v>538</v>
      </c>
      <c r="B208" s="181" t="s">
        <v>622</v>
      </c>
      <c r="C208" s="181" t="s">
        <v>623</v>
      </c>
      <c r="E208" s="181" t="s">
        <v>702</v>
      </c>
      <c r="F208" s="64">
        <v>167</v>
      </c>
      <c r="G208">
        <f t="shared" si="16"/>
        <v>2013</v>
      </c>
      <c r="H208" s="156">
        <f t="shared" si="17"/>
        <v>41579</v>
      </c>
      <c r="I208">
        <f t="shared" si="18"/>
        <v>2986</v>
      </c>
      <c r="J208" s="155">
        <f t="shared" si="19"/>
        <v>41579</v>
      </c>
      <c r="AN208" s="175"/>
    </row>
    <row r="209" spans="1:40" x14ac:dyDescent="0.25">
      <c r="A209" s="181" t="s">
        <v>538</v>
      </c>
      <c r="B209" s="181" t="s">
        <v>625</v>
      </c>
      <c r="C209" s="181" t="s">
        <v>626</v>
      </c>
      <c r="E209" s="181" t="s">
        <v>675</v>
      </c>
      <c r="F209" s="64">
        <v>168</v>
      </c>
      <c r="G209">
        <f t="shared" si="16"/>
        <v>2013</v>
      </c>
      <c r="H209" s="156">
        <f t="shared" si="17"/>
        <v>41609</v>
      </c>
      <c r="I209">
        <f t="shared" si="18"/>
        <v>2988</v>
      </c>
      <c r="J209" s="155">
        <f t="shared" si="19"/>
        <v>41609</v>
      </c>
      <c r="AN209" s="175"/>
    </row>
    <row r="210" spans="1:40" x14ac:dyDescent="0.25">
      <c r="A210" s="181" t="s">
        <v>542</v>
      </c>
      <c r="B210" s="181" t="s">
        <v>594</v>
      </c>
      <c r="C210" s="181" t="s">
        <v>595</v>
      </c>
      <c r="E210" s="181" t="s">
        <v>677</v>
      </c>
      <c r="F210" s="64">
        <v>169</v>
      </c>
      <c r="G210">
        <f t="shared" si="16"/>
        <v>2014</v>
      </c>
      <c r="H210" s="156">
        <f t="shared" si="17"/>
        <v>41640</v>
      </c>
      <c r="I210">
        <f t="shared" si="18"/>
        <v>2985</v>
      </c>
      <c r="J210" s="155">
        <f t="shared" si="19"/>
        <v>41640</v>
      </c>
      <c r="AN210" s="175"/>
    </row>
    <row r="211" spans="1:40" x14ac:dyDescent="0.25">
      <c r="A211" s="181" t="s">
        <v>542</v>
      </c>
      <c r="B211" s="181" t="s">
        <v>597</v>
      </c>
      <c r="C211" s="181" t="s">
        <v>598</v>
      </c>
      <c r="E211" s="181" t="s">
        <v>725</v>
      </c>
      <c r="F211" s="64">
        <v>170</v>
      </c>
      <c r="G211">
        <f t="shared" si="16"/>
        <v>2014</v>
      </c>
      <c r="H211" s="156">
        <f t="shared" si="17"/>
        <v>41671</v>
      </c>
      <c r="I211">
        <f t="shared" si="18"/>
        <v>2983</v>
      </c>
      <c r="J211" s="155">
        <f t="shared" si="19"/>
        <v>41671</v>
      </c>
      <c r="AN211" s="175"/>
    </row>
    <row r="212" spans="1:40" x14ac:dyDescent="0.25">
      <c r="A212" s="181" t="s">
        <v>542</v>
      </c>
      <c r="B212" s="181" t="s">
        <v>600</v>
      </c>
      <c r="C212" s="181" t="s">
        <v>601</v>
      </c>
      <c r="E212" s="181" t="s">
        <v>725</v>
      </c>
      <c r="F212" s="64">
        <v>171</v>
      </c>
      <c r="G212">
        <f t="shared" si="16"/>
        <v>2014</v>
      </c>
      <c r="H212" s="156">
        <f t="shared" si="17"/>
        <v>41699</v>
      </c>
      <c r="I212">
        <f t="shared" si="18"/>
        <v>2983</v>
      </c>
      <c r="J212" s="155">
        <f t="shared" si="19"/>
        <v>41699</v>
      </c>
      <c r="AN212" s="175"/>
    </row>
    <row r="213" spans="1:40" x14ac:dyDescent="0.25">
      <c r="A213" s="181" t="s">
        <v>542</v>
      </c>
      <c r="B213" s="181" t="s">
        <v>603</v>
      </c>
      <c r="C213" s="181" t="s">
        <v>476</v>
      </c>
      <c r="E213" s="181" t="s">
        <v>675</v>
      </c>
      <c r="F213" s="64">
        <v>172</v>
      </c>
      <c r="G213">
        <f t="shared" si="16"/>
        <v>2014</v>
      </c>
      <c r="H213" s="156">
        <f t="shared" si="17"/>
        <v>41730</v>
      </c>
      <c r="I213">
        <f t="shared" si="18"/>
        <v>2988</v>
      </c>
      <c r="J213" s="155">
        <f t="shared" si="19"/>
        <v>41730</v>
      </c>
      <c r="AN213" s="175"/>
    </row>
    <row r="214" spans="1:40" x14ac:dyDescent="0.25">
      <c r="A214" s="181" t="s">
        <v>542</v>
      </c>
      <c r="B214" s="181" t="s">
        <v>605</v>
      </c>
      <c r="C214" s="181" t="s">
        <v>400</v>
      </c>
      <c r="E214" s="181" t="s">
        <v>726</v>
      </c>
      <c r="F214" s="64">
        <v>173</v>
      </c>
      <c r="G214">
        <f t="shared" si="16"/>
        <v>2014</v>
      </c>
      <c r="H214" s="156">
        <f t="shared" si="17"/>
        <v>41760</v>
      </c>
      <c r="I214">
        <f t="shared" si="18"/>
        <v>2991</v>
      </c>
      <c r="J214" s="155">
        <f t="shared" si="19"/>
        <v>41760</v>
      </c>
      <c r="AN214" s="175"/>
    </row>
    <row r="215" spans="1:40" x14ac:dyDescent="0.25">
      <c r="A215" s="181" t="s">
        <v>542</v>
      </c>
      <c r="B215" s="181" t="s">
        <v>607</v>
      </c>
      <c r="C215" s="181" t="s">
        <v>608</v>
      </c>
      <c r="E215" s="181" t="s">
        <v>727</v>
      </c>
      <c r="F215" s="64">
        <v>174</v>
      </c>
      <c r="G215">
        <f t="shared" si="16"/>
        <v>2014</v>
      </c>
      <c r="H215" s="156">
        <f t="shared" si="17"/>
        <v>41791</v>
      </c>
      <c r="I215">
        <f t="shared" si="18"/>
        <v>2994</v>
      </c>
      <c r="J215" s="155">
        <f t="shared" si="19"/>
        <v>41791</v>
      </c>
      <c r="AN215" s="175"/>
    </row>
    <row r="216" spans="1:40" x14ac:dyDescent="0.25">
      <c r="A216" s="181" t="s">
        <v>542</v>
      </c>
      <c r="B216" s="181" t="s">
        <v>610</v>
      </c>
      <c r="C216" s="181" t="s">
        <v>611</v>
      </c>
      <c r="E216" s="181" t="s">
        <v>728</v>
      </c>
      <c r="F216" s="64">
        <v>175</v>
      </c>
      <c r="G216">
        <f t="shared" si="16"/>
        <v>2014</v>
      </c>
      <c r="H216" s="156">
        <f t="shared" si="17"/>
        <v>41821</v>
      </c>
      <c r="I216">
        <f t="shared" si="18"/>
        <v>3000</v>
      </c>
      <c r="J216" s="155">
        <f t="shared" si="19"/>
        <v>41821</v>
      </c>
      <c r="AN216" s="175"/>
    </row>
    <row r="217" spans="1:40" x14ac:dyDescent="0.25">
      <c r="A217" s="181" t="s">
        <v>542</v>
      </c>
      <c r="B217" s="181" t="s">
        <v>613</v>
      </c>
      <c r="C217" s="181" t="s">
        <v>614</v>
      </c>
      <c r="E217" s="181" t="s">
        <v>729</v>
      </c>
      <c r="F217" s="64">
        <v>176</v>
      </c>
      <c r="G217">
        <f t="shared" si="16"/>
        <v>2014</v>
      </c>
      <c r="H217" s="156">
        <f t="shared" si="17"/>
        <v>41852</v>
      </c>
      <c r="I217">
        <f t="shared" si="18"/>
        <v>3001</v>
      </c>
      <c r="J217" s="155">
        <f t="shared" si="19"/>
        <v>41852</v>
      </c>
      <c r="AN217" s="175"/>
    </row>
    <row r="218" spans="1:40" x14ac:dyDescent="0.25">
      <c r="A218" s="181" t="s">
        <v>542</v>
      </c>
      <c r="B218" s="181" t="s">
        <v>616</v>
      </c>
      <c r="C218" s="181" t="s">
        <v>617</v>
      </c>
      <c r="E218" s="181" t="s">
        <v>730</v>
      </c>
      <c r="F218" s="64">
        <v>177</v>
      </c>
      <c r="G218">
        <f t="shared" si="16"/>
        <v>2014</v>
      </c>
      <c r="H218" s="156">
        <f t="shared" si="17"/>
        <v>41883</v>
      </c>
      <c r="I218">
        <f t="shared" si="18"/>
        <v>3006</v>
      </c>
      <c r="J218" s="155">
        <f t="shared" si="19"/>
        <v>41883</v>
      </c>
      <c r="AN218" s="175"/>
    </row>
    <row r="219" spans="1:40" x14ac:dyDescent="0.25">
      <c r="A219" s="181" t="s">
        <v>542</v>
      </c>
      <c r="B219" s="181" t="s">
        <v>619</v>
      </c>
      <c r="C219" s="181" t="s">
        <v>620</v>
      </c>
      <c r="E219" s="181" t="s">
        <v>683</v>
      </c>
      <c r="F219" s="64">
        <v>178</v>
      </c>
      <c r="G219">
        <f t="shared" si="16"/>
        <v>2014</v>
      </c>
      <c r="H219" s="156">
        <f t="shared" si="17"/>
        <v>41913</v>
      </c>
      <c r="I219">
        <f t="shared" si="18"/>
        <v>3012</v>
      </c>
      <c r="J219" s="155">
        <f t="shared" si="19"/>
        <v>41913</v>
      </c>
      <c r="AN219" s="175"/>
    </row>
    <row r="220" spans="1:40" x14ac:dyDescent="0.25">
      <c r="A220" s="181" t="s">
        <v>542</v>
      </c>
      <c r="B220" s="181" t="s">
        <v>622</v>
      </c>
      <c r="C220" s="181" t="s">
        <v>623</v>
      </c>
      <c r="E220" s="181" t="s">
        <v>686</v>
      </c>
      <c r="F220" s="64">
        <v>179</v>
      </c>
      <c r="G220">
        <f t="shared" si="16"/>
        <v>2014</v>
      </c>
      <c r="H220" s="156">
        <f t="shared" si="17"/>
        <v>41944</v>
      </c>
      <c r="I220">
        <f t="shared" si="18"/>
        <v>3013</v>
      </c>
      <c r="J220" s="155">
        <f t="shared" si="19"/>
        <v>41944</v>
      </c>
      <c r="AN220" s="175"/>
    </row>
    <row r="221" spans="1:40" x14ac:dyDescent="0.25">
      <c r="A221" s="181" t="s">
        <v>542</v>
      </c>
      <c r="B221" s="181" t="s">
        <v>625</v>
      </c>
      <c r="C221" s="181" t="s">
        <v>626</v>
      </c>
      <c r="E221" s="181" t="s">
        <v>690</v>
      </c>
      <c r="F221" s="64">
        <v>180</v>
      </c>
      <c r="G221">
        <f t="shared" si="16"/>
        <v>2014</v>
      </c>
      <c r="H221" s="156">
        <f t="shared" si="17"/>
        <v>41974</v>
      </c>
      <c r="I221">
        <f t="shared" si="18"/>
        <v>3024</v>
      </c>
      <c r="J221" s="155">
        <f t="shared" si="19"/>
        <v>41974</v>
      </c>
      <c r="AN221" s="175"/>
    </row>
    <row r="222" spans="1:40" x14ac:dyDescent="0.25">
      <c r="A222" s="181" t="s">
        <v>546</v>
      </c>
      <c r="B222" s="181" t="s">
        <v>594</v>
      </c>
      <c r="C222" s="181" t="s">
        <v>595</v>
      </c>
      <c r="E222" s="181" t="s">
        <v>697</v>
      </c>
      <c r="F222" s="64">
        <v>181</v>
      </c>
      <c r="G222">
        <f t="shared" si="16"/>
        <v>2015</v>
      </c>
      <c r="H222" s="156">
        <f t="shared" si="17"/>
        <v>42005</v>
      </c>
      <c r="I222">
        <f t="shared" si="18"/>
        <v>3031</v>
      </c>
      <c r="J222" s="155">
        <f t="shared" si="19"/>
        <v>42005</v>
      </c>
      <c r="AN222" s="175"/>
    </row>
    <row r="223" spans="1:40" x14ac:dyDescent="0.25">
      <c r="A223" s="181" t="s">
        <v>546</v>
      </c>
      <c r="B223" s="181" t="s">
        <v>597</v>
      </c>
      <c r="C223" s="181" t="s">
        <v>598</v>
      </c>
      <c r="E223" s="181" t="s">
        <v>692</v>
      </c>
      <c r="F223" s="64">
        <v>182</v>
      </c>
      <c r="G223">
        <f t="shared" si="16"/>
        <v>2015</v>
      </c>
      <c r="H223" s="156">
        <f t="shared" si="17"/>
        <v>42036</v>
      </c>
      <c r="I223">
        <f t="shared" si="18"/>
        <v>3034</v>
      </c>
      <c r="J223" s="155">
        <f t="shared" si="19"/>
        <v>42036</v>
      </c>
      <c r="AN223" s="175"/>
    </row>
    <row r="224" spans="1:40" x14ac:dyDescent="0.25">
      <c r="A224" s="181" t="s">
        <v>546</v>
      </c>
      <c r="B224" s="181" t="s">
        <v>600</v>
      </c>
      <c r="C224" s="181" t="s">
        <v>601</v>
      </c>
      <c r="E224" s="181" t="s">
        <v>731</v>
      </c>
      <c r="F224" s="64">
        <v>183</v>
      </c>
      <c r="G224">
        <f t="shared" si="16"/>
        <v>2015</v>
      </c>
      <c r="H224" s="156">
        <f t="shared" si="17"/>
        <v>42064</v>
      </c>
      <c r="I224">
        <f t="shared" si="18"/>
        <v>3039</v>
      </c>
      <c r="J224" s="155">
        <f t="shared" si="19"/>
        <v>42064</v>
      </c>
      <c r="AN224" s="175"/>
    </row>
    <row r="225" spans="1:40" x14ac:dyDescent="0.25">
      <c r="A225" s="181" t="s">
        <v>546</v>
      </c>
      <c r="B225" s="181" t="s">
        <v>603</v>
      </c>
      <c r="C225" s="181" t="s">
        <v>476</v>
      </c>
      <c r="E225" s="181" t="s">
        <v>732</v>
      </c>
      <c r="F225" s="64">
        <v>184</v>
      </c>
      <c r="G225">
        <f t="shared" si="16"/>
        <v>2015</v>
      </c>
      <c r="H225" s="156">
        <f t="shared" si="17"/>
        <v>42095</v>
      </c>
      <c r="I225">
        <f t="shared" si="18"/>
        <v>3045</v>
      </c>
      <c r="J225" s="155">
        <f t="shared" si="19"/>
        <v>42095</v>
      </c>
      <c r="AN225" s="175"/>
    </row>
    <row r="226" spans="1:40" x14ac:dyDescent="0.25">
      <c r="A226" s="181" t="s">
        <v>546</v>
      </c>
      <c r="B226" s="181" t="s">
        <v>605</v>
      </c>
      <c r="C226" s="181" t="s">
        <v>400</v>
      </c>
      <c r="E226" s="181" t="s">
        <v>733</v>
      </c>
      <c r="F226" s="64">
        <v>185</v>
      </c>
      <c r="G226">
        <f t="shared" si="16"/>
        <v>2015</v>
      </c>
      <c r="H226" s="156">
        <f t="shared" si="17"/>
        <v>42125</v>
      </c>
      <c r="I226">
        <f t="shared" si="18"/>
        <v>3050</v>
      </c>
      <c r="J226" s="155">
        <f t="shared" si="19"/>
        <v>42125</v>
      </c>
      <c r="AN226" s="175"/>
    </row>
    <row r="227" spans="1:40" x14ac:dyDescent="0.25">
      <c r="A227" s="181" t="s">
        <v>546</v>
      </c>
      <c r="B227" s="181" t="s">
        <v>607</v>
      </c>
      <c r="C227" s="181" t="s">
        <v>608</v>
      </c>
      <c r="E227" s="181" t="s">
        <v>734</v>
      </c>
      <c r="F227" s="64">
        <v>186</v>
      </c>
      <c r="G227">
        <f t="shared" si="16"/>
        <v>2015</v>
      </c>
      <c r="H227" s="156">
        <f t="shared" si="17"/>
        <v>42156</v>
      </c>
      <c r="I227">
        <f t="shared" si="18"/>
        <v>3058</v>
      </c>
      <c r="J227" s="155">
        <f t="shared" si="19"/>
        <v>42156</v>
      </c>
      <c r="AN227" s="175"/>
    </row>
    <row r="228" spans="1:40" x14ac:dyDescent="0.25">
      <c r="A228" s="181" t="s">
        <v>546</v>
      </c>
      <c r="B228" s="181" t="s">
        <v>610</v>
      </c>
      <c r="C228" s="181" t="s">
        <v>611</v>
      </c>
      <c r="E228" s="181" t="s">
        <v>735</v>
      </c>
      <c r="F228" s="64">
        <v>187</v>
      </c>
      <c r="G228">
        <f t="shared" si="16"/>
        <v>2015</v>
      </c>
      <c r="H228" s="156">
        <f t="shared" si="17"/>
        <v>42186</v>
      </c>
      <c r="I228">
        <f t="shared" si="18"/>
        <v>3066</v>
      </c>
      <c r="J228" s="155">
        <f t="shared" si="19"/>
        <v>42186</v>
      </c>
      <c r="AN228" s="175"/>
    </row>
    <row r="229" spans="1:40" x14ac:dyDescent="0.25">
      <c r="A229" s="181" t="s">
        <v>546</v>
      </c>
      <c r="B229" s="181" t="s">
        <v>613</v>
      </c>
      <c r="C229" s="181" t="s">
        <v>614</v>
      </c>
      <c r="E229" s="181" t="s">
        <v>736</v>
      </c>
      <c r="F229" s="64">
        <v>188</v>
      </c>
      <c r="G229">
        <f t="shared" si="16"/>
        <v>2015</v>
      </c>
      <c r="H229" s="156">
        <f t="shared" si="17"/>
        <v>42217</v>
      </c>
      <c r="I229">
        <f t="shared" si="18"/>
        <v>3069</v>
      </c>
      <c r="J229" s="155">
        <f t="shared" si="19"/>
        <v>42217</v>
      </c>
      <c r="AN229" s="175"/>
    </row>
    <row r="230" spans="1:40" x14ac:dyDescent="0.25">
      <c r="A230" s="181" t="s">
        <v>546</v>
      </c>
      <c r="B230" s="181" t="s">
        <v>616</v>
      </c>
      <c r="C230" s="181" t="s">
        <v>617</v>
      </c>
      <c r="E230" s="181" t="s">
        <v>737</v>
      </c>
      <c r="F230" s="64">
        <v>189</v>
      </c>
      <c r="G230">
        <f t="shared" si="16"/>
        <v>2015</v>
      </c>
      <c r="H230" s="156">
        <f t="shared" si="17"/>
        <v>42248</v>
      </c>
      <c r="I230">
        <f t="shared" si="18"/>
        <v>3076</v>
      </c>
      <c r="J230" s="155">
        <f t="shared" si="19"/>
        <v>42248</v>
      </c>
      <c r="AN230" s="175"/>
    </row>
    <row r="231" spans="1:40" x14ac:dyDescent="0.25">
      <c r="A231" s="181" t="s">
        <v>546</v>
      </c>
      <c r="B231" s="181" t="s">
        <v>619</v>
      </c>
      <c r="C231" s="181" t="s">
        <v>620</v>
      </c>
      <c r="E231" s="181" t="s">
        <v>738</v>
      </c>
      <c r="F231" s="64">
        <v>190</v>
      </c>
      <c r="G231">
        <f t="shared" si="16"/>
        <v>2015</v>
      </c>
      <c r="H231" s="156">
        <f t="shared" si="17"/>
        <v>42278</v>
      </c>
      <c r="I231">
        <f t="shared" si="18"/>
        <v>3079</v>
      </c>
      <c r="J231" s="155">
        <f t="shared" si="19"/>
        <v>42278</v>
      </c>
      <c r="AN231" s="175"/>
    </row>
    <row r="232" spans="1:40" x14ac:dyDescent="0.25">
      <c r="A232" s="181" t="s">
        <v>546</v>
      </c>
      <c r="B232" s="181" t="s">
        <v>622</v>
      </c>
      <c r="C232" s="181" t="s">
        <v>623</v>
      </c>
      <c r="E232" s="181" t="s">
        <v>739</v>
      </c>
      <c r="F232" s="64">
        <v>191</v>
      </c>
      <c r="G232">
        <f t="shared" si="16"/>
        <v>2015</v>
      </c>
      <c r="H232" s="156">
        <f t="shared" si="17"/>
        <v>42309</v>
      </c>
      <c r="I232">
        <f t="shared" si="18"/>
        <v>3087</v>
      </c>
      <c r="J232" s="155">
        <f t="shared" si="19"/>
        <v>42309</v>
      </c>
      <c r="AN232" s="175"/>
    </row>
    <row r="233" spans="1:40" x14ac:dyDescent="0.25">
      <c r="A233" s="181" t="s">
        <v>546</v>
      </c>
      <c r="B233" s="181" t="s">
        <v>625</v>
      </c>
      <c r="C233" s="181" t="s">
        <v>626</v>
      </c>
      <c r="E233" s="181" t="s">
        <v>740</v>
      </c>
      <c r="F233" s="64">
        <v>192</v>
      </c>
      <c r="G233">
        <f t="shared" si="16"/>
        <v>2015</v>
      </c>
      <c r="H233" s="156">
        <f t="shared" si="17"/>
        <v>42339</v>
      </c>
      <c r="I233">
        <f t="shared" si="18"/>
        <v>3094</v>
      </c>
      <c r="J233" s="155">
        <f t="shared" si="19"/>
        <v>42339</v>
      </c>
      <c r="AN233" s="175"/>
    </row>
    <row r="234" spans="1:40" x14ac:dyDescent="0.25">
      <c r="A234" s="181" t="s">
        <v>550</v>
      </c>
      <c r="B234" s="181" t="s">
        <v>594</v>
      </c>
      <c r="C234" s="181" t="s">
        <v>595</v>
      </c>
      <c r="E234" s="181" t="s">
        <v>741</v>
      </c>
      <c r="F234" s="64">
        <v>193</v>
      </c>
      <c r="G234">
        <f t="shared" si="16"/>
        <v>2016</v>
      </c>
      <c r="H234" s="156">
        <f t="shared" si="17"/>
        <v>42370</v>
      </c>
      <c r="I234">
        <f t="shared" si="18"/>
        <v>3101</v>
      </c>
      <c r="J234" s="155">
        <f t="shared" si="19"/>
        <v>42370</v>
      </c>
      <c r="AN234" s="175"/>
    </row>
    <row r="235" spans="1:40" x14ac:dyDescent="0.25">
      <c r="A235" s="181" t="s">
        <v>550</v>
      </c>
      <c r="B235" s="181" t="s">
        <v>597</v>
      </c>
      <c r="C235" s="181" t="s">
        <v>598</v>
      </c>
      <c r="E235" s="181" t="s">
        <v>742</v>
      </c>
      <c r="F235" s="64">
        <v>194</v>
      </c>
      <c r="G235">
        <f t="shared" ref="G235:G298" si="20">VALUE(A235)</f>
        <v>2016</v>
      </c>
      <c r="H235" s="156">
        <f t="shared" ref="H235:H298" si="21">IF(ISBLANK(A235), "", J235)</f>
        <v>42401</v>
      </c>
      <c r="I235">
        <f t="shared" ref="I235:I298" si="22">IF(ISBLANK(E235),NA(),VALUE(E235))</f>
        <v>3107</v>
      </c>
      <c r="J235" s="155">
        <f t="shared" ref="J235:J298" si="23">DATE(G235,B235,1)</f>
        <v>42401</v>
      </c>
      <c r="AN235" s="175"/>
    </row>
    <row r="236" spans="1:40" x14ac:dyDescent="0.25">
      <c r="A236" s="181" t="s">
        <v>550</v>
      </c>
      <c r="B236" s="181" t="s">
        <v>600</v>
      </c>
      <c r="C236" s="181" t="s">
        <v>601</v>
      </c>
      <c r="E236" s="181" t="s">
        <v>743</v>
      </c>
      <c r="F236" s="64">
        <v>195</v>
      </c>
      <c r="G236">
        <f t="shared" si="20"/>
        <v>2016</v>
      </c>
      <c r="H236" s="156">
        <f t="shared" si="21"/>
        <v>42430</v>
      </c>
      <c r="I236">
        <f t="shared" si="22"/>
        <v>3114</v>
      </c>
      <c r="J236" s="155">
        <f t="shared" si="23"/>
        <v>42430</v>
      </c>
      <c r="AN236" s="175"/>
    </row>
    <row r="237" spans="1:40" x14ac:dyDescent="0.25">
      <c r="A237" s="181" t="s">
        <v>550</v>
      </c>
      <c r="B237" s="181" t="s">
        <v>603</v>
      </c>
      <c r="C237" s="181" t="s">
        <v>476</v>
      </c>
      <c r="E237" s="181" t="s">
        <v>744</v>
      </c>
      <c r="F237" s="64">
        <v>196</v>
      </c>
      <c r="G237">
        <f t="shared" si="20"/>
        <v>2016</v>
      </c>
      <c r="H237" s="156">
        <f t="shared" si="21"/>
        <v>42461</v>
      </c>
      <c r="I237">
        <f t="shared" si="22"/>
        <v>3121</v>
      </c>
      <c r="J237" s="155">
        <f t="shared" si="23"/>
        <v>42461</v>
      </c>
      <c r="AN237" s="175"/>
    </row>
    <row r="238" spans="1:40" x14ac:dyDescent="0.25">
      <c r="A238" s="181" t="s">
        <v>550</v>
      </c>
      <c r="B238" s="181" t="s">
        <v>605</v>
      </c>
      <c r="C238" s="181" t="s">
        <v>400</v>
      </c>
      <c r="E238" s="181" t="s">
        <v>745</v>
      </c>
      <c r="F238" s="64">
        <v>197</v>
      </c>
      <c r="G238">
        <f t="shared" si="20"/>
        <v>2016</v>
      </c>
      <c r="H238" s="156">
        <f t="shared" si="21"/>
        <v>42491</v>
      </c>
      <c r="I238">
        <f t="shared" si="22"/>
        <v>3128</v>
      </c>
      <c r="J238" s="155">
        <f t="shared" si="23"/>
        <v>42491</v>
      </c>
      <c r="AN238" s="175"/>
    </row>
    <row r="239" spans="1:40" x14ac:dyDescent="0.25">
      <c r="A239" s="181" t="s">
        <v>550</v>
      </c>
      <c r="B239" s="181" t="s">
        <v>607</v>
      </c>
      <c r="C239" s="181" t="s">
        <v>608</v>
      </c>
      <c r="E239" s="181" t="s">
        <v>746</v>
      </c>
      <c r="F239" s="64">
        <v>198</v>
      </c>
      <c r="G239">
        <f t="shared" si="20"/>
        <v>2016</v>
      </c>
      <c r="H239" s="156">
        <f t="shared" si="21"/>
        <v>42522</v>
      </c>
      <c r="I239">
        <f t="shared" si="22"/>
        <v>3134</v>
      </c>
      <c r="J239" s="155">
        <f t="shared" si="23"/>
        <v>42522</v>
      </c>
      <c r="AN239" s="175"/>
    </row>
    <row r="240" spans="1:40" x14ac:dyDescent="0.25">
      <c r="A240" s="181" t="s">
        <v>550</v>
      </c>
      <c r="B240" s="181" t="s">
        <v>610</v>
      </c>
      <c r="C240" s="181" t="s">
        <v>611</v>
      </c>
      <c r="E240" s="181" t="s">
        <v>747</v>
      </c>
      <c r="F240" s="64">
        <v>199</v>
      </c>
      <c r="G240">
        <f t="shared" si="20"/>
        <v>2016</v>
      </c>
      <c r="H240" s="156">
        <f t="shared" si="21"/>
        <v>42552</v>
      </c>
      <c r="I240">
        <f t="shared" si="22"/>
        <v>3141</v>
      </c>
      <c r="J240" s="155">
        <f t="shared" si="23"/>
        <v>42552</v>
      </c>
      <c r="AN240" s="175"/>
    </row>
    <row r="241" spans="1:40" x14ac:dyDescent="0.25">
      <c r="A241" s="181" t="s">
        <v>550</v>
      </c>
      <c r="B241" s="181" t="s">
        <v>613</v>
      </c>
      <c r="C241" s="181" t="s">
        <v>614</v>
      </c>
      <c r="E241" s="181" t="s">
        <v>748</v>
      </c>
      <c r="F241" s="64">
        <v>200</v>
      </c>
      <c r="G241">
        <f t="shared" si="20"/>
        <v>2016</v>
      </c>
      <c r="H241" s="156">
        <f t="shared" si="21"/>
        <v>42583</v>
      </c>
      <c r="I241">
        <f t="shared" si="22"/>
        <v>3148</v>
      </c>
      <c r="J241" s="155">
        <f t="shared" si="23"/>
        <v>42583</v>
      </c>
      <c r="AN241" s="175"/>
    </row>
    <row r="242" spans="1:40" x14ac:dyDescent="0.25">
      <c r="A242" s="181" t="s">
        <v>550</v>
      </c>
      <c r="B242" s="181" t="s">
        <v>616</v>
      </c>
      <c r="C242" s="181" t="s">
        <v>617</v>
      </c>
      <c r="E242" s="181" t="s">
        <v>749</v>
      </c>
      <c r="F242" s="64">
        <v>201</v>
      </c>
      <c r="G242">
        <f t="shared" si="20"/>
        <v>2016</v>
      </c>
      <c r="H242" s="156">
        <f t="shared" si="21"/>
        <v>42614</v>
      </c>
      <c r="I242">
        <f t="shared" si="22"/>
        <v>3155</v>
      </c>
      <c r="J242" s="155">
        <f t="shared" si="23"/>
        <v>42614</v>
      </c>
      <c r="AN242" s="175"/>
    </row>
    <row r="243" spans="1:40" x14ac:dyDescent="0.25">
      <c r="A243" s="181" t="s">
        <v>550</v>
      </c>
      <c r="B243" s="181" t="s">
        <v>619</v>
      </c>
      <c r="C243" s="181" t="s">
        <v>620</v>
      </c>
      <c r="E243" s="181" t="s">
        <v>750</v>
      </c>
      <c r="F243" s="64">
        <v>202</v>
      </c>
      <c r="G243">
        <f t="shared" si="20"/>
        <v>2016</v>
      </c>
      <c r="H243" s="156">
        <f t="shared" si="21"/>
        <v>42644</v>
      </c>
      <c r="I243">
        <f t="shared" si="22"/>
        <v>3163</v>
      </c>
      <c r="J243" s="155">
        <f t="shared" si="23"/>
        <v>42644</v>
      </c>
      <c r="AN243" s="175"/>
    </row>
    <row r="244" spans="1:40" x14ac:dyDescent="0.25">
      <c r="A244" s="181" t="s">
        <v>550</v>
      </c>
      <c r="B244" s="181" t="s">
        <v>622</v>
      </c>
      <c r="C244" s="181" t="s">
        <v>623</v>
      </c>
      <c r="E244" s="181" t="s">
        <v>751</v>
      </c>
      <c r="F244" s="64">
        <v>203</v>
      </c>
      <c r="G244">
        <f t="shared" si="20"/>
        <v>2016</v>
      </c>
      <c r="H244" s="156">
        <f t="shared" si="21"/>
        <v>42675</v>
      </c>
      <c r="I244">
        <f t="shared" si="22"/>
        <v>3169</v>
      </c>
      <c r="J244" s="155">
        <f t="shared" si="23"/>
        <v>42675</v>
      </c>
      <c r="AN244" s="175"/>
    </row>
    <row r="245" spans="1:40" x14ac:dyDescent="0.25">
      <c r="A245" s="181" t="s">
        <v>550</v>
      </c>
      <c r="B245" s="181" t="s">
        <v>625</v>
      </c>
      <c r="C245" s="181" t="s">
        <v>626</v>
      </c>
      <c r="E245" s="181" t="s">
        <v>752</v>
      </c>
      <c r="F245" s="64">
        <v>204</v>
      </c>
      <c r="G245">
        <f t="shared" si="20"/>
        <v>2016</v>
      </c>
      <c r="H245" s="156">
        <f t="shared" si="21"/>
        <v>42705</v>
      </c>
      <c r="I245">
        <f t="shared" si="22"/>
        <v>3175</v>
      </c>
      <c r="J245" s="155">
        <f t="shared" si="23"/>
        <v>42705</v>
      </c>
      <c r="AN245" s="175"/>
    </row>
    <row r="246" spans="1:40" x14ac:dyDescent="0.25">
      <c r="A246" s="181" t="s">
        <v>554</v>
      </c>
      <c r="B246" s="181" t="s">
        <v>594</v>
      </c>
      <c r="C246" s="181" t="s">
        <v>595</v>
      </c>
      <c r="E246" s="181" t="s">
        <v>753</v>
      </c>
      <c r="F246" s="64">
        <v>205</v>
      </c>
      <c r="G246">
        <f t="shared" si="20"/>
        <v>2017</v>
      </c>
      <c r="H246" s="156">
        <f t="shared" si="21"/>
        <v>42736</v>
      </c>
      <c r="I246">
        <f t="shared" si="22"/>
        <v>3178</v>
      </c>
      <c r="J246" s="155">
        <f t="shared" si="23"/>
        <v>42736</v>
      </c>
      <c r="AN246" s="175"/>
    </row>
    <row r="247" spans="1:40" x14ac:dyDescent="0.25">
      <c r="A247" s="181" t="s">
        <v>554</v>
      </c>
      <c r="B247" s="181" t="s">
        <v>597</v>
      </c>
      <c r="C247" s="181" t="s">
        <v>598</v>
      </c>
      <c r="E247" s="181" t="s">
        <v>754</v>
      </c>
      <c r="F247" s="64">
        <v>206</v>
      </c>
      <c r="G247">
        <f t="shared" si="20"/>
        <v>2017</v>
      </c>
      <c r="H247" s="156">
        <f t="shared" si="21"/>
        <v>42767</v>
      </c>
      <c r="I247">
        <f t="shared" si="22"/>
        <v>3181</v>
      </c>
      <c r="J247" s="155">
        <f t="shared" si="23"/>
        <v>42767</v>
      </c>
      <c r="AN247" s="175"/>
    </row>
    <row r="248" spans="1:40" x14ac:dyDescent="0.25">
      <c r="A248" s="181" t="s">
        <v>554</v>
      </c>
      <c r="B248" s="181" t="s">
        <v>600</v>
      </c>
      <c r="C248" s="181" t="s">
        <v>601</v>
      </c>
      <c r="E248" s="181" t="s">
        <v>755</v>
      </c>
      <c r="F248" s="64">
        <v>207</v>
      </c>
      <c r="G248">
        <f t="shared" si="20"/>
        <v>2017</v>
      </c>
      <c r="H248" s="156">
        <f t="shared" si="21"/>
        <v>42795</v>
      </c>
      <c r="I248">
        <f t="shared" si="22"/>
        <v>3184</v>
      </c>
      <c r="J248" s="155">
        <f t="shared" si="23"/>
        <v>42795</v>
      </c>
      <c r="AN248" s="175"/>
    </row>
    <row r="249" spans="1:40" x14ac:dyDescent="0.25">
      <c r="A249" s="181" t="s">
        <v>554</v>
      </c>
      <c r="B249" s="181" t="s">
        <v>603</v>
      </c>
      <c r="C249" s="181" t="s">
        <v>476</v>
      </c>
      <c r="E249" s="181" t="s">
        <v>756</v>
      </c>
      <c r="F249" s="64">
        <v>208</v>
      </c>
      <c r="G249">
        <f t="shared" si="20"/>
        <v>2017</v>
      </c>
      <c r="H249" s="156">
        <f t="shared" si="21"/>
        <v>42826</v>
      </c>
      <c r="I249">
        <f t="shared" si="22"/>
        <v>3187</v>
      </c>
      <c r="J249" s="155">
        <f t="shared" si="23"/>
        <v>42826</v>
      </c>
      <c r="AN249" s="175"/>
    </row>
    <row r="250" spans="1:40" x14ac:dyDescent="0.25">
      <c r="A250" s="181" t="s">
        <v>554</v>
      </c>
      <c r="B250" s="181" t="s">
        <v>605</v>
      </c>
      <c r="C250" s="181" t="s">
        <v>400</v>
      </c>
      <c r="E250" s="181" t="s">
        <v>757</v>
      </c>
      <c r="F250" s="64">
        <v>209</v>
      </c>
      <c r="G250">
        <f t="shared" si="20"/>
        <v>2017</v>
      </c>
      <c r="H250" s="156">
        <f t="shared" si="21"/>
        <v>42856</v>
      </c>
      <c r="I250">
        <f t="shared" si="22"/>
        <v>3190</v>
      </c>
      <c r="J250" s="155">
        <f t="shared" si="23"/>
        <v>42856</v>
      </c>
      <c r="AN250" s="175"/>
    </row>
    <row r="251" spans="1:40" x14ac:dyDescent="0.25">
      <c r="A251" s="181" t="s">
        <v>554</v>
      </c>
      <c r="B251" s="181" t="s">
        <v>607</v>
      </c>
      <c r="C251" s="181" t="s">
        <v>608</v>
      </c>
      <c r="E251" s="181" t="s">
        <v>758</v>
      </c>
      <c r="F251" s="64">
        <v>210</v>
      </c>
      <c r="G251">
        <f t="shared" si="20"/>
        <v>2017</v>
      </c>
      <c r="H251" s="156">
        <f t="shared" si="21"/>
        <v>42887</v>
      </c>
      <c r="I251">
        <f t="shared" si="22"/>
        <v>3193</v>
      </c>
      <c r="J251" s="155">
        <f t="shared" si="23"/>
        <v>42887</v>
      </c>
      <c r="AN251" s="175"/>
    </row>
    <row r="252" spans="1:40" x14ac:dyDescent="0.25">
      <c r="A252" s="181" t="s">
        <v>554</v>
      </c>
      <c r="B252" s="181" t="s">
        <v>610</v>
      </c>
      <c r="C252" s="181" t="s">
        <v>611</v>
      </c>
      <c r="E252" s="181" t="s">
        <v>759</v>
      </c>
      <c r="F252" s="64">
        <v>211</v>
      </c>
      <c r="G252">
        <f t="shared" si="20"/>
        <v>2017</v>
      </c>
      <c r="H252" s="156">
        <f t="shared" si="21"/>
        <v>42917</v>
      </c>
      <c r="I252">
        <f t="shared" si="22"/>
        <v>3197</v>
      </c>
      <c r="J252" s="155">
        <f t="shared" si="23"/>
        <v>42917</v>
      </c>
      <c r="AN252" s="175"/>
    </row>
    <row r="253" spans="1:40" x14ac:dyDescent="0.25">
      <c r="A253" s="181" t="s">
        <v>554</v>
      </c>
      <c r="B253" s="181" t="s">
        <v>613</v>
      </c>
      <c r="C253" s="181" t="s">
        <v>614</v>
      </c>
      <c r="E253" s="181" t="s">
        <v>760</v>
      </c>
      <c r="F253" s="64">
        <v>212</v>
      </c>
      <c r="G253">
        <f t="shared" si="20"/>
        <v>2017</v>
      </c>
      <c r="H253" s="156">
        <f t="shared" si="21"/>
        <v>42948</v>
      </c>
      <c r="I253">
        <f t="shared" si="22"/>
        <v>3201</v>
      </c>
      <c r="J253" s="155">
        <f t="shared" si="23"/>
        <v>42948</v>
      </c>
      <c r="AN253" s="175"/>
    </row>
    <row r="254" spans="1:40" x14ac:dyDescent="0.25">
      <c r="A254" s="181" t="s">
        <v>554</v>
      </c>
      <c r="B254" s="181" t="s">
        <v>616</v>
      </c>
      <c r="C254" s="181" t="s">
        <v>617</v>
      </c>
      <c r="E254" s="181" t="s">
        <v>761</v>
      </c>
      <c r="F254" s="64">
        <v>213</v>
      </c>
      <c r="G254">
        <f t="shared" si="20"/>
        <v>2017</v>
      </c>
      <c r="H254" s="156">
        <f t="shared" si="21"/>
        <v>42979</v>
      </c>
      <c r="I254">
        <f t="shared" si="22"/>
        <v>3204</v>
      </c>
      <c r="J254" s="155">
        <f t="shared" si="23"/>
        <v>42979</v>
      </c>
      <c r="AN254" s="175"/>
    </row>
    <row r="255" spans="1:40" x14ac:dyDescent="0.25">
      <c r="A255" s="181" t="s">
        <v>554</v>
      </c>
      <c r="B255" s="181" t="s">
        <v>619</v>
      </c>
      <c r="C255" s="181" t="s">
        <v>620</v>
      </c>
      <c r="E255" s="181" t="s">
        <v>762</v>
      </c>
      <c r="F255" s="64">
        <v>214</v>
      </c>
      <c r="G255">
        <f t="shared" si="20"/>
        <v>2017</v>
      </c>
      <c r="H255" s="156">
        <f t="shared" si="21"/>
        <v>43009</v>
      </c>
      <c r="I255">
        <f t="shared" si="22"/>
        <v>3207</v>
      </c>
      <c r="J255" s="155">
        <f t="shared" si="23"/>
        <v>43009</v>
      </c>
      <c r="AN255" s="175"/>
    </row>
    <row r="256" spans="1:40" x14ac:dyDescent="0.25">
      <c r="A256" s="181" t="s">
        <v>554</v>
      </c>
      <c r="B256" s="181" t="s">
        <v>622</v>
      </c>
      <c r="C256" s="181" t="s">
        <v>623</v>
      </c>
      <c r="E256" s="181" t="s">
        <v>763</v>
      </c>
      <c r="F256" s="64">
        <v>215</v>
      </c>
      <c r="G256">
        <f t="shared" si="20"/>
        <v>2017</v>
      </c>
      <c r="H256" s="156">
        <f t="shared" si="21"/>
        <v>43040</v>
      </c>
      <c r="I256">
        <f t="shared" si="22"/>
        <v>3210</v>
      </c>
      <c r="J256" s="155">
        <f t="shared" si="23"/>
        <v>43040</v>
      </c>
      <c r="AN256" s="175"/>
    </row>
    <row r="257" spans="1:40" x14ac:dyDescent="0.25">
      <c r="A257" s="181" t="s">
        <v>554</v>
      </c>
      <c r="B257" s="181" t="s">
        <v>625</v>
      </c>
      <c r="C257" s="181" t="s">
        <v>626</v>
      </c>
      <c r="E257" s="181" t="s">
        <v>764</v>
      </c>
      <c r="F257" s="64">
        <v>216</v>
      </c>
      <c r="G257">
        <f t="shared" si="20"/>
        <v>2017</v>
      </c>
      <c r="H257" s="156">
        <f t="shared" si="21"/>
        <v>43070</v>
      </c>
      <c r="I257">
        <f t="shared" si="22"/>
        <v>3213</v>
      </c>
      <c r="J257" s="155">
        <f t="shared" si="23"/>
        <v>43070</v>
      </c>
      <c r="AN257" s="175"/>
    </row>
    <row r="258" spans="1:40" x14ac:dyDescent="0.25">
      <c r="A258" s="181" t="s">
        <v>558</v>
      </c>
      <c r="B258" s="181" t="s">
        <v>594</v>
      </c>
      <c r="C258" s="181" t="s">
        <v>595</v>
      </c>
      <c r="E258" s="181" t="s">
        <v>765</v>
      </c>
      <c r="F258" s="64">
        <v>217</v>
      </c>
      <c r="G258">
        <f t="shared" si="20"/>
        <v>2018</v>
      </c>
      <c r="H258" s="156">
        <f t="shared" si="21"/>
        <v>43101</v>
      </c>
      <c r="I258">
        <f t="shared" si="22"/>
        <v>3215</v>
      </c>
      <c r="J258" s="155">
        <f t="shared" si="23"/>
        <v>43101</v>
      </c>
      <c r="AN258" s="175"/>
    </row>
    <row r="259" spans="1:40" x14ac:dyDescent="0.25">
      <c r="A259" s="181" t="s">
        <v>558</v>
      </c>
      <c r="B259" s="181" t="s">
        <v>597</v>
      </c>
      <c r="C259" s="181" t="s">
        <v>598</v>
      </c>
      <c r="E259" s="181" t="s">
        <v>766</v>
      </c>
      <c r="F259" s="64">
        <v>218</v>
      </c>
      <c r="G259">
        <f t="shared" si="20"/>
        <v>2018</v>
      </c>
      <c r="H259" s="156">
        <f t="shared" si="21"/>
        <v>43132</v>
      </c>
      <c r="I259">
        <f t="shared" si="22"/>
        <v>3217</v>
      </c>
      <c r="J259" s="155">
        <f t="shared" si="23"/>
        <v>43132</v>
      </c>
      <c r="AN259" s="175"/>
    </row>
    <row r="260" spans="1:40" x14ac:dyDescent="0.25">
      <c r="A260" s="181" t="s">
        <v>558</v>
      </c>
      <c r="B260" s="181" t="s">
        <v>600</v>
      </c>
      <c r="C260" s="181" t="s">
        <v>601</v>
      </c>
      <c r="E260" s="181" t="s">
        <v>767</v>
      </c>
      <c r="F260" s="64">
        <v>219</v>
      </c>
      <c r="G260">
        <f t="shared" si="20"/>
        <v>2018</v>
      </c>
      <c r="H260" s="156">
        <f t="shared" si="21"/>
        <v>43160</v>
      </c>
      <c r="I260">
        <f t="shared" si="22"/>
        <v>3220</v>
      </c>
      <c r="J260" s="155">
        <f t="shared" si="23"/>
        <v>43160</v>
      </c>
      <c r="AN260" s="175"/>
    </row>
    <row r="261" spans="1:40" x14ac:dyDescent="0.25">
      <c r="A261" s="181" t="s">
        <v>558</v>
      </c>
      <c r="B261" s="181" t="s">
        <v>603</v>
      </c>
      <c r="C261" s="181" t="s">
        <v>476</v>
      </c>
      <c r="E261" s="181" t="s">
        <v>768</v>
      </c>
      <c r="F261" s="64">
        <v>220</v>
      </c>
      <c r="G261">
        <f t="shared" si="20"/>
        <v>2018</v>
      </c>
      <c r="H261" s="156">
        <f t="shared" si="21"/>
        <v>43191</v>
      </c>
      <c r="I261">
        <f t="shared" si="22"/>
        <v>3222</v>
      </c>
      <c r="J261" s="155">
        <f t="shared" si="23"/>
        <v>43191</v>
      </c>
      <c r="AN261" s="175"/>
    </row>
    <row r="262" spans="1:40" x14ac:dyDescent="0.25">
      <c r="A262" s="181" t="s">
        <v>558</v>
      </c>
      <c r="B262" s="181" t="s">
        <v>605</v>
      </c>
      <c r="C262" s="181" t="s">
        <v>400</v>
      </c>
      <c r="E262" s="181" t="s">
        <v>769</v>
      </c>
      <c r="F262" s="64">
        <v>221</v>
      </c>
      <c r="G262">
        <f t="shared" si="20"/>
        <v>2018</v>
      </c>
      <c r="H262" s="156">
        <f t="shared" si="21"/>
        <v>43221</v>
      </c>
      <c r="I262">
        <f t="shared" si="22"/>
        <v>3225</v>
      </c>
      <c r="J262" s="155">
        <f t="shared" si="23"/>
        <v>43221</v>
      </c>
      <c r="AN262" s="175"/>
    </row>
    <row r="263" spans="1:40" x14ac:dyDescent="0.25">
      <c r="A263" s="181" t="s">
        <v>558</v>
      </c>
      <c r="B263" s="181" t="s">
        <v>607</v>
      </c>
      <c r="C263" s="181" t="s">
        <v>608</v>
      </c>
      <c r="E263" s="181" t="s">
        <v>770</v>
      </c>
      <c r="F263" s="64">
        <v>222</v>
      </c>
      <c r="G263">
        <f t="shared" si="20"/>
        <v>2018</v>
      </c>
      <c r="H263" s="156">
        <f t="shared" si="21"/>
        <v>43252</v>
      </c>
      <c r="I263">
        <f t="shared" si="22"/>
        <v>3228</v>
      </c>
      <c r="J263" s="155">
        <f t="shared" si="23"/>
        <v>43252</v>
      </c>
      <c r="AN263" s="175"/>
    </row>
    <row r="264" spans="1:40" x14ac:dyDescent="0.25">
      <c r="A264" s="181" t="s">
        <v>558</v>
      </c>
      <c r="B264" s="181" t="s">
        <v>610</v>
      </c>
      <c r="C264" s="181" t="s">
        <v>611</v>
      </c>
      <c r="E264" s="181" t="s">
        <v>771</v>
      </c>
      <c r="F264" s="64">
        <v>223</v>
      </c>
      <c r="G264">
        <f t="shared" si="20"/>
        <v>2018</v>
      </c>
      <c r="H264" s="156">
        <f t="shared" si="21"/>
        <v>43282</v>
      </c>
      <c r="I264">
        <f t="shared" si="22"/>
        <v>3230</v>
      </c>
      <c r="J264" s="155">
        <f t="shared" si="23"/>
        <v>43282</v>
      </c>
      <c r="AN264" s="175"/>
    </row>
    <row r="265" spans="1:40" x14ac:dyDescent="0.25">
      <c r="A265" s="181" t="s">
        <v>558</v>
      </c>
      <c r="B265" s="181" t="s">
        <v>613</v>
      </c>
      <c r="C265" s="181" t="s">
        <v>614</v>
      </c>
      <c r="E265" s="181" t="s">
        <v>772</v>
      </c>
      <c r="F265" s="64">
        <v>224</v>
      </c>
      <c r="G265">
        <f t="shared" si="20"/>
        <v>2018</v>
      </c>
      <c r="H265" s="156">
        <f t="shared" si="21"/>
        <v>43313</v>
      </c>
      <c r="I265">
        <f t="shared" si="22"/>
        <v>3232</v>
      </c>
      <c r="J265" s="155">
        <f t="shared" si="23"/>
        <v>43313</v>
      </c>
      <c r="AN265" s="175"/>
    </row>
    <row r="266" spans="1:40" x14ac:dyDescent="0.25">
      <c r="A266" s="181" t="s">
        <v>558</v>
      </c>
      <c r="B266" s="181" t="s">
        <v>616</v>
      </c>
      <c r="C266" s="181" t="s">
        <v>617</v>
      </c>
      <c r="E266" s="181" t="s">
        <v>773</v>
      </c>
      <c r="F266" s="64">
        <v>225</v>
      </c>
      <c r="G266">
        <f t="shared" si="20"/>
        <v>2018</v>
      </c>
      <c r="H266" s="156">
        <f t="shared" si="21"/>
        <v>43344</v>
      </c>
      <c r="I266">
        <f t="shared" si="22"/>
        <v>3234</v>
      </c>
      <c r="J266" s="155">
        <f t="shared" si="23"/>
        <v>43344</v>
      </c>
      <c r="AN266" s="175"/>
    </row>
    <row r="267" spans="1:40" x14ac:dyDescent="0.25">
      <c r="A267" s="181" t="s">
        <v>558</v>
      </c>
      <c r="B267" s="181" t="s">
        <v>619</v>
      </c>
      <c r="C267" s="181" t="s">
        <v>620</v>
      </c>
      <c r="E267" s="181" t="s">
        <v>774</v>
      </c>
      <c r="F267" s="64">
        <v>226</v>
      </c>
      <c r="G267">
        <f t="shared" si="20"/>
        <v>2018</v>
      </c>
      <c r="H267" s="156">
        <f t="shared" si="21"/>
        <v>43374</v>
      </c>
      <c r="I267">
        <f t="shared" si="22"/>
        <v>3236</v>
      </c>
      <c r="J267" s="155">
        <f t="shared" si="23"/>
        <v>43374</v>
      </c>
      <c r="AN267" s="175"/>
    </row>
    <row r="268" spans="1:40" x14ac:dyDescent="0.25">
      <c r="A268" s="181" t="s">
        <v>558</v>
      </c>
      <c r="B268" s="181" t="s">
        <v>622</v>
      </c>
      <c r="C268" s="181" t="s">
        <v>623</v>
      </c>
      <c r="E268" s="181" t="s">
        <v>775</v>
      </c>
      <c r="F268" s="64">
        <v>227</v>
      </c>
      <c r="G268">
        <f t="shared" si="20"/>
        <v>2018</v>
      </c>
      <c r="H268" s="156">
        <f t="shared" si="21"/>
        <v>43405</v>
      </c>
      <c r="I268">
        <f t="shared" si="22"/>
        <v>3238</v>
      </c>
      <c r="J268" s="155">
        <f t="shared" si="23"/>
        <v>43405</v>
      </c>
      <c r="AN268" s="175"/>
    </row>
    <row r="269" spans="1:40" x14ac:dyDescent="0.25">
      <c r="A269" s="181" t="s">
        <v>558</v>
      </c>
      <c r="B269" s="181" t="s">
        <v>625</v>
      </c>
      <c r="C269" s="181" t="s">
        <v>626</v>
      </c>
      <c r="E269" s="181" t="s">
        <v>776</v>
      </c>
      <c r="F269" s="64">
        <v>228</v>
      </c>
      <c r="G269">
        <f t="shared" si="20"/>
        <v>2018</v>
      </c>
      <c r="H269" s="156">
        <f t="shared" si="21"/>
        <v>43435</v>
      </c>
      <c r="I269">
        <f t="shared" si="22"/>
        <v>3240</v>
      </c>
      <c r="J269" s="155">
        <f t="shared" si="23"/>
        <v>43435</v>
      </c>
      <c r="AN269" s="175"/>
    </row>
    <row r="270" spans="1:40" x14ac:dyDescent="0.25">
      <c r="A270" s="181" t="s">
        <v>562</v>
      </c>
      <c r="B270" s="181" t="s">
        <v>594</v>
      </c>
      <c r="C270" s="181" t="s">
        <v>595</v>
      </c>
      <c r="E270" s="181" t="s">
        <v>777</v>
      </c>
      <c r="F270" s="64">
        <v>229</v>
      </c>
      <c r="G270">
        <f t="shared" si="20"/>
        <v>2019</v>
      </c>
      <c r="H270" s="156">
        <f t="shared" si="21"/>
        <v>43466</v>
      </c>
      <c r="I270">
        <f t="shared" si="22"/>
        <v>3244</v>
      </c>
      <c r="J270" s="155">
        <f t="shared" si="23"/>
        <v>43466</v>
      </c>
      <c r="AN270" s="175"/>
    </row>
    <row r="271" spans="1:40" x14ac:dyDescent="0.25">
      <c r="A271" s="181" t="s">
        <v>562</v>
      </c>
      <c r="B271" s="181" t="s">
        <v>597</v>
      </c>
      <c r="C271" s="181" t="s">
        <v>598</v>
      </c>
      <c r="E271" s="181" t="s">
        <v>778</v>
      </c>
      <c r="F271" s="64">
        <v>230</v>
      </c>
      <c r="G271">
        <f t="shared" si="20"/>
        <v>2019</v>
      </c>
      <c r="H271" s="156">
        <f t="shared" si="21"/>
        <v>43497</v>
      </c>
      <c r="I271">
        <f t="shared" si="22"/>
        <v>3248</v>
      </c>
      <c r="J271" s="155">
        <f t="shared" si="23"/>
        <v>43497</v>
      </c>
      <c r="AN271" s="175"/>
    </row>
    <row r="272" spans="1:40" x14ac:dyDescent="0.25">
      <c r="A272" s="181" t="s">
        <v>562</v>
      </c>
      <c r="B272" s="181" t="s">
        <v>600</v>
      </c>
      <c r="C272" s="181" t="s">
        <v>601</v>
      </c>
      <c r="E272" s="181" t="s">
        <v>779</v>
      </c>
      <c r="F272" s="64">
        <v>231</v>
      </c>
      <c r="G272">
        <f t="shared" si="20"/>
        <v>2019</v>
      </c>
      <c r="H272" s="156">
        <f t="shared" si="21"/>
        <v>43525</v>
      </c>
      <c r="I272">
        <f t="shared" si="22"/>
        <v>3249</v>
      </c>
      <c r="J272" s="155">
        <f t="shared" si="23"/>
        <v>43525</v>
      </c>
      <c r="AN272" s="175"/>
    </row>
    <row r="273" spans="1:40" x14ac:dyDescent="0.25">
      <c r="A273" s="181" t="s">
        <v>562</v>
      </c>
      <c r="B273" s="181" t="s">
        <v>603</v>
      </c>
      <c r="C273" s="181" t="s">
        <v>476</v>
      </c>
      <c r="E273" s="181" t="s">
        <v>780</v>
      </c>
      <c r="F273" s="64">
        <v>232</v>
      </c>
      <c r="G273">
        <f t="shared" si="20"/>
        <v>2019</v>
      </c>
      <c r="H273" s="156">
        <f t="shared" si="21"/>
        <v>43556</v>
      </c>
      <c r="I273">
        <f t="shared" si="22"/>
        <v>3247</v>
      </c>
      <c r="J273" s="155">
        <f t="shared" si="23"/>
        <v>43556</v>
      </c>
      <c r="AN273" s="175"/>
    </row>
    <row r="274" spans="1:40" x14ac:dyDescent="0.25">
      <c r="A274" s="181" t="s">
        <v>562</v>
      </c>
      <c r="B274" s="181" t="s">
        <v>605</v>
      </c>
      <c r="C274" s="181" t="s">
        <v>400</v>
      </c>
      <c r="E274" s="181" t="s">
        <v>781</v>
      </c>
      <c r="F274" s="64">
        <v>233</v>
      </c>
      <c r="G274">
        <f t="shared" si="20"/>
        <v>2019</v>
      </c>
      <c r="H274" s="156">
        <f t="shared" si="21"/>
        <v>43586</v>
      </c>
      <c r="I274">
        <f t="shared" si="22"/>
        <v>3253</v>
      </c>
      <c r="J274" s="155">
        <f t="shared" si="23"/>
        <v>43586</v>
      </c>
      <c r="AN274" s="175"/>
    </row>
    <row r="275" spans="1:40" x14ac:dyDescent="0.25">
      <c r="A275" s="181" t="s">
        <v>562</v>
      </c>
      <c r="B275" s="181" t="s">
        <v>607</v>
      </c>
      <c r="C275" s="181" t="s">
        <v>608</v>
      </c>
      <c r="E275" s="181" t="s">
        <v>782</v>
      </c>
      <c r="F275" s="64">
        <v>234</v>
      </c>
      <c r="G275">
        <f t="shared" si="20"/>
        <v>2019</v>
      </c>
      <c r="H275" s="156">
        <f t="shared" si="21"/>
        <v>43617</v>
      </c>
      <c r="I275">
        <f t="shared" si="22"/>
        <v>3251</v>
      </c>
      <c r="J275" s="155">
        <f t="shared" si="23"/>
        <v>43617</v>
      </c>
      <c r="AN275" s="175"/>
    </row>
    <row r="276" spans="1:40" x14ac:dyDescent="0.25">
      <c r="A276" s="181" t="s">
        <v>562</v>
      </c>
      <c r="B276" s="181" t="s">
        <v>610</v>
      </c>
      <c r="C276" s="181" t="s">
        <v>611</v>
      </c>
      <c r="E276" s="181" t="s">
        <v>783</v>
      </c>
      <c r="F276" s="64">
        <v>235</v>
      </c>
      <c r="G276">
        <f t="shared" si="20"/>
        <v>2019</v>
      </c>
      <c r="H276" s="156">
        <f t="shared" si="21"/>
        <v>43647</v>
      </c>
      <c r="I276">
        <f t="shared" si="22"/>
        <v>3252</v>
      </c>
      <c r="J276" s="155">
        <f t="shared" si="23"/>
        <v>43647</v>
      </c>
      <c r="AN276" s="175"/>
    </row>
    <row r="277" spans="1:40" x14ac:dyDescent="0.25">
      <c r="A277" s="181" t="s">
        <v>562</v>
      </c>
      <c r="B277" s="181" t="s">
        <v>613</v>
      </c>
      <c r="C277" s="181" t="s">
        <v>614</v>
      </c>
      <c r="E277" s="181" t="s">
        <v>784</v>
      </c>
      <c r="F277" s="64">
        <v>236</v>
      </c>
      <c r="G277">
        <f t="shared" si="20"/>
        <v>2019</v>
      </c>
      <c r="H277" s="156">
        <f t="shared" si="21"/>
        <v>43678</v>
      </c>
      <c r="I277">
        <f t="shared" si="22"/>
        <v>3260</v>
      </c>
      <c r="J277" s="155">
        <f t="shared" si="23"/>
        <v>43678</v>
      </c>
      <c r="AN277" s="175"/>
    </row>
    <row r="278" spans="1:40" x14ac:dyDescent="0.25">
      <c r="A278" s="181" t="s">
        <v>562</v>
      </c>
      <c r="B278" s="181" t="s">
        <v>616</v>
      </c>
      <c r="C278" s="181" t="s">
        <v>617</v>
      </c>
      <c r="E278" s="181" t="s">
        <v>785</v>
      </c>
      <c r="F278" s="64">
        <v>237</v>
      </c>
      <c r="G278">
        <f t="shared" si="20"/>
        <v>2019</v>
      </c>
      <c r="H278" s="156">
        <f t="shared" si="21"/>
        <v>43709</v>
      </c>
      <c r="I278">
        <f t="shared" si="22"/>
        <v>3266</v>
      </c>
      <c r="J278" s="155">
        <f t="shared" si="23"/>
        <v>43709</v>
      </c>
      <c r="AN278" s="175"/>
    </row>
    <row r="279" spans="1:40" x14ac:dyDescent="0.25">
      <c r="A279" s="181" t="s">
        <v>562</v>
      </c>
      <c r="B279" s="181" t="s">
        <v>619</v>
      </c>
      <c r="C279" s="181" t="s">
        <v>620</v>
      </c>
      <c r="E279" s="181" t="s">
        <v>786</v>
      </c>
      <c r="F279" s="64">
        <v>238</v>
      </c>
      <c r="G279">
        <f t="shared" si="20"/>
        <v>2019</v>
      </c>
      <c r="H279" s="156">
        <f t="shared" si="21"/>
        <v>43739</v>
      </c>
      <c r="I279">
        <f t="shared" si="22"/>
        <v>3269</v>
      </c>
      <c r="J279" s="155">
        <f t="shared" si="23"/>
        <v>43739</v>
      </c>
      <c r="AN279" s="175"/>
    </row>
    <row r="280" spans="1:40" x14ac:dyDescent="0.25">
      <c r="A280" s="181" t="s">
        <v>562</v>
      </c>
      <c r="B280" s="181" t="s">
        <v>622</v>
      </c>
      <c r="C280" s="181" t="s">
        <v>623</v>
      </c>
      <c r="E280" s="181" t="s">
        <v>786</v>
      </c>
      <c r="F280" s="64">
        <v>239</v>
      </c>
      <c r="G280">
        <f t="shared" si="20"/>
        <v>2019</v>
      </c>
      <c r="H280" s="156">
        <f t="shared" si="21"/>
        <v>43770</v>
      </c>
      <c r="I280">
        <f t="shared" si="22"/>
        <v>3269</v>
      </c>
      <c r="J280" s="155">
        <f t="shared" si="23"/>
        <v>43770</v>
      </c>
      <c r="AN280" s="175"/>
    </row>
    <row r="281" spans="1:40" x14ac:dyDescent="0.25">
      <c r="A281" s="181" t="s">
        <v>562</v>
      </c>
      <c r="B281" s="181" t="s">
        <v>625</v>
      </c>
      <c r="C281" s="181" t="s">
        <v>626</v>
      </c>
      <c r="E281" s="181" t="s">
        <v>787</v>
      </c>
      <c r="F281" s="64">
        <v>240</v>
      </c>
      <c r="G281">
        <f t="shared" si="20"/>
        <v>2019</v>
      </c>
      <c r="H281" s="156">
        <f t="shared" si="21"/>
        <v>43800</v>
      </c>
      <c r="I281">
        <f t="shared" si="22"/>
        <v>3261</v>
      </c>
      <c r="J281" s="155">
        <f t="shared" si="23"/>
        <v>43800</v>
      </c>
      <c r="AN281" s="175"/>
    </row>
    <row r="282" spans="1:40" x14ac:dyDescent="0.25">
      <c r="A282" s="181" t="s">
        <v>566</v>
      </c>
      <c r="B282" s="181" t="s">
        <v>594</v>
      </c>
      <c r="C282" s="181" t="s">
        <v>595</v>
      </c>
      <c r="E282" s="181" t="s">
        <v>788</v>
      </c>
      <c r="F282" s="64">
        <v>241</v>
      </c>
      <c r="G282">
        <f t="shared" si="20"/>
        <v>2020</v>
      </c>
      <c r="H282" s="156">
        <f t="shared" si="21"/>
        <v>43831</v>
      </c>
      <c r="I282">
        <f t="shared" si="22"/>
        <v>3273</v>
      </c>
      <c r="J282" s="155">
        <f t="shared" si="23"/>
        <v>43831</v>
      </c>
      <c r="AN282" s="175"/>
    </row>
    <row r="283" spans="1:40" x14ac:dyDescent="0.25">
      <c r="A283" s="181" t="s">
        <v>566</v>
      </c>
      <c r="B283" s="181" t="s">
        <v>597</v>
      </c>
      <c r="C283" s="181" t="s">
        <v>598</v>
      </c>
      <c r="E283" s="181" t="s">
        <v>789</v>
      </c>
      <c r="F283" s="64">
        <v>242</v>
      </c>
      <c r="G283">
        <f t="shared" si="20"/>
        <v>2020</v>
      </c>
      <c r="H283" s="156">
        <f t="shared" si="21"/>
        <v>43862</v>
      </c>
      <c r="I283">
        <f t="shared" si="22"/>
        <v>3284</v>
      </c>
      <c r="J283" s="155">
        <f t="shared" si="23"/>
        <v>43862</v>
      </c>
      <c r="AN283" s="175"/>
    </row>
    <row r="284" spans="1:40" x14ac:dyDescent="0.25">
      <c r="A284" s="181" t="s">
        <v>566</v>
      </c>
      <c r="B284" s="181" t="s">
        <v>600</v>
      </c>
      <c r="C284" s="181" t="s">
        <v>601</v>
      </c>
      <c r="E284" s="181" t="s">
        <v>790</v>
      </c>
      <c r="F284" s="64">
        <v>243</v>
      </c>
      <c r="G284">
        <f t="shared" si="20"/>
        <v>2020</v>
      </c>
      <c r="H284" s="156">
        <f t="shared" si="21"/>
        <v>43891</v>
      </c>
      <c r="I284">
        <f t="shared" si="22"/>
        <v>3239</v>
      </c>
      <c r="J284" s="155">
        <f t="shared" si="23"/>
        <v>43891</v>
      </c>
      <c r="AN284" s="175"/>
    </row>
    <row r="285" spans="1:40" x14ac:dyDescent="0.25">
      <c r="A285" s="181" t="s">
        <v>566</v>
      </c>
      <c r="B285" s="181" t="s">
        <v>603</v>
      </c>
      <c r="C285" s="181" t="s">
        <v>476</v>
      </c>
      <c r="E285" s="181" t="s">
        <v>746</v>
      </c>
      <c r="F285" s="64">
        <v>244</v>
      </c>
      <c r="G285">
        <f t="shared" si="20"/>
        <v>2020</v>
      </c>
      <c r="H285" s="156">
        <f t="shared" si="21"/>
        <v>43922</v>
      </c>
      <c r="I285">
        <f t="shared" si="22"/>
        <v>3134</v>
      </c>
      <c r="J285" s="155">
        <f t="shared" si="23"/>
        <v>43922</v>
      </c>
      <c r="AN285" s="175"/>
    </row>
    <row r="286" spans="1:40" x14ac:dyDescent="0.25">
      <c r="A286" s="181" t="s">
        <v>566</v>
      </c>
      <c r="B286" s="181" t="s">
        <v>605</v>
      </c>
      <c r="C286" s="181" t="s">
        <v>400</v>
      </c>
      <c r="E286" s="181" t="s">
        <v>791</v>
      </c>
      <c r="F286" s="64">
        <v>245</v>
      </c>
      <c r="G286">
        <f t="shared" si="20"/>
        <v>2020</v>
      </c>
      <c r="H286" s="156">
        <f t="shared" si="21"/>
        <v>43952</v>
      </c>
      <c r="I286">
        <f t="shared" si="22"/>
        <v>3065</v>
      </c>
      <c r="J286" s="155">
        <f t="shared" si="23"/>
        <v>43952</v>
      </c>
      <c r="AN286" s="175"/>
    </row>
    <row r="287" spans="1:40" x14ac:dyDescent="0.25">
      <c r="A287" s="181" t="s">
        <v>566</v>
      </c>
      <c r="B287" s="181" t="s">
        <v>607</v>
      </c>
      <c r="C287" s="181" t="s">
        <v>608</v>
      </c>
      <c r="E287" s="181" t="s">
        <v>692</v>
      </c>
      <c r="F287" s="64">
        <v>246</v>
      </c>
      <c r="G287">
        <f t="shared" si="20"/>
        <v>2020</v>
      </c>
      <c r="H287" s="156">
        <f t="shared" si="21"/>
        <v>43983</v>
      </c>
      <c r="I287">
        <f t="shared" si="22"/>
        <v>3034</v>
      </c>
      <c r="J287" s="155">
        <f t="shared" si="23"/>
        <v>43983</v>
      </c>
      <c r="AN287" s="175"/>
    </row>
    <row r="288" spans="1:40" x14ac:dyDescent="0.25">
      <c r="A288" s="181" t="s">
        <v>566</v>
      </c>
      <c r="B288" s="181" t="s">
        <v>610</v>
      </c>
      <c r="C288" s="181" t="s">
        <v>611</v>
      </c>
      <c r="E288" s="181" t="s">
        <v>792</v>
      </c>
      <c r="F288" s="64">
        <v>247</v>
      </c>
      <c r="G288">
        <f t="shared" si="20"/>
        <v>2020</v>
      </c>
      <c r="H288" s="156">
        <f t="shared" si="21"/>
        <v>44013</v>
      </c>
      <c r="I288">
        <f t="shared" si="22"/>
        <v>3008</v>
      </c>
      <c r="J288" s="155">
        <f t="shared" si="23"/>
        <v>44013</v>
      </c>
      <c r="AN288" s="175"/>
    </row>
    <row r="289" spans="1:40" x14ac:dyDescent="0.25">
      <c r="A289" s="181" t="s">
        <v>566</v>
      </c>
      <c r="B289" s="181" t="s">
        <v>613</v>
      </c>
      <c r="C289" s="181" t="s">
        <v>614</v>
      </c>
      <c r="E289" s="181" t="s">
        <v>673</v>
      </c>
      <c r="F289" s="64">
        <v>248</v>
      </c>
      <c r="G289">
        <f t="shared" si="20"/>
        <v>2020</v>
      </c>
      <c r="H289" s="156">
        <f t="shared" si="21"/>
        <v>44044</v>
      </c>
      <c r="I289">
        <f t="shared" si="22"/>
        <v>2980</v>
      </c>
      <c r="J289" s="155">
        <f t="shared" si="23"/>
        <v>44044</v>
      </c>
      <c r="AN289" s="175"/>
    </row>
    <row r="290" spans="1:40" x14ac:dyDescent="0.25">
      <c r="A290" s="181" t="s">
        <v>566</v>
      </c>
      <c r="B290" s="181" t="s">
        <v>616</v>
      </c>
      <c r="C290" s="181" t="s">
        <v>617</v>
      </c>
      <c r="E290" s="181" t="s">
        <v>719</v>
      </c>
      <c r="F290" s="64">
        <v>249</v>
      </c>
      <c r="G290">
        <f t="shared" si="20"/>
        <v>2020</v>
      </c>
      <c r="H290" s="156">
        <f t="shared" si="21"/>
        <v>44075</v>
      </c>
      <c r="I290">
        <f t="shared" si="22"/>
        <v>2965</v>
      </c>
      <c r="J290" s="155">
        <f t="shared" si="23"/>
        <v>44075</v>
      </c>
      <c r="AN290" s="175"/>
    </row>
    <row r="291" spans="1:40" x14ac:dyDescent="0.25">
      <c r="A291" s="181" t="s">
        <v>566</v>
      </c>
      <c r="B291" s="181" t="s">
        <v>619</v>
      </c>
      <c r="C291" s="181" t="s">
        <v>620</v>
      </c>
      <c r="E291" s="181" t="s">
        <v>714</v>
      </c>
      <c r="F291" s="64">
        <v>250</v>
      </c>
      <c r="G291">
        <f t="shared" si="20"/>
        <v>2020</v>
      </c>
      <c r="H291" s="156">
        <f t="shared" si="21"/>
        <v>44105</v>
      </c>
      <c r="I291">
        <f t="shared" si="22"/>
        <v>2948</v>
      </c>
      <c r="J291" s="155">
        <f t="shared" si="23"/>
        <v>44105</v>
      </c>
      <c r="AN291" s="175"/>
    </row>
    <row r="292" spans="1:40" x14ac:dyDescent="0.25">
      <c r="A292" s="181" t="s">
        <v>566</v>
      </c>
      <c r="B292" s="181" t="s">
        <v>622</v>
      </c>
      <c r="C292" s="181" t="s">
        <v>623</v>
      </c>
      <c r="E292" s="181" t="s">
        <v>793</v>
      </c>
      <c r="F292" s="64">
        <v>251</v>
      </c>
      <c r="G292">
        <f t="shared" si="20"/>
        <v>2020</v>
      </c>
      <c r="H292" s="156">
        <f t="shared" si="21"/>
        <v>44136</v>
      </c>
      <c r="I292">
        <f t="shared" si="22"/>
        <v>2926</v>
      </c>
      <c r="J292" s="155">
        <f t="shared" si="23"/>
        <v>44136</v>
      </c>
      <c r="AN292" s="175"/>
    </row>
    <row r="293" spans="1:40" x14ac:dyDescent="0.25">
      <c r="A293" s="181" t="s">
        <v>566</v>
      </c>
      <c r="B293" s="181" t="s">
        <v>625</v>
      </c>
      <c r="C293" s="181" t="s">
        <v>626</v>
      </c>
      <c r="E293" s="181" t="s">
        <v>794</v>
      </c>
      <c r="F293" s="64">
        <v>252</v>
      </c>
      <c r="G293">
        <f t="shared" si="20"/>
        <v>2020</v>
      </c>
      <c r="H293" s="156">
        <f t="shared" si="21"/>
        <v>44166</v>
      </c>
      <c r="I293">
        <f t="shared" si="22"/>
        <v>2905</v>
      </c>
      <c r="J293" s="155">
        <f t="shared" si="23"/>
        <v>44166</v>
      </c>
      <c r="AN293" s="175"/>
    </row>
    <row r="294" spans="1:40" x14ac:dyDescent="0.25">
      <c r="A294" s="181" t="s">
        <v>570</v>
      </c>
      <c r="B294" s="181" t="s">
        <v>594</v>
      </c>
      <c r="C294" s="181" t="s">
        <v>595</v>
      </c>
      <c r="E294" s="181" t="s">
        <v>795</v>
      </c>
      <c r="F294" s="64">
        <v>253</v>
      </c>
      <c r="G294">
        <f t="shared" si="20"/>
        <v>2021</v>
      </c>
      <c r="H294" s="156">
        <f t="shared" si="21"/>
        <v>44197</v>
      </c>
      <c r="I294">
        <f t="shared" si="22"/>
        <v>2869</v>
      </c>
      <c r="J294" s="155">
        <f t="shared" si="23"/>
        <v>44197</v>
      </c>
      <c r="AN294" s="175"/>
    </row>
    <row r="295" spans="1:40" x14ac:dyDescent="0.25">
      <c r="A295" s="181" t="s">
        <v>570</v>
      </c>
      <c r="B295" s="181" t="s">
        <v>597</v>
      </c>
      <c r="C295" s="181" t="s">
        <v>598</v>
      </c>
      <c r="E295" s="181" t="s">
        <v>644</v>
      </c>
      <c r="F295" s="64">
        <v>254</v>
      </c>
      <c r="G295">
        <f t="shared" si="20"/>
        <v>2021</v>
      </c>
      <c r="H295" s="156">
        <f t="shared" si="21"/>
        <v>44228</v>
      </c>
      <c r="I295">
        <f t="shared" si="22"/>
        <v>2833</v>
      </c>
      <c r="J295" s="155">
        <f t="shared" si="23"/>
        <v>44228</v>
      </c>
      <c r="AN295" s="175"/>
    </row>
    <row r="296" spans="1:40" x14ac:dyDescent="0.25">
      <c r="A296" s="181" t="s">
        <v>570</v>
      </c>
      <c r="B296" s="181" t="s">
        <v>600</v>
      </c>
      <c r="C296" s="181" t="s">
        <v>601</v>
      </c>
      <c r="E296" s="181" t="s">
        <v>796</v>
      </c>
      <c r="F296" s="64">
        <v>255</v>
      </c>
      <c r="G296">
        <f t="shared" si="20"/>
        <v>2021</v>
      </c>
      <c r="H296" s="156">
        <f t="shared" si="21"/>
        <v>44256</v>
      </c>
      <c r="I296">
        <f t="shared" si="22"/>
        <v>2868</v>
      </c>
      <c r="J296" s="155">
        <f t="shared" si="23"/>
        <v>44256</v>
      </c>
      <c r="AN296" s="175"/>
    </row>
    <row r="297" spans="1:40" x14ac:dyDescent="0.25">
      <c r="A297" s="181" t="s">
        <v>570</v>
      </c>
      <c r="B297" s="181" t="s">
        <v>603</v>
      </c>
      <c r="C297" s="181" t="s">
        <v>476</v>
      </c>
      <c r="E297" s="181" t="s">
        <v>667</v>
      </c>
      <c r="F297" s="64">
        <v>256</v>
      </c>
      <c r="G297">
        <f t="shared" si="20"/>
        <v>2021</v>
      </c>
      <c r="H297" s="156">
        <f t="shared" si="21"/>
        <v>44287</v>
      </c>
      <c r="I297">
        <f t="shared" si="22"/>
        <v>2952</v>
      </c>
      <c r="J297" s="155">
        <f t="shared" si="23"/>
        <v>44287</v>
      </c>
      <c r="AN297" s="175"/>
    </row>
    <row r="298" spans="1:40" x14ac:dyDescent="0.25">
      <c r="A298" s="181" t="s">
        <v>570</v>
      </c>
      <c r="B298" s="181" t="s">
        <v>605</v>
      </c>
      <c r="C298" s="181" t="s">
        <v>400</v>
      </c>
      <c r="E298" s="181" t="s">
        <v>792</v>
      </c>
      <c r="F298" s="64">
        <v>257</v>
      </c>
      <c r="G298">
        <f t="shared" si="20"/>
        <v>2021</v>
      </c>
      <c r="H298" s="156">
        <f t="shared" si="21"/>
        <v>44317</v>
      </c>
      <c r="I298">
        <f t="shared" si="22"/>
        <v>3008</v>
      </c>
      <c r="J298" s="155">
        <f t="shared" si="23"/>
        <v>44317</v>
      </c>
      <c r="AN298" s="175"/>
    </row>
    <row r="299" spans="1:40" x14ac:dyDescent="0.25">
      <c r="A299" s="181" t="s">
        <v>570</v>
      </c>
      <c r="B299" s="181" t="s">
        <v>607</v>
      </c>
      <c r="C299" s="181" t="s">
        <v>608</v>
      </c>
      <c r="E299" s="181" t="s">
        <v>693</v>
      </c>
      <c r="F299" s="64">
        <v>258</v>
      </c>
      <c r="G299">
        <f t="shared" ref="G299:G353" si="24">VALUE(A299)</f>
        <v>2021</v>
      </c>
      <c r="H299" s="156">
        <f t="shared" ref="H299:H359" si="25">IF(ISBLANK(A299), "", J299)</f>
        <v>44348</v>
      </c>
      <c r="I299">
        <f t="shared" ref="I299:I359" si="26">IF(ISBLANK(E299),NA(),VALUE(E299))</f>
        <v>3037</v>
      </c>
      <c r="J299" s="155">
        <f t="shared" ref="J299:J359" si="27">DATE(G299,B299,1)</f>
        <v>44348</v>
      </c>
      <c r="AN299" s="175"/>
    </row>
    <row r="300" spans="1:40" x14ac:dyDescent="0.25">
      <c r="A300" s="181" t="s">
        <v>570</v>
      </c>
      <c r="B300" s="181" t="s">
        <v>610</v>
      </c>
      <c r="C300" s="181" t="s">
        <v>611</v>
      </c>
      <c r="E300" s="181" t="s">
        <v>797</v>
      </c>
      <c r="F300" s="64">
        <v>259</v>
      </c>
      <c r="G300">
        <f t="shared" si="24"/>
        <v>2021</v>
      </c>
      <c r="H300" s="156">
        <f t="shared" si="25"/>
        <v>44378</v>
      </c>
      <c r="I300">
        <f t="shared" si="26"/>
        <v>3059</v>
      </c>
      <c r="J300" s="155">
        <f t="shared" si="27"/>
        <v>44378</v>
      </c>
      <c r="AN300" s="175"/>
    </row>
    <row r="301" spans="1:40" x14ac:dyDescent="0.25">
      <c r="A301" s="181" t="s">
        <v>570</v>
      </c>
      <c r="B301" s="181" t="s">
        <v>613</v>
      </c>
      <c r="C301" s="181" t="s">
        <v>614</v>
      </c>
      <c r="E301" s="181" t="s">
        <v>798</v>
      </c>
      <c r="F301" s="64">
        <v>260</v>
      </c>
      <c r="G301">
        <f t="shared" si="24"/>
        <v>2021</v>
      </c>
      <c r="H301" s="156">
        <f t="shared" si="25"/>
        <v>44409</v>
      </c>
      <c r="I301">
        <f t="shared" si="26"/>
        <v>3074</v>
      </c>
      <c r="J301" s="155">
        <f t="shared" si="27"/>
        <v>44409</v>
      </c>
      <c r="AN301" s="175"/>
    </row>
    <row r="302" spans="1:40" x14ac:dyDescent="0.25">
      <c r="A302" s="181" t="s">
        <v>570</v>
      </c>
      <c r="B302" s="181" t="s">
        <v>616</v>
      </c>
      <c r="C302" s="181" t="s">
        <v>617</v>
      </c>
      <c r="E302" s="181" t="s">
        <v>799</v>
      </c>
      <c r="F302" s="64">
        <v>261</v>
      </c>
      <c r="G302">
        <f t="shared" si="24"/>
        <v>2021</v>
      </c>
      <c r="H302" s="156">
        <f t="shared" si="25"/>
        <v>44440</v>
      </c>
      <c r="I302">
        <f t="shared" si="26"/>
        <v>3086</v>
      </c>
      <c r="J302" s="155">
        <f t="shared" si="27"/>
        <v>44440</v>
      </c>
      <c r="AN302" s="175"/>
    </row>
    <row r="303" spans="1:40" x14ac:dyDescent="0.25">
      <c r="A303" s="181" t="s">
        <v>570</v>
      </c>
      <c r="B303" s="181" t="s">
        <v>619</v>
      </c>
      <c r="C303" s="181" t="s">
        <v>620</v>
      </c>
      <c r="E303" s="181" t="s">
        <v>800</v>
      </c>
      <c r="F303" s="64">
        <v>262</v>
      </c>
      <c r="G303">
        <f t="shared" si="24"/>
        <v>2021</v>
      </c>
      <c r="H303" s="156">
        <f t="shared" si="25"/>
        <v>44470</v>
      </c>
      <c r="I303">
        <f t="shared" si="26"/>
        <v>3097</v>
      </c>
      <c r="J303" s="155">
        <f t="shared" si="27"/>
        <v>44470</v>
      </c>
      <c r="AN303" s="175"/>
    </row>
    <row r="304" spans="1:40" x14ac:dyDescent="0.25">
      <c r="A304" s="181" t="s">
        <v>570</v>
      </c>
      <c r="B304" s="181" t="s">
        <v>622</v>
      </c>
      <c r="C304" s="181" t="s">
        <v>623</v>
      </c>
      <c r="E304" s="181" t="s">
        <v>801</v>
      </c>
      <c r="F304" s="64">
        <v>263</v>
      </c>
      <c r="G304">
        <f t="shared" si="24"/>
        <v>2021</v>
      </c>
      <c r="H304" s="156">
        <f t="shared" si="25"/>
        <v>44501</v>
      </c>
      <c r="I304">
        <f t="shared" si="26"/>
        <v>3119</v>
      </c>
      <c r="J304" s="155">
        <f t="shared" si="27"/>
        <v>44501</v>
      </c>
      <c r="AN304" s="175"/>
    </row>
    <row r="305" spans="1:40" x14ac:dyDescent="0.25">
      <c r="A305" s="181" t="s">
        <v>570</v>
      </c>
      <c r="B305" s="181" t="s">
        <v>625</v>
      </c>
      <c r="C305" s="181" t="s">
        <v>626</v>
      </c>
      <c r="E305" s="181" t="s">
        <v>802</v>
      </c>
      <c r="F305" s="64">
        <v>264</v>
      </c>
      <c r="G305">
        <f t="shared" si="24"/>
        <v>2021</v>
      </c>
      <c r="H305" s="156">
        <f t="shared" si="25"/>
        <v>44531</v>
      </c>
      <c r="I305">
        <f t="shared" si="26"/>
        <v>3139</v>
      </c>
      <c r="J305" s="155">
        <f t="shared" si="27"/>
        <v>44531</v>
      </c>
      <c r="AN305" s="175"/>
    </row>
    <row r="306" spans="1:40" x14ac:dyDescent="0.25">
      <c r="A306" s="181" t="s">
        <v>467</v>
      </c>
      <c r="B306" s="181" t="s">
        <v>594</v>
      </c>
      <c r="C306" s="181" t="s">
        <v>595</v>
      </c>
      <c r="E306" s="181" t="s">
        <v>803</v>
      </c>
      <c r="F306" s="64">
        <v>265</v>
      </c>
      <c r="G306">
        <f t="shared" si="24"/>
        <v>2022</v>
      </c>
      <c r="H306" s="156">
        <f t="shared" si="25"/>
        <v>44562</v>
      </c>
      <c r="I306">
        <f t="shared" si="26"/>
        <v>3150</v>
      </c>
      <c r="J306" s="155">
        <f t="shared" si="27"/>
        <v>44562</v>
      </c>
      <c r="AN306" s="175"/>
    </row>
    <row r="307" spans="1:40" x14ac:dyDescent="0.25">
      <c r="A307" s="181" t="s">
        <v>467</v>
      </c>
      <c r="B307" s="181" t="s">
        <v>597</v>
      </c>
      <c r="C307" s="181" t="s">
        <v>598</v>
      </c>
      <c r="E307" s="181" t="s">
        <v>804</v>
      </c>
      <c r="F307" s="64">
        <v>266</v>
      </c>
      <c r="G307">
        <f t="shared" si="24"/>
        <v>2022</v>
      </c>
      <c r="H307" s="156">
        <f t="shared" si="25"/>
        <v>44593</v>
      </c>
      <c r="I307">
        <f t="shared" si="26"/>
        <v>3174</v>
      </c>
      <c r="J307" s="155">
        <f t="shared" si="27"/>
        <v>44593</v>
      </c>
      <c r="AN307" s="175"/>
    </row>
    <row r="308" spans="1:40" x14ac:dyDescent="0.25">
      <c r="A308" s="181" t="s">
        <v>467</v>
      </c>
      <c r="B308" s="181" t="s">
        <v>600</v>
      </c>
      <c r="C308" s="181" t="s">
        <v>601</v>
      </c>
      <c r="E308" s="181" t="s">
        <v>755</v>
      </c>
      <c r="F308" s="64">
        <v>267</v>
      </c>
      <c r="G308">
        <f t="shared" si="24"/>
        <v>2022</v>
      </c>
      <c r="H308" s="156">
        <f t="shared" si="25"/>
        <v>44621</v>
      </c>
      <c r="I308">
        <f t="shared" si="26"/>
        <v>3184</v>
      </c>
      <c r="J308" s="155">
        <f t="shared" si="27"/>
        <v>44621</v>
      </c>
      <c r="AN308" s="175"/>
    </row>
    <row r="309" spans="1:40" x14ac:dyDescent="0.25">
      <c r="A309" s="181" t="s">
        <v>467</v>
      </c>
      <c r="B309" s="181" t="s">
        <v>603</v>
      </c>
      <c r="C309" s="181" t="s">
        <v>476</v>
      </c>
      <c r="E309" s="181" t="s">
        <v>757</v>
      </c>
      <c r="F309" s="64">
        <v>268</v>
      </c>
      <c r="G309">
        <f t="shared" si="24"/>
        <v>2022</v>
      </c>
      <c r="H309" s="156">
        <f t="shared" si="25"/>
        <v>44652</v>
      </c>
      <c r="I309">
        <f t="shared" si="26"/>
        <v>3190</v>
      </c>
      <c r="J309" s="155">
        <f t="shared" si="27"/>
        <v>44652</v>
      </c>
      <c r="AN309" s="175"/>
    </row>
    <row r="310" spans="1:40" x14ac:dyDescent="0.25">
      <c r="A310" s="181" t="s">
        <v>467</v>
      </c>
      <c r="B310" s="181" t="s">
        <v>605</v>
      </c>
      <c r="C310" s="181" t="s">
        <v>400</v>
      </c>
      <c r="E310" s="181" t="s">
        <v>805</v>
      </c>
      <c r="F310" s="64">
        <v>269</v>
      </c>
      <c r="G310">
        <f t="shared" si="24"/>
        <v>2022</v>
      </c>
      <c r="H310" s="156">
        <f t="shared" si="25"/>
        <v>44682</v>
      </c>
      <c r="I310">
        <f t="shared" si="26"/>
        <v>3196</v>
      </c>
      <c r="J310" s="155">
        <f t="shared" si="27"/>
        <v>44682</v>
      </c>
      <c r="AN310" s="175"/>
    </row>
    <row r="311" spans="1:40" x14ac:dyDescent="0.25">
      <c r="A311" s="181" t="s">
        <v>467</v>
      </c>
      <c r="B311" s="181" t="s">
        <v>607</v>
      </c>
      <c r="C311" s="181" t="s">
        <v>608</v>
      </c>
      <c r="E311" s="181" t="s">
        <v>806</v>
      </c>
      <c r="F311" s="64">
        <v>270</v>
      </c>
      <c r="G311">
        <f t="shared" si="24"/>
        <v>2022</v>
      </c>
      <c r="H311" s="156">
        <f t="shared" si="25"/>
        <v>44713</v>
      </c>
      <c r="I311">
        <f t="shared" si="26"/>
        <v>3194</v>
      </c>
      <c r="J311" s="155">
        <f t="shared" si="27"/>
        <v>44713</v>
      </c>
      <c r="AN311" s="175"/>
    </row>
    <row r="312" spans="1:40" x14ac:dyDescent="0.25">
      <c r="A312" s="181" t="s">
        <v>467</v>
      </c>
      <c r="B312" s="181" t="s">
        <v>610</v>
      </c>
      <c r="C312" s="181" t="s">
        <v>611</v>
      </c>
      <c r="E312" s="181" t="s">
        <v>807</v>
      </c>
      <c r="F312" s="64">
        <v>271</v>
      </c>
      <c r="G312">
        <f t="shared" si="24"/>
        <v>2022</v>
      </c>
      <c r="H312" s="156">
        <f t="shared" si="25"/>
        <v>44743</v>
      </c>
      <c r="I312">
        <f t="shared" si="26"/>
        <v>3188</v>
      </c>
      <c r="J312" s="155">
        <f t="shared" si="27"/>
        <v>44743</v>
      </c>
      <c r="AN312" s="175"/>
    </row>
    <row r="313" spans="1:40" x14ac:dyDescent="0.25">
      <c r="A313" s="181" t="s">
        <v>467</v>
      </c>
      <c r="B313" s="181" t="s">
        <v>613</v>
      </c>
      <c r="C313" s="181" t="s">
        <v>614</v>
      </c>
      <c r="E313" s="181" t="s">
        <v>808</v>
      </c>
      <c r="F313" s="64">
        <v>272</v>
      </c>
      <c r="G313">
        <f t="shared" si="24"/>
        <v>2022</v>
      </c>
      <c r="H313" s="156">
        <f t="shared" si="25"/>
        <v>44774</v>
      </c>
      <c r="I313">
        <f t="shared" si="26"/>
        <v>3192</v>
      </c>
      <c r="J313" s="155">
        <f t="shared" si="27"/>
        <v>44774</v>
      </c>
      <c r="AN313" s="175"/>
    </row>
    <row r="314" spans="1:40" x14ac:dyDescent="0.25">
      <c r="A314" s="181" t="s">
        <v>467</v>
      </c>
      <c r="B314" s="181" t="s">
        <v>616</v>
      </c>
      <c r="C314" s="181" t="s">
        <v>617</v>
      </c>
      <c r="E314" s="181" t="s">
        <v>809</v>
      </c>
      <c r="F314" s="64">
        <v>273</v>
      </c>
      <c r="G314">
        <f t="shared" si="24"/>
        <v>2022</v>
      </c>
      <c r="H314" s="156">
        <f t="shared" si="25"/>
        <v>44805</v>
      </c>
      <c r="I314">
        <f t="shared" si="26"/>
        <v>3198</v>
      </c>
      <c r="J314" s="155">
        <f t="shared" si="27"/>
        <v>44805</v>
      </c>
      <c r="AN314" s="175"/>
    </row>
    <row r="315" spans="1:40" x14ac:dyDescent="0.25">
      <c r="A315" s="181" t="s">
        <v>467</v>
      </c>
      <c r="B315" s="181" t="s">
        <v>619</v>
      </c>
      <c r="C315" s="181" t="s">
        <v>620</v>
      </c>
      <c r="E315" s="181" t="s">
        <v>760</v>
      </c>
      <c r="F315" s="64">
        <v>274</v>
      </c>
      <c r="G315">
        <f t="shared" si="24"/>
        <v>2022</v>
      </c>
      <c r="H315" s="156">
        <f t="shared" si="25"/>
        <v>44835</v>
      </c>
      <c r="I315">
        <f t="shared" si="26"/>
        <v>3201</v>
      </c>
      <c r="J315" s="155">
        <f t="shared" si="27"/>
        <v>44835</v>
      </c>
      <c r="AN315" s="175"/>
    </row>
    <row r="316" spans="1:40" x14ac:dyDescent="0.25">
      <c r="A316" s="181" t="s">
        <v>467</v>
      </c>
      <c r="B316" s="181" t="s">
        <v>622</v>
      </c>
      <c r="C316" s="181" t="s">
        <v>623</v>
      </c>
      <c r="E316" s="181" t="s">
        <v>810</v>
      </c>
      <c r="F316" s="64">
        <v>275</v>
      </c>
      <c r="G316">
        <f t="shared" si="24"/>
        <v>2022</v>
      </c>
      <c r="H316" s="156">
        <f t="shared" si="25"/>
        <v>44866</v>
      </c>
      <c r="I316">
        <f t="shared" si="26"/>
        <v>3200</v>
      </c>
      <c r="J316" s="155">
        <f t="shared" si="27"/>
        <v>44866</v>
      </c>
      <c r="AN316" s="175"/>
    </row>
    <row r="317" spans="1:40" x14ac:dyDescent="0.25">
      <c r="A317" s="181" t="s">
        <v>467</v>
      </c>
      <c r="B317" s="181" t="s">
        <v>625</v>
      </c>
      <c r="C317" s="181" t="s">
        <v>626</v>
      </c>
      <c r="E317" s="181" t="s">
        <v>759</v>
      </c>
      <c r="F317" s="64">
        <v>276</v>
      </c>
      <c r="G317">
        <f t="shared" si="24"/>
        <v>2022</v>
      </c>
      <c r="H317" s="156">
        <f t="shared" si="25"/>
        <v>44896</v>
      </c>
      <c r="I317">
        <f t="shared" si="26"/>
        <v>3197</v>
      </c>
      <c r="J317" s="155">
        <f t="shared" si="27"/>
        <v>44896</v>
      </c>
      <c r="AN317" s="175"/>
    </row>
    <row r="318" spans="1:40" x14ac:dyDescent="0.25">
      <c r="A318" s="181" t="s">
        <v>577</v>
      </c>
      <c r="B318" s="181" t="s">
        <v>594</v>
      </c>
      <c r="C318" s="181" t="s">
        <v>595</v>
      </c>
      <c r="E318" s="181" t="s">
        <v>763</v>
      </c>
      <c r="F318" s="64">
        <v>277</v>
      </c>
      <c r="G318">
        <f t="shared" si="24"/>
        <v>2023</v>
      </c>
      <c r="H318" s="156">
        <f t="shared" si="25"/>
        <v>44927</v>
      </c>
      <c r="I318">
        <f t="shared" si="26"/>
        <v>3210</v>
      </c>
      <c r="J318" s="155">
        <f t="shared" si="27"/>
        <v>44927</v>
      </c>
      <c r="AN318" s="175"/>
    </row>
    <row r="319" spans="1:40" x14ac:dyDescent="0.25">
      <c r="A319" s="181" t="s">
        <v>577</v>
      </c>
      <c r="B319" s="181" t="s">
        <v>597</v>
      </c>
      <c r="C319" s="181" t="s">
        <v>598</v>
      </c>
      <c r="E319" s="181" t="s">
        <v>811</v>
      </c>
      <c r="F319" s="64">
        <v>278</v>
      </c>
      <c r="G319">
        <f t="shared" si="24"/>
        <v>2023</v>
      </c>
      <c r="H319" s="156">
        <f t="shared" si="25"/>
        <v>44958</v>
      </c>
      <c r="I319">
        <f t="shared" si="26"/>
        <v>3214</v>
      </c>
      <c r="J319" s="155">
        <f t="shared" si="27"/>
        <v>44958</v>
      </c>
      <c r="AN319" s="175"/>
    </row>
    <row r="320" spans="1:40" x14ac:dyDescent="0.25">
      <c r="A320" s="181" t="s">
        <v>577</v>
      </c>
      <c r="B320" s="181" t="s">
        <v>600</v>
      </c>
      <c r="C320" s="181" t="s">
        <v>601</v>
      </c>
      <c r="E320" s="181" t="s">
        <v>812</v>
      </c>
      <c r="F320" s="64">
        <v>279</v>
      </c>
      <c r="G320">
        <f t="shared" si="24"/>
        <v>2023</v>
      </c>
      <c r="H320" s="156">
        <f t="shared" si="25"/>
        <v>44986</v>
      </c>
      <c r="I320">
        <f t="shared" si="26"/>
        <v>3216</v>
      </c>
      <c r="J320" s="155">
        <f t="shared" si="27"/>
        <v>44986</v>
      </c>
      <c r="AN320" s="175"/>
    </row>
    <row r="321" spans="1:40" x14ac:dyDescent="0.25">
      <c r="A321" s="181" t="s">
        <v>577</v>
      </c>
      <c r="B321" s="181" t="s">
        <v>603</v>
      </c>
      <c r="C321" s="181" t="s">
        <v>476</v>
      </c>
      <c r="E321" s="181" t="s">
        <v>812</v>
      </c>
      <c r="F321" s="64">
        <v>280</v>
      </c>
      <c r="G321">
        <f t="shared" si="24"/>
        <v>2023</v>
      </c>
      <c r="H321" s="156">
        <f t="shared" si="25"/>
        <v>45017</v>
      </c>
      <c r="I321">
        <f t="shared" si="26"/>
        <v>3216</v>
      </c>
      <c r="J321" s="155">
        <f t="shared" si="27"/>
        <v>45017</v>
      </c>
      <c r="AN321" s="175"/>
    </row>
    <row r="322" spans="1:40" x14ac:dyDescent="0.25">
      <c r="A322" s="181" t="s">
        <v>577</v>
      </c>
      <c r="B322" s="181" t="s">
        <v>605</v>
      </c>
      <c r="C322" s="181" t="s">
        <v>400</v>
      </c>
      <c r="E322" s="181" t="s">
        <v>813</v>
      </c>
      <c r="F322" s="64">
        <v>281</v>
      </c>
      <c r="G322">
        <f t="shared" si="24"/>
        <v>2023</v>
      </c>
      <c r="H322" s="156">
        <f t="shared" si="25"/>
        <v>45047</v>
      </c>
      <c r="I322">
        <f t="shared" si="26"/>
        <v>3223</v>
      </c>
      <c r="J322" s="155">
        <f t="shared" si="27"/>
        <v>45047</v>
      </c>
      <c r="AN322" s="175"/>
    </row>
    <row r="323" spans="1:40" x14ac:dyDescent="0.25">
      <c r="A323" s="181" t="s">
        <v>577</v>
      </c>
      <c r="B323" s="181" t="s">
        <v>607</v>
      </c>
      <c r="C323" s="181" t="s">
        <v>608</v>
      </c>
      <c r="E323" s="181" t="s">
        <v>772</v>
      </c>
      <c r="F323" s="64">
        <v>282</v>
      </c>
      <c r="G323">
        <f t="shared" si="24"/>
        <v>2023</v>
      </c>
      <c r="H323" s="156">
        <f t="shared" si="25"/>
        <v>45078</v>
      </c>
      <c r="I323">
        <f t="shared" si="26"/>
        <v>3232</v>
      </c>
      <c r="J323" s="155">
        <f t="shared" si="27"/>
        <v>45078</v>
      </c>
      <c r="AN323" s="175"/>
    </row>
    <row r="324" spans="1:40" x14ac:dyDescent="0.25">
      <c r="A324" s="181" t="s">
        <v>577</v>
      </c>
      <c r="B324" s="181" t="s">
        <v>610</v>
      </c>
      <c r="C324" s="181" t="s">
        <v>611</v>
      </c>
      <c r="E324" s="181" t="s">
        <v>776</v>
      </c>
      <c r="F324" s="64">
        <v>283</v>
      </c>
      <c r="G324">
        <f t="shared" si="24"/>
        <v>2023</v>
      </c>
      <c r="H324" s="156">
        <f t="shared" si="25"/>
        <v>45108</v>
      </c>
      <c r="I324">
        <f t="shared" si="26"/>
        <v>3240</v>
      </c>
      <c r="J324" s="155">
        <f t="shared" si="27"/>
        <v>45108</v>
      </c>
      <c r="AN324" s="175"/>
    </row>
    <row r="325" spans="1:40" x14ac:dyDescent="0.25">
      <c r="A325" s="181" t="s">
        <v>577</v>
      </c>
      <c r="B325" s="181" t="s">
        <v>613</v>
      </c>
      <c r="C325" s="181" t="s">
        <v>614</v>
      </c>
      <c r="E325" s="181" t="s">
        <v>780</v>
      </c>
      <c r="F325" s="64">
        <v>284</v>
      </c>
      <c r="G325">
        <f t="shared" si="24"/>
        <v>2023</v>
      </c>
      <c r="H325" s="156">
        <f t="shared" si="25"/>
        <v>45139</v>
      </c>
      <c r="I325">
        <f t="shared" si="26"/>
        <v>3247</v>
      </c>
      <c r="J325" s="155">
        <f t="shared" si="27"/>
        <v>45139</v>
      </c>
      <c r="AN325" s="175"/>
    </row>
    <row r="326" spans="1:40" x14ac:dyDescent="0.25">
      <c r="A326" s="181" t="s">
        <v>577</v>
      </c>
      <c r="B326" s="181" t="s">
        <v>616</v>
      </c>
      <c r="C326" s="181" t="s">
        <v>617</v>
      </c>
      <c r="E326" s="181" t="s">
        <v>779</v>
      </c>
      <c r="F326" s="64">
        <v>285</v>
      </c>
      <c r="G326">
        <f t="shared" si="24"/>
        <v>2023</v>
      </c>
      <c r="H326" s="156">
        <f t="shared" si="25"/>
        <v>45170</v>
      </c>
      <c r="I326">
        <f t="shared" si="26"/>
        <v>3249</v>
      </c>
      <c r="J326" s="155">
        <f t="shared" si="27"/>
        <v>45170</v>
      </c>
      <c r="AN326" s="175"/>
    </row>
    <row r="327" spans="1:40" x14ac:dyDescent="0.25">
      <c r="A327" s="181" t="s">
        <v>577</v>
      </c>
      <c r="B327" s="181" t="s">
        <v>619</v>
      </c>
      <c r="C327" s="181" t="s">
        <v>620</v>
      </c>
      <c r="E327" s="181" t="s">
        <v>783</v>
      </c>
      <c r="F327" s="64">
        <v>286</v>
      </c>
      <c r="G327">
        <f t="shared" si="24"/>
        <v>2023</v>
      </c>
      <c r="H327" s="156">
        <f t="shared" si="25"/>
        <v>45200</v>
      </c>
      <c r="I327">
        <f t="shared" si="26"/>
        <v>3252</v>
      </c>
      <c r="J327" s="155">
        <f t="shared" si="27"/>
        <v>45200</v>
      </c>
      <c r="AN327" s="175"/>
    </row>
    <row r="328" spans="1:40" x14ac:dyDescent="0.25">
      <c r="A328" s="181" t="s">
        <v>577</v>
      </c>
      <c r="B328" s="181" t="s">
        <v>622</v>
      </c>
      <c r="C328" s="181" t="s">
        <v>623</v>
      </c>
      <c r="E328" s="181" t="s">
        <v>814</v>
      </c>
      <c r="F328" s="64">
        <v>287</v>
      </c>
      <c r="G328">
        <f t="shared" si="24"/>
        <v>2023</v>
      </c>
      <c r="H328" s="156">
        <f t="shared" si="25"/>
        <v>45231</v>
      </c>
      <c r="I328">
        <f t="shared" si="26"/>
        <v>3258</v>
      </c>
      <c r="J328" s="155">
        <f t="shared" si="27"/>
        <v>45231</v>
      </c>
      <c r="AN328" s="175"/>
    </row>
    <row r="329" spans="1:40" x14ac:dyDescent="0.25">
      <c r="A329" s="181" t="s">
        <v>577</v>
      </c>
      <c r="B329" s="181" t="s">
        <v>625</v>
      </c>
      <c r="C329" s="181" t="s">
        <v>626</v>
      </c>
      <c r="E329" s="181" t="s">
        <v>815</v>
      </c>
      <c r="F329" s="64">
        <v>288</v>
      </c>
      <c r="G329">
        <f t="shared" si="24"/>
        <v>2023</v>
      </c>
      <c r="H329" s="156">
        <f t="shared" si="25"/>
        <v>45261</v>
      </c>
      <c r="I329">
        <f t="shared" si="26"/>
        <v>3264</v>
      </c>
      <c r="J329" s="155">
        <f t="shared" si="27"/>
        <v>45261</v>
      </c>
      <c r="AN329" s="175"/>
    </row>
    <row r="330" spans="1:40" x14ac:dyDescent="0.25">
      <c r="A330" s="181" t="s">
        <v>458</v>
      </c>
      <c r="B330" s="181" t="s">
        <v>594</v>
      </c>
      <c r="C330" s="181" t="s">
        <v>595</v>
      </c>
      <c r="E330" s="181" t="s">
        <v>816</v>
      </c>
      <c r="F330" s="64">
        <v>289</v>
      </c>
      <c r="G330">
        <f t="shared" si="24"/>
        <v>2024</v>
      </c>
      <c r="H330" s="156">
        <f t="shared" si="25"/>
        <v>45292</v>
      </c>
      <c r="I330">
        <f t="shared" si="26"/>
        <v>3262</v>
      </c>
      <c r="J330" s="155">
        <f t="shared" si="27"/>
        <v>45292</v>
      </c>
      <c r="AN330" s="175"/>
    </row>
    <row r="331" spans="1:40" x14ac:dyDescent="0.25">
      <c r="A331" s="181" t="s">
        <v>458</v>
      </c>
      <c r="B331" s="181" t="s">
        <v>597</v>
      </c>
      <c r="C331" s="181" t="s">
        <v>598</v>
      </c>
      <c r="E331" s="181" t="s">
        <v>817</v>
      </c>
      <c r="F331" s="64">
        <v>290</v>
      </c>
      <c r="G331">
        <f t="shared" si="24"/>
        <v>2024</v>
      </c>
      <c r="H331" s="156">
        <f t="shared" si="25"/>
        <v>45323</v>
      </c>
      <c r="I331">
        <f t="shared" si="26"/>
        <v>3267</v>
      </c>
      <c r="J331" s="155">
        <f t="shared" si="27"/>
        <v>45323</v>
      </c>
      <c r="AN331" s="175"/>
    </row>
    <row r="332" spans="1:40" x14ac:dyDescent="0.25">
      <c r="A332" s="181" t="s">
        <v>458</v>
      </c>
      <c r="B332" s="181" t="s">
        <v>600</v>
      </c>
      <c r="C332" s="181" t="s">
        <v>601</v>
      </c>
      <c r="E332" s="181" t="s">
        <v>786</v>
      </c>
      <c r="F332" s="64">
        <v>291</v>
      </c>
      <c r="G332">
        <f t="shared" si="24"/>
        <v>2024</v>
      </c>
      <c r="H332" s="156">
        <f t="shared" si="25"/>
        <v>45352</v>
      </c>
      <c r="I332">
        <f t="shared" si="26"/>
        <v>3269</v>
      </c>
      <c r="J332" s="155">
        <f t="shared" si="27"/>
        <v>45352</v>
      </c>
      <c r="AN332" s="175"/>
    </row>
    <row r="333" spans="1:40" x14ac:dyDescent="0.25">
      <c r="A333" s="181" t="s">
        <v>458</v>
      </c>
      <c r="B333" s="181" t="s">
        <v>603</v>
      </c>
      <c r="C333" s="181" t="s">
        <v>476</v>
      </c>
      <c r="E333" s="181" t="s">
        <v>818</v>
      </c>
      <c r="F333" s="64">
        <v>292</v>
      </c>
      <c r="G333">
        <f t="shared" si="24"/>
        <v>2024</v>
      </c>
      <c r="H333" s="156">
        <f t="shared" si="25"/>
        <v>45383</v>
      </c>
      <c r="I333">
        <f t="shared" si="26"/>
        <v>3275</v>
      </c>
      <c r="J333" s="155">
        <f t="shared" si="27"/>
        <v>45383</v>
      </c>
      <c r="AN333" s="175"/>
    </row>
    <row r="334" spans="1:40" x14ac:dyDescent="0.25">
      <c r="A334" s="181" t="s">
        <v>458</v>
      </c>
      <c r="B334" s="181" t="s">
        <v>605</v>
      </c>
      <c r="C334" s="181" t="s">
        <v>400</v>
      </c>
      <c r="E334" s="181" t="s">
        <v>819</v>
      </c>
      <c r="F334" s="64">
        <v>293</v>
      </c>
      <c r="G334">
        <f t="shared" si="24"/>
        <v>2024</v>
      </c>
      <c r="H334" s="156">
        <f t="shared" si="25"/>
        <v>45413</v>
      </c>
      <c r="I334">
        <f t="shared" si="26"/>
        <v>3278</v>
      </c>
      <c r="J334" s="155">
        <f t="shared" si="27"/>
        <v>45413</v>
      </c>
      <c r="AN334" s="175"/>
    </row>
    <row r="335" spans="1:40" x14ac:dyDescent="0.25">
      <c r="F335" s="64">
        <v>294</v>
      </c>
      <c r="G335">
        <f t="shared" si="24"/>
        <v>0</v>
      </c>
      <c r="H335" s="156" t="str">
        <f t="shared" si="25"/>
        <v/>
      </c>
      <c r="I335" t="e">
        <f t="shared" si="26"/>
        <v>#N/A</v>
      </c>
      <c r="J335" s="155" t="e">
        <f t="shared" si="27"/>
        <v>#NUM!</v>
      </c>
      <c r="AN335" s="175"/>
    </row>
    <row r="336" spans="1:40" x14ac:dyDescent="0.25">
      <c r="F336" s="64">
        <v>295</v>
      </c>
      <c r="G336">
        <f t="shared" si="24"/>
        <v>0</v>
      </c>
      <c r="H336" s="156" t="str">
        <f t="shared" si="25"/>
        <v/>
      </c>
      <c r="I336" t="e">
        <f t="shared" si="26"/>
        <v>#N/A</v>
      </c>
      <c r="J336" s="155" t="e">
        <f t="shared" si="27"/>
        <v>#NUM!</v>
      </c>
      <c r="AN336" s="175"/>
    </row>
    <row r="337" spans="6:40" x14ac:dyDescent="0.25">
      <c r="F337" s="64">
        <v>296</v>
      </c>
      <c r="G337">
        <f t="shared" si="24"/>
        <v>0</v>
      </c>
      <c r="H337" s="156" t="str">
        <f t="shared" si="25"/>
        <v/>
      </c>
      <c r="I337" t="e">
        <f t="shared" si="26"/>
        <v>#N/A</v>
      </c>
      <c r="J337" s="155" t="e">
        <f t="shared" si="27"/>
        <v>#NUM!</v>
      </c>
      <c r="AN337" s="175"/>
    </row>
    <row r="338" spans="6:40" x14ac:dyDescent="0.25">
      <c r="F338" s="64">
        <v>297</v>
      </c>
      <c r="G338">
        <f t="shared" si="24"/>
        <v>0</v>
      </c>
      <c r="H338" s="156" t="str">
        <f t="shared" si="25"/>
        <v/>
      </c>
      <c r="I338" t="e">
        <f t="shared" si="26"/>
        <v>#N/A</v>
      </c>
      <c r="J338" s="155" t="e">
        <f t="shared" si="27"/>
        <v>#NUM!</v>
      </c>
      <c r="AN338" s="175"/>
    </row>
    <row r="339" spans="6:40" x14ac:dyDescent="0.25">
      <c r="F339" s="64">
        <v>298</v>
      </c>
      <c r="G339">
        <f t="shared" si="24"/>
        <v>0</v>
      </c>
      <c r="H339" s="156" t="str">
        <f t="shared" si="25"/>
        <v/>
      </c>
      <c r="I339" t="e">
        <f t="shared" si="26"/>
        <v>#N/A</v>
      </c>
      <c r="J339" s="155" t="e">
        <f t="shared" si="27"/>
        <v>#NUM!</v>
      </c>
      <c r="AN339" s="175"/>
    </row>
    <row r="340" spans="6:40" x14ac:dyDescent="0.25">
      <c r="F340" s="64">
        <v>299</v>
      </c>
      <c r="G340">
        <f t="shared" si="24"/>
        <v>0</v>
      </c>
      <c r="H340" s="156" t="str">
        <f t="shared" si="25"/>
        <v/>
      </c>
      <c r="I340" t="e">
        <f t="shared" si="26"/>
        <v>#N/A</v>
      </c>
      <c r="J340" s="155" t="e">
        <f t="shared" si="27"/>
        <v>#NUM!</v>
      </c>
      <c r="AN340" s="175"/>
    </row>
    <row r="341" spans="6:40" x14ac:dyDescent="0.25">
      <c r="F341" s="64">
        <v>300</v>
      </c>
      <c r="G341">
        <f t="shared" si="24"/>
        <v>0</v>
      </c>
      <c r="H341" s="156" t="str">
        <f t="shared" si="25"/>
        <v/>
      </c>
      <c r="I341" t="e">
        <f t="shared" si="26"/>
        <v>#N/A</v>
      </c>
      <c r="J341" s="155" t="e">
        <f t="shared" si="27"/>
        <v>#NUM!</v>
      </c>
      <c r="AN341" s="175"/>
    </row>
    <row r="342" spans="6:40" x14ac:dyDescent="0.25">
      <c r="F342" s="64">
        <v>301</v>
      </c>
      <c r="G342">
        <f t="shared" si="24"/>
        <v>0</v>
      </c>
      <c r="H342" s="156" t="str">
        <f t="shared" si="25"/>
        <v/>
      </c>
      <c r="I342" t="e">
        <f t="shared" si="26"/>
        <v>#N/A</v>
      </c>
      <c r="J342" s="155" t="e">
        <f t="shared" si="27"/>
        <v>#NUM!</v>
      </c>
      <c r="AN342" s="175"/>
    </row>
    <row r="343" spans="6:40" x14ac:dyDescent="0.25">
      <c r="F343" s="64">
        <v>302</v>
      </c>
      <c r="G343">
        <f t="shared" si="24"/>
        <v>0</v>
      </c>
      <c r="H343" s="156" t="str">
        <f t="shared" si="25"/>
        <v/>
      </c>
      <c r="I343" t="e">
        <f t="shared" si="26"/>
        <v>#N/A</v>
      </c>
      <c r="J343" s="155" t="e">
        <f t="shared" si="27"/>
        <v>#NUM!</v>
      </c>
      <c r="AN343" s="175"/>
    </row>
    <row r="344" spans="6:40" x14ac:dyDescent="0.25">
      <c r="F344" s="64">
        <v>303</v>
      </c>
      <c r="G344">
        <f t="shared" si="24"/>
        <v>0</v>
      </c>
      <c r="H344" s="156" t="str">
        <f t="shared" si="25"/>
        <v/>
      </c>
      <c r="I344" t="e">
        <f t="shared" si="26"/>
        <v>#N/A</v>
      </c>
      <c r="J344" s="155" t="e">
        <f t="shared" si="27"/>
        <v>#NUM!</v>
      </c>
      <c r="AN344" s="175"/>
    </row>
    <row r="345" spans="6:40" x14ac:dyDescent="0.25">
      <c r="F345" s="64">
        <v>304</v>
      </c>
      <c r="G345">
        <f t="shared" si="24"/>
        <v>0</v>
      </c>
      <c r="H345" s="156" t="str">
        <f t="shared" si="25"/>
        <v/>
      </c>
      <c r="I345" t="e">
        <f t="shared" si="26"/>
        <v>#N/A</v>
      </c>
      <c r="J345" s="155" t="e">
        <f t="shared" si="27"/>
        <v>#NUM!</v>
      </c>
      <c r="AN345" s="175"/>
    </row>
    <row r="346" spans="6:40" x14ac:dyDescent="0.25">
      <c r="F346" s="64">
        <v>305</v>
      </c>
      <c r="G346">
        <f t="shared" si="24"/>
        <v>0</v>
      </c>
      <c r="H346" s="156" t="str">
        <f t="shared" si="25"/>
        <v/>
      </c>
      <c r="I346" t="e">
        <f t="shared" si="26"/>
        <v>#N/A</v>
      </c>
      <c r="J346" s="155" t="e">
        <f t="shared" si="27"/>
        <v>#NUM!</v>
      </c>
      <c r="AN346" s="175"/>
    </row>
    <row r="347" spans="6:40" x14ac:dyDescent="0.25">
      <c r="F347" s="64">
        <v>306</v>
      </c>
      <c r="G347">
        <f t="shared" si="24"/>
        <v>0</v>
      </c>
      <c r="H347" s="156" t="str">
        <f t="shared" si="25"/>
        <v/>
      </c>
      <c r="I347" t="e">
        <f t="shared" si="26"/>
        <v>#N/A</v>
      </c>
      <c r="J347" s="155" t="e">
        <f t="shared" si="27"/>
        <v>#NUM!</v>
      </c>
      <c r="AN347" s="175"/>
    </row>
    <row r="348" spans="6:40" x14ac:dyDescent="0.25">
      <c r="F348" s="64">
        <v>307</v>
      </c>
      <c r="G348">
        <f t="shared" si="24"/>
        <v>0</v>
      </c>
      <c r="H348" s="156" t="str">
        <f t="shared" si="25"/>
        <v/>
      </c>
      <c r="I348" t="e">
        <f t="shared" si="26"/>
        <v>#N/A</v>
      </c>
      <c r="J348" s="155" t="e">
        <f t="shared" si="27"/>
        <v>#NUM!</v>
      </c>
      <c r="AN348" s="175"/>
    </row>
    <row r="349" spans="6:40" x14ac:dyDescent="0.25">
      <c r="F349" s="64">
        <v>308</v>
      </c>
      <c r="G349">
        <f t="shared" si="24"/>
        <v>0</v>
      </c>
      <c r="H349" s="156" t="str">
        <f t="shared" si="25"/>
        <v/>
      </c>
      <c r="I349" t="e">
        <f t="shared" si="26"/>
        <v>#N/A</v>
      </c>
      <c r="J349" s="155" t="e">
        <f t="shared" si="27"/>
        <v>#NUM!</v>
      </c>
    </row>
    <row r="350" spans="6:40" x14ac:dyDescent="0.25">
      <c r="F350" s="64">
        <v>309</v>
      </c>
      <c r="G350">
        <f t="shared" si="24"/>
        <v>0</v>
      </c>
      <c r="H350" s="156" t="str">
        <f t="shared" si="25"/>
        <v/>
      </c>
      <c r="I350" t="e">
        <f t="shared" si="26"/>
        <v>#N/A</v>
      </c>
      <c r="J350" s="155" t="e">
        <f t="shared" si="27"/>
        <v>#NUM!</v>
      </c>
    </row>
    <row r="351" spans="6:40" x14ac:dyDescent="0.25">
      <c r="F351" s="64">
        <v>310</v>
      </c>
      <c r="G351">
        <f t="shared" si="24"/>
        <v>0</v>
      </c>
      <c r="H351" s="156" t="str">
        <f t="shared" si="25"/>
        <v/>
      </c>
      <c r="I351" t="e">
        <f t="shared" si="26"/>
        <v>#N/A</v>
      </c>
      <c r="J351" s="155" t="e">
        <f t="shared" si="27"/>
        <v>#NUM!</v>
      </c>
    </row>
    <row r="352" spans="6:40" x14ac:dyDescent="0.25">
      <c r="F352" s="64">
        <v>311</v>
      </c>
      <c r="G352">
        <f t="shared" si="24"/>
        <v>0</v>
      </c>
      <c r="H352" s="156" t="str">
        <f t="shared" si="25"/>
        <v/>
      </c>
      <c r="I352" t="e">
        <f t="shared" si="26"/>
        <v>#N/A</v>
      </c>
      <c r="J352" s="155" t="e">
        <f t="shared" si="27"/>
        <v>#NUM!</v>
      </c>
    </row>
    <row r="353" spans="6:10" x14ac:dyDescent="0.25">
      <c r="F353" s="64">
        <v>312</v>
      </c>
      <c r="G353">
        <f t="shared" si="24"/>
        <v>0</v>
      </c>
      <c r="H353" s="156" t="str">
        <f t="shared" si="25"/>
        <v/>
      </c>
      <c r="I353" t="e">
        <f t="shared" si="26"/>
        <v>#N/A</v>
      </c>
      <c r="J353" s="155" t="e">
        <f t="shared" si="27"/>
        <v>#NUM!</v>
      </c>
    </row>
    <row r="354" spans="6:10" x14ac:dyDescent="0.25">
      <c r="F354" s="150" t="s">
        <v>820</v>
      </c>
      <c r="G354">
        <f t="shared" ref="G354:G359" si="28">VALUE(A354)</f>
        <v>0</v>
      </c>
      <c r="H354" s="156" t="str">
        <f t="shared" si="25"/>
        <v/>
      </c>
      <c r="I354" t="e">
        <f t="shared" si="26"/>
        <v>#N/A</v>
      </c>
      <c r="J354" s="155" t="e">
        <f t="shared" si="27"/>
        <v>#NUM!</v>
      </c>
    </row>
    <row r="355" spans="6:10" x14ac:dyDescent="0.25">
      <c r="F355" s="150" t="s">
        <v>821</v>
      </c>
      <c r="G355">
        <f t="shared" si="28"/>
        <v>0</v>
      </c>
      <c r="H355" s="156" t="str">
        <f t="shared" si="25"/>
        <v/>
      </c>
      <c r="I355" t="e">
        <f t="shared" si="26"/>
        <v>#N/A</v>
      </c>
      <c r="J355" s="155" t="e">
        <f t="shared" si="27"/>
        <v>#NUM!</v>
      </c>
    </row>
    <row r="356" spans="6:10" x14ac:dyDescent="0.25">
      <c r="F356" s="150" t="s">
        <v>822</v>
      </c>
      <c r="G356">
        <f t="shared" si="28"/>
        <v>0</v>
      </c>
      <c r="H356" s="156" t="str">
        <f t="shared" si="25"/>
        <v/>
      </c>
      <c r="I356" t="e">
        <f t="shared" si="26"/>
        <v>#N/A</v>
      </c>
      <c r="J356" s="155" t="e">
        <f t="shared" si="27"/>
        <v>#NUM!</v>
      </c>
    </row>
    <row r="357" spans="6:10" x14ac:dyDescent="0.25">
      <c r="F357" s="150" t="s">
        <v>823</v>
      </c>
      <c r="G357">
        <f t="shared" si="28"/>
        <v>0</v>
      </c>
      <c r="H357" s="156" t="str">
        <f t="shared" si="25"/>
        <v/>
      </c>
      <c r="I357" t="e">
        <f t="shared" si="26"/>
        <v>#N/A</v>
      </c>
      <c r="J357" s="155" t="e">
        <f t="shared" si="27"/>
        <v>#NUM!</v>
      </c>
    </row>
    <row r="358" spans="6:10" x14ac:dyDescent="0.25">
      <c r="F358" s="150" t="s">
        <v>824</v>
      </c>
      <c r="G358">
        <f t="shared" si="28"/>
        <v>0</v>
      </c>
      <c r="H358" s="156" t="str">
        <f t="shared" si="25"/>
        <v/>
      </c>
      <c r="I358" t="e">
        <f t="shared" si="26"/>
        <v>#N/A</v>
      </c>
      <c r="J358" s="155" t="e">
        <f t="shared" si="27"/>
        <v>#NUM!</v>
      </c>
    </row>
    <row r="359" spans="6:10" x14ac:dyDescent="0.25">
      <c r="F359" s="150" t="s">
        <v>825</v>
      </c>
      <c r="G359">
        <f t="shared" si="28"/>
        <v>0</v>
      </c>
      <c r="H359" s="156" t="str">
        <f t="shared" si="25"/>
        <v/>
      </c>
      <c r="I359" t="e">
        <f t="shared" si="26"/>
        <v>#N/A</v>
      </c>
      <c r="J359" s="155" t="e">
        <f t="shared" si="27"/>
        <v>#NUM!</v>
      </c>
    </row>
  </sheetData>
  <mergeCells count="1">
    <mergeCell ref="AD10:AH10"/>
  </mergeCells>
  <phoneticPr fontId="22" type="noConversion"/>
  <conditionalFormatting sqref="AE11:AG12">
    <cfRule type="expression" dxfId="3" priority="4" stopIfTrue="1">
      <formula>ISNA(AE11)</formula>
    </cfRule>
  </conditionalFormatting>
  <conditionalFormatting sqref="AD12">
    <cfRule type="expression" dxfId="2" priority="3" stopIfTrue="1">
      <formula>ISNA(AD12)</formula>
    </cfRule>
  </conditionalFormatting>
  <conditionalFormatting sqref="AJ12:AL12 AN12">
    <cfRule type="expression" dxfId="1" priority="2" stopIfTrue="1">
      <formula>ISNA(AJ12)</formula>
    </cfRule>
  </conditionalFormatting>
  <conditionalFormatting sqref="AI12">
    <cfRule type="expression" dxfId="0" priority="1" stopIfTrue="1">
      <formula>ISNA(AI12)</formula>
    </cfRule>
  </conditionalFormatting>
  <pageMargins left="0.75" right="0.75" top="1" bottom="1" header="0.5" footer="0.5"/>
  <pageSetup orientation="portrait" verticalDpi="598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94"/>
  <sheetViews>
    <sheetView topLeftCell="A261" workbookViewId="0">
      <selection activeCell="G276" sqref="G276"/>
    </sheetView>
  </sheetViews>
  <sheetFormatPr defaultRowHeight="13.2" x14ac:dyDescent="0.25"/>
  <cols>
    <col min="2" max="2" width="8.88671875" style="79"/>
    <col min="3" max="3" width="15.88671875" style="79" customWidth="1"/>
    <col min="5" max="5" width="10.33203125" style="153" bestFit="1" customWidth="1"/>
  </cols>
  <sheetData>
    <row r="1" spans="1:5" x14ac:dyDescent="0.25">
      <c r="A1" s="280" t="s">
        <v>827</v>
      </c>
      <c r="B1" s="281" t="s">
        <v>828</v>
      </c>
      <c r="C1" s="281" t="s">
        <v>829</v>
      </c>
    </row>
    <row r="2" spans="1:5" x14ac:dyDescent="0.25">
      <c r="A2" s="282">
        <v>36526</v>
      </c>
      <c r="B2" s="79">
        <v>203442</v>
      </c>
      <c r="C2" s="79">
        <v>227235</v>
      </c>
      <c r="E2" s="82"/>
    </row>
    <row r="3" spans="1:5" x14ac:dyDescent="0.25">
      <c r="A3" s="282">
        <v>36557</v>
      </c>
      <c r="B3" s="79">
        <v>199261</v>
      </c>
      <c r="C3" s="79">
        <v>228727</v>
      </c>
    </row>
    <row r="4" spans="1:5" x14ac:dyDescent="0.25">
      <c r="A4" s="282">
        <v>36586</v>
      </c>
      <c r="B4" s="79">
        <v>232490</v>
      </c>
      <c r="C4" s="79">
        <v>230237</v>
      </c>
    </row>
    <row r="5" spans="1:5" x14ac:dyDescent="0.25">
      <c r="A5" s="282">
        <v>36617</v>
      </c>
      <c r="B5" s="79">
        <v>227698</v>
      </c>
      <c r="C5" s="79">
        <v>229068</v>
      </c>
    </row>
    <row r="6" spans="1:5" x14ac:dyDescent="0.25">
      <c r="A6" s="282">
        <v>36647</v>
      </c>
      <c r="B6" s="79">
        <v>242501</v>
      </c>
      <c r="C6" s="79">
        <v>229651</v>
      </c>
    </row>
    <row r="7" spans="1:5" x14ac:dyDescent="0.25">
      <c r="A7" s="282">
        <v>36678</v>
      </c>
      <c r="B7" s="79">
        <v>242963</v>
      </c>
      <c r="C7" s="79">
        <v>230024</v>
      </c>
    </row>
    <row r="8" spans="1:5" x14ac:dyDescent="0.25">
      <c r="A8" s="282">
        <v>36708</v>
      </c>
      <c r="B8" s="79">
        <v>245140</v>
      </c>
      <c r="C8" s="79">
        <v>228840</v>
      </c>
    </row>
    <row r="9" spans="1:5" x14ac:dyDescent="0.25">
      <c r="A9" s="282">
        <v>36739</v>
      </c>
      <c r="B9" s="79">
        <v>247832</v>
      </c>
      <c r="C9" s="79">
        <v>229339</v>
      </c>
    </row>
    <row r="10" spans="1:5" x14ac:dyDescent="0.25">
      <c r="A10" s="282">
        <v>36770</v>
      </c>
      <c r="B10" s="79">
        <v>227899</v>
      </c>
      <c r="C10" s="79">
        <v>231166</v>
      </c>
    </row>
    <row r="11" spans="1:5" x14ac:dyDescent="0.25">
      <c r="A11" s="282">
        <v>36800</v>
      </c>
      <c r="B11" s="79">
        <v>236491</v>
      </c>
      <c r="C11" s="79">
        <v>230372</v>
      </c>
    </row>
    <row r="12" spans="1:5" x14ac:dyDescent="0.25">
      <c r="A12" s="282">
        <v>36831</v>
      </c>
      <c r="B12" s="79">
        <v>222819</v>
      </c>
      <c r="C12" s="79">
        <v>229865</v>
      </c>
    </row>
    <row r="13" spans="1:5" x14ac:dyDescent="0.25">
      <c r="A13" s="282">
        <v>36861</v>
      </c>
      <c r="B13" s="79">
        <v>218390</v>
      </c>
      <c r="C13" s="79">
        <v>224132</v>
      </c>
    </row>
    <row r="14" spans="1:5" x14ac:dyDescent="0.25">
      <c r="A14" s="282">
        <v>36892</v>
      </c>
      <c r="B14" s="79">
        <v>209685</v>
      </c>
      <c r="C14" s="79">
        <v>231442</v>
      </c>
    </row>
    <row r="15" spans="1:5" x14ac:dyDescent="0.25">
      <c r="A15" s="282">
        <v>36923</v>
      </c>
      <c r="B15" s="79">
        <v>200876</v>
      </c>
      <c r="C15" s="79">
        <v>230672</v>
      </c>
    </row>
    <row r="16" spans="1:5" x14ac:dyDescent="0.25">
      <c r="A16" s="282">
        <v>36951</v>
      </c>
      <c r="B16" s="79">
        <v>232587</v>
      </c>
      <c r="C16" s="79">
        <v>231165</v>
      </c>
    </row>
    <row r="17" spans="1:3" x14ac:dyDescent="0.25">
      <c r="A17" s="282">
        <v>36982</v>
      </c>
      <c r="B17" s="79">
        <v>232513</v>
      </c>
      <c r="C17" s="79">
        <v>232994</v>
      </c>
    </row>
    <row r="18" spans="1:3" x14ac:dyDescent="0.25">
      <c r="A18" s="282">
        <v>37012</v>
      </c>
      <c r="B18" s="79">
        <v>245357</v>
      </c>
      <c r="C18" s="79">
        <v>232201</v>
      </c>
    </row>
    <row r="19" spans="1:3" x14ac:dyDescent="0.25">
      <c r="A19" s="282">
        <v>37043</v>
      </c>
      <c r="B19" s="79">
        <v>243498</v>
      </c>
      <c r="C19" s="79">
        <v>231645</v>
      </c>
    </row>
    <row r="20" spans="1:3" x14ac:dyDescent="0.25">
      <c r="A20" s="282">
        <v>37073</v>
      </c>
      <c r="B20" s="79">
        <v>250363</v>
      </c>
      <c r="C20" s="79">
        <v>232941</v>
      </c>
    </row>
    <row r="21" spans="1:3" x14ac:dyDescent="0.25">
      <c r="A21" s="282">
        <v>37104</v>
      </c>
      <c r="B21" s="79">
        <v>253274</v>
      </c>
      <c r="C21" s="79">
        <v>233413</v>
      </c>
    </row>
    <row r="22" spans="1:3" x14ac:dyDescent="0.25">
      <c r="A22" s="282">
        <v>37135</v>
      </c>
      <c r="B22" s="79">
        <v>226312</v>
      </c>
      <c r="C22" s="79">
        <v>232276</v>
      </c>
    </row>
    <row r="23" spans="1:3" x14ac:dyDescent="0.25">
      <c r="A23" s="282">
        <v>37165</v>
      </c>
      <c r="B23" s="79">
        <v>241050</v>
      </c>
      <c r="C23" s="79">
        <v>233772</v>
      </c>
    </row>
    <row r="24" spans="1:3" x14ac:dyDescent="0.25">
      <c r="A24" s="282">
        <v>37196</v>
      </c>
      <c r="B24" s="79">
        <v>230511</v>
      </c>
      <c r="C24" s="79">
        <v>236644</v>
      </c>
    </row>
    <row r="25" spans="1:3" x14ac:dyDescent="0.25">
      <c r="A25" s="282">
        <v>37226</v>
      </c>
      <c r="B25" s="79">
        <v>229584</v>
      </c>
      <c r="C25" s="79">
        <v>236694</v>
      </c>
    </row>
    <row r="26" spans="1:3" x14ac:dyDescent="0.25">
      <c r="A26" s="282">
        <v>37257</v>
      </c>
      <c r="B26" s="79">
        <v>215215</v>
      </c>
      <c r="C26" s="79">
        <v>236712</v>
      </c>
    </row>
    <row r="27" spans="1:3" x14ac:dyDescent="0.25">
      <c r="A27" s="282">
        <v>37288</v>
      </c>
      <c r="B27" s="79">
        <v>208237</v>
      </c>
      <c r="C27" s="79">
        <v>238125</v>
      </c>
    </row>
    <row r="28" spans="1:3" x14ac:dyDescent="0.25">
      <c r="A28" s="282">
        <v>37316</v>
      </c>
      <c r="B28" s="79">
        <v>236070</v>
      </c>
      <c r="C28" s="79">
        <v>235504</v>
      </c>
    </row>
    <row r="29" spans="1:3" x14ac:dyDescent="0.25">
      <c r="A29" s="282">
        <v>37347</v>
      </c>
      <c r="B29" s="79">
        <v>237226</v>
      </c>
      <c r="C29" s="79">
        <v>236391</v>
      </c>
    </row>
    <row r="30" spans="1:3" x14ac:dyDescent="0.25">
      <c r="A30" s="282">
        <v>37377</v>
      </c>
      <c r="B30" s="79">
        <v>251746</v>
      </c>
      <c r="C30" s="79">
        <v>237506</v>
      </c>
    </row>
    <row r="31" spans="1:3" x14ac:dyDescent="0.25">
      <c r="A31" s="282">
        <v>37408</v>
      </c>
      <c r="B31" s="79">
        <v>247868</v>
      </c>
      <c r="C31" s="79">
        <v>238073</v>
      </c>
    </row>
    <row r="32" spans="1:3" x14ac:dyDescent="0.25">
      <c r="A32" s="282">
        <v>37438</v>
      </c>
      <c r="B32" s="79">
        <v>256392</v>
      </c>
      <c r="C32" s="79">
        <v>237780</v>
      </c>
    </row>
    <row r="33" spans="1:3" x14ac:dyDescent="0.25">
      <c r="A33" s="282">
        <v>37469</v>
      </c>
      <c r="B33" s="79">
        <v>258666</v>
      </c>
      <c r="C33" s="79">
        <v>239615</v>
      </c>
    </row>
    <row r="34" spans="1:3" x14ac:dyDescent="0.25">
      <c r="A34" s="282">
        <v>37500</v>
      </c>
      <c r="B34" s="79">
        <v>233625</v>
      </c>
      <c r="C34" s="79">
        <v>239653</v>
      </c>
    </row>
    <row r="35" spans="1:3" x14ac:dyDescent="0.25">
      <c r="A35" s="282">
        <v>37530</v>
      </c>
      <c r="B35" s="79">
        <v>245556</v>
      </c>
      <c r="C35" s="79">
        <v>237938</v>
      </c>
    </row>
    <row r="36" spans="1:3" x14ac:dyDescent="0.25">
      <c r="A36" s="282">
        <v>37561</v>
      </c>
      <c r="B36" s="79">
        <v>230648</v>
      </c>
      <c r="C36" s="79">
        <v>238385</v>
      </c>
    </row>
    <row r="37" spans="1:3" x14ac:dyDescent="0.25">
      <c r="A37" s="282">
        <v>37591</v>
      </c>
      <c r="B37" s="79">
        <v>234260</v>
      </c>
      <c r="C37" s="79">
        <v>239969</v>
      </c>
    </row>
    <row r="38" spans="1:3" x14ac:dyDescent="0.25">
      <c r="A38" s="282">
        <v>37622</v>
      </c>
      <c r="B38" s="79">
        <v>218534</v>
      </c>
      <c r="C38" s="79">
        <v>239077</v>
      </c>
    </row>
    <row r="39" spans="1:3" x14ac:dyDescent="0.25">
      <c r="A39" s="282">
        <v>37653</v>
      </c>
      <c r="B39" s="79">
        <v>203677</v>
      </c>
      <c r="C39" s="79">
        <v>233578</v>
      </c>
    </row>
    <row r="40" spans="1:3" x14ac:dyDescent="0.25">
      <c r="A40" s="282">
        <v>37681</v>
      </c>
      <c r="B40" s="79">
        <v>236679</v>
      </c>
      <c r="C40" s="79">
        <v>236830</v>
      </c>
    </row>
    <row r="41" spans="1:3" x14ac:dyDescent="0.25">
      <c r="A41" s="282">
        <v>37712</v>
      </c>
      <c r="B41" s="79">
        <v>239415</v>
      </c>
      <c r="C41" s="79">
        <v>238036</v>
      </c>
    </row>
    <row r="42" spans="1:3" x14ac:dyDescent="0.25">
      <c r="A42" s="282">
        <v>37742</v>
      </c>
      <c r="B42" s="79">
        <v>253244</v>
      </c>
      <c r="C42" s="79">
        <v>239910</v>
      </c>
    </row>
    <row r="43" spans="1:3" x14ac:dyDescent="0.25">
      <c r="A43" s="282">
        <v>37773</v>
      </c>
      <c r="B43" s="79">
        <v>252145</v>
      </c>
      <c r="C43" s="79">
        <v>241491</v>
      </c>
    </row>
    <row r="44" spans="1:3" x14ac:dyDescent="0.25">
      <c r="A44" s="282">
        <v>37803</v>
      </c>
      <c r="B44" s="79">
        <v>262105</v>
      </c>
      <c r="C44" s="79">
        <v>243389</v>
      </c>
    </row>
    <row r="45" spans="1:3" x14ac:dyDescent="0.25">
      <c r="A45" s="282">
        <v>37834</v>
      </c>
      <c r="B45" s="79">
        <v>260687</v>
      </c>
      <c r="C45" s="79">
        <v>242803</v>
      </c>
    </row>
    <row r="46" spans="1:3" x14ac:dyDescent="0.25">
      <c r="A46" s="282">
        <v>37865</v>
      </c>
      <c r="B46" s="79">
        <v>237451</v>
      </c>
      <c r="C46" s="79">
        <v>243182</v>
      </c>
    </row>
    <row r="47" spans="1:3" x14ac:dyDescent="0.25">
      <c r="A47" s="282">
        <v>37895</v>
      </c>
      <c r="B47" s="79">
        <v>254048</v>
      </c>
      <c r="C47" s="79">
        <v>245423</v>
      </c>
    </row>
    <row r="48" spans="1:3" x14ac:dyDescent="0.25">
      <c r="A48" s="282">
        <v>37926</v>
      </c>
      <c r="B48" s="79">
        <v>233698</v>
      </c>
      <c r="C48" s="79">
        <v>243497</v>
      </c>
    </row>
    <row r="49" spans="1:9" x14ac:dyDescent="0.25">
      <c r="A49" s="282">
        <v>37956</v>
      </c>
      <c r="B49" s="79">
        <v>238538</v>
      </c>
      <c r="C49" s="79">
        <v>243315</v>
      </c>
      <c r="G49" s="82"/>
      <c r="H49" s="82"/>
      <c r="I49" s="82"/>
    </row>
    <row r="50" spans="1:9" x14ac:dyDescent="0.25">
      <c r="A50" s="282">
        <v>37987</v>
      </c>
      <c r="B50" s="79">
        <v>222450</v>
      </c>
      <c r="C50" s="79">
        <v>243817</v>
      </c>
    </row>
    <row r="51" spans="1:9" x14ac:dyDescent="0.25">
      <c r="A51" s="282">
        <v>38018</v>
      </c>
      <c r="B51" s="79">
        <v>213709</v>
      </c>
      <c r="C51" s="79">
        <v>244576</v>
      </c>
    </row>
    <row r="52" spans="1:9" x14ac:dyDescent="0.25">
      <c r="A52" s="282">
        <v>38047</v>
      </c>
      <c r="B52" s="79">
        <v>251403</v>
      </c>
      <c r="C52" s="79">
        <v>248689</v>
      </c>
    </row>
    <row r="53" spans="1:9" x14ac:dyDescent="0.25">
      <c r="A53" s="282">
        <v>38078</v>
      </c>
      <c r="B53" s="79">
        <v>250968</v>
      </c>
      <c r="C53" s="79">
        <v>248376</v>
      </c>
    </row>
    <row r="54" spans="1:9" x14ac:dyDescent="0.25">
      <c r="A54" s="282">
        <v>38108</v>
      </c>
      <c r="B54" s="79">
        <v>257235</v>
      </c>
      <c r="C54" s="79">
        <v>246159</v>
      </c>
    </row>
    <row r="55" spans="1:9" x14ac:dyDescent="0.25">
      <c r="A55" s="282">
        <v>38139</v>
      </c>
      <c r="B55" s="79">
        <v>257383</v>
      </c>
      <c r="C55" s="79">
        <v>245171</v>
      </c>
    </row>
    <row r="56" spans="1:9" x14ac:dyDescent="0.25">
      <c r="A56" s="282">
        <v>38169</v>
      </c>
      <c r="B56" s="79">
        <v>265969</v>
      </c>
      <c r="C56" s="79">
        <v>247686</v>
      </c>
    </row>
    <row r="57" spans="1:9" x14ac:dyDescent="0.25">
      <c r="A57" s="282">
        <v>38200</v>
      </c>
      <c r="B57" s="79">
        <v>262836</v>
      </c>
      <c r="C57" s="79">
        <v>247344</v>
      </c>
    </row>
    <row r="58" spans="1:9" x14ac:dyDescent="0.25">
      <c r="A58" s="282">
        <v>38231</v>
      </c>
      <c r="B58" s="79">
        <v>243515</v>
      </c>
      <c r="C58" s="79">
        <v>247916</v>
      </c>
    </row>
    <row r="59" spans="1:9" x14ac:dyDescent="0.25">
      <c r="A59" s="282">
        <v>38261</v>
      </c>
      <c r="B59" s="79">
        <v>254496</v>
      </c>
      <c r="C59" s="79">
        <v>247883</v>
      </c>
    </row>
    <row r="60" spans="1:9" x14ac:dyDescent="0.25">
      <c r="A60" s="282">
        <v>38292</v>
      </c>
      <c r="B60" s="79">
        <v>239796</v>
      </c>
      <c r="C60" s="79">
        <v>247656</v>
      </c>
    </row>
    <row r="61" spans="1:9" x14ac:dyDescent="0.25">
      <c r="A61" s="282">
        <v>38322</v>
      </c>
      <c r="B61" s="79">
        <v>245029</v>
      </c>
      <c r="C61" s="79">
        <v>248685</v>
      </c>
      <c r="G61" s="82"/>
      <c r="H61" s="82"/>
      <c r="I61" s="82"/>
    </row>
    <row r="62" spans="1:9" x14ac:dyDescent="0.25">
      <c r="A62" s="282">
        <v>38353</v>
      </c>
      <c r="B62" s="79">
        <v>224072</v>
      </c>
      <c r="C62" s="79">
        <v>247614</v>
      </c>
    </row>
    <row r="63" spans="1:9" x14ac:dyDescent="0.25">
      <c r="A63" s="282">
        <v>38384</v>
      </c>
      <c r="B63" s="79">
        <v>219970</v>
      </c>
      <c r="C63" s="79">
        <v>250015</v>
      </c>
    </row>
    <row r="64" spans="1:9" x14ac:dyDescent="0.25">
      <c r="A64" s="282">
        <v>38412</v>
      </c>
      <c r="B64" s="79">
        <v>253182</v>
      </c>
      <c r="C64" s="79">
        <v>249174</v>
      </c>
    </row>
    <row r="65" spans="1:9" x14ac:dyDescent="0.25">
      <c r="A65" s="282">
        <v>38443</v>
      </c>
      <c r="B65" s="79">
        <v>250860</v>
      </c>
      <c r="C65" s="79">
        <v>249024</v>
      </c>
    </row>
    <row r="66" spans="1:9" x14ac:dyDescent="0.25">
      <c r="A66" s="282">
        <v>38473</v>
      </c>
      <c r="B66" s="79">
        <v>262678</v>
      </c>
      <c r="C66" s="79">
        <v>250452</v>
      </c>
    </row>
    <row r="67" spans="1:9" x14ac:dyDescent="0.25">
      <c r="A67" s="282">
        <v>38504</v>
      </c>
      <c r="B67" s="79">
        <v>263816</v>
      </c>
      <c r="C67" s="79">
        <v>251531</v>
      </c>
    </row>
    <row r="68" spans="1:9" x14ac:dyDescent="0.25">
      <c r="A68" s="282">
        <v>38534</v>
      </c>
      <c r="B68" s="79">
        <v>267025</v>
      </c>
      <c r="C68" s="79">
        <v>250663</v>
      </c>
    </row>
    <row r="69" spans="1:9" x14ac:dyDescent="0.25">
      <c r="A69" s="282">
        <v>38565</v>
      </c>
      <c r="B69" s="79">
        <v>265323</v>
      </c>
      <c r="C69" s="79">
        <v>249458</v>
      </c>
    </row>
    <row r="70" spans="1:9" x14ac:dyDescent="0.25">
      <c r="A70" s="282">
        <v>38596</v>
      </c>
      <c r="B70" s="79">
        <v>242240</v>
      </c>
      <c r="C70" s="79">
        <v>245820</v>
      </c>
    </row>
    <row r="71" spans="1:9" x14ac:dyDescent="0.25">
      <c r="A71" s="282">
        <v>38626</v>
      </c>
      <c r="B71" s="79">
        <v>251419</v>
      </c>
      <c r="C71" s="79">
        <v>245957</v>
      </c>
    </row>
    <row r="72" spans="1:9" x14ac:dyDescent="0.25">
      <c r="A72" s="282">
        <v>38657</v>
      </c>
      <c r="B72" s="79">
        <v>243056</v>
      </c>
      <c r="C72" s="79">
        <v>250704</v>
      </c>
    </row>
    <row r="73" spans="1:9" x14ac:dyDescent="0.25">
      <c r="A73" s="282">
        <v>38687</v>
      </c>
      <c r="B73" s="79">
        <v>245787</v>
      </c>
      <c r="C73" s="79">
        <v>250380</v>
      </c>
      <c r="G73" s="82"/>
      <c r="H73" s="82"/>
      <c r="I73" s="82"/>
    </row>
    <row r="74" spans="1:9" x14ac:dyDescent="0.25">
      <c r="A74" s="282">
        <v>38718</v>
      </c>
      <c r="B74" s="79">
        <v>233282</v>
      </c>
      <c r="C74" s="79">
        <v>255482</v>
      </c>
    </row>
    <row r="75" spans="1:9" x14ac:dyDescent="0.25">
      <c r="A75" s="282">
        <v>38749</v>
      </c>
      <c r="B75" s="79">
        <v>220711</v>
      </c>
      <c r="C75" s="79">
        <v>250785</v>
      </c>
    </row>
    <row r="76" spans="1:9" x14ac:dyDescent="0.25">
      <c r="A76" s="282">
        <v>38777</v>
      </c>
      <c r="B76" s="79">
        <v>256623</v>
      </c>
      <c r="C76" s="79">
        <v>250866</v>
      </c>
    </row>
    <row r="77" spans="1:9" x14ac:dyDescent="0.25">
      <c r="A77" s="282">
        <v>38808</v>
      </c>
      <c r="B77" s="79">
        <v>250644</v>
      </c>
      <c r="C77" s="79">
        <v>250631</v>
      </c>
    </row>
    <row r="78" spans="1:9" x14ac:dyDescent="0.25">
      <c r="A78" s="282">
        <v>38838</v>
      </c>
      <c r="B78" s="79">
        <v>263370</v>
      </c>
      <c r="C78" s="79">
        <v>250030</v>
      </c>
    </row>
    <row r="79" spans="1:9" x14ac:dyDescent="0.25">
      <c r="A79" s="282">
        <v>38869</v>
      </c>
      <c r="B79" s="79">
        <v>263782</v>
      </c>
      <c r="C79" s="79">
        <v>250453</v>
      </c>
    </row>
    <row r="80" spans="1:9" x14ac:dyDescent="0.25">
      <c r="A80" s="282">
        <v>38899</v>
      </c>
      <c r="B80" s="79">
        <v>263421</v>
      </c>
      <c r="C80" s="79">
        <v>249092</v>
      </c>
    </row>
    <row r="81" spans="1:9" x14ac:dyDescent="0.25">
      <c r="A81" s="282">
        <v>38930</v>
      </c>
      <c r="B81" s="79">
        <v>265206</v>
      </c>
      <c r="C81" s="79">
        <v>249501</v>
      </c>
    </row>
    <row r="82" spans="1:9" x14ac:dyDescent="0.25">
      <c r="A82" s="282">
        <v>38961</v>
      </c>
      <c r="B82" s="79">
        <v>245605</v>
      </c>
      <c r="C82" s="79">
        <v>250388</v>
      </c>
    </row>
    <row r="83" spans="1:9" x14ac:dyDescent="0.25">
      <c r="A83" s="282">
        <v>38991</v>
      </c>
      <c r="B83" s="79">
        <v>257939</v>
      </c>
      <c r="C83" s="79">
        <v>251413</v>
      </c>
    </row>
    <row r="84" spans="1:9" x14ac:dyDescent="0.25">
      <c r="A84" s="282">
        <v>39022</v>
      </c>
      <c r="B84" s="79">
        <v>245346</v>
      </c>
      <c r="C84" s="79">
        <v>252836</v>
      </c>
    </row>
    <row r="85" spans="1:9" x14ac:dyDescent="0.25">
      <c r="A85" s="282">
        <v>39052</v>
      </c>
      <c r="B85" s="79">
        <v>248187</v>
      </c>
      <c r="C85" s="79">
        <v>253944</v>
      </c>
      <c r="G85" s="82"/>
      <c r="H85" s="82"/>
      <c r="I85" s="82"/>
    </row>
    <row r="86" spans="1:9" x14ac:dyDescent="0.25">
      <c r="A86" s="282">
        <v>39083</v>
      </c>
      <c r="B86" s="79">
        <v>233621</v>
      </c>
      <c r="C86" s="79">
        <v>254533</v>
      </c>
    </row>
    <row r="87" spans="1:9" x14ac:dyDescent="0.25">
      <c r="A87" s="282">
        <v>39114</v>
      </c>
      <c r="B87" s="79">
        <v>219232</v>
      </c>
      <c r="C87" s="79">
        <v>249391</v>
      </c>
    </row>
    <row r="88" spans="1:9" x14ac:dyDescent="0.25">
      <c r="A88" s="282">
        <v>39142</v>
      </c>
      <c r="B88" s="79">
        <v>259638</v>
      </c>
      <c r="C88" s="79">
        <v>254292</v>
      </c>
    </row>
    <row r="89" spans="1:9" x14ac:dyDescent="0.25">
      <c r="A89" s="282">
        <v>39173</v>
      </c>
      <c r="B89" s="79">
        <v>252595</v>
      </c>
      <c r="C89" s="79">
        <v>251375</v>
      </c>
    </row>
    <row r="90" spans="1:9" x14ac:dyDescent="0.25">
      <c r="A90" s="282">
        <v>39203</v>
      </c>
      <c r="B90" s="79">
        <v>267574</v>
      </c>
      <c r="C90" s="79">
        <v>254131</v>
      </c>
    </row>
    <row r="91" spans="1:9" x14ac:dyDescent="0.25">
      <c r="A91" s="282">
        <v>39234</v>
      </c>
      <c r="B91" s="79">
        <v>265374</v>
      </c>
      <c r="C91" s="79">
        <v>253200</v>
      </c>
    </row>
    <row r="92" spans="1:9" x14ac:dyDescent="0.25">
      <c r="A92" s="282">
        <v>39264</v>
      </c>
      <c r="B92" s="79">
        <v>267106</v>
      </c>
      <c r="C92" s="79">
        <v>252333</v>
      </c>
    </row>
    <row r="93" spans="1:9" x14ac:dyDescent="0.25">
      <c r="A93" s="282">
        <v>39295</v>
      </c>
      <c r="B93" s="79">
        <v>271225</v>
      </c>
      <c r="C93" s="79">
        <v>254221</v>
      </c>
    </row>
    <row r="94" spans="1:9" x14ac:dyDescent="0.25">
      <c r="A94" s="282">
        <v>39326</v>
      </c>
      <c r="B94" s="79">
        <v>245965</v>
      </c>
      <c r="C94" s="79">
        <v>253290</v>
      </c>
    </row>
    <row r="95" spans="1:9" x14ac:dyDescent="0.25">
      <c r="A95" s="282">
        <v>39356</v>
      </c>
      <c r="B95" s="79">
        <v>261423</v>
      </c>
      <c r="C95" s="79">
        <v>253767</v>
      </c>
    </row>
    <row r="96" spans="1:9" x14ac:dyDescent="0.25">
      <c r="A96" s="282">
        <v>39387</v>
      </c>
      <c r="B96" s="79">
        <v>245787</v>
      </c>
      <c r="C96" s="79">
        <v>252121</v>
      </c>
    </row>
    <row r="97" spans="1:9" x14ac:dyDescent="0.25">
      <c r="A97" s="282">
        <v>39417</v>
      </c>
      <c r="B97" s="79">
        <v>240281</v>
      </c>
      <c r="C97" s="79">
        <v>247460</v>
      </c>
      <c r="G97" s="82"/>
      <c r="H97" s="82"/>
      <c r="I97" s="82"/>
    </row>
    <row r="98" spans="1:9" x14ac:dyDescent="0.25">
      <c r="A98" s="282">
        <v>39448</v>
      </c>
      <c r="B98" s="79">
        <v>232920</v>
      </c>
      <c r="C98" s="79">
        <v>253376</v>
      </c>
    </row>
    <row r="99" spans="1:9" x14ac:dyDescent="0.25">
      <c r="A99" s="282">
        <v>39479</v>
      </c>
      <c r="B99" s="79">
        <v>221336</v>
      </c>
      <c r="C99" s="79">
        <v>250551</v>
      </c>
    </row>
    <row r="100" spans="1:9" x14ac:dyDescent="0.25">
      <c r="A100" s="282">
        <v>39508</v>
      </c>
      <c r="B100" s="79">
        <v>252343</v>
      </c>
      <c r="C100" s="79">
        <v>248981</v>
      </c>
    </row>
    <row r="101" spans="1:9" x14ac:dyDescent="0.25">
      <c r="A101" s="282">
        <v>39539</v>
      </c>
      <c r="B101" s="79">
        <v>252088</v>
      </c>
      <c r="C101" s="79">
        <v>249101</v>
      </c>
    </row>
    <row r="102" spans="1:9" x14ac:dyDescent="0.25">
      <c r="A102" s="282">
        <v>39569</v>
      </c>
      <c r="B102" s="79">
        <v>261466</v>
      </c>
      <c r="C102" s="79">
        <v>248415</v>
      </c>
    </row>
    <row r="103" spans="1:9" x14ac:dyDescent="0.25">
      <c r="A103" s="282">
        <v>39600</v>
      </c>
      <c r="B103" s="79">
        <v>257484</v>
      </c>
      <c r="C103" s="79">
        <v>246701</v>
      </c>
    </row>
    <row r="104" spans="1:9" x14ac:dyDescent="0.25">
      <c r="A104" s="282">
        <v>39630</v>
      </c>
      <c r="B104" s="79">
        <v>261600</v>
      </c>
      <c r="C104" s="79">
        <v>245645</v>
      </c>
    </row>
    <row r="105" spans="1:9" x14ac:dyDescent="0.25">
      <c r="A105" s="282">
        <v>39661</v>
      </c>
      <c r="B105" s="79">
        <v>260609</v>
      </c>
      <c r="C105" s="79">
        <v>244681</v>
      </c>
    </row>
    <row r="106" spans="1:9" x14ac:dyDescent="0.25">
      <c r="A106" s="282">
        <v>39692</v>
      </c>
      <c r="B106" s="79">
        <v>239607</v>
      </c>
      <c r="C106" s="79">
        <v>245948</v>
      </c>
    </row>
    <row r="107" spans="1:9" x14ac:dyDescent="0.25">
      <c r="A107" s="282">
        <v>39722</v>
      </c>
      <c r="B107" s="79">
        <v>255848</v>
      </c>
      <c r="C107" s="79">
        <v>246795</v>
      </c>
    </row>
    <row r="108" spans="1:9" x14ac:dyDescent="0.25">
      <c r="A108" s="282">
        <v>39753</v>
      </c>
      <c r="B108" s="79">
        <v>236465</v>
      </c>
      <c r="C108" s="79">
        <v>246244</v>
      </c>
    </row>
    <row r="109" spans="1:9" x14ac:dyDescent="0.25">
      <c r="A109" s="282">
        <v>39783</v>
      </c>
      <c r="B109" s="79">
        <v>241742</v>
      </c>
      <c r="C109" s="79">
        <v>246829</v>
      </c>
      <c r="G109" s="82"/>
      <c r="H109" s="82"/>
      <c r="I109" s="82"/>
    </row>
    <row r="110" spans="1:9" x14ac:dyDescent="0.25">
      <c r="A110" s="282">
        <v>39814</v>
      </c>
      <c r="B110" s="79">
        <v>225529</v>
      </c>
      <c r="C110" s="79">
        <v>245974</v>
      </c>
      <c r="F110" s="82"/>
    </row>
    <row r="111" spans="1:9" x14ac:dyDescent="0.25">
      <c r="A111" s="282">
        <v>39845</v>
      </c>
      <c r="B111" s="79">
        <v>217643</v>
      </c>
      <c r="C111" s="79">
        <v>248466</v>
      </c>
      <c r="F111" s="82"/>
    </row>
    <row r="112" spans="1:9" x14ac:dyDescent="0.25">
      <c r="A112" s="282">
        <v>39873</v>
      </c>
      <c r="B112" s="79">
        <v>249741</v>
      </c>
      <c r="C112" s="79">
        <v>244904</v>
      </c>
      <c r="F112" s="82"/>
    </row>
    <row r="113" spans="1:9" x14ac:dyDescent="0.25">
      <c r="A113" s="282">
        <v>39904</v>
      </c>
      <c r="B113" s="79">
        <v>251374</v>
      </c>
      <c r="C113" s="79">
        <v>247873</v>
      </c>
      <c r="F113" s="82"/>
    </row>
    <row r="114" spans="1:9" x14ac:dyDescent="0.25">
      <c r="A114" s="282">
        <v>39934</v>
      </c>
      <c r="B114" s="79">
        <v>258276</v>
      </c>
      <c r="C114" s="79">
        <v>246794</v>
      </c>
      <c r="F114" s="82"/>
    </row>
    <row r="115" spans="1:9" x14ac:dyDescent="0.25">
      <c r="A115" s="282">
        <v>39965</v>
      </c>
      <c r="B115" s="79">
        <v>258395</v>
      </c>
      <c r="C115" s="79">
        <v>246498</v>
      </c>
      <c r="F115" s="82"/>
    </row>
    <row r="116" spans="1:9" x14ac:dyDescent="0.25">
      <c r="A116" s="282">
        <v>39995</v>
      </c>
      <c r="B116" s="79">
        <v>264472</v>
      </c>
      <c r="C116" s="79">
        <v>247534</v>
      </c>
      <c r="F116" s="82"/>
    </row>
    <row r="117" spans="1:9" x14ac:dyDescent="0.25">
      <c r="A117" s="282">
        <v>40026</v>
      </c>
      <c r="B117" s="79">
        <v>260297</v>
      </c>
      <c r="C117" s="79">
        <v>246986</v>
      </c>
      <c r="F117" s="82"/>
    </row>
    <row r="118" spans="1:9" x14ac:dyDescent="0.25">
      <c r="A118" s="282">
        <v>40057</v>
      </c>
      <c r="B118" s="79">
        <v>241970</v>
      </c>
      <c r="C118" s="79">
        <v>246455</v>
      </c>
      <c r="F118" s="82"/>
    </row>
    <row r="119" spans="1:9" x14ac:dyDescent="0.25">
      <c r="A119" s="282">
        <v>40087</v>
      </c>
      <c r="B119" s="79">
        <v>252209</v>
      </c>
      <c r="C119" s="79">
        <v>244074</v>
      </c>
      <c r="F119" s="82"/>
    </row>
    <row r="120" spans="1:9" x14ac:dyDescent="0.25">
      <c r="A120" s="282">
        <v>40118</v>
      </c>
      <c r="B120" s="79">
        <v>237264</v>
      </c>
      <c r="C120" s="79">
        <v>246232</v>
      </c>
      <c r="F120" s="82"/>
    </row>
    <row r="121" spans="1:9" x14ac:dyDescent="0.25">
      <c r="A121" s="282">
        <v>40148</v>
      </c>
      <c r="B121" s="79">
        <v>239593</v>
      </c>
      <c r="C121" s="79">
        <v>244784</v>
      </c>
      <c r="F121" s="82"/>
      <c r="G121" s="82"/>
      <c r="H121" s="82"/>
      <c r="I121" s="82"/>
    </row>
    <row r="122" spans="1:9" x14ac:dyDescent="0.25">
      <c r="A122" s="282">
        <v>40179</v>
      </c>
      <c r="B122" s="79">
        <v>220839</v>
      </c>
      <c r="C122" s="79">
        <v>242519</v>
      </c>
      <c r="F122" s="82"/>
    </row>
    <row r="123" spans="1:9" x14ac:dyDescent="0.25">
      <c r="A123" s="282">
        <v>40210</v>
      </c>
      <c r="B123" s="79">
        <v>210635</v>
      </c>
      <c r="C123" s="79">
        <v>241803</v>
      </c>
      <c r="F123" s="82"/>
    </row>
    <row r="124" spans="1:9" x14ac:dyDescent="0.25">
      <c r="A124" s="282">
        <v>40238</v>
      </c>
      <c r="B124" s="79">
        <v>254238</v>
      </c>
      <c r="C124" s="79">
        <v>248076</v>
      </c>
      <c r="F124" s="82"/>
    </row>
    <row r="125" spans="1:9" x14ac:dyDescent="0.25">
      <c r="A125" s="282">
        <v>40269</v>
      </c>
      <c r="B125" s="79">
        <v>253936</v>
      </c>
      <c r="C125" s="79">
        <v>249112</v>
      </c>
      <c r="F125" s="82"/>
    </row>
    <row r="126" spans="1:9" x14ac:dyDescent="0.25">
      <c r="A126" s="282">
        <v>40299</v>
      </c>
      <c r="B126" s="79">
        <v>256927</v>
      </c>
      <c r="C126" s="79">
        <v>247042</v>
      </c>
      <c r="F126" s="82"/>
    </row>
    <row r="127" spans="1:9" x14ac:dyDescent="0.25">
      <c r="A127" s="282">
        <v>40330</v>
      </c>
      <c r="B127" s="79">
        <v>260083</v>
      </c>
      <c r="C127" s="79">
        <v>247723</v>
      </c>
      <c r="F127" s="82"/>
    </row>
    <row r="128" spans="1:9" x14ac:dyDescent="0.25">
      <c r="A128" s="282">
        <v>40360</v>
      </c>
      <c r="B128" s="79">
        <v>265315</v>
      </c>
      <c r="C128" s="79">
        <v>249293</v>
      </c>
      <c r="F128" s="82"/>
    </row>
    <row r="129" spans="1:9" x14ac:dyDescent="0.25">
      <c r="A129" s="282">
        <v>40391</v>
      </c>
      <c r="B129" s="79">
        <v>263837</v>
      </c>
      <c r="C129" s="79">
        <v>249208</v>
      </c>
      <c r="F129" s="82"/>
    </row>
    <row r="130" spans="1:9" x14ac:dyDescent="0.25">
      <c r="A130" s="282">
        <v>40422</v>
      </c>
      <c r="B130" s="79">
        <v>244682</v>
      </c>
      <c r="C130" s="79">
        <v>249084</v>
      </c>
      <c r="F130" s="82"/>
    </row>
    <row r="131" spans="1:9" x14ac:dyDescent="0.25">
      <c r="A131" s="282">
        <v>40452</v>
      </c>
      <c r="B131" s="79">
        <v>256395</v>
      </c>
      <c r="C131" s="79">
        <v>249386</v>
      </c>
      <c r="F131" s="82"/>
    </row>
    <row r="132" spans="1:9" x14ac:dyDescent="0.25">
      <c r="A132" s="282">
        <v>40483</v>
      </c>
      <c r="B132" s="79">
        <v>239579</v>
      </c>
      <c r="C132" s="79">
        <v>247614</v>
      </c>
      <c r="F132" s="82"/>
    </row>
    <row r="133" spans="1:9" x14ac:dyDescent="0.25">
      <c r="A133" s="282">
        <v>40513</v>
      </c>
      <c r="B133" s="79">
        <v>240800</v>
      </c>
      <c r="C133" s="79">
        <v>245054</v>
      </c>
      <c r="F133" s="82"/>
      <c r="G133" s="82"/>
      <c r="H133" s="82"/>
      <c r="I133" s="82"/>
    </row>
    <row r="134" spans="1:9" x14ac:dyDescent="0.25">
      <c r="A134" s="282">
        <v>40544</v>
      </c>
      <c r="B134" s="79">
        <v>223790</v>
      </c>
      <c r="C134" s="79">
        <v>246965</v>
      </c>
      <c r="F134" s="82"/>
    </row>
    <row r="135" spans="1:9" x14ac:dyDescent="0.25">
      <c r="A135" s="282">
        <v>40575</v>
      </c>
      <c r="B135" s="79">
        <v>213463</v>
      </c>
      <c r="C135" s="79">
        <v>245208</v>
      </c>
      <c r="F135" s="82"/>
    </row>
    <row r="136" spans="1:9" x14ac:dyDescent="0.25">
      <c r="A136" s="282">
        <v>40603</v>
      </c>
      <c r="B136" s="79">
        <v>253124</v>
      </c>
      <c r="C136" s="79">
        <v>246519</v>
      </c>
      <c r="F136" s="82"/>
    </row>
    <row r="137" spans="1:9" x14ac:dyDescent="0.25">
      <c r="A137" s="282">
        <v>40634</v>
      </c>
      <c r="B137" s="79">
        <v>249578</v>
      </c>
      <c r="C137" s="79">
        <v>245553</v>
      </c>
      <c r="F137" s="82"/>
    </row>
    <row r="138" spans="1:9" x14ac:dyDescent="0.25">
      <c r="A138" s="282">
        <v>40664</v>
      </c>
      <c r="B138" s="79">
        <v>254083</v>
      </c>
      <c r="C138" s="79">
        <v>243131</v>
      </c>
      <c r="F138" s="82"/>
    </row>
    <row r="139" spans="1:9" x14ac:dyDescent="0.25">
      <c r="A139" s="282">
        <v>40695</v>
      </c>
      <c r="B139" s="79">
        <v>258350</v>
      </c>
      <c r="C139" s="79">
        <v>245757</v>
      </c>
      <c r="F139" s="82"/>
    </row>
    <row r="140" spans="1:9" x14ac:dyDescent="0.25">
      <c r="A140" s="282">
        <v>40725</v>
      </c>
      <c r="B140" s="79">
        <v>260175</v>
      </c>
      <c r="C140" s="79">
        <v>245196</v>
      </c>
      <c r="F140" s="82"/>
    </row>
    <row r="141" spans="1:9" x14ac:dyDescent="0.25">
      <c r="A141" s="282">
        <v>40756</v>
      </c>
      <c r="B141" s="79">
        <v>260526</v>
      </c>
      <c r="C141" s="79">
        <v>244641</v>
      </c>
      <c r="F141" s="82"/>
    </row>
    <row r="142" spans="1:9" x14ac:dyDescent="0.25">
      <c r="A142" s="282">
        <v>40787</v>
      </c>
      <c r="B142" s="79">
        <v>242062</v>
      </c>
      <c r="C142" s="79">
        <v>245393</v>
      </c>
      <c r="F142" s="82"/>
    </row>
    <row r="143" spans="1:9" x14ac:dyDescent="0.25">
      <c r="A143" s="282">
        <v>40817</v>
      </c>
      <c r="B143" s="79">
        <v>251906</v>
      </c>
      <c r="C143" s="79">
        <v>245952</v>
      </c>
      <c r="F143" s="82"/>
    </row>
    <row r="144" spans="1:9" x14ac:dyDescent="0.25">
      <c r="A144" s="282">
        <v>40848</v>
      </c>
      <c r="B144" s="79">
        <v>238535</v>
      </c>
      <c r="C144" s="79">
        <v>246579</v>
      </c>
      <c r="F144" s="82"/>
    </row>
    <row r="145" spans="1:9" x14ac:dyDescent="0.25">
      <c r="A145" s="282">
        <v>40878</v>
      </c>
      <c r="B145" s="79">
        <v>244810</v>
      </c>
      <c r="C145" s="79">
        <v>249896</v>
      </c>
      <c r="F145" s="82"/>
      <c r="G145" s="82"/>
      <c r="H145" s="82"/>
      <c r="I145" s="82"/>
    </row>
    <row r="146" spans="1:9" x14ac:dyDescent="0.25">
      <c r="A146" s="282">
        <v>40909</v>
      </c>
      <c r="B146" s="79">
        <v>227527</v>
      </c>
      <c r="C146" s="79">
        <v>249790</v>
      </c>
      <c r="F146" s="82"/>
    </row>
    <row r="147" spans="1:9" x14ac:dyDescent="0.25">
      <c r="A147" s="282">
        <v>40940</v>
      </c>
      <c r="B147" s="79">
        <v>218196</v>
      </c>
      <c r="C147" s="79">
        <v>250746</v>
      </c>
      <c r="F147" s="82"/>
    </row>
    <row r="148" spans="1:9" x14ac:dyDescent="0.25">
      <c r="A148" s="282">
        <v>40969</v>
      </c>
      <c r="B148" s="79">
        <v>256166</v>
      </c>
      <c r="C148" s="79">
        <v>249737</v>
      </c>
      <c r="F148" s="82"/>
    </row>
    <row r="149" spans="1:9" x14ac:dyDescent="0.25">
      <c r="A149" s="282">
        <v>41000</v>
      </c>
      <c r="B149" s="79">
        <v>249394</v>
      </c>
      <c r="C149" s="79">
        <v>246547</v>
      </c>
      <c r="F149" s="82"/>
    </row>
    <row r="150" spans="1:9" x14ac:dyDescent="0.25">
      <c r="A150" s="282">
        <v>41030</v>
      </c>
      <c r="B150" s="79">
        <v>260774</v>
      </c>
      <c r="C150" s="79">
        <v>248096</v>
      </c>
      <c r="F150" s="82"/>
    </row>
    <row r="151" spans="1:9" x14ac:dyDescent="0.25">
      <c r="A151" s="282">
        <v>41061</v>
      </c>
      <c r="B151" s="79">
        <v>260376</v>
      </c>
      <c r="C151" s="79">
        <v>247577</v>
      </c>
      <c r="F151" s="82"/>
    </row>
    <row r="152" spans="1:9" x14ac:dyDescent="0.25">
      <c r="A152" s="282">
        <v>41091</v>
      </c>
      <c r="B152" s="79">
        <v>260244</v>
      </c>
      <c r="C152" s="79">
        <v>245308</v>
      </c>
      <c r="F152" s="82"/>
    </row>
    <row r="153" spans="1:9" x14ac:dyDescent="0.25">
      <c r="A153" s="282">
        <v>41122</v>
      </c>
      <c r="B153" s="79">
        <v>264379</v>
      </c>
      <c r="C153" s="79">
        <v>246538</v>
      </c>
      <c r="F153" s="82"/>
    </row>
    <row r="154" spans="1:9" x14ac:dyDescent="0.25">
      <c r="A154" s="282">
        <v>41153</v>
      </c>
      <c r="B154" s="79">
        <v>238867</v>
      </c>
      <c r="C154" s="79">
        <v>245805</v>
      </c>
      <c r="F154" s="82"/>
    </row>
    <row r="155" spans="1:9" x14ac:dyDescent="0.25">
      <c r="A155" s="282">
        <v>41183</v>
      </c>
      <c r="B155" s="79">
        <v>253574</v>
      </c>
      <c r="C155" s="79">
        <v>245176</v>
      </c>
      <c r="F155" s="82"/>
    </row>
    <row r="156" spans="1:9" x14ac:dyDescent="0.25">
      <c r="A156" s="282">
        <v>41214</v>
      </c>
      <c r="B156" s="79">
        <v>240361</v>
      </c>
      <c r="C156" s="79">
        <v>247779</v>
      </c>
      <c r="F156" s="82"/>
    </row>
    <row r="157" spans="1:9" x14ac:dyDescent="0.25">
      <c r="A157" s="282">
        <v>41244</v>
      </c>
      <c r="B157" s="79">
        <v>238709</v>
      </c>
      <c r="C157" s="79">
        <v>245651</v>
      </c>
      <c r="G157" s="82"/>
      <c r="H157" s="82"/>
      <c r="I157" s="82"/>
    </row>
    <row r="158" spans="1:9" x14ac:dyDescent="0.25">
      <c r="A158" s="282">
        <v>41275</v>
      </c>
      <c r="B158" s="79">
        <v>229419</v>
      </c>
      <c r="C158" s="79">
        <v>250411</v>
      </c>
    </row>
    <row r="159" spans="1:9" x14ac:dyDescent="0.25">
      <c r="A159" s="282">
        <v>41306</v>
      </c>
      <c r="B159" s="79">
        <v>215803</v>
      </c>
      <c r="C159" s="79">
        <v>249845</v>
      </c>
    </row>
    <row r="160" spans="1:9" x14ac:dyDescent="0.25">
      <c r="A160" s="282">
        <v>41334</v>
      </c>
      <c r="B160" s="79">
        <v>253026</v>
      </c>
      <c r="C160" s="79">
        <v>248349</v>
      </c>
    </row>
    <row r="161" spans="1:3" x14ac:dyDescent="0.25">
      <c r="A161" s="282">
        <v>41365</v>
      </c>
      <c r="B161" s="79">
        <v>252064</v>
      </c>
      <c r="C161" s="79">
        <v>247844</v>
      </c>
    </row>
    <row r="162" spans="1:3" x14ac:dyDescent="0.25">
      <c r="A162" s="282">
        <v>41395</v>
      </c>
      <c r="B162" s="79">
        <v>263406</v>
      </c>
      <c r="C162" s="79">
        <v>249071</v>
      </c>
    </row>
    <row r="163" spans="1:3" x14ac:dyDescent="0.25">
      <c r="A163" s="282">
        <v>41426</v>
      </c>
      <c r="B163" s="79">
        <v>259980</v>
      </c>
      <c r="C163" s="79">
        <v>249233</v>
      </c>
    </row>
    <row r="164" spans="1:3" x14ac:dyDescent="0.25">
      <c r="A164" s="282">
        <v>41456</v>
      </c>
      <c r="B164" s="79">
        <v>263946</v>
      </c>
      <c r="C164" s="79">
        <v>247384</v>
      </c>
    </row>
    <row r="165" spans="1:3" x14ac:dyDescent="0.25">
      <c r="A165" s="282">
        <v>41487</v>
      </c>
      <c r="B165" s="79">
        <v>268061</v>
      </c>
      <c r="C165" s="79">
        <v>250869</v>
      </c>
    </row>
    <row r="166" spans="1:3" x14ac:dyDescent="0.25">
      <c r="A166" s="282">
        <v>41518</v>
      </c>
      <c r="B166" s="79">
        <v>242536</v>
      </c>
      <c r="C166" s="79">
        <v>249145</v>
      </c>
    </row>
    <row r="167" spans="1:3" x14ac:dyDescent="0.25">
      <c r="A167" s="282">
        <v>41548</v>
      </c>
      <c r="B167" s="79">
        <v>258748</v>
      </c>
      <c r="C167" s="79">
        <v>249407</v>
      </c>
    </row>
    <row r="168" spans="1:3" x14ac:dyDescent="0.25">
      <c r="A168" s="282">
        <v>41579</v>
      </c>
      <c r="B168" s="79">
        <v>240055</v>
      </c>
      <c r="C168" s="79">
        <v>249394</v>
      </c>
    </row>
    <row r="169" spans="1:3" x14ac:dyDescent="0.25">
      <c r="A169" s="282">
        <v>41609</v>
      </c>
      <c r="B169" s="79">
        <v>241237</v>
      </c>
      <c r="C169" s="79">
        <v>245957</v>
      </c>
    </row>
    <row r="170" spans="1:3" x14ac:dyDescent="0.25">
      <c r="A170" s="282">
        <v>41640</v>
      </c>
      <c r="B170" s="79">
        <v>226413</v>
      </c>
      <c r="C170" s="79">
        <v>246531</v>
      </c>
    </row>
    <row r="171" spans="1:3" x14ac:dyDescent="0.25">
      <c r="A171" s="282">
        <v>41671</v>
      </c>
      <c r="B171" s="79">
        <v>213949</v>
      </c>
      <c r="C171" s="79">
        <v>249499</v>
      </c>
    </row>
    <row r="172" spans="1:3" x14ac:dyDescent="0.25">
      <c r="A172" s="282">
        <v>41699</v>
      </c>
      <c r="B172" s="79">
        <v>253424</v>
      </c>
      <c r="C172" s="79">
        <v>251120</v>
      </c>
    </row>
    <row r="173" spans="1:3" x14ac:dyDescent="0.25">
      <c r="A173" s="282">
        <v>41730</v>
      </c>
      <c r="B173" s="79">
        <v>256736</v>
      </c>
      <c r="C173" s="79">
        <v>251959</v>
      </c>
    </row>
    <row r="174" spans="1:3" x14ac:dyDescent="0.25">
      <c r="A174" s="282">
        <v>41760</v>
      </c>
      <c r="B174" s="79">
        <v>266237</v>
      </c>
      <c r="C174" s="79">
        <v>252289</v>
      </c>
    </row>
    <row r="175" spans="1:3" x14ac:dyDescent="0.25">
      <c r="A175" s="282">
        <v>41791</v>
      </c>
      <c r="B175" s="79">
        <v>263459</v>
      </c>
      <c r="C175" s="79">
        <v>252054</v>
      </c>
    </row>
    <row r="176" spans="1:3" x14ac:dyDescent="0.25">
      <c r="A176" s="282">
        <v>41821</v>
      </c>
      <c r="B176" s="79">
        <v>270053</v>
      </c>
      <c r="C176" s="79">
        <v>252111</v>
      </c>
    </row>
    <row r="177" spans="1:3" x14ac:dyDescent="0.25">
      <c r="A177" s="282">
        <v>41852</v>
      </c>
      <c r="B177" s="79">
        <v>268831</v>
      </c>
      <c r="C177" s="79">
        <v>252472</v>
      </c>
    </row>
    <row r="178" spans="1:3" x14ac:dyDescent="0.25">
      <c r="A178" s="282">
        <v>41883</v>
      </c>
      <c r="B178" s="79">
        <v>247688</v>
      </c>
      <c r="C178" s="79">
        <v>253485</v>
      </c>
    </row>
    <row r="179" spans="1:3" x14ac:dyDescent="0.25">
      <c r="A179" s="282">
        <v>41913</v>
      </c>
      <c r="B179" s="79">
        <v>265144</v>
      </c>
      <c r="C179" s="79">
        <v>254117</v>
      </c>
    </row>
    <row r="180" spans="1:3" x14ac:dyDescent="0.25">
      <c r="A180" s="282">
        <v>41944</v>
      </c>
      <c r="B180" s="79">
        <v>241451</v>
      </c>
      <c r="C180" s="79">
        <v>253099</v>
      </c>
    </row>
    <row r="181" spans="1:3" x14ac:dyDescent="0.25">
      <c r="A181" s="282">
        <v>41974</v>
      </c>
      <c r="B181" s="79">
        <v>252271</v>
      </c>
      <c r="C181" s="79">
        <v>255291</v>
      </c>
    </row>
    <row r="182" spans="1:3" x14ac:dyDescent="0.25">
      <c r="A182" s="282">
        <v>42005</v>
      </c>
      <c r="B182" s="79">
        <v>233498</v>
      </c>
      <c r="C182" s="79">
        <v>254967</v>
      </c>
    </row>
    <row r="183" spans="1:3" x14ac:dyDescent="0.25">
      <c r="A183" s="282">
        <v>42036</v>
      </c>
      <c r="B183" s="79">
        <v>217220</v>
      </c>
      <c r="C183" s="79">
        <v>254414</v>
      </c>
    </row>
    <row r="184" spans="1:3" x14ac:dyDescent="0.25">
      <c r="A184" s="282">
        <v>42064</v>
      </c>
      <c r="B184" s="79">
        <v>258017</v>
      </c>
      <c r="C184" s="79">
        <v>255735</v>
      </c>
    </row>
    <row r="185" spans="1:3" x14ac:dyDescent="0.25">
      <c r="A185" s="282">
        <v>42095</v>
      </c>
      <c r="B185" s="79">
        <v>262817</v>
      </c>
      <c r="C185" s="79">
        <v>257796</v>
      </c>
    </row>
    <row r="186" spans="1:3" x14ac:dyDescent="0.25">
      <c r="A186" s="282">
        <v>42125</v>
      </c>
      <c r="B186" s="79">
        <v>270839</v>
      </c>
      <c r="C186" s="79">
        <v>257531</v>
      </c>
    </row>
    <row r="187" spans="1:3" x14ac:dyDescent="0.25">
      <c r="A187" s="282">
        <v>42156</v>
      </c>
      <c r="B187" s="79">
        <v>270574</v>
      </c>
      <c r="C187" s="79">
        <v>258177</v>
      </c>
    </row>
    <row r="188" spans="1:3" x14ac:dyDescent="0.25">
      <c r="A188" s="282">
        <v>42186</v>
      </c>
      <c r="B188" s="79">
        <v>278372</v>
      </c>
      <c r="C188" s="79">
        <v>258012</v>
      </c>
    </row>
    <row r="189" spans="1:3" x14ac:dyDescent="0.25">
      <c r="A189" s="282">
        <v>42217</v>
      </c>
      <c r="B189" s="79">
        <v>272209</v>
      </c>
      <c r="C189" s="79">
        <v>259020</v>
      </c>
    </row>
    <row r="190" spans="1:3" x14ac:dyDescent="0.25">
      <c r="A190" s="282">
        <v>42248</v>
      </c>
      <c r="B190" s="79">
        <v>255090</v>
      </c>
      <c r="C190" s="79">
        <v>258671</v>
      </c>
    </row>
    <row r="191" spans="1:3" x14ac:dyDescent="0.25">
      <c r="A191" s="282">
        <v>42278</v>
      </c>
      <c r="B191" s="79">
        <v>268469</v>
      </c>
      <c r="C191" s="79">
        <v>257672</v>
      </c>
    </row>
    <row r="192" spans="1:3" x14ac:dyDescent="0.25">
      <c r="A192" s="282">
        <v>42309</v>
      </c>
      <c r="B192" s="79">
        <v>248843</v>
      </c>
      <c r="C192" s="79">
        <v>260006</v>
      </c>
    </row>
    <row r="193" spans="1:3" x14ac:dyDescent="0.25">
      <c r="A193" s="282">
        <v>42339</v>
      </c>
      <c r="B193" s="79">
        <v>259424</v>
      </c>
      <c r="C193" s="79">
        <v>261788</v>
      </c>
    </row>
    <row r="194" spans="1:3" x14ac:dyDescent="0.25">
      <c r="A194" s="282">
        <v>42370</v>
      </c>
      <c r="B194" s="79">
        <v>239679</v>
      </c>
      <c r="C194" s="79">
        <v>262611</v>
      </c>
    </row>
    <row r="195" spans="1:3" x14ac:dyDescent="0.25">
      <c r="A195" s="282">
        <v>42401</v>
      </c>
      <c r="B195" s="79">
        <v>223011</v>
      </c>
      <c r="C195" s="79">
        <v>261752</v>
      </c>
    </row>
    <row r="196" spans="1:3" x14ac:dyDescent="0.25">
      <c r="A196" s="282">
        <v>42430</v>
      </c>
      <c r="B196" s="79">
        <v>265147</v>
      </c>
      <c r="C196" s="79">
        <v>262392</v>
      </c>
    </row>
    <row r="197" spans="1:3" x14ac:dyDescent="0.25">
      <c r="A197" s="282">
        <v>42461</v>
      </c>
      <c r="B197" s="79">
        <v>269653</v>
      </c>
      <c r="C197" s="79">
        <v>264735</v>
      </c>
    </row>
    <row r="198" spans="1:3" x14ac:dyDescent="0.25">
      <c r="A198" s="282">
        <v>42491</v>
      </c>
      <c r="B198" s="79">
        <v>277972</v>
      </c>
      <c r="C198" s="79">
        <v>264565</v>
      </c>
    </row>
    <row r="199" spans="1:3" x14ac:dyDescent="0.25">
      <c r="A199" s="282">
        <v>42522</v>
      </c>
      <c r="B199" s="79">
        <v>276991</v>
      </c>
      <c r="C199" s="79">
        <v>264364</v>
      </c>
    </row>
    <row r="200" spans="1:3" x14ac:dyDescent="0.25">
      <c r="A200" s="282">
        <v>42552</v>
      </c>
      <c r="B200" s="79">
        <v>285160</v>
      </c>
      <c r="C200" s="79">
        <v>265645</v>
      </c>
    </row>
    <row r="201" spans="1:3" x14ac:dyDescent="0.25">
      <c r="A201" s="282">
        <v>42583</v>
      </c>
      <c r="B201" s="79">
        <v>279213</v>
      </c>
      <c r="C201" s="79">
        <v>264145</v>
      </c>
    </row>
    <row r="202" spans="1:3" x14ac:dyDescent="0.25">
      <c r="A202" s="282">
        <v>42614</v>
      </c>
      <c r="B202" s="79">
        <v>262039</v>
      </c>
      <c r="C202" s="79">
        <v>263573</v>
      </c>
    </row>
    <row r="203" spans="1:3" x14ac:dyDescent="0.25">
      <c r="A203" s="282">
        <v>42644</v>
      </c>
      <c r="B203" s="79">
        <v>275610</v>
      </c>
      <c r="C203" s="79">
        <v>266664</v>
      </c>
    </row>
    <row r="204" spans="1:3" x14ac:dyDescent="0.25">
      <c r="A204" s="282">
        <v>42675</v>
      </c>
      <c r="B204" s="79">
        <v>255154</v>
      </c>
      <c r="C204" s="79">
        <v>265314</v>
      </c>
    </row>
    <row r="205" spans="1:3" x14ac:dyDescent="0.25">
      <c r="A205" s="282">
        <v>42705</v>
      </c>
      <c r="B205" s="79">
        <v>264778</v>
      </c>
      <c r="C205" s="79">
        <v>267135</v>
      </c>
    </row>
    <row r="206" spans="1:3" x14ac:dyDescent="0.25">
      <c r="A206" s="282">
        <v>42736</v>
      </c>
      <c r="B206" s="79">
        <v>242600</v>
      </c>
      <c r="C206" s="79">
        <v>266509</v>
      </c>
    </row>
    <row r="207" spans="1:3" x14ac:dyDescent="0.25">
      <c r="A207" s="282">
        <v>42767</v>
      </c>
      <c r="B207" s="79">
        <v>225644</v>
      </c>
      <c r="C207" s="79">
        <v>265234</v>
      </c>
    </row>
    <row r="208" spans="1:3" x14ac:dyDescent="0.25">
      <c r="A208" s="282">
        <v>42795</v>
      </c>
      <c r="B208" s="79">
        <v>268343</v>
      </c>
      <c r="C208" s="79">
        <v>265123</v>
      </c>
    </row>
    <row r="209" spans="1:3" x14ac:dyDescent="0.25">
      <c r="A209" s="282">
        <v>42826</v>
      </c>
      <c r="B209" s="79">
        <v>272864</v>
      </c>
      <c r="C209" s="79">
        <v>270670</v>
      </c>
    </row>
    <row r="210" spans="1:3" x14ac:dyDescent="0.25">
      <c r="A210" s="282">
        <v>42856</v>
      </c>
      <c r="B210" s="79">
        <v>281264</v>
      </c>
      <c r="C210" s="79">
        <v>266153</v>
      </c>
    </row>
    <row r="211" spans="1:3" x14ac:dyDescent="0.25">
      <c r="A211" s="282">
        <v>42887</v>
      </c>
      <c r="B211" s="79">
        <v>280290</v>
      </c>
      <c r="C211" s="79">
        <v>266376</v>
      </c>
    </row>
    <row r="212" spans="1:3" x14ac:dyDescent="0.25">
      <c r="A212" s="282">
        <v>42917</v>
      </c>
      <c r="B212" s="79">
        <v>288566</v>
      </c>
      <c r="C212" s="79">
        <v>269548</v>
      </c>
    </row>
    <row r="213" spans="1:3" x14ac:dyDescent="0.25">
      <c r="A213" s="282">
        <v>42948</v>
      </c>
      <c r="B213" s="79">
        <v>282558</v>
      </c>
      <c r="C213" s="79">
        <v>267211</v>
      </c>
    </row>
    <row r="214" spans="1:3" x14ac:dyDescent="0.25">
      <c r="A214" s="282">
        <v>42979</v>
      </c>
      <c r="B214" s="79">
        <v>265212</v>
      </c>
      <c r="C214" s="79">
        <v>266506</v>
      </c>
    </row>
    <row r="215" spans="1:3" x14ac:dyDescent="0.25">
      <c r="A215" s="282">
        <v>43009</v>
      </c>
      <c r="B215" s="79">
        <v>278888</v>
      </c>
      <c r="C215" s="79">
        <v>268718</v>
      </c>
    </row>
    <row r="216" spans="1:3" x14ac:dyDescent="0.25">
      <c r="A216" s="282">
        <v>43040</v>
      </c>
      <c r="B216" s="79">
        <v>258159</v>
      </c>
      <c r="C216" s="79">
        <v>268212</v>
      </c>
    </row>
    <row r="217" spans="1:3" x14ac:dyDescent="0.25">
      <c r="A217" s="282">
        <v>43070</v>
      </c>
      <c r="B217" s="79">
        <v>267958</v>
      </c>
      <c r="C217" s="79">
        <v>272319</v>
      </c>
    </row>
    <row r="218" spans="1:3" x14ac:dyDescent="0.25">
      <c r="A218" s="282">
        <v>43101</v>
      </c>
      <c r="B218" s="79">
        <v>244736</v>
      </c>
      <c r="C218" s="79">
        <v>268361</v>
      </c>
    </row>
    <row r="219" spans="1:3" x14ac:dyDescent="0.25">
      <c r="A219" s="282">
        <v>43132</v>
      </c>
      <c r="B219" s="79">
        <v>227759</v>
      </c>
      <c r="C219" s="79">
        <v>267857</v>
      </c>
    </row>
    <row r="220" spans="1:3" x14ac:dyDescent="0.25">
      <c r="A220" s="282">
        <v>43160</v>
      </c>
      <c r="B220" s="79">
        <v>270705</v>
      </c>
      <c r="C220" s="79">
        <v>268556</v>
      </c>
    </row>
    <row r="221" spans="1:3" x14ac:dyDescent="0.25">
      <c r="A221" s="282">
        <v>43191</v>
      </c>
      <c r="B221" s="79">
        <v>275127</v>
      </c>
      <c r="C221" s="79">
        <v>273320</v>
      </c>
    </row>
    <row r="222" spans="1:3" x14ac:dyDescent="0.25">
      <c r="A222" s="282">
        <v>43221</v>
      </c>
      <c r="B222" s="79">
        <v>283713</v>
      </c>
      <c r="C222" s="79">
        <v>267556</v>
      </c>
    </row>
    <row r="223" spans="1:3" x14ac:dyDescent="0.25">
      <c r="A223" s="282">
        <v>43252</v>
      </c>
      <c r="B223" s="79">
        <v>282648</v>
      </c>
      <c r="C223" s="79">
        <v>269325</v>
      </c>
    </row>
    <row r="224" spans="1:3" x14ac:dyDescent="0.25">
      <c r="A224" s="282">
        <v>43282</v>
      </c>
      <c r="B224" s="79">
        <v>290989</v>
      </c>
      <c r="C224" s="79">
        <v>270452</v>
      </c>
    </row>
    <row r="225" spans="1:3" x14ac:dyDescent="0.25">
      <c r="A225" s="282">
        <v>43313</v>
      </c>
      <c r="B225" s="79">
        <v>284989</v>
      </c>
      <c r="C225" s="79">
        <v>267900</v>
      </c>
    </row>
    <row r="226" spans="1:3" x14ac:dyDescent="0.25">
      <c r="A226" s="282">
        <v>43344</v>
      </c>
      <c r="B226" s="79">
        <v>267434</v>
      </c>
      <c r="C226" s="79">
        <v>269877</v>
      </c>
    </row>
    <row r="227" spans="1:3" x14ac:dyDescent="0.25">
      <c r="A227" s="282">
        <v>43374</v>
      </c>
      <c r="B227" s="79">
        <v>281382</v>
      </c>
      <c r="C227" s="79">
        <v>270155</v>
      </c>
    </row>
    <row r="228" spans="1:3" x14ac:dyDescent="0.25">
      <c r="A228" s="282">
        <v>43405</v>
      </c>
      <c r="B228" s="79">
        <v>260473</v>
      </c>
      <c r="C228" s="79">
        <v>269052</v>
      </c>
    </row>
    <row r="229" spans="1:3" x14ac:dyDescent="0.25">
      <c r="A229" s="282">
        <v>43435</v>
      </c>
      <c r="B229" s="79">
        <v>270370</v>
      </c>
      <c r="C229" s="79">
        <v>277525</v>
      </c>
    </row>
    <row r="230" spans="1:3" x14ac:dyDescent="0.25">
      <c r="A230" s="282">
        <v>43466</v>
      </c>
      <c r="B230" s="79">
        <v>248927</v>
      </c>
      <c r="C230" s="79">
        <v>273421</v>
      </c>
    </row>
    <row r="231" spans="1:3" x14ac:dyDescent="0.25">
      <c r="A231" s="282">
        <v>43497</v>
      </c>
      <c r="B231" s="79">
        <v>231791</v>
      </c>
      <c r="C231" s="79">
        <v>272141</v>
      </c>
    </row>
    <row r="232" spans="1:3" x14ac:dyDescent="0.25">
      <c r="A232" s="282">
        <v>43525</v>
      </c>
      <c r="B232" s="79">
        <v>272379</v>
      </c>
      <c r="C232" s="79">
        <v>270920</v>
      </c>
    </row>
    <row r="233" spans="1:3" x14ac:dyDescent="0.25">
      <c r="A233" s="282">
        <v>43556</v>
      </c>
      <c r="B233" s="79">
        <v>273413</v>
      </c>
      <c r="C233" s="79">
        <v>271928</v>
      </c>
    </row>
    <row r="234" spans="1:3" x14ac:dyDescent="0.25">
      <c r="A234" s="282">
        <v>43586</v>
      </c>
      <c r="B234" s="79">
        <v>289711</v>
      </c>
      <c r="C234" s="79">
        <v>271676</v>
      </c>
    </row>
    <row r="235" spans="1:3" x14ac:dyDescent="0.25">
      <c r="A235" s="282">
        <v>43617</v>
      </c>
      <c r="B235" s="79">
        <v>281359</v>
      </c>
      <c r="C235" s="79">
        <v>269353</v>
      </c>
    </row>
    <row r="236" spans="1:3" x14ac:dyDescent="0.25">
      <c r="A236" s="282">
        <v>43647</v>
      </c>
      <c r="B236" s="79">
        <v>291520</v>
      </c>
      <c r="C236" s="79">
        <v>269606</v>
      </c>
    </row>
    <row r="237" spans="1:3" x14ac:dyDescent="0.25">
      <c r="A237" s="282">
        <v>43678</v>
      </c>
      <c r="B237" s="79">
        <v>293308</v>
      </c>
      <c r="C237" s="79">
        <v>276508</v>
      </c>
    </row>
    <row r="238" spans="1:3" x14ac:dyDescent="0.25">
      <c r="A238" s="282">
        <v>43709</v>
      </c>
      <c r="B238" s="79">
        <v>273319</v>
      </c>
      <c r="C238" s="79">
        <v>274195</v>
      </c>
    </row>
    <row r="239" spans="1:3" x14ac:dyDescent="0.25">
      <c r="A239" s="282">
        <v>43739</v>
      </c>
      <c r="B239" s="79">
        <v>283961</v>
      </c>
      <c r="C239" s="79">
        <v>272669</v>
      </c>
    </row>
    <row r="240" spans="1:3" x14ac:dyDescent="0.25">
      <c r="A240" s="282">
        <v>43770</v>
      </c>
      <c r="B240" s="79">
        <v>260326</v>
      </c>
      <c r="C240" s="79">
        <v>269800</v>
      </c>
    </row>
    <row r="241" spans="1:3" x14ac:dyDescent="0.25">
      <c r="A241" s="282">
        <v>43800</v>
      </c>
      <c r="B241" s="79">
        <v>261757</v>
      </c>
      <c r="C241" s="79">
        <v>269023</v>
      </c>
    </row>
    <row r="242" spans="1:3" x14ac:dyDescent="0.25">
      <c r="A242" s="282">
        <v>43831</v>
      </c>
      <c r="B242" s="79">
        <v>260847</v>
      </c>
      <c r="C242" s="79">
        <v>285452</v>
      </c>
    </row>
    <row r="243" spans="1:3" x14ac:dyDescent="0.25">
      <c r="A243" s="282">
        <v>43862</v>
      </c>
      <c r="B243" s="79">
        <v>242695</v>
      </c>
      <c r="C243" s="79">
        <v>284040</v>
      </c>
    </row>
    <row r="244" spans="1:3" x14ac:dyDescent="0.25">
      <c r="A244" s="282">
        <v>43891</v>
      </c>
      <c r="B244" s="79">
        <v>226638</v>
      </c>
      <c r="C244" s="79">
        <v>224870</v>
      </c>
    </row>
    <row r="245" spans="1:3" x14ac:dyDescent="0.25">
      <c r="A245" s="282">
        <v>43922</v>
      </c>
      <c r="B245" s="79">
        <v>167617</v>
      </c>
      <c r="C245" s="79">
        <v>167174</v>
      </c>
    </row>
    <row r="246" spans="1:3" x14ac:dyDescent="0.25">
      <c r="A246" s="282">
        <v>43952</v>
      </c>
      <c r="B246" s="79">
        <v>221006</v>
      </c>
      <c r="C246" s="79">
        <v>204304</v>
      </c>
    </row>
    <row r="247" spans="1:3" x14ac:dyDescent="0.25">
      <c r="A247" s="282">
        <v>43983</v>
      </c>
      <c r="B247" s="79">
        <v>250330</v>
      </c>
      <c r="C247" s="79">
        <v>235771</v>
      </c>
    </row>
    <row r="248" spans="1:3" x14ac:dyDescent="0.25">
      <c r="A248" s="282">
        <v>44013</v>
      </c>
      <c r="B248" s="79">
        <v>265550</v>
      </c>
      <c r="C248" s="79">
        <v>242159</v>
      </c>
    </row>
    <row r="249" spans="1:3" x14ac:dyDescent="0.25">
      <c r="A249" s="282">
        <v>44044</v>
      </c>
      <c r="B249" s="79">
        <v>265060</v>
      </c>
      <c r="C249" s="79">
        <v>251358</v>
      </c>
    </row>
    <row r="250" spans="1:3" x14ac:dyDescent="0.25">
      <c r="A250" s="282">
        <v>44075</v>
      </c>
      <c r="B250" s="79">
        <v>257531</v>
      </c>
      <c r="C250" s="79">
        <v>254995</v>
      </c>
    </row>
    <row r="251" spans="1:3" x14ac:dyDescent="0.25">
      <c r="A251" s="282">
        <v>44105</v>
      </c>
      <c r="B251" s="79">
        <v>266596</v>
      </c>
      <c r="C251" s="79">
        <v>255505</v>
      </c>
    </row>
    <row r="252" spans="1:3" x14ac:dyDescent="0.25">
      <c r="A252" s="282">
        <v>44136</v>
      </c>
      <c r="B252" s="79">
        <v>238300</v>
      </c>
      <c r="C252" s="79">
        <v>248198</v>
      </c>
    </row>
    <row r="253" spans="1:3" x14ac:dyDescent="0.25">
      <c r="A253" s="282">
        <v>44166</v>
      </c>
      <c r="B253" s="79">
        <v>241451</v>
      </c>
      <c r="C253" s="79">
        <v>249061</v>
      </c>
    </row>
    <row r="254" spans="1:3" x14ac:dyDescent="0.25">
      <c r="A254" s="282">
        <v>44197</v>
      </c>
      <c r="B254" s="79">
        <v>224959</v>
      </c>
      <c r="C254" s="79">
        <v>252702</v>
      </c>
    </row>
    <row r="255" spans="1:3" x14ac:dyDescent="0.25">
      <c r="A255" s="282">
        <v>44228</v>
      </c>
      <c r="B255" s="79">
        <v>207160</v>
      </c>
      <c r="C255" s="79">
        <v>245840</v>
      </c>
    </row>
    <row r="256" spans="1:3" x14ac:dyDescent="0.25">
      <c r="A256" s="282">
        <v>44256</v>
      </c>
      <c r="B256" s="79">
        <v>262065</v>
      </c>
      <c r="C256" s="79">
        <v>258686</v>
      </c>
    </row>
    <row r="257" spans="1:3" x14ac:dyDescent="0.25">
      <c r="A257" s="282">
        <v>44287</v>
      </c>
      <c r="B257" s="79">
        <v>252218</v>
      </c>
      <c r="C257" s="79">
        <v>256647</v>
      </c>
    </row>
    <row r="258" spans="1:3" x14ac:dyDescent="0.25">
      <c r="A258" s="282">
        <v>44317</v>
      </c>
      <c r="B258" s="79">
        <v>276639</v>
      </c>
      <c r="C258" s="79">
        <v>261366</v>
      </c>
    </row>
    <row r="259" spans="1:3" x14ac:dyDescent="0.25">
      <c r="A259" s="282">
        <v>44348</v>
      </c>
      <c r="B259" s="79">
        <v>279209</v>
      </c>
      <c r="C259" s="79">
        <v>265907</v>
      </c>
    </row>
    <row r="260" spans="1:3" x14ac:dyDescent="0.25">
      <c r="A260" s="282">
        <v>44378</v>
      </c>
      <c r="B260" s="79">
        <v>288443</v>
      </c>
      <c r="C260" s="79">
        <v>268899</v>
      </c>
    </row>
    <row r="261" spans="1:3" x14ac:dyDescent="0.25">
      <c r="A261" s="282">
        <v>44409</v>
      </c>
      <c r="B261" s="79">
        <v>279596</v>
      </c>
      <c r="C261" s="79">
        <v>263810</v>
      </c>
    </row>
    <row r="262" spans="1:3" x14ac:dyDescent="0.25">
      <c r="A262" s="282">
        <v>44440</v>
      </c>
      <c r="B262" s="79">
        <v>270461</v>
      </c>
      <c r="C262" s="79">
        <v>265052</v>
      </c>
    </row>
    <row r="263" spans="1:3" x14ac:dyDescent="0.25">
      <c r="A263" s="282">
        <v>44470</v>
      </c>
      <c r="B263" s="79">
        <v>277877</v>
      </c>
      <c r="C263" s="79">
        <v>265589</v>
      </c>
    </row>
    <row r="264" spans="1:3" x14ac:dyDescent="0.25">
      <c r="A264" s="282">
        <v>44501</v>
      </c>
      <c r="B264" s="79">
        <v>260433</v>
      </c>
      <c r="C264" s="79">
        <v>267303</v>
      </c>
    </row>
    <row r="265" spans="1:3" x14ac:dyDescent="0.25">
      <c r="A265" s="282">
        <v>44531</v>
      </c>
      <c r="B265" s="79">
        <v>261028</v>
      </c>
      <c r="C265" s="79">
        <v>266539</v>
      </c>
    </row>
    <row r="266" spans="1:3" x14ac:dyDescent="0.25">
      <c r="A266" s="282">
        <v>44562</v>
      </c>
      <c r="B266" s="79">
        <v>236055</v>
      </c>
      <c r="C266" s="79">
        <v>262682</v>
      </c>
    </row>
    <row r="267" spans="1:3" x14ac:dyDescent="0.25">
      <c r="A267" s="282">
        <v>44593</v>
      </c>
      <c r="B267" s="79">
        <v>231137</v>
      </c>
      <c r="C267" s="79">
        <v>267848</v>
      </c>
    </row>
    <row r="268" spans="1:3" x14ac:dyDescent="0.25">
      <c r="A268" s="282">
        <v>44621</v>
      </c>
      <c r="B268" s="79">
        <v>271869</v>
      </c>
      <c r="C268" s="79">
        <v>268103</v>
      </c>
    </row>
    <row r="269" spans="1:3" x14ac:dyDescent="0.25">
      <c r="A269" s="282">
        <v>44652</v>
      </c>
      <c r="B269" s="79">
        <v>258001</v>
      </c>
      <c r="C269" s="79">
        <v>266100</v>
      </c>
    </row>
    <row r="270" spans="1:3" x14ac:dyDescent="0.25">
      <c r="A270" s="282">
        <v>44682</v>
      </c>
      <c r="B270" s="79">
        <v>282678</v>
      </c>
      <c r="C270" s="79">
        <v>265748</v>
      </c>
    </row>
    <row r="271" spans="1:3" x14ac:dyDescent="0.25">
      <c r="A271" s="282">
        <v>44713</v>
      </c>
      <c r="B271" s="79">
        <v>277059</v>
      </c>
      <c r="C271" s="79">
        <v>263849</v>
      </c>
    </row>
    <row r="272" spans="1:3" x14ac:dyDescent="0.25">
      <c r="A272" s="282">
        <v>44743</v>
      </c>
      <c r="B272" s="79">
        <v>281976</v>
      </c>
      <c r="C272" s="79">
        <v>263304</v>
      </c>
    </row>
    <row r="273" spans="1:3" x14ac:dyDescent="0.25">
      <c r="A273" s="282">
        <v>44774</v>
      </c>
      <c r="B273" s="79">
        <v>284347</v>
      </c>
      <c r="C273" s="79">
        <v>267354</v>
      </c>
    </row>
    <row r="274" spans="1:3" x14ac:dyDescent="0.25">
      <c r="A274" s="282">
        <v>44805</v>
      </c>
      <c r="B274" s="79">
        <v>275638</v>
      </c>
      <c r="C274" s="79">
        <v>269221</v>
      </c>
    </row>
    <row r="275" spans="1:3" x14ac:dyDescent="0.25">
      <c r="A275" s="282">
        <v>44835</v>
      </c>
      <c r="B275" s="79">
        <v>280673</v>
      </c>
      <c r="C275" s="79">
        <v>270175</v>
      </c>
    </row>
    <row r="276" spans="1:3" x14ac:dyDescent="0.25">
      <c r="A276" s="282">
        <v>44866</v>
      </c>
      <c r="B276" s="79">
        <v>258728</v>
      </c>
      <c r="C276" s="79">
        <v>267155</v>
      </c>
    </row>
    <row r="277" spans="1:3" x14ac:dyDescent="0.25">
      <c r="A277" s="282">
        <v>44896</v>
      </c>
      <c r="B277" s="79">
        <v>258030</v>
      </c>
      <c r="C277" s="79">
        <v>265697</v>
      </c>
    </row>
    <row r="278" spans="1:3" x14ac:dyDescent="0.25">
      <c r="A278" s="282">
        <v>44927</v>
      </c>
      <c r="B278" s="79">
        <v>249207</v>
      </c>
      <c r="C278" s="79">
        <v>275744</v>
      </c>
    </row>
    <row r="279" spans="1:3" x14ac:dyDescent="0.25">
      <c r="A279" s="282">
        <v>44958</v>
      </c>
      <c r="B279" s="79">
        <v>235447</v>
      </c>
      <c r="C279" s="79">
        <v>270887</v>
      </c>
    </row>
    <row r="280" spans="1:3" x14ac:dyDescent="0.25">
      <c r="A280" s="282">
        <v>44986</v>
      </c>
      <c r="B280" s="79">
        <v>273712</v>
      </c>
      <c r="C280" s="79">
        <v>269233</v>
      </c>
    </row>
    <row r="281" spans="1:3" x14ac:dyDescent="0.25">
      <c r="A281" s="282">
        <v>45017</v>
      </c>
      <c r="B281" s="79">
        <v>258225</v>
      </c>
      <c r="C281" s="79">
        <v>269597</v>
      </c>
    </row>
    <row r="282" spans="1:3" x14ac:dyDescent="0.25">
      <c r="A282" s="282">
        <v>45047</v>
      </c>
      <c r="B282" s="283">
        <v>289640</v>
      </c>
      <c r="C282" s="283">
        <v>271617</v>
      </c>
    </row>
    <row r="283" spans="1:3" x14ac:dyDescent="0.25">
      <c r="A283" s="282">
        <v>45078</v>
      </c>
      <c r="B283" s="283">
        <v>285605</v>
      </c>
      <c r="C283" s="283">
        <v>271371</v>
      </c>
    </row>
    <row r="284" spans="1:3" x14ac:dyDescent="0.25">
      <c r="A284" s="282">
        <v>45108</v>
      </c>
      <c r="B284" s="283">
        <v>289796</v>
      </c>
      <c r="C284" s="283">
        <v>272497</v>
      </c>
    </row>
    <row r="285" spans="1:3" x14ac:dyDescent="0.25">
      <c r="A285" s="282">
        <v>45139</v>
      </c>
      <c r="B285" s="283">
        <v>290916</v>
      </c>
      <c r="C285" s="283">
        <v>273176</v>
      </c>
    </row>
    <row r="286" spans="1:3" x14ac:dyDescent="0.25">
      <c r="A286" s="282">
        <v>45170</v>
      </c>
      <c r="B286" s="283">
        <v>278035</v>
      </c>
      <c r="C286" s="283">
        <v>272498</v>
      </c>
    </row>
    <row r="287" spans="1:3" x14ac:dyDescent="0.25">
      <c r="A287" s="282">
        <v>45200</v>
      </c>
      <c r="B287" s="283">
        <v>284049</v>
      </c>
      <c r="C287" s="283">
        <v>271916</v>
      </c>
    </row>
    <row r="288" spans="1:3" x14ac:dyDescent="0.25">
      <c r="A288" s="282">
        <v>45231</v>
      </c>
      <c r="B288" s="283">
        <v>265139</v>
      </c>
      <c r="C288" s="283">
        <v>273092</v>
      </c>
    </row>
    <row r="289" spans="1:5" x14ac:dyDescent="0.25">
      <c r="A289" s="282">
        <v>45261</v>
      </c>
      <c r="B289" s="283">
        <v>263587</v>
      </c>
      <c r="C289" s="283">
        <v>272571</v>
      </c>
    </row>
    <row r="290" spans="1:5" x14ac:dyDescent="0.25">
      <c r="A290" s="282">
        <v>45292</v>
      </c>
      <c r="B290" s="283">
        <v>246992</v>
      </c>
      <c r="C290" s="283">
        <v>272788</v>
      </c>
    </row>
    <row r="291" spans="1:5" x14ac:dyDescent="0.25">
      <c r="A291" s="282">
        <v>45323</v>
      </c>
      <c r="B291" s="283">
        <v>240194</v>
      </c>
      <c r="C291" s="283">
        <v>274549</v>
      </c>
    </row>
    <row r="292" spans="1:5" x14ac:dyDescent="0.25">
      <c r="A292" s="282">
        <v>45352</v>
      </c>
      <c r="B292" s="283">
        <v>275524</v>
      </c>
      <c r="C292" s="283">
        <v>273425</v>
      </c>
    </row>
    <row r="293" spans="1:5" x14ac:dyDescent="0.25">
      <c r="A293" s="282">
        <v>45383</v>
      </c>
      <c r="B293" s="283">
        <v>263901</v>
      </c>
      <c r="C293" s="283">
        <v>273486</v>
      </c>
    </row>
    <row r="294" spans="1:5" x14ac:dyDescent="0.25">
      <c r="A294" s="282">
        <v>45413</v>
      </c>
      <c r="B294" s="283">
        <v>293411</v>
      </c>
      <c r="C294" s="283">
        <v>274236</v>
      </c>
      <c r="E294" s="28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D7AA39-335C-4FD5-B607-AA23C194EE8B}"/>
</file>

<file path=customXml/itemProps2.xml><?xml version="1.0" encoding="utf-8"?>
<ds:datastoreItem xmlns:ds="http://schemas.openxmlformats.org/officeDocument/2006/customXml" ds:itemID="{234CBEE7-6FF7-4150-8F4B-F205540FF383}"/>
</file>

<file path=customXml/itemProps3.xml><?xml version="1.0" encoding="utf-8"?>
<ds:datastoreItem xmlns:ds="http://schemas.openxmlformats.org/officeDocument/2006/customXml" ds:itemID="{A41DB581-D929-4359-B282-F8A207AE39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47</vt:i4>
      </vt:variant>
    </vt:vector>
  </HeadingPairs>
  <TitlesOfParts>
    <vt:vector size="60" baseType="lpstr">
      <vt:lpstr>Page1</vt:lpstr>
      <vt:lpstr>Page 2</vt:lpstr>
      <vt:lpstr>Page 3</vt:lpstr>
      <vt:lpstr>Page 4</vt:lpstr>
      <vt:lpstr>Page 5</vt:lpstr>
      <vt:lpstr>Page 6</vt:lpstr>
      <vt:lpstr>Page 7</vt:lpstr>
      <vt:lpstr>Page 8</vt:lpstr>
      <vt:lpstr>Figure 1</vt:lpstr>
      <vt:lpstr>Figure 2</vt:lpstr>
      <vt:lpstr>Figure 3</vt:lpstr>
      <vt:lpstr>Data</vt:lpstr>
      <vt:lpstr>SAVMT</vt:lpstr>
      <vt:lpstr>'Figure 3'!content</vt:lpstr>
      <vt:lpstr>Current_Year</vt:lpstr>
      <vt:lpstr>Current_Year2</vt:lpstr>
      <vt:lpstr>Fig1_table</vt:lpstr>
      <vt:lpstr>Fig2_table</vt:lpstr>
      <vt:lpstr>Page1_data</vt:lpstr>
      <vt:lpstr>Page2_table</vt:lpstr>
      <vt:lpstr>Page3_Description1</vt:lpstr>
      <vt:lpstr>Page3_Description2</vt:lpstr>
      <vt:lpstr>Page3_Description3</vt:lpstr>
      <vt:lpstr>Page3_Description4</vt:lpstr>
      <vt:lpstr>Page3_Description5</vt:lpstr>
      <vt:lpstr>Page3_Description6</vt:lpstr>
      <vt:lpstr>Page3_Table1</vt:lpstr>
      <vt:lpstr>Page4_Table</vt:lpstr>
      <vt:lpstr>Page4_Table_Total</vt:lpstr>
      <vt:lpstr>Page4_Year1</vt:lpstr>
      <vt:lpstr>Page4_Year2</vt:lpstr>
      <vt:lpstr>Page5_Table</vt:lpstr>
      <vt:lpstr>Page5_Table_Total</vt:lpstr>
      <vt:lpstr>Page5_Year1</vt:lpstr>
      <vt:lpstr>Page5_Year2</vt:lpstr>
      <vt:lpstr>Page6_Table</vt:lpstr>
      <vt:lpstr>Page6_Table_Total</vt:lpstr>
      <vt:lpstr>Page6_Table_web</vt:lpstr>
      <vt:lpstr>Page6_Year1</vt:lpstr>
      <vt:lpstr>Page6_Year2</vt:lpstr>
      <vt:lpstr>Page7_SubTable1</vt:lpstr>
      <vt:lpstr>Page7_SubTable2</vt:lpstr>
      <vt:lpstr>Page7_SubTable3</vt:lpstr>
      <vt:lpstr>Page7_SubTable4</vt:lpstr>
      <vt:lpstr>Page7_SubTable5</vt:lpstr>
      <vt:lpstr>Page8_SubTable1</vt:lpstr>
      <vt:lpstr>Page8_SubTable2</vt:lpstr>
      <vt:lpstr>Page8_SubTable3</vt:lpstr>
      <vt:lpstr>Page8_SubTable4</vt:lpstr>
      <vt:lpstr>Page8_SubTable5</vt:lpstr>
      <vt:lpstr>Previous_Year</vt:lpstr>
      <vt:lpstr>Previous_Year2</vt:lpstr>
      <vt:lpstr>'Figure 1'!Print_Area</vt:lpstr>
      <vt:lpstr>'Figure 2'!Print_Area</vt:lpstr>
      <vt:lpstr>'Figure 3'!Print_Area</vt:lpstr>
      <vt:lpstr>'Page 2'!Print_Area</vt:lpstr>
      <vt:lpstr>'Page 5'!Print_Area</vt:lpstr>
      <vt:lpstr>'Page 8'!Print_Area</vt:lpstr>
      <vt:lpstr>Page1!Print_Area</vt:lpstr>
      <vt:lpstr>Report_Type</vt:lpstr>
    </vt:vector>
  </TitlesOfParts>
  <Company>Federal Highway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Jener R. Silva</dc:creator>
  <cp:lastModifiedBy>Zhang, Patrick (FHWA)</cp:lastModifiedBy>
  <cp:lastPrinted>2004-04-15T22:51:16Z</cp:lastPrinted>
  <dcterms:created xsi:type="dcterms:W3CDTF">2004-04-08T14:20:42Z</dcterms:created>
  <dcterms:modified xsi:type="dcterms:W3CDTF">2024-07-01T13:12:29Z</dcterms:modified>
</cp:coreProperties>
</file>