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Wiring Table" sheetId="2" r:id="rId1"/>
    <sheet name="Legend" sheetId="5" r:id="rId2"/>
    <sheet name="Settings" sheetId="4" r:id="rId3"/>
    <sheet name="AC_Pow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<sst xmlns="http://schemas.openxmlformats.org/spreadsheetml/2006/main" count="449" uniqueCount="228">
  <si>
    <t>QUADRO ELETTRICO ELEQE60002</t>
  </si>
  <si>
    <t>N.</t>
  </si>
  <si>
    <t>Siglatura</t>
  </si>
  <si>
    <t>Colore</t>
  </si>
  <si>
    <t>Sez. [mmq]</t>
  </si>
  <si>
    <t>Lung. [mm]</t>
  </si>
  <si>
    <t>TER. A</t>
  </si>
  <si>
    <t>TER. B</t>
  </si>
  <si>
    <t>COLLEG. A</t>
  </si>
  <si>
    <t>COLLEG. B</t>
  </si>
  <si>
    <t>ORG</t>
  </si>
  <si>
    <t>PSW</t>
  </si>
  <si>
    <t>PDW</t>
  </si>
  <si>
    <t>F6.7 (1)</t>
  </si>
  <si>
    <t>K6.2 (A1)</t>
  </si>
  <si>
    <t>K6.3 (A1)</t>
  </si>
  <si>
    <t>K6.4 (A1)</t>
  </si>
  <si>
    <t>K6.5 (A1)</t>
  </si>
  <si>
    <t>K6.6 (A1)</t>
  </si>
  <si>
    <t>K6.2 (A2)</t>
  </si>
  <si>
    <t>MORS. 61 (UP)</t>
  </si>
  <si>
    <t>K6.3 (A2)</t>
  </si>
  <si>
    <t>MORS. 62 (UP)</t>
  </si>
  <si>
    <t>K6.4 (A2)</t>
  </si>
  <si>
    <t>MORS. 63 (UP)</t>
  </si>
  <si>
    <t>K6.5 (A2)</t>
  </si>
  <si>
    <t>MORS. 64 (UP)</t>
  </si>
  <si>
    <t>K6.6 (A2)</t>
  </si>
  <si>
    <t>MORS. 65 (UP)</t>
  </si>
  <si>
    <t>F6.7 (2)</t>
  </si>
  <si>
    <t>MORS. 66 (UP)</t>
  </si>
  <si>
    <t>BLU</t>
  </si>
  <si>
    <t>K5.7 (A1)</t>
  </si>
  <si>
    <t>GPIO (brown)</t>
  </si>
  <si>
    <t>K5.8 (A1)</t>
  </si>
  <si>
    <t>GPIO (red)</t>
  </si>
  <si>
    <t>K5.9 (A1)</t>
  </si>
  <si>
    <t>GPIO (orange)</t>
  </si>
  <si>
    <t>K5.7 (A2)</t>
  </si>
  <si>
    <t>GPIO (yellow)</t>
  </si>
  <si>
    <t>K5.8 (A2)</t>
  </si>
  <si>
    <t>K5.9 (A2)</t>
  </si>
  <si>
    <t>K6.2 (12)</t>
  </si>
  <si>
    <t>Q4.2 (2)</t>
  </si>
  <si>
    <t>K6.3 (12)</t>
  </si>
  <si>
    <t>Q4.4 (2)</t>
  </si>
  <si>
    <t>K6.4 (12)</t>
  </si>
  <si>
    <t>Q4.6 (2)</t>
  </si>
  <si>
    <t>K6.5 (12)</t>
  </si>
  <si>
    <t>Q4.8 (2)</t>
  </si>
  <si>
    <t>F2.6 (2)</t>
  </si>
  <si>
    <t>H2.6 (X1)</t>
  </si>
  <si>
    <t>K5.7 (11)</t>
  </si>
  <si>
    <t>MORS. 41 (UP)</t>
  </si>
  <si>
    <t>K5.8 (11)</t>
  </si>
  <si>
    <t>MORS. 42 (UP)</t>
  </si>
  <si>
    <t>K5.9 (11)</t>
  </si>
  <si>
    <t>MORS. 43 (UP)</t>
  </si>
  <si>
    <t>K6.2 (11)</t>
  </si>
  <si>
    <t>MORS. 44 (UP)</t>
  </si>
  <si>
    <t>K6.3 (11)</t>
  </si>
  <si>
    <t>MORS. 45 (UP)</t>
  </si>
  <si>
    <t>K6.4 (11)</t>
  </si>
  <si>
    <t>MORS. 46 (UP)</t>
  </si>
  <si>
    <t>K6.5 (11)</t>
  </si>
  <si>
    <t>MORS. 47 (UP)</t>
  </si>
  <si>
    <t>24-</t>
  </si>
  <si>
    <t>H2.6 (2)</t>
  </si>
  <si>
    <t>MORS. 24- (UP)</t>
  </si>
  <si>
    <t>PSN</t>
  </si>
  <si>
    <t>PWS2.2 (-)</t>
  </si>
  <si>
    <t>Q5.1 (3)</t>
  </si>
  <si>
    <t>24+</t>
  </si>
  <si>
    <t>PWS2.2 (+)</t>
  </si>
  <si>
    <t>Q5.1 (1)</t>
  </si>
  <si>
    <t>PDN</t>
  </si>
  <si>
    <t>F2.6 (1)</t>
  </si>
  <si>
    <t>Q4.2 (1)</t>
  </si>
  <si>
    <t>Q4.4 (1)</t>
  </si>
  <si>
    <t>Q4.6 (1)</t>
  </si>
  <si>
    <t>Q4.8 (1)</t>
  </si>
  <si>
    <t>MORS. 24+ (UP)</t>
  </si>
  <si>
    <t>K5.7 (14)</t>
  </si>
  <si>
    <t>K5.8 (14)</t>
  </si>
  <si>
    <t>K5.9 (14)</t>
  </si>
  <si>
    <t>N2</t>
  </si>
  <si>
    <t>SPS</t>
  </si>
  <si>
    <t>M1.4 (N)</t>
  </si>
  <si>
    <t>H1.6 (X2)</t>
  </si>
  <si>
    <t>Q2.1 (3)</t>
  </si>
  <si>
    <t>PDB</t>
  </si>
  <si>
    <t>Q1.2 (N-UP)</t>
  </si>
  <si>
    <t>PSB</t>
  </si>
  <si>
    <t>S1.0 (4)</t>
  </si>
  <si>
    <t>N1</t>
  </si>
  <si>
    <t>Q1.0 (4)</t>
  </si>
  <si>
    <t>S1.0 (3)</t>
  </si>
  <si>
    <t>PWS2.2 (N)</t>
  </si>
  <si>
    <t>Q2.1 (4)</t>
  </si>
  <si>
    <t>BLK</t>
  </si>
  <si>
    <t>PWS2.2 (L)</t>
  </si>
  <si>
    <t>Q2.1 (2)</t>
  </si>
  <si>
    <t>L1</t>
  </si>
  <si>
    <t>Q1.0 (2)</t>
  </si>
  <si>
    <t>S1.0 (1)</t>
  </si>
  <si>
    <t>L2</t>
  </si>
  <si>
    <t>Q1.2 (1/2)</t>
  </si>
  <si>
    <t>Q2.1 (1)</t>
  </si>
  <si>
    <t>Q1.4 (1)</t>
  </si>
  <si>
    <t>F1.6 (1)</t>
  </si>
  <si>
    <t>Q1.2 (2/1)</t>
  </si>
  <si>
    <t>X1.3 (L)</t>
  </si>
  <si>
    <t>Q1.2 (N-DWN)</t>
  </si>
  <si>
    <t>X1.3 (N)</t>
  </si>
  <si>
    <t>Q1.4 (2)</t>
  </si>
  <si>
    <t>K6.6 (12)</t>
  </si>
  <si>
    <t>K6.6 (11)</t>
  </si>
  <si>
    <t>M1.4 (L)</t>
  </si>
  <si>
    <t>F1.6 (2)</t>
  </si>
  <si>
    <t>H1.6 (X1)</t>
  </si>
  <si>
    <t>GND</t>
  </si>
  <si>
    <t>YE/GR</t>
  </si>
  <si>
    <t>OR4</t>
  </si>
  <si>
    <t>PC (GND)</t>
  </si>
  <si>
    <t>MORS. PE (UP)</t>
  </si>
  <si>
    <t>M1.4 (GND)</t>
  </si>
  <si>
    <t>PWS2.2 (GND)</t>
  </si>
  <si>
    <t>X1.3 (GND)</t>
  </si>
  <si>
    <t>OB6</t>
  </si>
  <si>
    <t>BOX (GND)</t>
  </si>
  <si>
    <t>PORTELLA (GND)</t>
  </si>
  <si>
    <t>LEGENDA TERMINALI</t>
  </si>
  <si>
    <t>1#Len.F</t>
  </si>
  <si>
    <t>1#Peel.F</t>
  </si>
  <si>
    <t>SEZIONE FILI</t>
  </si>
  <si>
    <t>Clamp</t>
  </si>
  <si>
    <t>Gran. Marc.</t>
  </si>
  <si>
    <t>Puntalino singolo bianco</t>
  </si>
  <si>
    <t>PSR</t>
  </si>
  <si>
    <t>Puntalino singolo rosso</t>
  </si>
  <si>
    <t>Puntalino singolo nero</t>
  </si>
  <si>
    <t>Puntalino singolo blu</t>
  </si>
  <si>
    <t>PSG</t>
  </si>
  <si>
    <t>Puntalino singolo grigio</t>
  </si>
  <si>
    <t>PSY</t>
  </si>
  <si>
    <t>Puntalino singolo giallo</t>
  </si>
  <si>
    <t>Puntalino doppio bianco</t>
  </si>
  <si>
    <t>PDR</t>
  </si>
  <si>
    <t>Puntalino doppio rosso</t>
  </si>
  <si>
    <t>Puntalino doppio nero</t>
  </si>
  <si>
    <t>Puntalino doppio blu</t>
  </si>
  <si>
    <t>PDG</t>
  </si>
  <si>
    <t>Puntalino doppio grigio</t>
  </si>
  <si>
    <t>PDY</t>
  </si>
  <si>
    <t>Puntalino doppio giallo</t>
  </si>
  <si>
    <t>FR3</t>
  </si>
  <si>
    <t>Forcina rossa 3mm</t>
  </si>
  <si>
    <t>FR4</t>
  </si>
  <si>
    <t>Forcina rossa 4mm</t>
  </si>
  <si>
    <t>FB4</t>
  </si>
  <si>
    <t>Forcina blu 4mm</t>
  </si>
  <si>
    <t>Occhiello rosso 4mm</t>
  </si>
  <si>
    <t>OR6</t>
  </si>
  <si>
    <t>Occhiello rosso 6mm</t>
  </si>
  <si>
    <t>Occhiello blu 6mm</t>
  </si>
  <si>
    <t>Spelatura puntalino singolo</t>
  </si>
  <si>
    <t>Quantita'Cablaggi</t>
  </si>
  <si>
    <t>Posizione Marcatura Testa (mm)</t>
  </si>
  <si>
    <t>Comportamento Marcature centrali (0 basato su Numero, 1 basato sulla Distanza)</t>
  </si>
  <si>
    <t>Marcare Cavi? (0-&gt;No,1-&gt;SÌ)</t>
  </si>
  <si>
    <t>Posizione Marcatura Coda (mm)</t>
  </si>
  <si>
    <t>Numero Marcature d'Intermezzo</t>
  </si>
  <si>
    <t>Grandezza Grassetto (1,2)</t>
  </si>
  <si>
    <t>Distanza Marcature d'Intermezzo</t>
  </si>
  <si>
    <t>Ribalta Marcatura Testa (0-&gt;No,1-&gt;SÌ)</t>
  </si>
  <si>
    <t>Ribalta Marcatura Centrale (0-&gt;No,1-&gt;SÌ)</t>
  </si>
  <si>
    <t>Ribalta Marcatura Coda (0-&gt;No,1-&gt;SÌ)</t>
  </si>
  <si>
    <t>NO.</t>
  </si>
  <si>
    <t>Order NO.</t>
  </si>
  <si>
    <t>Product</t>
  </si>
  <si>
    <t>Wire size</t>
  </si>
  <si>
    <t>Total Set</t>
  </si>
  <si>
    <t>T.Finish</t>
  </si>
  <si>
    <t>Length</t>
  </si>
  <si>
    <t>1#Len.B</t>
  </si>
  <si>
    <t>1#Peel.B</t>
  </si>
  <si>
    <t>1#Dia</t>
  </si>
  <si>
    <t>1#Back</t>
  </si>
  <si>
    <t>Clamp GAP.L</t>
  </si>
  <si>
    <t>Clamp GAP.R</t>
  </si>
  <si>
    <t>Chars Send(0/1)</t>
  </si>
  <si>
    <t>Word size(1-6)</t>
  </si>
  <si>
    <t>Bold size(1-2)</t>
  </si>
  <si>
    <t>Head 1 content</t>
  </si>
  <si>
    <t>Flip off/on(0/1)</t>
  </si>
  <si>
    <t>Head 2 content</t>
  </si>
  <si>
    <t>Mid content</t>
  </si>
  <si>
    <t>Tail 2 content</t>
  </si>
  <si>
    <t>Tail 1 content</t>
  </si>
  <si>
    <r>
      <rPr>
        <b/>
        <sz val="11"/>
        <rFont val="Calibri"/>
        <charset val="134"/>
      </rPr>
      <t>Printing</t>
    </r>
    <r>
      <rPr>
        <b/>
        <sz val="11"/>
        <rFont val="等线"/>
        <charset val="134"/>
      </rPr>
      <t>（</t>
    </r>
    <r>
      <rPr>
        <b/>
        <sz val="11"/>
        <rFont val="Calibri"/>
        <charset val="134"/>
      </rPr>
      <t>0/1</t>
    </r>
    <r>
      <rPr>
        <b/>
        <sz val="11"/>
        <rFont val="等线"/>
        <charset val="134"/>
      </rPr>
      <t>）</t>
    </r>
  </si>
  <si>
    <t>Head 1 Print Pos</t>
  </si>
  <si>
    <t>Head 2 Print Pos</t>
  </si>
  <si>
    <r>
      <rPr>
        <b/>
        <sz val="11"/>
        <rFont val="Calibri"/>
        <charset val="134"/>
      </rPr>
      <t>Print Loop Type</t>
    </r>
    <r>
      <rPr>
        <b/>
        <sz val="11"/>
        <rFont val="等线"/>
        <charset val="134"/>
      </rPr>
      <t>（</t>
    </r>
    <r>
      <rPr>
        <b/>
        <sz val="11"/>
        <rFont val="Calibri"/>
        <charset val="134"/>
      </rPr>
      <t>0=Nnm/1=Dist</t>
    </r>
    <r>
      <rPr>
        <b/>
        <sz val="11"/>
        <rFont val="等线"/>
        <charset val="134"/>
      </rPr>
      <t>）</t>
    </r>
  </si>
  <si>
    <t>Print Loop Num</t>
  </si>
  <si>
    <t>Print Loop Dist</t>
  </si>
  <si>
    <t>Tail 2 Print Pos</t>
  </si>
  <si>
    <t>Tail 1 Print Pos</t>
  </si>
  <si>
    <t>Num.</t>
  </si>
  <si>
    <t>Num. Filo</t>
  </si>
  <si>
    <t>Sez. Filo</t>
  </si>
  <si>
    <t>Tot.</t>
  </si>
  <si>
    <t>Tot. Fatti</t>
  </si>
  <si>
    <t>Lungh.</t>
  </si>
  <si>
    <t>Invia Car? (0/1)</t>
  </si>
  <si>
    <t>Grandezza. Caratteri (1-6)</t>
  </si>
  <si>
    <t>Grandezza Grassetto (1-2)</t>
  </si>
  <si>
    <t>Marcatura Testa</t>
  </si>
  <si>
    <t>Ribalta? (0/1)</t>
  </si>
  <si>
    <t>Marcatura Testa 2</t>
  </si>
  <si>
    <t>Marcatura Centrale</t>
  </si>
  <si>
    <t>Marcatura Coda 2</t>
  </si>
  <si>
    <t>Marcatura Coda</t>
  </si>
  <si>
    <t>Marca? (0/1)</t>
  </si>
  <si>
    <t>Pos. Marc. Testa</t>
  </si>
  <si>
    <t>Pos. Marc. Testa 2</t>
  </si>
  <si>
    <r>
      <rPr>
        <b/>
        <sz val="11"/>
        <rFont val="Calibri"/>
        <charset val="134"/>
      </rPr>
      <t>Print Loop Type</t>
    </r>
    <r>
      <rPr>
        <b/>
        <sz val="11"/>
        <rFont val="等线"/>
        <charset val="134"/>
      </rPr>
      <t>（</t>
    </r>
    <r>
      <rPr>
        <b/>
        <sz val="11"/>
        <rFont val="Calibri"/>
        <charset val="134"/>
      </rPr>
      <t>0=Num/1=Dist</t>
    </r>
    <r>
      <rPr>
        <b/>
        <sz val="11"/>
        <rFont val="等线"/>
        <charset val="134"/>
      </rPr>
      <t>）</t>
    </r>
  </si>
  <si>
    <t>Pos. Marc. Coda 2</t>
  </si>
  <si>
    <t>Pos. Marc. Coda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</si>
</sst>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1">
    <font>
      <sz val="12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Calibri"/>
      <charset val="0"/>
    </font>
    <font>
      <sz val="11"/>
      <color indexed="8"/>
      <name val="Calibri"/>
      <charset val="0"/>
    </font>
    <font>
      <sz val="12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2"/>
      <name val="Calibri"/>
      <charset val="134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10"/>
      <name val="等线"/>
      <charset val="134"/>
    </font>
    <font>
      <sz val="18"/>
      <color indexed="54"/>
      <name val="等线 Light"/>
      <charset val="134"/>
    </font>
    <font>
      <i/>
      <sz val="11"/>
      <color indexed="23"/>
      <name val="等线"/>
      <charset val="134"/>
    </font>
    <font>
      <b/>
      <sz val="15"/>
      <color indexed="54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sz val="11"/>
      <color indexed="62"/>
      <name val="等线"/>
      <charset val="134"/>
    </font>
    <font>
      <b/>
      <sz val="11"/>
      <color indexed="63"/>
      <name val="等线"/>
      <charset val="134"/>
    </font>
    <font>
      <b/>
      <sz val="11"/>
      <color indexed="52"/>
      <name val="等线"/>
      <charset val="134"/>
    </font>
    <font>
      <b/>
      <sz val="11"/>
      <color indexed="9"/>
      <name val="等线"/>
      <charset val="134"/>
    </font>
    <font>
      <sz val="11"/>
      <color indexed="52"/>
      <name val="等线"/>
      <charset val="134"/>
    </font>
    <font>
      <b/>
      <sz val="11"/>
      <color indexed="8"/>
      <name val="等线"/>
      <charset val="134"/>
    </font>
    <font>
      <sz val="11"/>
      <color indexed="17"/>
      <name val="等线"/>
      <charset val="134"/>
    </font>
    <font>
      <sz val="11"/>
      <color indexed="20"/>
      <name val="等线"/>
      <charset val="134"/>
    </font>
    <font>
      <sz val="11"/>
      <color indexed="60"/>
      <name val="等线"/>
      <charset val="134"/>
    </font>
    <font>
      <sz val="11"/>
      <color indexed="9"/>
      <name val="等线"/>
      <charset val="134"/>
    </font>
    <font>
      <sz val="11"/>
      <color indexed="8"/>
      <name val="等线"/>
      <charset val="134"/>
    </font>
    <font>
      <b/>
      <sz val="11"/>
      <name val="等线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theme="7" tint="0.4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/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30" applyNumberFormat="0" applyAlignment="0" applyProtection="0">
      <alignment vertical="center"/>
    </xf>
    <xf numFmtId="0" fontId="20" fillId="5" borderId="31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15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wrapText="1"/>
    </xf>
    <xf numFmtId="0" fontId="5" fillId="0" borderId="0" xfId="0" applyFo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/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C0C0"/>
      <color rgb="00FFFFFF"/>
      <color rgb="0000FF00"/>
      <color rgb="00000000"/>
      <color rgb="0000FFFF"/>
      <color rgb="0093C4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67"/>
  <sheetViews>
    <sheetView tabSelected="1" topLeftCell="A37" workbookViewId="0">
      <selection activeCell="H72" sqref="H72"/>
    </sheetView>
  </sheetViews>
  <sheetFormatPr defaultColWidth="8.875" defaultRowHeight="15.75"/>
  <cols>
    <col min="1" max="1" width="4.625" style="17" customWidth="1"/>
    <col min="2" max="2" width="10.625" style="17" customWidth="1"/>
    <col min="3" max="5" width="8.625" style="17" customWidth="1"/>
    <col min="6" max="7" width="10.625" style="17" customWidth="1"/>
    <col min="8" max="9" width="15.625" style="17" customWidth="1"/>
    <col min="10" max="16384" width="8.875" style="17"/>
  </cols>
  <sheetData>
    <row r="1" ht="30" customHeight="1" spans="1:14">
      <c r="A1" s="31" t="s">
        <v>0</v>
      </c>
      <c r="B1" s="31"/>
      <c r="C1" s="31"/>
      <c r="D1" s="31"/>
      <c r="E1" s="31"/>
      <c r="F1" s="31"/>
      <c r="G1" s="31"/>
      <c r="H1" s="31"/>
      <c r="I1" s="63"/>
      <c r="K1" s="18"/>
      <c r="L1" s="18"/>
      <c r="M1" s="18"/>
      <c r="N1" s="18"/>
    </row>
    <row r="2" ht="35" customHeight="1" spans="1:14">
      <c r="A2" s="32" t="s">
        <v>1</v>
      </c>
      <c r="B2" s="33" t="s">
        <v>2</v>
      </c>
      <c r="C2" s="34" t="s">
        <v>3</v>
      </c>
      <c r="D2" s="33" t="s">
        <v>4</v>
      </c>
      <c r="E2" s="33" t="s">
        <v>5</v>
      </c>
      <c r="F2" s="34" t="s">
        <v>6</v>
      </c>
      <c r="G2" s="34" t="s">
        <v>7</v>
      </c>
      <c r="H2" s="34" t="s">
        <v>8</v>
      </c>
      <c r="I2" s="64" t="s">
        <v>9</v>
      </c>
      <c r="K2" s="18"/>
      <c r="L2" s="18"/>
      <c r="M2" s="18"/>
      <c r="N2" s="18"/>
    </row>
    <row r="3" spans="1:14">
      <c r="A3" s="35">
        <f>IF(COUNTA($C3:$I3)=0,"",COUNTA($C$3:$C3))</f>
        <v>1</v>
      </c>
      <c r="B3" s="36">
        <v>60</v>
      </c>
      <c r="C3" s="37" t="s">
        <v>10</v>
      </c>
      <c r="D3" s="37">
        <v>0.5</v>
      </c>
      <c r="E3" s="38">
        <v>200</v>
      </c>
      <c r="F3" s="39" t="s">
        <v>11</v>
      </c>
      <c r="G3" s="40" t="s">
        <v>12</v>
      </c>
      <c r="H3" s="41" t="s">
        <v>13</v>
      </c>
      <c r="I3" s="65" t="s">
        <v>14</v>
      </c>
      <c r="K3" s="18"/>
      <c r="L3" s="18"/>
      <c r="M3" s="18"/>
      <c r="N3" s="18"/>
    </row>
    <row r="4" spans="1:14">
      <c r="A4" s="35">
        <f>IF(COUNTA($C4:$I4)=0,"",COUNTA($C$3:$C4))</f>
        <v>2</v>
      </c>
      <c r="B4" s="42"/>
      <c r="C4" s="37" t="s">
        <v>10</v>
      </c>
      <c r="D4" s="43">
        <v>0.5</v>
      </c>
      <c r="E4" s="44">
        <v>200</v>
      </c>
      <c r="F4" s="40" t="s">
        <v>12</v>
      </c>
      <c r="G4" s="45"/>
      <c r="H4" s="46" t="s">
        <v>15</v>
      </c>
      <c r="I4" s="66"/>
      <c r="K4" s="18"/>
      <c r="L4" s="18"/>
      <c r="M4" s="18"/>
      <c r="N4" s="18"/>
    </row>
    <row r="5" spans="1:14">
      <c r="A5" s="35">
        <f>IF(COUNTA($C5:$I5)=0,"",COUNTA($C$3:$C5))</f>
        <v>3</v>
      </c>
      <c r="B5" s="42"/>
      <c r="C5" s="37" t="s">
        <v>10</v>
      </c>
      <c r="D5" s="37">
        <v>0.5</v>
      </c>
      <c r="E5" s="38">
        <v>200</v>
      </c>
      <c r="F5" s="45"/>
      <c r="G5" s="40" t="s">
        <v>12</v>
      </c>
      <c r="H5" s="47"/>
      <c r="I5" s="65" t="s">
        <v>16</v>
      </c>
      <c r="K5" s="18"/>
      <c r="L5" s="18"/>
      <c r="M5" s="18"/>
      <c r="N5" s="18"/>
    </row>
    <row r="6" spans="1:14">
      <c r="A6" s="35">
        <f>IF(COUNTA($C6:$I6)=0,"",COUNTA($C$3:$C6))</f>
        <v>4</v>
      </c>
      <c r="B6" s="42"/>
      <c r="C6" s="37" t="s">
        <v>10</v>
      </c>
      <c r="D6" s="43">
        <v>0.5</v>
      </c>
      <c r="E6" s="44">
        <v>200</v>
      </c>
      <c r="F6" s="40" t="s">
        <v>12</v>
      </c>
      <c r="G6" s="45"/>
      <c r="H6" s="46" t="s">
        <v>17</v>
      </c>
      <c r="I6" s="66"/>
      <c r="K6" s="18"/>
      <c r="L6" s="18"/>
      <c r="M6" s="18"/>
      <c r="N6" s="18"/>
    </row>
    <row r="7" spans="1:14">
      <c r="A7" s="35">
        <f>IF(COUNTA($C7:$I7)=0,"",COUNTA($C$3:$C7))</f>
        <v>5</v>
      </c>
      <c r="B7" s="48"/>
      <c r="C7" s="37" t="s">
        <v>10</v>
      </c>
      <c r="D7" s="37">
        <v>0.5</v>
      </c>
      <c r="E7" s="38">
        <v>200</v>
      </c>
      <c r="F7" s="45"/>
      <c r="G7" s="39" t="s">
        <v>11</v>
      </c>
      <c r="H7" s="47"/>
      <c r="I7" s="67" t="s">
        <v>18</v>
      </c>
      <c r="K7" s="18"/>
      <c r="L7" s="18"/>
      <c r="M7" s="18"/>
      <c r="N7" s="18"/>
    </row>
    <row r="8" spans="1:14">
      <c r="A8" s="35">
        <f>IF(COUNTA($C8:$I8)=0,"",COUNTA($C$3:$C8))</f>
        <v>6</v>
      </c>
      <c r="B8" s="49">
        <v>61</v>
      </c>
      <c r="C8" s="37" t="s">
        <v>10</v>
      </c>
      <c r="D8" s="43">
        <v>0.5</v>
      </c>
      <c r="E8" s="44">
        <v>750</v>
      </c>
      <c r="F8" s="39" t="s">
        <v>11</v>
      </c>
      <c r="G8" s="39" t="s">
        <v>11</v>
      </c>
      <c r="H8" s="50" t="s">
        <v>19</v>
      </c>
      <c r="I8" s="37" t="s">
        <v>20</v>
      </c>
      <c r="K8" s="18"/>
      <c r="L8" s="18"/>
      <c r="M8" s="18"/>
      <c r="N8" s="18"/>
    </row>
    <row r="9" spans="1:14">
      <c r="A9" s="35">
        <f>IF(COUNTA($C9:$I9)=0,"",COUNTA($C$3:$C9))</f>
        <v>7</v>
      </c>
      <c r="B9" s="49">
        <v>62</v>
      </c>
      <c r="C9" s="37" t="s">
        <v>10</v>
      </c>
      <c r="D9" s="37">
        <v>0.5</v>
      </c>
      <c r="E9" s="44">
        <v>750</v>
      </c>
      <c r="F9" s="39" t="s">
        <v>11</v>
      </c>
      <c r="G9" s="39" t="s">
        <v>11</v>
      </c>
      <c r="H9" s="50" t="s">
        <v>21</v>
      </c>
      <c r="I9" s="37" t="s">
        <v>22</v>
      </c>
      <c r="K9" s="18"/>
      <c r="L9" s="18"/>
      <c r="M9" s="18"/>
      <c r="N9" s="18"/>
    </row>
    <row r="10" spans="1:14">
      <c r="A10" s="35">
        <f>IF(COUNTA($C10:$I10)=0,"",COUNTA($C$3:$C10))</f>
        <v>8</v>
      </c>
      <c r="B10" s="49">
        <v>63</v>
      </c>
      <c r="C10" s="37" t="s">
        <v>10</v>
      </c>
      <c r="D10" s="43">
        <v>0.5</v>
      </c>
      <c r="E10" s="44">
        <v>750</v>
      </c>
      <c r="F10" s="39" t="s">
        <v>11</v>
      </c>
      <c r="G10" s="39" t="s">
        <v>11</v>
      </c>
      <c r="H10" s="50" t="s">
        <v>23</v>
      </c>
      <c r="I10" s="37" t="s">
        <v>24</v>
      </c>
      <c r="K10" s="18"/>
      <c r="L10" s="18"/>
      <c r="M10" s="18"/>
      <c r="N10" s="18"/>
    </row>
    <row r="11" spans="1:14">
      <c r="A11" s="35">
        <f>IF(COUNTA($C11:$I11)=0,"",COUNTA($C$3:$C11))</f>
        <v>9</v>
      </c>
      <c r="B11" s="49">
        <v>64</v>
      </c>
      <c r="C11" s="37" t="s">
        <v>10</v>
      </c>
      <c r="D11" s="37">
        <v>0.5</v>
      </c>
      <c r="E11" s="44">
        <v>750</v>
      </c>
      <c r="F11" s="39" t="s">
        <v>11</v>
      </c>
      <c r="G11" s="39" t="s">
        <v>11</v>
      </c>
      <c r="H11" s="50" t="s">
        <v>25</v>
      </c>
      <c r="I11" s="37" t="s">
        <v>26</v>
      </c>
      <c r="K11" s="18"/>
      <c r="L11" s="18"/>
      <c r="M11" s="18"/>
      <c r="N11" s="18"/>
    </row>
    <row r="12" spans="1:14">
      <c r="A12" s="35">
        <f>IF(COUNTA($C12:$I12)=0,"",COUNTA($C$3:$C12))</f>
        <v>10</v>
      </c>
      <c r="B12" s="51">
        <v>65</v>
      </c>
      <c r="C12" s="37" t="s">
        <v>10</v>
      </c>
      <c r="D12" s="43">
        <v>0.5</v>
      </c>
      <c r="E12" s="44">
        <v>750</v>
      </c>
      <c r="F12" s="39" t="s">
        <v>11</v>
      </c>
      <c r="G12" s="39" t="s">
        <v>11</v>
      </c>
      <c r="H12" s="50" t="s">
        <v>27</v>
      </c>
      <c r="I12" s="37" t="s">
        <v>28</v>
      </c>
      <c r="K12" s="18"/>
      <c r="L12" s="18"/>
      <c r="M12" s="18"/>
      <c r="N12" s="18"/>
    </row>
    <row r="13" spans="1:14">
      <c r="A13" s="35">
        <f>IF(COUNTA($C13:$I13)=0,"",COUNTA($C$3:$C13))</f>
        <v>11</v>
      </c>
      <c r="B13" s="36">
        <v>66</v>
      </c>
      <c r="C13" s="52" t="s">
        <v>10</v>
      </c>
      <c r="D13" s="53">
        <v>0.5</v>
      </c>
      <c r="E13" s="54">
        <v>250</v>
      </c>
      <c r="F13" s="39" t="s">
        <v>11</v>
      </c>
      <c r="G13" s="39" t="s">
        <v>11</v>
      </c>
      <c r="H13" s="55" t="s">
        <v>29</v>
      </c>
      <c r="I13" s="53" t="s">
        <v>30</v>
      </c>
      <c r="K13" s="18"/>
      <c r="L13" s="18"/>
      <c r="M13" s="18"/>
      <c r="N13" s="18"/>
    </row>
    <row r="14" spans="1:14">
      <c r="A14" s="35">
        <f>IF(COUNTA($C14:$I14)=0,"",COUNTA($C$3:$C14))</f>
        <v>12</v>
      </c>
      <c r="B14" s="39">
        <v>50</v>
      </c>
      <c r="C14" s="39" t="s">
        <v>31</v>
      </c>
      <c r="D14" s="39">
        <v>0.5</v>
      </c>
      <c r="E14" s="56">
        <v>700</v>
      </c>
      <c r="F14" s="39" t="s">
        <v>11</v>
      </c>
      <c r="G14" s="39" t="s">
        <v>11</v>
      </c>
      <c r="H14" s="41" t="s">
        <v>32</v>
      </c>
      <c r="I14" s="39" t="s">
        <v>33</v>
      </c>
      <c r="K14" s="18"/>
      <c r="L14" s="18"/>
      <c r="M14" s="18"/>
      <c r="N14" s="18"/>
    </row>
    <row r="15" spans="1:14">
      <c r="A15" s="35">
        <f>IF(COUNTA($C15:$I15)=0,"",COUNTA($C$3:$C15))</f>
        <v>13</v>
      </c>
      <c r="B15" s="39">
        <v>51</v>
      </c>
      <c r="C15" s="39" t="s">
        <v>31</v>
      </c>
      <c r="D15" s="39">
        <v>0.5</v>
      </c>
      <c r="E15" s="57">
        <v>700</v>
      </c>
      <c r="F15" s="39" t="s">
        <v>11</v>
      </c>
      <c r="G15" s="39" t="s">
        <v>11</v>
      </c>
      <c r="H15" s="41" t="s">
        <v>34</v>
      </c>
      <c r="I15" s="39" t="s">
        <v>35</v>
      </c>
      <c r="K15" s="18"/>
      <c r="L15" s="18"/>
      <c r="M15" s="18"/>
      <c r="N15" s="18"/>
    </row>
    <row r="16" spans="1:14">
      <c r="A16" s="35">
        <f>IF(COUNTA($C16:$I16)=0,"",COUNTA($C$3:$C16))</f>
        <v>14</v>
      </c>
      <c r="B16" s="39">
        <v>52</v>
      </c>
      <c r="C16" s="39" t="s">
        <v>31</v>
      </c>
      <c r="D16" s="39">
        <v>0.5</v>
      </c>
      <c r="E16" s="56">
        <v>700</v>
      </c>
      <c r="F16" s="39" t="s">
        <v>11</v>
      </c>
      <c r="G16" s="39" t="s">
        <v>11</v>
      </c>
      <c r="H16" s="41" t="s">
        <v>36</v>
      </c>
      <c r="I16" s="39" t="s">
        <v>37</v>
      </c>
      <c r="K16" s="18"/>
      <c r="L16" s="18"/>
      <c r="M16" s="18"/>
      <c r="N16" s="18"/>
    </row>
    <row r="17" spans="1:14">
      <c r="A17" s="35">
        <f>IF(COUNTA($C17:$I17)=0,"",COUNTA($C$3:$C17))</f>
        <v>15</v>
      </c>
      <c r="B17" s="40">
        <v>53</v>
      </c>
      <c r="C17" s="39" t="s">
        <v>31</v>
      </c>
      <c r="D17" s="39">
        <v>0.5</v>
      </c>
      <c r="E17" s="57">
        <v>700</v>
      </c>
      <c r="F17" s="39" t="s">
        <v>12</v>
      </c>
      <c r="G17" s="39" t="s">
        <v>11</v>
      </c>
      <c r="H17" s="46" t="s">
        <v>38</v>
      </c>
      <c r="I17" s="39" t="s">
        <v>39</v>
      </c>
      <c r="K17" s="18"/>
      <c r="L17" s="18"/>
      <c r="M17" s="18"/>
      <c r="N17" s="18"/>
    </row>
    <row r="18" spans="1:9">
      <c r="A18" s="35">
        <f>IF(COUNTA($C18:$I18)=0,"",COUNTA($C$3:$C18))</f>
        <v>16</v>
      </c>
      <c r="B18" s="58"/>
      <c r="C18" s="39" t="s">
        <v>31</v>
      </c>
      <c r="D18" s="39">
        <v>0.5</v>
      </c>
      <c r="E18" s="57">
        <v>200</v>
      </c>
      <c r="F18" s="39"/>
      <c r="G18" s="39" t="s">
        <v>12</v>
      </c>
      <c r="H18" s="47"/>
      <c r="I18" s="40" t="s">
        <v>40</v>
      </c>
    </row>
    <row r="19" spans="1:9">
      <c r="A19" s="35">
        <f>IF(COUNTA($C19:$I19)=0,"",COUNTA($C$3:$C19))</f>
        <v>17</v>
      </c>
      <c r="B19" s="45"/>
      <c r="C19" s="39" t="s">
        <v>31</v>
      </c>
      <c r="D19" s="39">
        <v>0.5</v>
      </c>
      <c r="E19" s="57">
        <v>200</v>
      </c>
      <c r="F19" s="39" t="s">
        <v>11</v>
      </c>
      <c r="G19" s="39"/>
      <c r="H19" s="59" t="s">
        <v>41</v>
      </c>
      <c r="I19" s="45"/>
    </row>
    <row r="20" spans="1:9">
      <c r="A20" s="35">
        <f>IF(COUNTA($C20:$I20)=0,"",COUNTA($C$3:$C20))</f>
        <v>18</v>
      </c>
      <c r="B20" s="16">
        <v>401</v>
      </c>
      <c r="C20" s="39" t="s">
        <v>31</v>
      </c>
      <c r="D20" s="39">
        <v>0.5</v>
      </c>
      <c r="E20" s="57">
        <v>250</v>
      </c>
      <c r="F20" s="39" t="s">
        <v>11</v>
      </c>
      <c r="G20" s="39" t="s">
        <v>11</v>
      </c>
      <c r="H20" s="59" t="s">
        <v>42</v>
      </c>
      <c r="I20" s="16" t="s">
        <v>43</v>
      </c>
    </row>
    <row r="21" spans="1:9">
      <c r="A21" s="35">
        <f>IF(COUNTA($C21:$I21)=0,"",COUNTA($C$3:$C21))</f>
        <v>19</v>
      </c>
      <c r="B21" s="16">
        <v>402</v>
      </c>
      <c r="C21" s="39" t="s">
        <v>31</v>
      </c>
      <c r="D21" s="39">
        <v>0.5</v>
      </c>
      <c r="E21" s="57">
        <v>250</v>
      </c>
      <c r="F21" s="39" t="s">
        <v>11</v>
      </c>
      <c r="G21" s="39" t="s">
        <v>11</v>
      </c>
      <c r="H21" s="59" t="s">
        <v>44</v>
      </c>
      <c r="I21" s="16" t="s">
        <v>45</v>
      </c>
    </row>
    <row r="22" spans="1:9">
      <c r="A22" s="35">
        <f>IF(COUNTA($C22:$I22)=0,"",COUNTA($C$3:$C22))</f>
        <v>20</v>
      </c>
      <c r="B22" s="16">
        <v>403</v>
      </c>
      <c r="C22" s="39" t="s">
        <v>31</v>
      </c>
      <c r="D22" s="39">
        <v>0.5</v>
      </c>
      <c r="E22" s="57">
        <v>250</v>
      </c>
      <c r="F22" s="39" t="s">
        <v>11</v>
      </c>
      <c r="G22" s="39" t="s">
        <v>11</v>
      </c>
      <c r="H22" s="59" t="s">
        <v>46</v>
      </c>
      <c r="I22" s="16" t="s">
        <v>47</v>
      </c>
    </row>
    <row r="23" spans="1:9">
      <c r="A23" s="35">
        <f>IF(COUNTA($C23:$I23)=0,"",COUNTA($C$3:$C23))</f>
        <v>21</v>
      </c>
      <c r="B23" s="16">
        <v>404</v>
      </c>
      <c r="C23" s="39" t="s">
        <v>31</v>
      </c>
      <c r="D23" s="39">
        <v>0.5</v>
      </c>
      <c r="E23" s="57">
        <v>250</v>
      </c>
      <c r="F23" s="39" t="s">
        <v>11</v>
      </c>
      <c r="G23" s="39" t="s">
        <v>11</v>
      </c>
      <c r="H23" s="59" t="s">
        <v>48</v>
      </c>
      <c r="I23" s="16" t="s">
        <v>49</v>
      </c>
    </row>
    <row r="24" spans="1:9">
      <c r="A24" s="35">
        <f>IF(COUNTA($C24:$I24)=0,"",COUNTA($C$3:$C24))</f>
        <v>22</v>
      </c>
      <c r="B24" s="16">
        <v>22</v>
      </c>
      <c r="C24" s="39" t="s">
        <v>31</v>
      </c>
      <c r="D24" s="39">
        <v>0.5</v>
      </c>
      <c r="E24" s="57">
        <v>1400</v>
      </c>
      <c r="F24" s="39" t="s">
        <v>11</v>
      </c>
      <c r="G24" s="39" t="s">
        <v>11</v>
      </c>
      <c r="H24" s="59" t="s">
        <v>50</v>
      </c>
      <c r="I24" s="16" t="s">
        <v>51</v>
      </c>
    </row>
    <row r="25" spans="1:9">
      <c r="A25" s="35">
        <f>IF(COUNTA($C25:$I25)=0,"",COUNTA($C$3:$C25))</f>
        <v>23</v>
      </c>
      <c r="B25" s="16">
        <v>41</v>
      </c>
      <c r="C25" s="39" t="s">
        <v>31</v>
      </c>
      <c r="D25" s="39">
        <v>0.5</v>
      </c>
      <c r="E25" s="57">
        <v>250</v>
      </c>
      <c r="F25" s="39" t="s">
        <v>11</v>
      </c>
      <c r="G25" s="39" t="s">
        <v>11</v>
      </c>
      <c r="H25" s="41" t="s">
        <v>52</v>
      </c>
      <c r="I25" s="39" t="s">
        <v>53</v>
      </c>
    </row>
    <row r="26" spans="1:9">
      <c r="A26" s="35">
        <f>IF(COUNTA($C26:$I26)=0,"",COUNTA($C$3:$C26))</f>
        <v>24</v>
      </c>
      <c r="B26" s="16">
        <v>42</v>
      </c>
      <c r="C26" s="39" t="s">
        <v>31</v>
      </c>
      <c r="D26" s="39">
        <v>0.5</v>
      </c>
      <c r="E26" s="57">
        <v>250</v>
      </c>
      <c r="F26" s="39" t="s">
        <v>11</v>
      </c>
      <c r="G26" s="39" t="s">
        <v>11</v>
      </c>
      <c r="H26" s="41" t="s">
        <v>54</v>
      </c>
      <c r="I26" s="39" t="s">
        <v>55</v>
      </c>
    </row>
    <row r="27" spans="1:9">
      <c r="A27" s="35">
        <f>IF(COUNTA($C27:$I27)=0,"",COUNTA($C$3:$C27))</f>
        <v>25</v>
      </c>
      <c r="B27" s="16">
        <v>43</v>
      </c>
      <c r="C27" s="39" t="s">
        <v>31</v>
      </c>
      <c r="D27" s="39">
        <v>0.5</v>
      </c>
      <c r="E27" s="57">
        <v>250</v>
      </c>
      <c r="F27" s="39" t="s">
        <v>11</v>
      </c>
      <c r="G27" s="39" t="s">
        <v>11</v>
      </c>
      <c r="H27" s="41" t="s">
        <v>56</v>
      </c>
      <c r="I27" s="39" t="s">
        <v>57</v>
      </c>
    </row>
    <row r="28" spans="1:9">
      <c r="A28" s="35">
        <f>IF(COUNTA($C28:$I28)=0,"",COUNTA($C$3:$C28))</f>
        <v>26</v>
      </c>
      <c r="B28" s="16">
        <v>44</v>
      </c>
      <c r="C28" s="39" t="s">
        <v>31</v>
      </c>
      <c r="D28" s="39">
        <v>0.5</v>
      </c>
      <c r="E28" s="57">
        <v>250</v>
      </c>
      <c r="F28" s="39" t="s">
        <v>11</v>
      </c>
      <c r="G28" s="39" t="s">
        <v>11</v>
      </c>
      <c r="H28" s="59" t="s">
        <v>58</v>
      </c>
      <c r="I28" s="39" t="s">
        <v>59</v>
      </c>
    </row>
    <row r="29" spans="1:9">
      <c r="A29" s="35">
        <f>IF(COUNTA($C29:$I29)=0,"",COUNTA($C$3:$C29))</f>
        <v>27</v>
      </c>
      <c r="B29" s="16">
        <v>45</v>
      </c>
      <c r="C29" s="39" t="s">
        <v>31</v>
      </c>
      <c r="D29" s="39">
        <v>0.5</v>
      </c>
      <c r="E29" s="57">
        <v>250</v>
      </c>
      <c r="F29" s="39" t="s">
        <v>11</v>
      </c>
      <c r="G29" s="39" t="s">
        <v>11</v>
      </c>
      <c r="H29" s="59" t="s">
        <v>60</v>
      </c>
      <c r="I29" s="39" t="s">
        <v>61</v>
      </c>
    </row>
    <row r="30" spans="1:9">
      <c r="A30" s="35">
        <f>IF(COUNTA($C30:$I30)=0,"",COUNTA($C$3:$C30))</f>
        <v>28</v>
      </c>
      <c r="B30" s="16">
        <v>46</v>
      </c>
      <c r="C30" s="39" t="s">
        <v>31</v>
      </c>
      <c r="D30" s="39">
        <v>0.5</v>
      </c>
      <c r="E30" s="57">
        <v>250</v>
      </c>
      <c r="F30" s="39" t="s">
        <v>11</v>
      </c>
      <c r="G30" s="39" t="s">
        <v>11</v>
      </c>
      <c r="H30" s="59" t="s">
        <v>62</v>
      </c>
      <c r="I30" s="39" t="s">
        <v>63</v>
      </c>
    </row>
    <row r="31" spans="1:9">
      <c r="A31" s="35">
        <f>IF(COUNTA($C31:$I31)=0,"",COUNTA($C$3:$C31))</f>
        <v>29</v>
      </c>
      <c r="B31" s="16">
        <v>47</v>
      </c>
      <c r="C31" s="39" t="s">
        <v>31</v>
      </c>
      <c r="D31" s="39">
        <v>0.5</v>
      </c>
      <c r="E31" s="57">
        <v>250</v>
      </c>
      <c r="F31" s="39" t="s">
        <v>11</v>
      </c>
      <c r="G31" s="39" t="s">
        <v>11</v>
      </c>
      <c r="H31" s="59" t="s">
        <v>64</v>
      </c>
      <c r="I31" s="39" t="s">
        <v>65</v>
      </c>
    </row>
    <row r="32" spans="1:9">
      <c r="A32" s="35">
        <f>IF(COUNTA($C32:$I32)=0,"",COUNTA($C$3:$C32))</f>
        <v>30</v>
      </c>
      <c r="B32" s="16" t="s">
        <v>66</v>
      </c>
      <c r="C32" s="39" t="s">
        <v>31</v>
      </c>
      <c r="D32" s="39">
        <v>0.5</v>
      </c>
      <c r="E32" s="57">
        <v>1400</v>
      </c>
      <c r="F32" s="39" t="s">
        <v>11</v>
      </c>
      <c r="G32" s="39" t="s">
        <v>11</v>
      </c>
      <c r="H32" s="59" t="s">
        <v>67</v>
      </c>
      <c r="I32" s="16" t="s">
        <v>68</v>
      </c>
    </row>
    <row r="33" spans="1:9">
      <c r="A33" s="35">
        <f>IF(COUNTA($C33:$I33)=0,"",COUNTA($C$3:$C33))</f>
        <v>31</v>
      </c>
      <c r="B33" s="16" t="s">
        <v>66</v>
      </c>
      <c r="C33" s="39" t="s">
        <v>31</v>
      </c>
      <c r="D33" s="39">
        <v>1.5</v>
      </c>
      <c r="E33" s="57">
        <v>750</v>
      </c>
      <c r="F33" s="39" t="s">
        <v>69</v>
      </c>
      <c r="G33" s="39" t="s">
        <v>69</v>
      </c>
      <c r="H33" s="59" t="s">
        <v>70</v>
      </c>
      <c r="I33" s="16" t="s">
        <v>68</v>
      </c>
    </row>
    <row r="34" spans="1:9">
      <c r="A34" s="35">
        <f>IF(COUNTA($C34:$I34)=0,"",COUNTA($C$3:$C34))</f>
        <v>32</v>
      </c>
      <c r="B34" s="16" t="s">
        <v>66</v>
      </c>
      <c r="C34" s="39" t="s">
        <v>31</v>
      </c>
      <c r="D34" s="39">
        <v>1.5</v>
      </c>
      <c r="E34" s="57">
        <v>750</v>
      </c>
      <c r="F34" s="39" t="s">
        <v>69</v>
      </c>
      <c r="G34" s="39" t="s">
        <v>69</v>
      </c>
      <c r="H34" s="59" t="s">
        <v>70</v>
      </c>
      <c r="I34" s="16" t="s">
        <v>71</v>
      </c>
    </row>
    <row r="35" spans="1:9">
      <c r="A35" s="35">
        <f>IF(COUNTA($C35:$I35)=0,"",COUNTA($C$3:$C35))</f>
        <v>33</v>
      </c>
      <c r="B35" s="16" t="s">
        <v>72</v>
      </c>
      <c r="C35" s="39" t="s">
        <v>31</v>
      </c>
      <c r="D35" s="39">
        <v>1.5</v>
      </c>
      <c r="E35" s="16">
        <v>750</v>
      </c>
      <c r="F35" s="39" t="s">
        <v>69</v>
      </c>
      <c r="G35" s="39" t="s">
        <v>69</v>
      </c>
      <c r="H35" s="16" t="s">
        <v>73</v>
      </c>
      <c r="I35" s="16" t="s">
        <v>74</v>
      </c>
    </row>
    <row r="36" spans="1:9">
      <c r="A36" s="35">
        <f>IF(COUNTA($C36:$I36)=0,"",COUNTA($C$3:$C36))</f>
        <v>34</v>
      </c>
      <c r="B36" s="60" t="s">
        <v>72</v>
      </c>
      <c r="C36" s="39" t="s">
        <v>31</v>
      </c>
      <c r="D36" s="39">
        <v>1.5</v>
      </c>
      <c r="E36" s="16">
        <v>600</v>
      </c>
      <c r="F36" s="39" t="s">
        <v>69</v>
      </c>
      <c r="G36" s="60" t="s">
        <v>75</v>
      </c>
      <c r="H36" s="16" t="s">
        <v>73</v>
      </c>
      <c r="I36" s="60" t="s">
        <v>76</v>
      </c>
    </row>
    <row r="37" spans="1:9">
      <c r="A37" s="35">
        <f>IF(COUNTA($C37:$I37)=0,"",COUNTA($C$3:$C37))</f>
        <v>35</v>
      </c>
      <c r="B37" s="61"/>
      <c r="C37" s="39" t="s">
        <v>31</v>
      </c>
      <c r="D37" s="39">
        <v>1.5</v>
      </c>
      <c r="E37" s="16">
        <v>300</v>
      </c>
      <c r="F37" s="60" t="s">
        <v>75</v>
      </c>
      <c r="G37" s="62"/>
      <c r="H37" s="60" t="s">
        <v>77</v>
      </c>
      <c r="I37" s="62"/>
    </row>
    <row r="38" spans="1:9">
      <c r="A38" s="35">
        <f>IF(COUNTA($C38:$I38)=0,"",COUNTA($C$3:$C38))</f>
        <v>36</v>
      </c>
      <c r="B38" s="61"/>
      <c r="C38" s="39" t="s">
        <v>31</v>
      </c>
      <c r="D38" s="39">
        <v>1.5</v>
      </c>
      <c r="E38" s="16">
        <v>200</v>
      </c>
      <c r="F38" s="62"/>
      <c r="G38" s="60" t="s">
        <v>75</v>
      </c>
      <c r="H38" s="62"/>
      <c r="I38" s="60" t="s">
        <v>78</v>
      </c>
    </row>
    <row r="39" spans="1:9">
      <c r="A39" s="35">
        <f>IF(COUNTA($C39:$I39)=0,"",COUNTA($C$3:$C39))</f>
        <v>37</v>
      </c>
      <c r="B39" s="61"/>
      <c r="C39" s="39" t="s">
        <v>31</v>
      </c>
      <c r="D39" s="39">
        <v>1.5</v>
      </c>
      <c r="E39" s="16">
        <v>200</v>
      </c>
      <c r="F39" s="60" t="s">
        <v>75</v>
      </c>
      <c r="G39" s="62"/>
      <c r="H39" s="60" t="s">
        <v>79</v>
      </c>
      <c r="I39" s="62"/>
    </row>
    <row r="40" spans="1:9">
      <c r="A40" s="35">
        <f>IF(COUNTA($C40:$I40)=0,"",COUNTA($C$3:$C40))</f>
        <v>38</v>
      </c>
      <c r="B40" s="61"/>
      <c r="C40" s="39" t="s">
        <v>31</v>
      </c>
      <c r="D40" s="39">
        <v>1.5</v>
      </c>
      <c r="E40" s="16">
        <v>200</v>
      </c>
      <c r="F40" s="62"/>
      <c r="G40" s="60" t="s">
        <v>75</v>
      </c>
      <c r="H40" s="62"/>
      <c r="I40" s="60" t="s">
        <v>80</v>
      </c>
    </row>
    <row r="41" spans="1:9">
      <c r="A41" s="35">
        <f>IF(COUNTA($C41:$I41)=0,"",COUNTA($C$3:$C41))</f>
        <v>39</v>
      </c>
      <c r="B41" s="62"/>
      <c r="C41" s="39" t="s">
        <v>31</v>
      </c>
      <c r="D41" s="39">
        <v>1.5</v>
      </c>
      <c r="E41" s="16">
        <v>700</v>
      </c>
      <c r="F41" s="16" t="s">
        <v>69</v>
      </c>
      <c r="G41" s="62"/>
      <c r="H41" s="16" t="s">
        <v>81</v>
      </c>
      <c r="I41" s="62"/>
    </row>
    <row r="42" spans="1:9">
      <c r="A42" s="35">
        <f>IF(COUNTA($C42:$I42)=0,"",COUNTA($C$3:$C42))</f>
        <v>40</v>
      </c>
      <c r="B42" s="60" t="s">
        <v>72</v>
      </c>
      <c r="C42" s="39" t="s">
        <v>31</v>
      </c>
      <c r="D42" s="39">
        <v>0.5</v>
      </c>
      <c r="E42" s="16">
        <v>250</v>
      </c>
      <c r="F42" s="16" t="s">
        <v>11</v>
      </c>
      <c r="G42" s="60" t="s">
        <v>12</v>
      </c>
      <c r="H42" s="16" t="s">
        <v>81</v>
      </c>
      <c r="I42" s="60" t="s">
        <v>82</v>
      </c>
    </row>
    <row r="43" spans="1:9">
      <c r="A43" s="35">
        <f>IF(COUNTA($C43:$I43)=0,"",COUNTA($C$3:$C43))</f>
        <v>41</v>
      </c>
      <c r="B43" s="61"/>
      <c r="C43" s="39" t="s">
        <v>31</v>
      </c>
      <c r="D43" s="39">
        <v>0.5</v>
      </c>
      <c r="E43" s="16">
        <v>200</v>
      </c>
      <c r="F43" s="60" t="s">
        <v>12</v>
      </c>
      <c r="G43" s="62"/>
      <c r="H43" s="60" t="s">
        <v>83</v>
      </c>
      <c r="I43" s="62"/>
    </row>
    <row r="44" spans="1:9">
      <c r="A44" s="35">
        <f>IF(COUNTA($C44:$I44)=0,"",COUNTA($C$3:$C44))</f>
        <v>42</v>
      </c>
      <c r="B44" s="62"/>
      <c r="C44" s="39" t="s">
        <v>31</v>
      </c>
      <c r="D44" s="39">
        <v>0.5</v>
      </c>
      <c r="E44" s="16">
        <v>200</v>
      </c>
      <c r="F44" s="62"/>
      <c r="G44" s="16" t="s">
        <v>11</v>
      </c>
      <c r="H44" s="62"/>
      <c r="I44" s="16" t="s">
        <v>84</v>
      </c>
    </row>
    <row r="45" spans="1:9">
      <c r="A45" s="35">
        <f>IF(COUNTA($C45:$I45)=0,"",COUNTA($C$3:$C45))</f>
        <v>43</v>
      </c>
      <c r="B45" s="60" t="s">
        <v>85</v>
      </c>
      <c r="C45" s="16" t="s">
        <v>31</v>
      </c>
      <c r="D45" s="16">
        <v>0.5</v>
      </c>
      <c r="E45" s="16">
        <v>800</v>
      </c>
      <c r="F45" s="16" t="s">
        <v>86</v>
      </c>
      <c r="G45" s="60" t="s">
        <v>12</v>
      </c>
      <c r="H45" s="16" t="s">
        <v>87</v>
      </c>
      <c r="I45" s="60" t="s">
        <v>88</v>
      </c>
    </row>
    <row r="46" spans="1:9">
      <c r="A46" s="35">
        <f>IF(COUNTA($C46:$I46)=0,"",COUNTA($C$3:$C46))</f>
        <v>44</v>
      </c>
      <c r="B46" s="61"/>
      <c r="C46" s="16" t="s">
        <v>31</v>
      </c>
      <c r="D46" s="16">
        <v>0.5</v>
      </c>
      <c r="E46" s="16">
        <v>1500</v>
      </c>
      <c r="F46" s="60" t="s">
        <v>75</v>
      </c>
      <c r="G46" s="62"/>
      <c r="H46" s="60" t="s">
        <v>89</v>
      </c>
      <c r="I46" s="62"/>
    </row>
    <row r="47" spans="1:9">
      <c r="A47" s="35">
        <f>IF(COUNTA($C47:$I47)=0,"",COUNTA($C$3:$C47))</f>
        <v>45</v>
      </c>
      <c r="B47" s="61"/>
      <c r="C47" s="16" t="s">
        <v>31</v>
      </c>
      <c r="D47" s="16">
        <v>2.5</v>
      </c>
      <c r="E47" s="16">
        <v>200</v>
      </c>
      <c r="F47" s="62"/>
      <c r="G47" s="60" t="s">
        <v>90</v>
      </c>
      <c r="H47" s="62"/>
      <c r="I47" s="60" t="s">
        <v>91</v>
      </c>
    </row>
    <row r="48" spans="1:9">
      <c r="A48" s="35">
        <f>IF(COUNTA($C48:$I48)=0,"",COUNTA($C$3:$C48))</f>
        <v>46</v>
      </c>
      <c r="B48" s="62"/>
      <c r="C48" s="16" t="s">
        <v>31</v>
      </c>
      <c r="D48" s="16">
        <v>2.5</v>
      </c>
      <c r="E48" s="16">
        <v>1250</v>
      </c>
      <c r="F48" s="16" t="s">
        <v>92</v>
      </c>
      <c r="G48" s="62"/>
      <c r="H48" s="16" t="s">
        <v>93</v>
      </c>
      <c r="I48" s="62"/>
    </row>
    <row r="49" spans="1:9">
      <c r="A49" s="35">
        <f>IF(COUNTA($C49:$I49)=0,"",COUNTA($C$3:$C49))</f>
        <v>47</v>
      </c>
      <c r="B49" s="16" t="s">
        <v>94</v>
      </c>
      <c r="C49" s="16" t="s">
        <v>31</v>
      </c>
      <c r="D49" s="16">
        <v>2.5</v>
      </c>
      <c r="E49" s="16">
        <v>1250</v>
      </c>
      <c r="F49" s="16" t="s">
        <v>92</v>
      </c>
      <c r="G49" s="16" t="s">
        <v>92</v>
      </c>
      <c r="H49" s="16" t="s">
        <v>95</v>
      </c>
      <c r="I49" s="16" t="s">
        <v>96</v>
      </c>
    </row>
    <row r="50" spans="1:9">
      <c r="A50" s="35">
        <f>IF(COUNTA($C50:$I50)=0,"",COUNTA($C$3:$C50))</f>
        <v>48</v>
      </c>
      <c r="B50" s="16">
        <v>21</v>
      </c>
      <c r="C50" s="16" t="s">
        <v>31</v>
      </c>
      <c r="D50" s="16">
        <v>2.5</v>
      </c>
      <c r="E50" s="16">
        <v>700</v>
      </c>
      <c r="F50" s="16" t="s">
        <v>92</v>
      </c>
      <c r="G50" s="16" t="s">
        <v>92</v>
      </c>
      <c r="H50" s="16" t="s">
        <v>97</v>
      </c>
      <c r="I50" s="16" t="s">
        <v>98</v>
      </c>
    </row>
    <row r="51" spans="1:9">
      <c r="A51" s="35">
        <f>IF(COUNTA($C51:$I51)=0,"",COUNTA($C$3:$C51))</f>
        <v>49</v>
      </c>
      <c r="B51" s="16">
        <v>20</v>
      </c>
      <c r="C51" s="16" t="s">
        <v>99</v>
      </c>
      <c r="D51" s="16">
        <v>2.5</v>
      </c>
      <c r="E51" s="16">
        <v>700</v>
      </c>
      <c r="F51" s="16" t="s">
        <v>92</v>
      </c>
      <c r="G51" s="16" t="s">
        <v>92</v>
      </c>
      <c r="H51" s="16" t="s">
        <v>100</v>
      </c>
      <c r="I51" s="16" t="s">
        <v>101</v>
      </c>
    </row>
    <row r="52" spans="1:9">
      <c r="A52" s="35">
        <f>IF(COUNTA($C52:$I52)=0,"",COUNTA($C$3:$C52))</f>
        <v>50</v>
      </c>
      <c r="B52" s="16" t="s">
        <v>102</v>
      </c>
      <c r="C52" s="16" t="s">
        <v>99</v>
      </c>
      <c r="D52" s="16">
        <v>2.5</v>
      </c>
      <c r="E52" s="16">
        <v>1250</v>
      </c>
      <c r="F52" s="16" t="s">
        <v>92</v>
      </c>
      <c r="G52" s="16" t="s">
        <v>92</v>
      </c>
      <c r="H52" s="16" t="s">
        <v>103</v>
      </c>
      <c r="I52" s="16" t="s">
        <v>104</v>
      </c>
    </row>
    <row r="53" spans="1:9">
      <c r="A53" s="35">
        <f>IF(COUNTA($C53:$I53)=0,"",COUNTA($C$3:$C53))</f>
        <v>51</v>
      </c>
      <c r="B53" s="16" t="s">
        <v>105</v>
      </c>
      <c r="C53" s="16" t="s">
        <v>99</v>
      </c>
      <c r="D53" s="16">
        <v>2.5</v>
      </c>
      <c r="E53" s="16">
        <v>1250</v>
      </c>
      <c r="F53" s="16" t="s">
        <v>92</v>
      </c>
      <c r="G53" s="16" t="s">
        <v>90</v>
      </c>
      <c r="H53" s="16" t="s">
        <v>93</v>
      </c>
      <c r="I53" s="16" t="s">
        <v>106</v>
      </c>
    </row>
    <row r="54" spans="1:9">
      <c r="A54" s="35">
        <f>IF(COUNTA($C54:$I54)=0,"",COUNTA($C$3:$C54))</f>
        <v>52</v>
      </c>
      <c r="B54" s="16" t="s">
        <v>105</v>
      </c>
      <c r="C54" s="16" t="s">
        <v>99</v>
      </c>
      <c r="D54" s="16">
        <v>2.5</v>
      </c>
      <c r="E54" s="16">
        <v>200</v>
      </c>
      <c r="F54" s="16" t="s">
        <v>75</v>
      </c>
      <c r="G54" s="16" t="s">
        <v>90</v>
      </c>
      <c r="H54" s="16" t="s">
        <v>107</v>
      </c>
      <c r="I54" s="16" t="s">
        <v>106</v>
      </c>
    </row>
    <row r="55" spans="1:9">
      <c r="A55" s="35">
        <f>IF(COUNTA($C55:$I55)=0,"",COUNTA($C$3:$C55))</f>
        <v>53</v>
      </c>
      <c r="B55" s="16" t="s">
        <v>105</v>
      </c>
      <c r="C55" s="16" t="s">
        <v>99</v>
      </c>
      <c r="D55" s="16">
        <v>0.5</v>
      </c>
      <c r="E55" s="16">
        <v>200</v>
      </c>
      <c r="F55" s="16" t="s">
        <v>75</v>
      </c>
      <c r="G55" s="16" t="s">
        <v>90</v>
      </c>
      <c r="H55" s="16" t="s">
        <v>107</v>
      </c>
      <c r="I55" s="16" t="s">
        <v>108</v>
      </c>
    </row>
    <row r="56" spans="1:9">
      <c r="A56" s="35">
        <f>IF(COUNTA($C56:$I56)=0,"",COUNTA($C$3:$C56))</f>
        <v>54</v>
      </c>
      <c r="B56" s="16" t="s">
        <v>105</v>
      </c>
      <c r="C56" s="16" t="s">
        <v>99</v>
      </c>
      <c r="D56" s="16">
        <v>0.5</v>
      </c>
      <c r="E56" s="16">
        <v>300</v>
      </c>
      <c r="F56" s="16" t="s">
        <v>11</v>
      </c>
      <c r="G56" s="16" t="s">
        <v>90</v>
      </c>
      <c r="H56" s="16" t="s">
        <v>109</v>
      </c>
      <c r="I56" s="16" t="s">
        <v>108</v>
      </c>
    </row>
    <row r="57" spans="1:9">
      <c r="A57" s="35">
        <f>IF(COUNTA($C57:$I57)=0,"",COUNTA($C$3:$C57))</f>
        <v>55</v>
      </c>
      <c r="B57" s="16">
        <v>10</v>
      </c>
      <c r="C57" s="16" t="s">
        <v>99</v>
      </c>
      <c r="D57" s="16">
        <v>2.5</v>
      </c>
      <c r="E57" s="16">
        <v>200</v>
      </c>
      <c r="F57" s="16" t="s">
        <v>92</v>
      </c>
      <c r="G57" s="16" t="s">
        <v>92</v>
      </c>
      <c r="H57" s="16" t="s">
        <v>110</v>
      </c>
      <c r="I57" s="16" t="s">
        <v>111</v>
      </c>
    </row>
    <row r="58" spans="1:9">
      <c r="A58" s="35">
        <f>IF(COUNTA($C58:$I58)=0,"",COUNTA($C$3:$C58))</f>
        <v>56</v>
      </c>
      <c r="B58" s="16">
        <v>11</v>
      </c>
      <c r="C58" s="16" t="s">
        <v>31</v>
      </c>
      <c r="D58" s="16">
        <v>2.5</v>
      </c>
      <c r="E58" s="16">
        <v>200</v>
      </c>
      <c r="F58" s="16" t="s">
        <v>92</v>
      </c>
      <c r="G58" s="16" t="s">
        <v>92</v>
      </c>
      <c r="H58" s="16" t="s">
        <v>112</v>
      </c>
      <c r="I58" s="16" t="s">
        <v>113</v>
      </c>
    </row>
    <row r="59" spans="1:9">
      <c r="A59" s="35">
        <f>IF(COUNTA($C59:$I59)=0,"",COUNTA($C$3:$C59))</f>
        <v>57</v>
      </c>
      <c r="B59" s="16">
        <v>12</v>
      </c>
      <c r="C59" s="16" t="s">
        <v>99</v>
      </c>
      <c r="D59" s="16">
        <v>0.5</v>
      </c>
      <c r="E59" s="16">
        <v>400</v>
      </c>
      <c r="F59" s="16" t="s">
        <v>11</v>
      </c>
      <c r="G59" s="16" t="s">
        <v>11</v>
      </c>
      <c r="H59" s="16" t="s">
        <v>114</v>
      </c>
      <c r="I59" s="16" t="s">
        <v>115</v>
      </c>
    </row>
    <row r="60" spans="1:9">
      <c r="A60" s="35">
        <f>IF(COUNTA($C60:$I60)=0,"",COUNTA($C$3:$C60))</f>
        <v>58</v>
      </c>
      <c r="B60" s="16">
        <v>13</v>
      </c>
      <c r="C60" s="16" t="s">
        <v>99</v>
      </c>
      <c r="D60" s="16">
        <v>0.5</v>
      </c>
      <c r="E60" s="16">
        <v>1500</v>
      </c>
      <c r="F60" s="16" t="s">
        <v>11</v>
      </c>
      <c r="G60" s="16" t="s">
        <v>86</v>
      </c>
      <c r="H60" s="16" t="s">
        <v>116</v>
      </c>
      <c r="I60" s="16" t="s">
        <v>117</v>
      </c>
    </row>
    <row r="61" spans="1:9">
      <c r="A61" s="35">
        <f>IF(COUNTA($C61:$I61)=0,"",COUNTA($C$3:$C61))</f>
        <v>59</v>
      </c>
      <c r="B61" s="16">
        <v>14</v>
      </c>
      <c r="C61" s="16" t="s">
        <v>99</v>
      </c>
      <c r="D61" s="16">
        <v>0.5</v>
      </c>
      <c r="E61" s="16">
        <v>1500</v>
      </c>
      <c r="F61" s="16" t="s">
        <v>11</v>
      </c>
      <c r="G61" s="16" t="s">
        <v>11</v>
      </c>
      <c r="H61" s="16" t="s">
        <v>118</v>
      </c>
      <c r="I61" s="16" t="s">
        <v>119</v>
      </c>
    </row>
    <row r="62" spans="1:9">
      <c r="A62" s="35">
        <f>IF(COUNTA($C62:$I62)=0,"",COUNTA($C$3:$C62))</f>
        <v>60</v>
      </c>
      <c r="B62" s="16" t="s">
        <v>120</v>
      </c>
      <c r="C62" s="16" t="s">
        <v>121</v>
      </c>
      <c r="D62" s="16">
        <v>0.5</v>
      </c>
      <c r="E62" s="16">
        <v>1350</v>
      </c>
      <c r="F62" s="16" t="s">
        <v>122</v>
      </c>
      <c r="G62" s="16" t="s">
        <v>11</v>
      </c>
      <c r="H62" s="16" t="s">
        <v>123</v>
      </c>
      <c r="I62" s="16" t="s">
        <v>124</v>
      </c>
    </row>
    <row r="63" spans="1:9">
      <c r="A63" s="35">
        <f>IF(COUNTA($C63:$I63)=0,"",COUNTA($C$3:$C63))</f>
        <v>61</v>
      </c>
      <c r="B63" s="16" t="s">
        <v>120</v>
      </c>
      <c r="C63" s="16" t="s">
        <v>121</v>
      </c>
      <c r="D63" s="16">
        <v>0.5</v>
      </c>
      <c r="E63" s="16">
        <v>1500</v>
      </c>
      <c r="F63" s="16" t="s">
        <v>122</v>
      </c>
      <c r="G63" s="16" t="s">
        <v>11</v>
      </c>
      <c r="H63" s="16" t="s">
        <v>125</v>
      </c>
      <c r="I63" s="16" t="s">
        <v>124</v>
      </c>
    </row>
    <row r="64" spans="1:9">
      <c r="A64" s="35">
        <f>IF(COUNTA($C64:$I64)=0,"",COUNTA($C$3:$C64))</f>
        <v>62</v>
      </c>
      <c r="B64" s="16" t="s">
        <v>120</v>
      </c>
      <c r="C64" s="16" t="s">
        <v>121</v>
      </c>
      <c r="D64" s="16">
        <v>2.5</v>
      </c>
      <c r="E64" s="16">
        <v>850</v>
      </c>
      <c r="F64" s="16" t="s">
        <v>92</v>
      </c>
      <c r="G64" s="16" t="s">
        <v>92</v>
      </c>
      <c r="H64" s="16" t="s">
        <v>126</v>
      </c>
      <c r="I64" s="16" t="s">
        <v>124</v>
      </c>
    </row>
    <row r="65" spans="1:9">
      <c r="A65" s="35">
        <f>IF(COUNTA($C65:$I65)=0,"",COUNTA($C$3:$C65))</f>
        <v>63</v>
      </c>
      <c r="B65" s="16" t="s">
        <v>120</v>
      </c>
      <c r="C65" s="16" t="s">
        <v>121</v>
      </c>
      <c r="D65" s="16">
        <v>2.5</v>
      </c>
      <c r="E65" s="16">
        <v>300</v>
      </c>
      <c r="F65" s="16" t="s">
        <v>92</v>
      </c>
      <c r="G65" s="16" t="s">
        <v>92</v>
      </c>
      <c r="H65" s="16" t="s">
        <v>127</v>
      </c>
      <c r="I65" s="16" t="s">
        <v>124</v>
      </c>
    </row>
    <row r="66" spans="1:9">
      <c r="A66" s="35">
        <f>IF(COUNTA($C66:$I66)=0,"",COUNTA($C$3:$C66))</f>
        <v>64</v>
      </c>
      <c r="B66" s="16" t="s">
        <v>120</v>
      </c>
      <c r="C66" s="16" t="s">
        <v>121</v>
      </c>
      <c r="D66" s="16">
        <v>2.5</v>
      </c>
      <c r="E66" s="16">
        <v>650</v>
      </c>
      <c r="F66" s="16" t="s">
        <v>128</v>
      </c>
      <c r="G66" s="16" t="s">
        <v>92</v>
      </c>
      <c r="H66" s="16" t="s">
        <v>129</v>
      </c>
      <c r="I66" s="16" t="s">
        <v>124</v>
      </c>
    </row>
    <row r="67" spans="1:9">
      <c r="A67" s="35">
        <f>IF(COUNTA($C67:$I67)=0,"",COUNTA($C$3:$C67))</f>
        <v>65</v>
      </c>
      <c r="B67" s="16" t="s">
        <v>120</v>
      </c>
      <c r="C67" s="16" t="s">
        <v>121</v>
      </c>
      <c r="D67" s="16">
        <v>2.5</v>
      </c>
      <c r="E67" s="16">
        <v>200</v>
      </c>
      <c r="F67" s="16" t="s">
        <v>128</v>
      </c>
      <c r="G67" s="16" t="s">
        <v>128</v>
      </c>
      <c r="H67" s="16" t="s">
        <v>129</v>
      </c>
      <c r="I67" s="16" t="s">
        <v>130</v>
      </c>
    </row>
  </sheetData>
  <mergeCells count="38">
    <mergeCell ref="A1:I1"/>
    <mergeCell ref="B3:B7"/>
    <mergeCell ref="B17:B19"/>
    <mergeCell ref="B36:B41"/>
    <mergeCell ref="B42:B44"/>
    <mergeCell ref="B45:B48"/>
    <mergeCell ref="F4:F5"/>
    <mergeCell ref="F6:F7"/>
    <mergeCell ref="F17:F18"/>
    <mergeCell ref="F37:F38"/>
    <mergeCell ref="F39:F40"/>
    <mergeCell ref="F43:F44"/>
    <mergeCell ref="F46:F47"/>
    <mergeCell ref="G3:G4"/>
    <mergeCell ref="G5:G6"/>
    <mergeCell ref="G18:G19"/>
    <mergeCell ref="G36:G37"/>
    <mergeCell ref="G38:G39"/>
    <mergeCell ref="G40:G41"/>
    <mergeCell ref="G42:G43"/>
    <mergeCell ref="G45:G46"/>
    <mergeCell ref="G47:G48"/>
    <mergeCell ref="H4:H5"/>
    <mergeCell ref="H6:H7"/>
    <mergeCell ref="H17:H18"/>
    <mergeCell ref="H37:H38"/>
    <mergeCell ref="H39:H40"/>
    <mergeCell ref="H43:H44"/>
    <mergeCell ref="H46:H47"/>
    <mergeCell ref="I3:I4"/>
    <mergeCell ref="I5:I6"/>
    <mergeCell ref="I18:I19"/>
    <mergeCell ref="I36:I37"/>
    <mergeCell ref="I38:I39"/>
    <mergeCell ref="I40:I41"/>
    <mergeCell ref="I42:I43"/>
    <mergeCell ref="I45:I46"/>
    <mergeCell ref="I47:I48"/>
  </mergeCells>
  <pageMargins left="0.75" right="0.75" top="1" bottom="1" header="0.511111111111111" footer="0.511111111111111"/>
  <pageSetup paperSize="9" scale="86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H19" sqref="H19"/>
    </sheetView>
  </sheetViews>
  <sheetFormatPr defaultColWidth="9" defaultRowHeight="15.75"/>
  <cols>
    <col min="1" max="1" width="9" style="17"/>
    <col min="2" max="4" width="9" style="18"/>
    <col min="5" max="6" width="9" style="17"/>
    <col min="7" max="10" width="9" style="18"/>
    <col min="11" max="11" width="15.625" style="17" customWidth="1"/>
    <col min="12" max="12" width="9" style="18"/>
    <col min="13" max="13" width="10.625" style="17" customWidth="1"/>
    <col min="14" max="16384" width="9" style="18"/>
  </cols>
  <sheetData>
    <row r="1" spans="1:13">
      <c r="A1" s="19" t="s">
        <v>131</v>
      </c>
      <c r="B1" s="20"/>
      <c r="C1" s="20"/>
      <c r="D1" s="20"/>
      <c r="E1" s="7" t="s">
        <v>132</v>
      </c>
      <c r="F1" s="7" t="s">
        <v>133</v>
      </c>
      <c r="K1" s="28" t="s">
        <v>134</v>
      </c>
      <c r="L1" s="29" t="s">
        <v>135</v>
      </c>
      <c r="M1" s="30" t="s">
        <v>136</v>
      </c>
    </row>
    <row r="2" spans="1:13">
      <c r="A2" s="16" t="s">
        <v>11</v>
      </c>
      <c r="B2" s="21" t="s">
        <v>137</v>
      </c>
      <c r="C2" s="21"/>
      <c r="D2" s="21"/>
      <c r="E2" s="16">
        <v>0</v>
      </c>
      <c r="F2" s="16">
        <v>0</v>
      </c>
      <c r="K2" s="16">
        <v>0.5</v>
      </c>
      <c r="L2" s="16">
        <v>2</v>
      </c>
      <c r="M2" s="16">
        <v>1</v>
      </c>
    </row>
    <row r="3" spans="1:13">
      <c r="A3" s="22" t="s">
        <v>138</v>
      </c>
      <c r="B3" s="23" t="s">
        <v>139</v>
      </c>
      <c r="C3" s="23"/>
      <c r="D3" s="23"/>
      <c r="E3" s="16">
        <v>0</v>
      </c>
      <c r="F3" s="16">
        <v>0</v>
      </c>
      <c r="K3" s="16">
        <v>1</v>
      </c>
      <c r="L3" s="16">
        <v>2</v>
      </c>
      <c r="M3" s="16">
        <v>2</v>
      </c>
    </row>
    <row r="4" spans="1:13">
      <c r="A4" s="22" t="s">
        <v>69</v>
      </c>
      <c r="B4" s="23" t="s">
        <v>140</v>
      </c>
      <c r="C4" s="23"/>
      <c r="D4" s="23"/>
      <c r="E4" s="16">
        <v>0</v>
      </c>
      <c r="F4" s="16">
        <v>0</v>
      </c>
      <c r="K4" s="16">
        <v>1.5</v>
      </c>
      <c r="L4" s="16">
        <v>2.5</v>
      </c>
      <c r="M4" s="16">
        <v>3</v>
      </c>
    </row>
    <row r="5" spans="1:13">
      <c r="A5" s="22" t="s">
        <v>92</v>
      </c>
      <c r="B5" s="23" t="s">
        <v>141</v>
      </c>
      <c r="C5" s="23"/>
      <c r="D5" s="23"/>
      <c r="E5" s="16">
        <v>0</v>
      </c>
      <c r="F5" s="16">
        <v>0</v>
      </c>
      <c r="K5" s="16">
        <v>2.5</v>
      </c>
      <c r="L5" s="16">
        <v>3</v>
      </c>
      <c r="M5" s="16">
        <v>3</v>
      </c>
    </row>
    <row r="6" spans="1:13">
      <c r="A6" s="22" t="s">
        <v>142</v>
      </c>
      <c r="B6" s="23" t="s">
        <v>143</v>
      </c>
      <c r="C6" s="23"/>
      <c r="D6" s="23"/>
      <c r="E6" s="16">
        <v>0</v>
      </c>
      <c r="F6" s="16">
        <v>0</v>
      </c>
      <c r="K6" s="16">
        <v>4</v>
      </c>
      <c r="L6" s="16"/>
      <c r="M6" s="16">
        <v>5</v>
      </c>
    </row>
    <row r="7" spans="1:13">
      <c r="A7" s="22" t="s">
        <v>144</v>
      </c>
      <c r="B7" s="23" t="s">
        <v>145</v>
      </c>
      <c r="C7" s="23"/>
      <c r="D7" s="23"/>
      <c r="E7" s="16">
        <v>0</v>
      </c>
      <c r="F7" s="16">
        <v>0</v>
      </c>
      <c r="K7" s="16">
        <v>6</v>
      </c>
      <c r="L7" s="16"/>
      <c r="M7" s="16">
        <v>6</v>
      </c>
    </row>
    <row r="8" spans="1:6">
      <c r="A8" s="16" t="s">
        <v>12</v>
      </c>
      <c r="B8" s="21" t="s">
        <v>146</v>
      </c>
      <c r="C8" s="21"/>
      <c r="D8" s="21"/>
      <c r="E8" s="16">
        <v>11</v>
      </c>
      <c r="F8" s="16">
        <v>3</v>
      </c>
    </row>
    <row r="9" spans="1:6">
      <c r="A9" s="22" t="s">
        <v>147</v>
      </c>
      <c r="B9" s="23" t="s">
        <v>148</v>
      </c>
      <c r="C9" s="23"/>
      <c r="D9" s="23"/>
      <c r="E9" s="16">
        <v>11</v>
      </c>
      <c r="F9" s="16">
        <v>3</v>
      </c>
    </row>
    <row r="10" spans="1:6">
      <c r="A10" s="22" t="s">
        <v>75</v>
      </c>
      <c r="B10" s="23" t="s">
        <v>149</v>
      </c>
      <c r="C10" s="23"/>
      <c r="D10" s="23"/>
      <c r="E10" s="16">
        <v>11</v>
      </c>
      <c r="F10" s="16">
        <v>3</v>
      </c>
    </row>
    <row r="11" spans="1:6">
      <c r="A11" s="22" t="s">
        <v>90</v>
      </c>
      <c r="B11" s="23" t="s">
        <v>150</v>
      </c>
      <c r="C11" s="23"/>
      <c r="D11" s="23"/>
      <c r="E11" s="16">
        <v>13</v>
      </c>
      <c r="F11" s="16">
        <v>3</v>
      </c>
    </row>
    <row r="12" spans="1:6">
      <c r="A12" s="22" t="s">
        <v>151</v>
      </c>
      <c r="B12" s="23" t="s">
        <v>152</v>
      </c>
      <c r="C12" s="23"/>
      <c r="D12" s="23"/>
      <c r="E12" s="16"/>
      <c r="F12" s="16"/>
    </row>
    <row r="13" spans="1:6">
      <c r="A13" s="22" t="s">
        <v>153</v>
      </c>
      <c r="B13" s="23" t="s">
        <v>154</v>
      </c>
      <c r="C13" s="23"/>
      <c r="D13" s="23"/>
      <c r="E13" s="16"/>
      <c r="F13" s="16"/>
    </row>
    <row r="14" spans="1:3">
      <c r="A14" s="24"/>
      <c r="B14" s="25"/>
      <c r="C14" s="25"/>
    </row>
    <row r="15" spans="1:6">
      <c r="A15" s="24" t="s">
        <v>155</v>
      </c>
      <c r="B15" s="26" t="s">
        <v>156</v>
      </c>
      <c r="C15" s="26"/>
      <c r="D15" s="26"/>
      <c r="E15" s="17">
        <v>5</v>
      </c>
      <c r="F15" s="17">
        <v>3</v>
      </c>
    </row>
    <row r="16" spans="1:6">
      <c r="A16" s="17" t="s">
        <v>157</v>
      </c>
      <c r="B16" s="26" t="s">
        <v>158</v>
      </c>
      <c r="C16" s="26"/>
      <c r="D16" s="26"/>
      <c r="E16" s="17">
        <v>5</v>
      </c>
      <c r="F16" s="17">
        <v>3</v>
      </c>
    </row>
    <row r="17" spans="1:6">
      <c r="A17" s="24" t="s">
        <v>159</v>
      </c>
      <c r="B17" s="26" t="s">
        <v>160</v>
      </c>
      <c r="C17" s="26"/>
      <c r="D17" s="26"/>
      <c r="E17" s="17">
        <v>5</v>
      </c>
      <c r="F17" s="17">
        <v>3</v>
      </c>
    </row>
    <row r="18" spans="1:6">
      <c r="A18" s="17" t="s">
        <v>122</v>
      </c>
      <c r="B18" s="27" t="s">
        <v>161</v>
      </c>
      <c r="C18" s="27"/>
      <c r="D18" s="27"/>
      <c r="E18" s="17">
        <v>5</v>
      </c>
      <c r="F18" s="17">
        <v>3</v>
      </c>
    </row>
    <row r="19" spans="1:6">
      <c r="A19" s="17" t="s">
        <v>162</v>
      </c>
      <c r="B19" s="27" t="s">
        <v>163</v>
      </c>
      <c r="C19" s="27"/>
      <c r="D19" s="27"/>
      <c r="E19" s="17">
        <v>5</v>
      </c>
      <c r="F19" s="17">
        <v>3</v>
      </c>
    </row>
    <row r="20" spans="1:6">
      <c r="A20" s="17" t="s">
        <v>128</v>
      </c>
      <c r="B20" s="27" t="s">
        <v>164</v>
      </c>
      <c r="C20" s="27"/>
      <c r="D20" s="27"/>
      <c r="E20" s="17">
        <v>5</v>
      </c>
      <c r="F20" s="17">
        <v>3</v>
      </c>
    </row>
    <row r="23" spans="1:6">
      <c r="A23" s="17" t="s">
        <v>86</v>
      </c>
      <c r="B23" s="27" t="s">
        <v>165</v>
      </c>
      <c r="C23" s="27"/>
      <c r="D23" s="27"/>
      <c r="E23" s="17">
        <v>10</v>
      </c>
      <c r="F23" s="17">
        <v>0</v>
      </c>
    </row>
  </sheetData>
  <mergeCells count="20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5:D15"/>
    <mergeCell ref="B16:D16"/>
    <mergeCell ref="B17:D17"/>
    <mergeCell ref="B18:D18"/>
    <mergeCell ref="B19:D19"/>
    <mergeCell ref="B20:D20"/>
    <mergeCell ref="B23:D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G24"/>
  <sheetViews>
    <sheetView zoomScaleSheetLayoutView="60" topLeftCell="A13" workbookViewId="0">
      <selection activeCell="E32" sqref="E32"/>
    </sheetView>
  </sheetViews>
  <sheetFormatPr defaultColWidth="8.75" defaultRowHeight="15.75" outlineLevelCol="6"/>
  <cols>
    <col min="1" max="1" width="30.625" style="14" customWidth="1"/>
    <col min="2" max="16384" width="8.75" style="14"/>
  </cols>
  <sheetData>
    <row r="13" spans="1:7">
      <c r="A13" s="15" t="s">
        <v>166</v>
      </c>
      <c r="C13" s="14" t="s">
        <v>167</v>
      </c>
      <c r="G13" s="14" t="s">
        <v>168</v>
      </c>
    </row>
    <row r="14" spans="1:7">
      <c r="A14" s="16">
        <v>2</v>
      </c>
      <c r="C14" s="14">
        <v>30</v>
      </c>
      <c r="G14" s="14">
        <v>0</v>
      </c>
    </row>
    <row r="15" spans="1:7">
      <c r="A15" s="15" t="s">
        <v>169</v>
      </c>
      <c r="C15" s="14" t="s">
        <v>170</v>
      </c>
      <c r="G15" s="14" t="s">
        <v>171</v>
      </c>
    </row>
    <row r="16" spans="1:7">
      <c r="A16" s="16">
        <v>1</v>
      </c>
      <c r="C16" s="14">
        <v>30</v>
      </c>
      <c r="G16" s="14">
        <v>0</v>
      </c>
    </row>
    <row r="17" spans="1:7">
      <c r="A17" s="15" t="s">
        <v>172</v>
      </c>
      <c r="G17" s="14" t="s">
        <v>173</v>
      </c>
    </row>
    <row r="18" spans="1:7">
      <c r="A18" s="16">
        <v>1</v>
      </c>
      <c r="G18" s="14">
        <v>0</v>
      </c>
    </row>
    <row r="19" spans="3:3">
      <c r="C19" s="14" t="s">
        <v>174</v>
      </c>
    </row>
    <row r="20" spans="3:3">
      <c r="C20" s="14">
        <v>0</v>
      </c>
    </row>
    <row r="21" spans="3:3">
      <c r="C21" s="14" t="s">
        <v>175</v>
      </c>
    </row>
    <row r="22" spans="3:3">
      <c r="C22" s="14">
        <v>0</v>
      </c>
    </row>
    <row r="23" spans="3:3">
      <c r="C23" s="14" t="s">
        <v>176</v>
      </c>
    </row>
    <row r="24" spans="3:3">
      <c r="C24" s="14">
        <v>0</v>
      </c>
    </row>
  </sheetData>
  <pageMargins left="0.698611111111111" right="0.698611111111111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1"/>
  <sheetViews>
    <sheetView zoomScale="115" zoomScaleNormal="115" topLeftCell="A42" workbookViewId="0">
      <selection activeCell="I14" sqref="I14"/>
    </sheetView>
  </sheetViews>
  <sheetFormatPr defaultColWidth="8.875" defaultRowHeight="15"/>
  <cols>
    <col min="1" max="1" width="5.625" style="3" customWidth="1"/>
    <col min="2" max="2" width="5.625" style="4" customWidth="1"/>
    <col min="3" max="4" width="6.625" style="4" customWidth="1"/>
    <col min="5" max="6" width="5.625" style="4" customWidth="1"/>
    <col min="7" max="13" width="7.625" style="4" customWidth="1"/>
    <col min="14" max="15" width="8.625" style="4" customWidth="1"/>
    <col min="16" max="23" width="2.625" style="4" hidden="1" customWidth="1"/>
    <col min="24" max="24" width="9.625" style="4" customWidth="1"/>
    <col min="25" max="26" width="13.125" style="4" customWidth="1"/>
    <col min="27" max="27" width="9.625" style="4" customWidth="1"/>
    <col min="28" max="28" width="8.625" style="4" customWidth="1"/>
    <col min="29" max="29" width="15.625" style="4" hidden="1" customWidth="1"/>
    <col min="30" max="30" width="8.625" style="4" hidden="1" customWidth="1"/>
    <col min="31" max="31" width="9.625" style="3" customWidth="1"/>
    <col min="32" max="32" width="8.625" style="4" customWidth="1"/>
    <col min="33" max="33" width="15.625" style="4" hidden="1" customWidth="1"/>
    <col min="34" max="34" width="8.625" style="4" hidden="1" customWidth="1"/>
    <col min="35" max="35" width="9.625" style="4" customWidth="1"/>
    <col min="36" max="37" width="8.625" style="4" customWidth="1"/>
    <col min="38" max="38" width="9.625" style="4" customWidth="1"/>
    <col min="39" max="39" width="9.625" style="4" hidden="1" customWidth="1"/>
    <col min="40" max="40" width="16.625" style="4" customWidth="1"/>
    <col min="41" max="42" width="13.625" style="4" customWidth="1"/>
    <col min="43" max="43" width="9.625" style="4" hidden="1" customWidth="1"/>
    <col min="44" max="44" width="9.625" style="4" customWidth="1"/>
    <col min="45" max="16384" width="8.875" style="4"/>
  </cols>
  <sheetData>
    <row r="1" s="1" customFormat="1" ht="28.5" hidden="1" customHeight="1" spans="1:44">
      <c r="A1" s="5" t="s">
        <v>177</v>
      </c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132</v>
      </c>
      <c r="I1" s="5" t="s">
        <v>133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12"/>
      <c r="Q1" s="12"/>
      <c r="R1" s="12"/>
      <c r="S1" s="12"/>
      <c r="T1" s="12"/>
      <c r="U1" s="12"/>
      <c r="V1" s="12"/>
      <c r="W1" s="12"/>
      <c r="X1" s="5" t="s">
        <v>190</v>
      </c>
      <c r="Y1" s="5" t="s">
        <v>191</v>
      </c>
      <c r="Z1" s="5" t="s">
        <v>192</v>
      </c>
      <c r="AA1" s="5" t="s">
        <v>193</v>
      </c>
      <c r="AB1" s="5" t="s">
        <v>194</v>
      </c>
      <c r="AC1" s="5" t="s">
        <v>195</v>
      </c>
      <c r="AD1" s="5" t="s">
        <v>194</v>
      </c>
      <c r="AE1" s="5" t="s">
        <v>196</v>
      </c>
      <c r="AF1" s="5" t="s">
        <v>194</v>
      </c>
      <c r="AG1" s="5" t="s">
        <v>197</v>
      </c>
      <c r="AH1" s="5" t="s">
        <v>194</v>
      </c>
      <c r="AI1" s="5" t="s">
        <v>198</v>
      </c>
      <c r="AJ1" s="5" t="s">
        <v>194</v>
      </c>
      <c r="AK1" s="5" t="s">
        <v>199</v>
      </c>
      <c r="AL1" s="5" t="s">
        <v>200</v>
      </c>
      <c r="AM1" s="5" t="s">
        <v>201</v>
      </c>
      <c r="AN1" s="5" t="s">
        <v>202</v>
      </c>
      <c r="AO1" s="5" t="s">
        <v>203</v>
      </c>
      <c r="AP1" s="5" t="s">
        <v>204</v>
      </c>
      <c r="AQ1" s="5" t="s">
        <v>205</v>
      </c>
      <c r="AR1" s="5" t="s">
        <v>206</v>
      </c>
    </row>
    <row r="2" s="2" customFormat="1" ht="30" spans="1:44">
      <c r="A2" s="6" t="s">
        <v>207</v>
      </c>
      <c r="B2" s="6" t="s">
        <v>208</v>
      </c>
      <c r="C2" s="6" t="s">
        <v>3</v>
      </c>
      <c r="D2" s="6" t="s">
        <v>209</v>
      </c>
      <c r="E2" s="6" t="s">
        <v>210</v>
      </c>
      <c r="F2" s="6" t="s">
        <v>211</v>
      </c>
      <c r="G2" s="6" t="s">
        <v>212</v>
      </c>
      <c r="H2" s="7" t="s">
        <v>132</v>
      </c>
      <c r="I2" s="7" t="s">
        <v>133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  <c r="O2" s="7" t="s">
        <v>189</v>
      </c>
      <c r="P2" s="12"/>
      <c r="Q2" s="12"/>
      <c r="R2" s="12"/>
      <c r="S2" s="12"/>
      <c r="T2" s="12"/>
      <c r="U2" s="12"/>
      <c r="V2" s="12"/>
      <c r="W2" s="12"/>
      <c r="X2" s="5" t="s">
        <v>213</v>
      </c>
      <c r="Y2" s="5" t="s">
        <v>214</v>
      </c>
      <c r="Z2" s="5" t="s">
        <v>215</v>
      </c>
      <c r="AA2" s="5" t="s">
        <v>216</v>
      </c>
      <c r="AB2" s="5" t="s">
        <v>217</v>
      </c>
      <c r="AC2" s="5" t="s">
        <v>218</v>
      </c>
      <c r="AD2" s="5" t="s">
        <v>217</v>
      </c>
      <c r="AE2" s="5" t="s">
        <v>219</v>
      </c>
      <c r="AF2" s="5" t="s">
        <v>217</v>
      </c>
      <c r="AG2" s="5" t="s">
        <v>220</v>
      </c>
      <c r="AH2" s="5" t="s">
        <v>217</v>
      </c>
      <c r="AI2" s="5" t="s">
        <v>221</v>
      </c>
      <c r="AJ2" s="5" t="s">
        <v>217</v>
      </c>
      <c r="AK2" s="5" t="s">
        <v>222</v>
      </c>
      <c r="AL2" s="5" t="s">
        <v>223</v>
      </c>
      <c r="AM2" s="5" t="s">
        <v>224</v>
      </c>
      <c r="AN2" s="5" t="s">
        <v>225</v>
      </c>
      <c r="AO2" s="5" t="s">
        <v>203</v>
      </c>
      <c r="AP2" s="5" t="s">
        <v>204</v>
      </c>
      <c r="AQ2" s="5" t="s">
        <v>226</v>
      </c>
      <c r="AR2" s="5" t="s">
        <v>227</v>
      </c>
    </row>
    <row r="3" spans="1:44">
      <c r="A3" s="8">
        <f>IF('Wiring Table'!$A3="","",'Wiring Table'!$A3)</f>
        <v>1</v>
      </c>
      <c r="B3" s="9" cm="1">
        <f t="array" ref="B3">IF('Wiring Table'!$A3="","",IF('Wiring Table'!$B3&lt;&gt;"",'Wiring Table'!$B3,LOOKUP(2,1/('Wiring Table'!$B$1:$B2&lt;&gt;""),'Wiring Table'!$B$1:$B2)))</f>
        <v>60</v>
      </c>
      <c r="C3" s="8" t="str">
        <f>IF('Wiring Table'!$C3="","",'Wiring Table'!$C3)</f>
        <v>ORG</v>
      </c>
      <c r="D3" s="8">
        <f>IF('Wiring Table'!$D3="","",'Wiring Table'!$D3)</f>
        <v>0.5</v>
      </c>
      <c r="E3" s="10">
        <f>IF('Wiring Table'!$A3="","",Settings!$A$14)</f>
        <v>2</v>
      </c>
      <c r="F3" s="10">
        <f>IF('Wiring Table'!$A3="","",0)</f>
        <v>0</v>
      </c>
      <c r="G3" s="10">
        <f>IF('Wiring Table'!$E3="","",'Wiring Table'!$E3)</f>
        <v>200</v>
      </c>
      <c r="H3" s="11">
        <f>IF('Wiring Table'!A3="","",IF('Wiring Table'!F3&lt;&gt;"",VLOOKUP('Wiring Table'!F3,Legend!$A:$F,5,FALSE),IF('Wiring Table'!F2&lt;&gt;"",VLOOKUP('Wiring Table'!F2,Legend!$A:$F,5,FALSE),"")))</f>
        <v>0</v>
      </c>
      <c r="I3" s="11">
        <f>IF('Wiring Table'!A3="","",IF('Wiring Table'!F3&lt;&gt;"",VLOOKUP('Wiring Table'!F3,Legend!$A:$F,6,FALSE),IF('Wiring Table'!F2&lt;&gt;"",VLOOKUP('Wiring Table'!F2,Legend!$A:$F,6,FALSE),"")))</f>
        <v>0</v>
      </c>
      <c r="J3" s="10">
        <f>IF('Wiring Table'!A3="","",IF('Wiring Table'!G3&lt;&gt;"",VLOOKUP('Wiring Table'!G3,Legend!$A:$F,5,FALSE),IF('Wiring Table'!G2&lt;&gt;"",VLOOKUP('Wiring Table'!G2,Legend!$A:$F,5,FALSE),"")))</f>
        <v>11</v>
      </c>
      <c r="K3" s="11">
        <f>IF('Wiring Table'!A3="","",IF('Wiring Table'!G3&lt;&gt;"",VLOOKUP('Wiring Table'!G3,Legend!$A:$F,6,FALSE),IF('Wiring Table'!G2&lt;&gt;"",VLOOKUP('Wiring Table'!G2,Legend!$A:$F,6,FALSE),"")))</f>
        <v>3</v>
      </c>
      <c r="L3" s="11">
        <f t="shared" ref="L3:L39" si="0">IF($D3="","",VALUE(SUBSTITUTE(SUBSTITUTE($D3,"mm","")," ","")))</f>
        <v>0.5</v>
      </c>
      <c r="M3" s="10">
        <f t="shared" ref="M3:M39" si="1">IF($L3="","",$L3+0.1)</f>
        <v>0.6</v>
      </c>
      <c r="N3" s="11">
        <f>IF('Wiring Table'!$D3="","",VLOOKUP('Wiring Table'!$D3,Legend!$K:$L,2,FALSE))</f>
        <v>2</v>
      </c>
      <c r="O3" s="11">
        <f>IF('Wiring Table'!$D3="","",VLOOKUP('Wiring Table'!$D3,Legend!$K:$L,2,FALSE))</f>
        <v>2</v>
      </c>
      <c r="P3" s="10">
        <f>IF('Wiring Table'!$A3="","",0)</f>
        <v>0</v>
      </c>
      <c r="Q3" s="10">
        <f>IF('Wiring Table'!$A3="","",0)</f>
        <v>0</v>
      </c>
      <c r="R3" s="10">
        <f>IF('Wiring Table'!$A3="","",0)</f>
        <v>0</v>
      </c>
      <c r="S3" s="10">
        <f>IF('Wiring Table'!$A3="","",0)</f>
        <v>0</v>
      </c>
      <c r="T3" s="10">
        <f>IF('Wiring Table'!$A3="","",0)</f>
        <v>0</v>
      </c>
      <c r="U3" s="10">
        <f>IF('Wiring Table'!$A3="","",0)</f>
        <v>0</v>
      </c>
      <c r="V3" s="10">
        <f>IF('Wiring Table'!$A3="","",0)</f>
        <v>0</v>
      </c>
      <c r="W3" s="10">
        <f>IF('Wiring Table'!$A3="","",0)</f>
        <v>0</v>
      </c>
      <c r="X3" s="10">
        <f>IF('Wiring Table'!$A3="","",Settings!$A$16)</f>
        <v>1</v>
      </c>
      <c r="Y3" s="10">
        <f>IF('Wiring Table'!$D3="","",VLOOKUP('Wiring Table'!$D3,Legend!$K:$M,3,FALSE))</f>
        <v>1</v>
      </c>
      <c r="Z3" s="8">
        <f>IF('Wiring Table'!$A3="","",Settings!$A$18)</f>
        <v>1</v>
      </c>
      <c r="AA3" s="13">
        <f>$B3</f>
        <v>60</v>
      </c>
      <c r="AB3" s="8">
        <f>IF('Wiring Table'!$A3="","",Settings!$C$20)</f>
        <v>0</v>
      </c>
      <c r="AC3" s="13" t="str">
        <f>IF('Wiring Table'!A3="","",IF('Wiring Table'!H3&lt;&gt;"",'Wiring Table'!H3,'Wiring Table'!H2))</f>
        <v>F6.7 (1)</v>
      </c>
      <c r="AD3" s="8">
        <f>$AB3</f>
        <v>0</v>
      </c>
      <c r="AE3" s="13">
        <f>$B3</f>
        <v>60</v>
      </c>
      <c r="AF3" s="8">
        <f>IF('Wiring Table'!$A3="","",Settings!$C$22)</f>
        <v>0</v>
      </c>
      <c r="AG3" s="13" t="str">
        <f>IF('Wiring Table'!A3="","",IF('Wiring Table'!I3&lt;&gt;"",'Wiring Table'!I3,'Wiring Table'!I2))</f>
        <v>K6.2 (A1)</v>
      </c>
      <c r="AH3" s="8">
        <f>$AJ3</f>
        <v>0</v>
      </c>
      <c r="AI3" s="13">
        <f>$B3</f>
        <v>60</v>
      </c>
      <c r="AJ3" s="8">
        <f>IF('Wiring Table'!$A3="","",Settings!$C$24)</f>
        <v>0</v>
      </c>
      <c r="AK3" s="8">
        <f>IF('Wiring Table'!$A3="","",Settings!$A$16)</f>
        <v>1</v>
      </c>
      <c r="AL3" s="8">
        <f>IF('Wiring Table'!$A3="","",Settings!$C$14)</f>
        <v>30</v>
      </c>
      <c r="AM3" s="8">
        <f>IF($AL3="","",$AL3+10)</f>
        <v>40</v>
      </c>
      <c r="AN3" s="8">
        <f>IF('Wiring Table'!$A3="","",Settings!$G$14)</f>
        <v>0</v>
      </c>
      <c r="AO3" s="8">
        <f>IF('Wiring Table'!$A3="","",Settings!$G$16)</f>
        <v>0</v>
      </c>
      <c r="AP3" s="8">
        <f>IF('Wiring Table'!$A3="","",Settings!$G$18)</f>
        <v>0</v>
      </c>
      <c r="AQ3" s="8">
        <f>IF($AR3="","",$AR3+10)</f>
        <v>40</v>
      </c>
      <c r="AR3" s="8">
        <f>IF('Wiring Table'!$A3="","",Settings!$C$16)</f>
        <v>30</v>
      </c>
    </row>
    <row r="4" spans="1:44">
      <c r="A4" s="8">
        <f>IF('Wiring Table'!$A4="","",'Wiring Table'!$A4)</f>
        <v>2</v>
      </c>
      <c r="B4" s="9" cm="1">
        <f t="array" ref="B4">IF('Wiring Table'!$A4="","",IF('Wiring Table'!$B4&lt;&gt;"",'Wiring Table'!$B4,LOOKUP(2,1/('Wiring Table'!$B$1:$B3&lt;&gt;""),'Wiring Table'!$B$1:$B3)))</f>
        <v>60</v>
      </c>
      <c r="C4" s="8" t="str">
        <f>IF('Wiring Table'!$C4="","",'Wiring Table'!$C4)</f>
        <v>ORG</v>
      </c>
      <c r="D4" s="8">
        <f>IF('Wiring Table'!$D4="","",'Wiring Table'!$D4)</f>
        <v>0.5</v>
      </c>
      <c r="E4" s="10">
        <f>IF('Wiring Table'!$A4="","",Settings!$A$14)</f>
        <v>2</v>
      </c>
      <c r="F4" s="10">
        <f>IF('Wiring Table'!$A4="","",0)</f>
        <v>0</v>
      </c>
      <c r="G4" s="10">
        <f>IF('Wiring Table'!$E4="","",'Wiring Table'!$E4)</f>
        <v>200</v>
      </c>
      <c r="H4" s="11">
        <f>IF('Wiring Table'!A4="","",IF('Wiring Table'!F4&lt;&gt;"",VLOOKUP('Wiring Table'!F4,Legend!$A:$F,5,FALSE),IF('Wiring Table'!F3&lt;&gt;"",VLOOKUP('Wiring Table'!F3,Legend!$A:$F,5,FALSE),"")))</f>
        <v>11</v>
      </c>
      <c r="I4" s="11">
        <f>IF('Wiring Table'!A4="","",IF('Wiring Table'!F4&lt;&gt;"",VLOOKUP('Wiring Table'!F4,Legend!$A:$F,6,FALSE),IF('Wiring Table'!F3&lt;&gt;"",VLOOKUP('Wiring Table'!F3,Legend!$A:$F,6,FALSE),"")))</f>
        <v>3</v>
      </c>
      <c r="J4" s="10">
        <f>IF('Wiring Table'!A4="","",IF('Wiring Table'!G4&lt;&gt;"",VLOOKUP('Wiring Table'!G4,Legend!$A:$F,5,FALSE),IF('Wiring Table'!G3&lt;&gt;"",VLOOKUP('Wiring Table'!G3,Legend!$A:$F,5,FALSE),"")))</f>
        <v>11</v>
      </c>
      <c r="K4" s="11">
        <f>IF('Wiring Table'!A4="","",IF('Wiring Table'!G4&lt;&gt;"",VLOOKUP('Wiring Table'!G4,Legend!$A:$F,6,FALSE),IF('Wiring Table'!G3&lt;&gt;"",VLOOKUP('Wiring Table'!G3,Legend!$A:$F,6,FALSE),"")))</f>
        <v>3</v>
      </c>
      <c r="L4" s="11">
        <f t="shared" si="0"/>
        <v>0.5</v>
      </c>
      <c r="M4" s="10">
        <f t="shared" si="1"/>
        <v>0.6</v>
      </c>
      <c r="N4" s="11">
        <f>IF('Wiring Table'!$D4="","",VLOOKUP('Wiring Table'!$D4,Legend!$K:$L,2,FALSE))</f>
        <v>2</v>
      </c>
      <c r="O4" s="11">
        <f>IF('Wiring Table'!$D4="","",VLOOKUP('Wiring Table'!$D4,Legend!$K:$L,2,FALSE))</f>
        <v>2</v>
      </c>
      <c r="P4" s="10">
        <f>IF('Wiring Table'!$A4="","",0)</f>
        <v>0</v>
      </c>
      <c r="Q4" s="10">
        <f>IF('Wiring Table'!$A4="","",0)</f>
        <v>0</v>
      </c>
      <c r="R4" s="10">
        <f>IF('Wiring Table'!$A4="","",0)</f>
        <v>0</v>
      </c>
      <c r="S4" s="10">
        <f>IF('Wiring Table'!$A4="","",0)</f>
        <v>0</v>
      </c>
      <c r="T4" s="10">
        <f>IF('Wiring Table'!$A4="","",0)</f>
        <v>0</v>
      </c>
      <c r="U4" s="10">
        <f>IF('Wiring Table'!$A4="","",0)</f>
        <v>0</v>
      </c>
      <c r="V4" s="10">
        <f>IF('Wiring Table'!$A4="","",0)</f>
        <v>0</v>
      </c>
      <c r="W4" s="10">
        <f>IF('Wiring Table'!$A4="","",0)</f>
        <v>0</v>
      </c>
      <c r="X4" s="10">
        <f>IF('Wiring Table'!$A4="","",Settings!$A$16)</f>
        <v>1</v>
      </c>
      <c r="Y4" s="10">
        <f>IF('Wiring Table'!$D4="","",VLOOKUP('Wiring Table'!$D4,Legend!$K:$M,3,FALSE))</f>
        <v>1</v>
      </c>
      <c r="Z4" s="8">
        <f>IF('Wiring Table'!$A4="","",Settings!$A$18)</f>
        <v>1</v>
      </c>
      <c r="AA4" s="13">
        <f t="shared" ref="AA4:AA35" si="2">$B4</f>
        <v>60</v>
      </c>
      <c r="AB4" s="8">
        <f>IF('Wiring Table'!$A4="","",Settings!$C$20)</f>
        <v>0</v>
      </c>
      <c r="AC4" s="13" t="str">
        <f>IF('Wiring Table'!A4="","",IF('Wiring Table'!H4&lt;&gt;"",'Wiring Table'!H4,'Wiring Table'!H3))</f>
        <v>K6.3 (A1)</v>
      </c>
      <c r="AD4" s="8">
        <f t="shared" ref="AD4:AD35" si="3">$AB4</f>
        <v>0</v>
      </c>
      <c r="AE4" s="13">
        <f t="shared" ref="AE4:AE35" si="4">$B4</f>
        <v>60</v>
      </c>
      <c r="AF4" s="8">
        <f>IF('Wiring Table'!$A4="","",Settings!$C$22)</f>
        <v>0</v>
      </c>
      <c r="AG4" s="13" t="str">
        <f>IF('Wiring Table'!A4="","",IF('Wiring Table'!I4&lt;&gt;"",'Wiring Table'!I4,'Wiring Table'!I3))</f>
        <v>K6.2 (A1)</v>
      </c>
      <c r="AH4" s="8">
        <f t="shared" ref="AH4:AH35" si="5">$AJ4</f>
        <v>0</v>
      </c>
      <c r="AI4" s="13">
        <f t="shared" ref="AI4:AI35" si="6">$B4</f>
        <v>60</v>
      </c>
      <c r="AJ4" s="8">
        <f>IF('Wiring Table'!$A4="","",Settings!$C$24)</f>
        <v>0</v>
      </c>
      <c r="AK4" s="8">
        <f>IF('Wiring Table'!$A4="","",Settings!$A$16)</f>
        <v>1</v>
      </c>
      <c r="AL4" s="8">
        <f>IF('Wiring Table'!$A4="","",Settings!$C$14)</f>
        <v>30</v>
      </c>
      <c r="AM4" s="8">
        <f t="shared" ref="AM3:AM34" si="7">IF($AL4="","",$AL4+10)</f>
        <v>40</v>
      </c>
      <c r="AN4" s="8">
        <f>IF('Wiring Table'!$A4="","",Settings!$G$14)</f>
        <v>0</v>
      </c>
      <c r="AO4" s="8">
        <f>IF('Wiring Table'!$A4="","",Settings!$G$16)</f>
        <v>0</v>
      </c>
      <c r="AP4" s="8">
        <f>IF('Wiring Table'!$A4="","",Settings!$G$18)</f>
        <v>0</v>
      </c>
      <c r="AQ4" s="8">
        <f t="shared" ref="AQ4:AQ35" si="8">IF($AR4="","",$AR4+10)</f>
        <v>40</v>
      </c>
      <c r="AR4" s="8">
        <f>IF('Wiring Table'!$A4="","",Settings!$C$16)</f>
        <v>30</v>
      </c>
    </row>
    <row r="5" spans="1:44">
      <c r="A5" s="8">
        <f>IF('Wiring Table'!$A5="","",'Wiring Table'!$A5)</f>
        <v>3</v>
      </c>
      <c r="B5" s="9" cm="1">
        <f t="array" ref="B5">IF('Wiring Table'!$A5="","",IF('Wiring Table'!$B5&lt;&gt;"",'Wiring Table'!$B5,LOOKUP(2,1/('Wiring Table'!$B$1:$B4&lt;&gt;""),'Wiring Table'!$B$1:$B4)))</f>
        <v>60</v>
      </c>
      <c r="C5" s="8" t="str">
        <f>IF('Wiring Table'!$C5="","",'Wiring Table'!$C5)</f>
        <v>ORG</v>
      </c>
      <c r="D5" s="8">
        <f>IF('Wiring Table'!$D5="","",'Wiring Table'!$D5)</f>
        <v>0.5</v>
      </c>
      <c r="E5" s="10">
        <f>IF('Wiring Table'!$A5="","",Settings!$A$14)</f>
        <v>2</v>
      </c>
      <c r="F5" s="10">
        <f>IF('Wiring Table'!$A5="","",0)</f>
        <v>0</v>
      </c>
      <c r="G5" s="10">
        <f>IF('Wiring Table'!$E5="","",'Wiring Table'!$E5)</f>
        <v>200</v>
      </c>
      <c r="H5" s="11">
        <f>IF('Wiring Table'!A5="","",IF('Wiring Table'!F5&lt;&gt;"",VLOOKUP('Wiring Table'!F5,Legend!$A:$F,5,FALSE),IF('Wiring Table'!F4&lt;&gt;"",VLOOKUP('Wiring Table'!F4,Legend!$A:$F,5,FALSE),"")))</f>
        <v>11</v>
      </c>
      <c r="I5" s="11">
        <f>IF('Wiring Table'!A5="","",IF('Wiring Table'!F5&lt;&gt;"",VLOOKUP('Wiring Table'!F5,Legend!$A:$F,6,FALSE),IF('Wiring Table'!F4&lt;&gt;"",VLOOKUP('Wiring Table'!F4,Legend!$A:$F,6,FALSE),"")))</f>
        <v>3</v>
      </c>
      <c r="J5" s="10">
        <f>IF('Wiring Table'!A5="","",IF('Wiring Table'!G5&lt;&gt;"",VLOOKUP('Wiring Table'!G5,Legend!$A:$F,5,FALSE),IF('Wiring Table'!G4&lt;&gt;"",VLOOKUP('Wiring Table'!G4,Legend!$A:$F,5,FALSE),"")))</f>
        <v>11</v>
      </c>
      <c r="K5" s="11">
        <f>IF('Wiring Table'!A5="","",IF('Wiring Table'!G5&lt;&gt;"",VLOOKUP('Wiring Table'!G5,Legend!$A:$F,6,FALSE),IF('Wiring Table'!G4&lt;&gt;"",VLOOKUP('Wiring Table'!G4,Legend!$A:$F,6,FALSE),"")))</f>
        <v>3</v>
      </c>
      <c r="L5" s="11">
        <f t="shared" si="0"/>
        <v>0.5</v>
      </c>
      <c r="M5" s="10">
        <f t="shared" si="1"/>
        <v>0.6</v>
      </c>
      <c r="N5" s="11">
        <f>IF('Wiring Table'!$D5="","",VLOOKUP('Wiring Table'!$D5,Legend!$K:$L,2,FALSE))</f>
        <v>2</v>
      </c>
      <c r="O5" s="11">
        <f>IF('Wiring Table'!$D5="","",VLOOKUP('Wiring Table'!$D5,Legend!$K:$L,2,FALSE))</f>
        <v>2</v>
      </c>
      <c r="P5" s="10">
        <f>IF('Wiring Table'!$A5="","",0)</f>
        <v>0</v>
      </c>
      <c r="Q5" s="10">
        <f>IF('Wiring Table'!$A5="","",0)</f>
        <v>0</v>
      </c>
      <c r="R5" s="10">
        <f>IF('Wiring Table'!$A5="","",0)</f>
        <v>0</v>
      </c>
      <c r="S5" s="10">
        <f>IF('Wiring Table'!$A5="","",0)</f>
        <v>0</v>
      </c>
      <c r="T5" s="10">
        <f>IF('Wiring Table'!$A5="","",0)</f>
        <v>0</v>
      </c>
      <c r="U5" s="10">
        <f>IF('Wiring Table'!$A5="","",0)</f>
        <v>0</v>
      </c>
      <c r="V5" s="10">
        <f>IF('Wiring Table'!$A5="","",0)</f>
        <v>0</v>
      </c>
      <c r="W5" s="10">
        <f>IF('Wiring Table'!$A5="","",0)</f>
        <v>0</v>
      </c>
      <c r="X5" s="10">
        <f>IF('Wiring Table'!$A5="","",Settings!$A$16)</f>
        <v>1</v>
      </c>
      <c r="Y5" s="10">
        <f>IF('Wiring Table'!$D5="","",VLOOKUP('Wiring Table'!$D5,Legend!$K:$M,3,FALSE))</f>
        <v>1</v>
      </c>
      <c r="Z5" s="8">
        <f>IF('Wiring Table'!$A5="","",Settings!$A$18)</f>
        <v>1</v>
      </c>
      <c r="AA5" s="13">
        <f t="shared" si="2"/>
        <v>60</v>
      </c>
      <c r="AB5" s="8">
        <f>IF('Wiring Table'!$A5="","",Settings!$C$20)</f>
        <v>0</v>
      </c>
      <c r="AC5" s="13" t="str">
        <f>IF('Wiring Table'!A5="","",IF('Wiring Table'!H5&lt;&gt;"",'Wiring Table'!H5,'Wiring Table'!H4))</f>
        <v>K6.3 (A1)</v>
      </c>
      <c r="AD5" s="8">
        <f t="shared" si="3"/>
        <v>0</v>
      </c>
      <c r="AE5" s="13">
        <f t="shared" si="4"/>
        <v>60</v>
      </c>
      <c r="AF5" s="8">
        <f>IF('Wiring Table'!$A5="","",Settings!$C$22)</f>
        <v>0</v>
      </c>
      <c r="AG5" s="13" t="str">
        <f>IF('Wiring Table'!A5="","",IF('Wiring Table'!I5&lt;&gt;"",'Wiring Table'!I5,'Wiring Table'!I4))</f>
        <v>K6.4 (A1)</v>
      </c>
      <c r="AH5" s="8">
        <f t="shared" si="5"/>
        <v>0</v>
      </c>
      <c r="AI5" s="13">
        <f t="shared" si="6"/>
        <v>60</v>
      </c>
      <c r="AJ5" s="8">
        <f>IF('Wiring Table'!$A5="","",Settings!$C$24)</f>
        <v>0</v>
      </c>
      <c r="AK5" s="8">
        <f>IF('Wiring Table'!$A5="","",Settings!$A$16)</f>
        <v>1</v>
      </c>
      <c r="AL5" s="8">
        <f>IF('Wiring Table'!$A5="","",Settings!$C$14)</f>
        <v>30</v>
      </c>
      <c r="AM5" s="8">
        <f t="shared" si="7"/>
        <v>40</v>
      </c>
      <c r="AN5" s="8">
        <f>IF('Wiring Table'!$A5="","",Settings!$G$14)</f>
        <v>0</v>
      </c>
      <c r="AO5" s="8">
        <f>IF('Wiring Table'!$A5="","",Settings!$G$16)</f>
        <v>0</v>
      </c>
      <c r="AP5" s="8">
        <f>IF('Wiring Table'!$A5="","",Settings!$G$18)</f>
        <v>0</v>
      </c>
      <c r="AQ5" s="8">
        <f t="shared" si="8"/>
        <v>40</v>
      </c>
      <c r="AR5" s="8">
        <f>IF('Wiring Table'!$A5="","",Settings!$C$16)</f>
        <v>30</v>
      </c>
    </row>
    <row r="6" spans="1:44">
      <c r="A6" s="8">
        <f>IF('Wiring Table'!$A6="","",'Wiring Table'!$A6)</f>
        <v>4</v>
      </c>
      <c r="B6" s="9" cm="1">
        <f t="array" ref="B6">IF('Wiring Table'!$A6="","",IF('Wiring Table'!$B6&lt;&gt;"",'Wiring Table'!$B6,LOOKUP(2,1/('Wiring Table'!$B$1:$B5&lt;&gt;""),'Wiring Table'!$B$1:$B5)))</f>
        <v>60</v>
      </c>
      <c r="C6" s="8" t="str">
        <f>IF('Wiring Table'!$C6="","",'Wiring Table'!$C6)</f>
        <v>ORG</v>
      </c>
      <c r="D6" s="8">
        <f>IF('Wiring Table'!$D6="","",'Wiring Table'!$D6)</f>
        <v>0.5</v>
      </c>
      <c r="E6" s="10">
        <f>IF('Wiring Table'!$A6="","",Settings!$A$14)</f>
        <v>2</v>
      </c>
      <c r="F6" s="10">
        <f>IF('Wiring Table'!$A6="","",0)</f>
        <v>0</v>
      </c>
      <c r="G6" s="10">
        <f>IF('Wiring Table'!$E6="","",'Wiring Table'!$E6)</f>
        <v>200</v>
      </c>
      <c r="H6" s="11">
        <f>IF('Wiring Table'!A6="","",IF('Wiring Table'!F6&lt;&gt;"",VLOOKUP('Wiring Table'!F6,Legend!$A:$F,5,FALSE),IF('Wiring Table'!F5&lt;&gt;"",VLOOKUP('Wiring Table'!F5,Legend!$A:$F,5,FALSE),"")))</f>
        <v>11</v>
      </c>
      <c r="I6" s="11">
        <f>IF('Wiring Table'!A6="","",IF('Wiring Table'!F6&lt;&gt;"",VLOOKUP('Wiring Table'!F6,Legend!$A:$F,6,FALSE),IF('Wiring Table'!F5&lt;&gt;"",VLOOKUP('Wiring Table'!F5,Legend!$A:$F,6,FALSE),"")))</f>
        <v>3</v>
      </c>
      <c r="J6" s="10">
        <f>IF('Wiring Table'!A6="","",IF('Wiring Table'!G6&lt;&gt;"",VLOOKUP('Wiring Table'!G6,Legend!$A:$F,5,FALSE),IF('Wiring Table'!G5&lt;&gt;"",VLOOKUP('Wiring Table'!G5,Legend!$A:$F,5,FALSE),"")))</f>
        <v>11</v>
      </c>
      <c r="K6" s="11">
        <f>IF('Wiring Table'!A6="","",IF('Wiring Table'!G6&lt;&gt;"",VLOOKUP('Wiring Table'!G6,Legend!$A:$F,6,FALSE),IF('Wiring Table'!G5&lt;&gt;"",VLOOKUP('Wiring Table'!G5,Legend!$A:$F,6,FALSE),"")))</f>
        <v>3</v>
      </c>
      <c r="L6" s="11">
        <f t="shared" si="0"/>
        <v>0.5</v>
      </c>
      <c r="M6" s="10">
        <f t="shared" si="1"/>
        <v>0.6</v>
      </c>
      <c r="N6" s="11">
        <f>IF('Wiring Table'!$D6="","",VLOOKUP('Wiring Table'!$D6,Legend!$K:$L,2,FALSE))</f>
        <v>2</v>
      </c>
      <c r="O6" s="11">
        <f>IF('Wiring Table'!$D6="","",VLOOKUP('Wiring Table'!$D6,Legend!$K:$L,2,FALSE))</f>
        <v>2</v>
      </c>
      <c r="P6" s="10">
        <f>IF('Wiring Table'!$A6="","",0)</f>
        <v>0</v>
      </c>
      <c r="Q6" s="10">
        <f>IF('Wiring Table'!$A6="","",0)</f>
        <v>0</v>
      </c>
      <c r="R6" s="10">
        <f>IF('Wiring Table'!$A6="","",0)</f>
        <v>0</v>
      </c>
      <c r="S6" s="10">
        <f>IF('Wiring Table'!$A6="","",0)</f>
        <v>0</v>
      </c>
      <c r="T6" s="10">
        <f>IF('Wiring Table'!$A6="","",0)</f>
        <v>0</v>
      </c>
      <c r="U6" s="10">
        <f>IF('Wiring Table'!$A6="","",0)</f>
        <v>0</v>
      </c>
      <c r="V6" s="10">
        <f>IF('Wiring Table'!$A6="","",0)</f>
        <v>0</v>
      </c>
      <c r="W6" s="10">
        <f>IF('Wiring Table'!$A6="","",0)</f>
        <v>0</v>
      </c>
      <c r="X6" s="10">
        <f>IF('Wiring Table'!$A6="","",Settings!$A$16)</f>
        <v>1</v>
      </c>
      <c r="Y6" s="10">
        <f>IF('Wiring Table'!$D6="","",VLOOKUP('Wiring Table'!$D6,Legend!$K:$M,3,FALSE))</f>
        <v>1</v>
      </c>
      <c r="Z6" s="8">
        <f>IF('Wiring Table'!$A6="","",Settings!$A$18)</f>
        <v>1</v>
      </c>
      <c r="AA6" s="13">
        <f t="shared" si="2"/>
        <v>60</v>
      </c>
      <c r="AB6" s="8">
        <f>IF('Wiring Table'!$A6="","",Settings!$C$20)</f>
        <v>0</v>
      </c>
      <c r="AC6" s="13" t="str">
        <f>IF('Wiring Table'!A6="","",IF('Wiring Table'!H6&lt;&gt;"",'Wiring Table'!H6,'Wiring Table'!H5))</f>
        <v>K6.5 (A1)</v>
      </c>
      <c r="AD6" s="8">
        <f t="shared" si="3"/>
        <v>0</v>
      </c>
      <c r="AE6" s="13">
        <f t="shared" si="4"/>
        <v>60</v>
      </c>
      <c r="AF6" s="8">
        <f>IF('Wiring Table'!$A6="","",Settings!$C$22)</f>
        <v>0</v>
      </c>
      <c r="AG6" s="13" t="str">
        <f>IF('Wiring Table'!A6="","",IF('Wiring Table'!I6&lt;&gt;"",'Wiring Table'!I6,'Wiring Table'!I5))</f>
        <v>K6.4 (A1)</v>
      </c>
      <c r="AH6" s="8">
        <f t="shared" si="5"/>
        <v>0</v>
      </c>
      <c r="AI6" s="13">
        <f t="shared" si="6"/>
        <v>60</v>
      </c>
      <c r="AJ6" s="8">
        <f>IF('Wiring Table'!$A6="","",Settings!$C$24)</f>
        <v>0</v>
      </c>
      <c r="AK6" s="8">
        <f>IF('Wiring Table'!$A6="","",Settings!$A$16)</f>
        <v>1</v>
      </c>
      <c r="AL6" s="8">
        <f>IF('Wiring Table'!$A6="","",Settings!$C$14)</f>
        <v>30</v>
      </c>
      <c r="AM6" s="8">
        <f t="shared" si="7"/>
        <v>40</v>
      </c>
      <c r="AN6" s="8">
        <f>IF('Wiring Table'!$A6="","",Settings!$G$14)</f>
        <v>0</v>
      </c>
      <c r="AO6" s="8">
        <f>IF('Wiring Table'!$A6="","",Settings!$G$16)</f>
        <v>0</v>
      </c>
      <c r="AP6" s="8">
        <f>IF('Wiring Table'!$A6="","",Settings!$G$18)</f>
        <v>0</v>
      </c>
      <c r="AQ6" s="8">
        <f t="shared" si="8"/>
        <v>40</v>
      </c>
      <c r="AR6" s="8">
        <f>IF('Wiring Table'!$A6="","",Settings!$C$16)</f>
        <v>30</v>
      </c>
    </row>
    <row r="7" spans="1:44">
      <c r="A7" s="8">
        <f>IF('Wiring Table'!$A7="","",'Wiring Table'!$A7)</f>
        <v>5</v>
      </c>
      <c r="B7" s="9" cm="1">
        <f t="array" ref="B7">IF('Wiring Table'!$A7="","",IF('Wiring Table'!$B7&lt;&gt;"",'Wiring Table'!$B7,LOOKUP(2,1/('Wiring Table'!$B$1:$B6&lt;&gt;""),'Wiring Table'!$B$1:$B6)))</f>
        <v>60</v>
      </c>
      <c r="C7" s="8" t="str">
        <f>IF('Wiring Table'!$C7="","",'Wiring Table'!$C7)</f>
        <v>ORG</v>
      </c>
      <c r="D7" s="8">
        <f>IF('Wiring Table'!$D7="","",'Wiring Table'!$D7)</f>
        <v>0.5</v>
      </c>
      <c r="E7" s="10">
        <f>IF('Wiring Table'!$A7="","",Settings!$A$14)</f>
        <v>2</v>
      </c>
      <c r="F7" s="10">
        <f>IF('Wiring Table'!$A7="","",0)</f>
        <v>0</v>
      </c>
      <c r="G7" s="10">
        <f>IF('Wiring Table'!$E7="","",'Wiring Table'!$E7)</f>
        <v>200</v>
      </c>
      <c r="H7" s="11">
        <f>IF('Wiring Table'!A7="","",IF('Wiring Table'!F7&lt;&gt;"",VLOOKUP('Wiring Table'!F7,Legend!$A:$F,5,FALSE),IF('Wiring Table'!F6&lt;&gt;"",VLOOKUP('Wiring Table'!F6,Legend!$A:$F,5,FALSE),"")))</f>
        <v>11</v>
      </c>
      <c r="I7" s="11">
        <f>IF('Wiring Table'!A7="","",IF('Wiring Table'!F7&lt;&gt;"",VLOOKUP('Wiring Table'!F7,Legend!$A:$F,6,FALSE),IF('Wiring Table'!F6&lt;&gt;"",VLOOKUP('Wiring Table'!F6,Legend!$A:$F,6,FALSE),"")))</f>
        <v>3</v>
      </c>
      <c r="J7" s="10">
        <f>IF('Wiring Table'!A7="","",IF('Wiring Table'!G7&lt;&gt;"",VLOOKUP('Wiring Table'!G7,Legend!$A:$F,5,FALSE),IF('Wiring Table'!G6&lt;&gt;"",VLOOKUP('Wiring Table'!G6,Legend!$A:$F,5,FALSE),"")))</f>
        <v>0</v>
      </c>
      <c r="K7" s="11">
        <f>IF('Wiring Table'!A7="","",IF('Wiring Table'!G7&lt;&gt;"",VLOOKUP('Wiring Table'!G7,Legend!$A:$F,6,FALSE),IF('Wiring Table'!G6&lt;&gt;"",VLOOKUP('Wiring Table'!G6,Legend!$A:$F,6,FALSE),"")))</f>
        <v>0</v>
      </c>
      <c r="L7" s="11">
        <f t="shared" si="0"/>
        <v>0.5</v>
      </c>
      <c r="M7" s="10">
        <f t="shared" si="1"/>
        <v>0.6</v>
      </c>
      <c r="N7" s="11">
        <f>IF('Wiring Table'!$D7="","",VLOOKUP('Wiring Table'!$D7,Legend!$K:$L,2,FALSE))</f>
        <v>2</v>
      </c>
      <c r="O7" s="11">
        <f>IF('Wiring Table'!$D7="","",VLOOKUP('Wiring Table'!$D7,Legend!$K:$L,2,FALSE))</f>
        <v>2</v>
      </c>
      <c r="P7" s="10">
        <f>IF('Wiring Table'!$A7="","",0)</f>
        <v>0</v>
      </c>
      <c r="Q7" s="10">
        <f>IF('Wiring Table'!$A7="","",0)</f>
        <v>0</v>
      </c>
      <c r="R7" s="10">
        <f>IF('Wiring Table'!$A7="","",0)</f>
        <v>0</v>
      </c>
      <c r="S7" s="10">
        <f>IF('Wiring Table'!$A7="","",0)</f>
        <v>0</v>
      </c>
      <c r="T7" s="10">
        <f>IF('Wiring Table'!$A7="","",0)</f>
        <v>0</v>
      </c>
      <c r="U7" s="10">
        <f>IF('Wiring Table'!$A7="","",0)</f>
        <v>0</v>
      </c>
      <c r="V7" s="10">
        <f>IF('Wiring Table'!$A7="","",0)</f>
        <v>0</v>
      </c>
      <c r="W7" s="10">
        <f>IF('Wiring Table'!$A7="","",0)</f>
        <v>0</v>
      </c>
      <c r="X7" s="10">
        <f>IF('Wiring Table'!$A7="","",Settings!$A$16)</f>
        <v>1</v>
      </c>
      <c r="Y7" s="10">
        <f>IF('Wiring Table'!$D7="","",VLOOKUP('Wiring Table'!$D7,Legend!$K:$M,3,FALSE))</f>
        <v>1</v>
      </c>
      <c r="Z7" s="8">
        <f>IF('Wiring Table'!$A7="","",Settings!$A$18)</f>
        <v>1</v>
      </c>
      <c r="AA7" s="13">
        <f t="shared" si="2"/>
        <v>60</v>
      </c>
      <c r="AB7" s="8">
        <f>IF('Wiring Table'!$A7="","",Settings!$C$20)</f>
        <v>0</v>
      </c>
      <c r="AC7" s="13" t="str">
        <f>IF('Wiring Table'!A7="","",IF('Wiring Table'!H7&lt;&gt;"",'Wiring Table'!H7,'Wiring Table'!H6))</f>
        <v>K6.5 (A1)</v>
      </c>
      <c r="AD7" s="8">
        <f t="shared" si="3"/>
        <v>0</v>
      </c>
      <c r="AE7" s="13">
        <f t="shared" si="4"/>
        <v>60</v>
      </c>
      <c r="AF7" s="8">
        <f>IF('Wiring Table'!$A7="","",Settings!$C$22)</f>
        <v>0</v>
      </c>
      <c r="AG7" s="13" t="str">
        <f>IF('Wiring Table'!A7="","",IF('Wiring Table'!I7&lt;&gt;"",'Wiring Table'!I7,'Wiring Table'!I6))</f>
        <v>K6.6 (A1)</v>
      </c>
      <c r="AH7" s="8">
        <f t="shared" si="5"/>
        <v>0</v>
      </c>
      <c r="AI7" s="13">
        <f t="shared" si="6"/>
        <v>60</v>
      </c>
      <c r="AJ7" s="8">
        <f>IF('Wiring Table'!$A7="","",Settings!$C$24)</f>
        <v>0</v>
      </c>
      <c r="AK7" s="8">
        <f>IF('Wiring Table'!$A7="","",Settings!$A$16)</f>
        <v>1</v>
      </c>
      <c r="AL7" s="8">
        <f>IF('Wiring Table'!$A7="","",Settings!$C$14)</f>
        <v>30</v>
      </c>
      <c r="AM7" s="8">
        <f t="shared" si="7"/>
        <v>40</v>
      </c>
      <c r="AN7" s="8">
        <f>IF('Wiring Table'!$A7="","",Settings!$G$14)</f>
        <v>0</v>
      </c>
      <c r="AO7" s="8">
        <f>IF('Wiring Table'!$A7="","",Settings!$G$16)</f>
        <v>0</v>
      </c>
      <c r="AP7" s="8">
        <f>IF('Wiring Table'!$A7="","",Settings!$G$18)</f>
        <v>0</v>
      </c>
      <c r="AQ7" s="8">
        <f t="shared" si="8"/>
        <v>40</v>
      </c>
      <c r="AR7" s="8">
        <f>IF('Wiring Table'!$A7="","",Settings!$C$16)</f>
        <v>30</v>
      </c>
    </row>
    <row r="8" ht="14.45" customHeight="1" spans="1:44">
      <c r="A8" s="8">
        <f>IF('Wiring Table'!$A8="","",'Wiring Table'!$A8)</f>
        <v>6</v>
      </c>
      <c r="B8" s="9" cm="1">
        <f t="array" ref="B8">IF('Wiring Table'!$A8="","",IF('Wiring Table'!$B8&lt;&gt;"",'Wiring Table'!$B8,LOOKUP(2,1/('Wiring Table'!$B$1:$B7&lt;&gt;""),'Wiring Table'!$B$1:$B7)))</f>
        <v>61</v>
      </c>
      <c r="C8" s="8" t="str">
        <f>IF('Wiring Table'!$C8="","",'Wiring Table'!$C8)</f>
        <v>ORG</v>
      </c>
      <c r="D8" s="8">
        <f>IF('Wiring Table'!$D8="","",'Wiring Table'!$D8)</f>
        <v>0.5</v>
      </c>
      <c r="E8" s="10">
        <f>IF('Wiring Table'!$A8="","",Settings!$A$14)</f>
        <v>2</v>
      </c>
      <c r="F8" s="10">
        <f>IF('Wiring Table'!$A8="","",0)</f>
        <v>0</v>
      </c>
      <c r="G8" s="10">
        <f>IF('Wiring Table'!$E8="","",'Wiring Table'!$E8)</f>
        <v>750</v>
      </c>
      <c r="H8" s="11">
        <f>IF('Wiring Table'!A8="","",IF('Wiring Table'!F8&lt;&gt;"",VLOOKUP('Wiring Table'!F8,Legend!$A:$F,5,FALSE),IF('Wiring Table'!F7&lt;&gt;"",VLOOKUP('Wiring Table'!F7,Legend!$A:$F,5,FALSE),"")))</f>
        <v>0</v>
      </c>
      <c r="I8" s="11">
        <f>IF('Wiring Table'!A8="","",IF('Wiring Table'!F8&lt;&gt;"",VLOOKUP('Wiring Table'!F8,Legend!$A:$F,6,FALSE),IF('Wiring Table'!F7&lt;&gt;"",VLOOKUP('Wiring Table'!F7,Legend!$A:$F,6,FALSE),"")))</f>
        <v>0</v>
      </c>
      <c r="J8" s="10">
        <f>IF('Wiring Table'!A8="","",IF('Wiring Table'!G8&lt;&gt;"",VLOOKUP('Wiring Table'!G8,Legend!$A:$F,5,FALSE),IF('Wiring Table'!G7&lt;&gt;"",VLOOKUP('Wiring Table'!G7,Legend!$A:$F,5,FALSE),"")))</f>
        <v>0</v>
      </c>
      <c r="K8" s="11">
        <f>IF('Wiring Table'!A8="","",IF('Wiring Table'!G8&lt;&gt;"",VLOOKUP('Wiring Table'!G8,Legend!$A:$F,6,FALSE),IF('Wiring Table'!G7&lt;&gt;"",VLOOKUP('Wiring Table'!G7,Legend!$A:$F,6,FALSE),"")))</f>
        <v>0</v>
      </c>
      <c r="L8" s="11">
        <f t="shared" si="0"/>
        <v>0.5</v>
      </c>
      <c r="M8" s="10">
        <f t="shared" si="1"/>
        <v>0.6</v>
      </c>
      <c r="N8" s="11">
        <f>IF('Wiring Table'!$D8="","",VLOOKUP('Wiring Table'!$D8,Legend!$K:$L,2,FALSE))</f>
        <v>2</v>
      </c>
      <c r="O8" s="11">
        <f>IF('Wiring Table'!$D8="","",VLOOKUP('Wiring Table'!$D8,Legend!$K:$L,2,FALSE))</f>
        <v>2</v>
      </c>
      <c r="P8" s="10">
        <f>IF('Wiring Table'!$A8="","",0)</f>
        <v>0</v>
      </c>
      <c r="Q8" s="10">
        <f>IF('Wiring Table'!$A8="","",0)</f>
        <v>0</v>
      </c>
      <c r="R8" s="10">
        <f>IF('Wiring Table'!$A8="","",0)</f>
        <v>0</v>
      </c>
      <c r="S8" s="10">
        <f>IF('Wiring Table'!$A8="","",0)</f>
        <v>0</v>
      </c>
      <c r="T8" s="10">
        <f>IF('Wiring Table'!$A8="","",0)</f>
        <v>0</v>
      </c>
      <c r="U8" s="10">
        <f>IF('Wiring Table'!$A8="","",0)</f>
        <v>0</v>
      </c>
      <c r="V8" s="10">
        <f>IF('Wiring Table'!$A8="","",0)</f>
        <v>0</v>
      </c>
      <c r="W8" s="10">
        <f>IF('Wiring Table'!$A8="","",0)</f>
        <v>0</v>
      </c>
      <c r="X8" s="10">
        <f>IF('Wiring Table'!$A8="","",Settings!$A$16)</f>
        <v>1</v>
      </c>
      <c r="Y8" s="10">
        <f>IF('Wiring Table'!$D8="","",VLOOKUP('Wiring Table'!$D8,Legend!$K:$M,3,FALSE))</f>
        <v>1</v>
      </c>
      <c r="Z8" s="8">
        <f>IF('Wiring Table'!$A8="","",Settings!$A$18)</f>
        <v>1</v>
      </c>
      <c r="AA8" s="13">
        <f t="shared" si="2"/>
        <v>61</v>
      </c>
      <c r="AB8" s="8">
        <f>IF('Wiring Table'!$A8="","",Settings!$C$20)</f>
        <v>0</v>
      </c>
      <c r="AC8" s="13" t="str">
        <f>IF('Wiring Table'!A8="","",IF('Wiring Table'!H8&lt;&gt;"",'Wiring Table'!H8,'Wiring Table'!H7))</f>
        <v>K6.2 (A2)</v>
      </c>
      <c r="AD8" s="8">
        <f t="shared" si="3"/>
        <v>0</v>
      </c>
      <c r="AE8" s="13">
        <f t="shared" si="4"/>
        <v>61</v>
      </c>
      <c r="AF8" s="8">
        <f>IF('Wiring Table'!$A8="","",Settings!$C$22)</f>
        <v>0</v>
      </c>
      <c r="AG8" s="13" t="str">
        <f>IF('Wiring Table'!A8="","",IF('Wiring Table'!I8&lt;&gt;"",'Wiring Table'!I8,'Wiring Table'!I7))</f>
        <v>MORS. 61 (UP)</v>
      </c>
      <c r="AH8" s="8">
        <f t="shared" si="5"/>
        <v>0</v>
      </c>
      <c r="AI8" s="13">
        <f t="shared" si="6"/>
        <v>61</v>
      </c>
      <c r="AJ8" s="8">
        <f>IF('Wiring Table'!$A8="","",Settings!$C$24)</f>
        <v>0</v>
      </c>
      <c r="AK8" s="8">
        <f>IF('Wiring Table'!$A8="","",Settings!$A$16)</f>
        <v>1</v>
      </c>
      <c r="AL8" s="8">
        <f>IF('Wiring Table'!$A8="","",Settings!$C$14)</f>
        <v>30</v>
      </c>
      <c r="AM8" s="8">
        <f t="shared" si="7"/>
        <v>40</v>
      </c>
      <c r="AN8" s="8">
        <f>IF('Wiring Table'!$A8="","",Settings!$G$14)</f>
        <v>0</v>
      </c>
      <c r="AO8" s="8">
        <f>IF('Wiring Table'!$A8="","",Settings!$G$16)</f>
        <v>0</v>
      </c>
      <c r="AP8" s="8">
        <f>IF('Wiring Table'!$A8="","",Settings!$G$18)</f>
        <v>0</v>
      </c>
      <c r="AQ8" s="8">
        <f t="shared" si="8"/>
        <v>40</v>
      </c>
      <c r="AR8" s="8">
        <f>IF('Wiring Table'!$A8="","",Settings!$C$16)</f>
        <v>30</v>
      </c>
    </row>
    <row r="9" ht="14.45" customHeight="1" spans="1:44">
      <c r="A9" s="8">
        <f>IF('Wiring Table'!$A9="","",'Wiring Table'!$A9)</f>
        <v>7</v>
      </c>
      <c r="B9" s="9" cm="1">
        <f t="array" ref="B9">IF('Wiring Table'!$A9="","",IF('Wiring Table'!$B9&lt;&gt;"",'Wiring Table'!$B9,LOOKUP(2,1/('Wiring Table'!$B$1:$B8&lt;&gt;""),'Wiring Table'!$B$1:$B8)))</f>
        <v>62</v>
      </c>
      <c r="C9" s="8" t="str">
        <f>IF('Wiring Table'!$C9="","",'Wiring Table'!$C9)</f>
        <v>ORG</v>
      </c>
      <c r="D9" s="8">
        <f>IF('Wiring Table'!$D9="","",'Wiring Table'!$D9)</f>
        <v>0.5</v>
      </c>
      <c r="E9" s="10">
        <f>IF('Wiring Table'!$A9="","",Settings!$A$14)</f>
        <v>2</v>
      </c>
      <c r="F9" s="10">
        <f>IF('Wiring Table'!$A9="","",0)</f>
        <v>0</v>
      </c>
      <c r="G9" s="10">
        <f>IF('Wiring Table'!$E9="","",'Wiring Table'!$E9)</f>
        <v>750</v>
      </c>
      <c r="H9" s="11">
        <f>IF('Wiring Table'!A9="","",IF('Wiring Table'!F9&lt;&gt;"",VLOOKUP('Wiring Table'!F9,Legend!$A:$F,5,FALSE),IF('Wiring Table'!F8&lt;&gt;"",VLOOKUP('Wiring Table'!F8,Legend!$A:$F,5,FALSE),"")))</f>
        <v>0</v>
      </c>
      <c r="I9" s="11">
        <f>IF('Wiring Table'!A9="","",IF('Wiring Table'!F9&lt;&gt;"",VLOOKUP('Wiring Table'!F9,Legend!$A:$F,6,FALSE),IF('Wiring Table'!F8&lt;&gt;"",VLOOKUP('Wiring Table'!F8,Legend!$A:$F,6,FALSE),"")))</f>
        <v>0</v>
      </c>
      <c r="J9" s="10">
        <f>IF('Wiring Table'!A9="","",IF('Wiring Table'!G9&lt;&gt;"",VLOOKUP('Wiring Table'!G9,Legend!$A:$F,5,FALSE),IF('Wiring Table'!G8&lt;&gt;"",VLOOKUP('Wiring Table'!G8,Legend!$A:$F,5,FALSE),"")))</f>
        <v>0</v>
      </c>
      <c r="K9" s="11">
        <f>IF('Wiring Table'!A9="","",IF('Wiring Table'!G9&lt;&gt;"",VLOOKUP('Wiring Table'!G9,Legend!$A:$F,6,FALSE),IF('Wiring Table'!G8&lt;&gt;"",VLOOKUP('Wiring Table'!G8,Legend!$A:$F,6,FALSE),"")))</f>
        <v>0</v>
      </c>
      <c r="L9" s="11">
        <f t="shared" si="0"/>
        <v>0.5</v>
      </c>
      <c r="M9" s="10">
        <f t="shared" si="1"/>
        <v>0.6</v>
      </c>
      <c r="N9" s="11">
        <f>IF('Wiring Table'!$D9="","",VLOOKUP('Wiring Table'!$D9,Legend!$K:$L,2,FALSE))</f>
        <v>2</v>
      </c>
      <c r="O9" s="11">
        <f>IF('Wiring Table'!$D9="","",VLOOKUP('Wiring Table'!$D9,Legend!$K:$L,2,FALSE))</f>
        <v>2</v>
      </c>
      <c r="P9" s="10">
        <f>IF('Wiring Table'!$A9="","",0)</f>
        <v>0</v>
      </c>
      <c r="Q9" s="10">
        <f>IF('Wiring Table'!$A9="","",0)</f>
        <v>0</v>
      </c>
      <c r="R9" s="10">
        <f>IF('Wiring Table'!$A9="","",0)</f>
        <v>0</v>
      </c>
      <c r="S9" s="10">
        <f>IF('Wiring Table'!$A9="","",0)</f>
        <v>0</v>
      </c>
      <c r="T9" s="10">
        <f>IF('Wiring Table'!$A9="","",0)</f>
        <v>0</v>
      </c>
      <c r="U9" s="10">
        <f>IF('Wiring Table'!$A9="","",0)</f>
        <v>0</v>
      </c>
      <c r="V9" s="10">
        <f>IF('Wiring Table'!$A9="","",0)</f>
        <v>0</v>
      </c>
      <c r="W9" s="10">
        <f>IF('Wiring Table'!$A9="","",0)</f>
        <v>0</v>
      </c>
      <c r="X9" s="10">
        <f>IF('Wiring Table'!$A9="","",Settings!$A$16)</f>
        <v>1</v>
      </c>
      <c r="Y9" s="10">
        <f>IF('Wiring Table'!$D9="","",VLOOKUP('Wiring Table'!$D9,Legend!$K:$M,3,FALSE))</f>
        <v>1</v>
      </c>
      <c r="Z9" s="8">
        <f>IF('Wiring Table'!$A9="","",Settings!$A$18)</f>
        <v>1</v>
      </c>
      <c r="AA9" s="13">
        <f t="shared" si="2"/>
        <v>62</v>
      </c>
      <c r="AB9" s="8">
        <f>IF('Wiring Table'!$A9="","",Settings!$C$20)</f>
        <v>0</v>
      </c>
      <c r="AC9" s="13" t="str">
        <f>IF('Wiring Table'!A9="","",IF('Wiring Table'!H9&lt;&gt;"",'Wiring Table'!H9,'Wiring Table'!H8))</f>
        <v>K6.3 (A2)</v>
      </c>
      <c r="AD9" s="8">
        <f t="shared" si="3"/>
        <v>0</v>
      </c>
      <c r="AE9" s="13">
        <f t="shared" si="4"/>
        <v>62</v>
      </c>
      <c r="AF9" s="8">
        <f>IF('Wiring Table'!$A9="","",Settings!$C$22)</f>
        <v>0</v>
      </c>
      <c r="AG9" s="13" t="str">
        <f>IF('Wiring Table'!A9="","",IF('Wiring Table'!I9&lt;&gt;"",'Wiring Table'!I9,'Wiring Table'!I8))</f>
        <v>MORS. 62 (UP)</v>
      </c>
      <c r="AH9" s="8">
        <f t="shared" si="5"/>
        <v>0</v>
      </c>
      <c r="AI9" s="13">
        <f t="shared" si="6"/>
        <v>62</v>
      </c>
      <c r="AJ9" s="8">
        <f>IF('Wiring Table'!$A9="","",Settings!$C$24)</f>
        <v>0</v>
      </c>
      <c r="AK9" s="8">
        <f>IF('Wiring Table'!$A9="","",Settings!$A$16)</f>
        <v>1</v>
      </c>
      <c r="AL9" s="8">
        <f>IF('Wiring Table'!$A9="","",Settings!$C$14)</f>
        <v>30</v>
      </c>
      <c r="AM9" s="8">
        <f t="shared" si="7"/>
        <v>40</v>
      </c>
      <c r="AN9" s="8">
        <f>IF('Wiring Table'!$A9="","",Settings!$G$14)</f>
        <v>0</v>
      </c>
      <c r="AO9" s="8">
        <f>IF('Wiring Table'!$A9="","",Settings!$G$16)</f>
        <v>0</v>
      </c>
      <c r="AP9" s="8">
        <f>IF('Wiring Table'!$A9="","",Settings!$G$18)</f>
        <v>0</v>
      </c>
      <c r="AQ9" s="8">
        <f t="shared" si="8"/>
        <v>40</v>
      </c>
      <c r="AR9" s="8">
        <f>IF('Wiring Table'!$A9="","",Settings!$C$16)</f>
        <v>30</v>
      </c>
    </row>
    <row r="10" ht="14.45" customHeight="1" spans="1:44">
      <c r="A10" s="8">
        <f>IF('Wiring Table'!$A10="","",'Wiring Table'!$A10)</f>
        <v>8</v>
      </c>
      <c r="B10" s="9" cm="1">
        <f t="array" ref="B10">IF('Wiring Table'!$A10="","",IF('Wiring Table'!$B10&lt;&gt;"",'Wiring Table'!$B10,LOOKUP(2,1/('Wiring Table'!$B$1:$B9&lt;&gt;""),'Wiring Table'!$B$1:$B9)))</f>
        <v>63</v>
      </c>
      <c r="C10" s="8" t="str">
        <f>IF('Wiring Table'!$C10="","",'Wiring Table'!$C10)</f>
        <v>ORG</v>
      </c>
      <c r="D10" s="8">
        <f>IF('Wiring Table'!$D10="","",'Wiring Table'!$D10)</f>
        <v>0.5</v>
      </c>
      <c r="E10" s="10">
        <f>IF('Wiring Table'!$A10="","",Settings!$A$14)</f>
        <v>2</v>
      </c>
      <c r="F10" s="10">
        <f>IF('Wiring Table'!$A10="","",0)</f>
        <v>0</v>
      </c>
      <c r="G10" s="10">
        <f>IF('Wiring Table'!$E10="","",'Wiring Table'!$E10)</f>
        <v>750</v>
      </c>
      <c r="H10" s="11">
        <f>IF('Wiring Table'!A10="","",IF('Wiring Table'!F10&lt;&gt;"",VLOOKUP('Wiring Table'!F10,Legend!$A:$F,5,FALSE),IF('Wiring Table'!F9&lt;&gt;"",VLOOKUP('Wiring Table'!F9,Legend!$A:$F,5,FALSE),"")))</f>
        <v>0</v>
      </c>
      <c r="I10" s="11">
        <f>IF('Wiring Table'!A10="","",IF('Wiring Table'!F10&lt;&gt;"",VLOOKUP('Wiring Table'!F10,Legend!$A:$F,6,FALSE),IF('Wiring Table'!F9&lt;&gt;"",VLOOKUP('Wiring Table'!F9,Legend!$A:$F,6,FALSE),"")))</f>
        <v>0</v>
      </c>
      <c r="J10" s="10">
        <f>IF('Wiring Table'!A10="","",IF('Wiring Table'!G10&lt;&gt;"",VLOOKUP('Wiring Table'!G10,Legend!$A:$F,5,FALSE),IF('Wiring Table'!G9&lt;&gt;"",VLOOKUP('Wiring Table'!G9,Legend!$A:$F,5,FALSE),"")))</f>
        <v>0</v>
      </c>
      <c r="K10" s="11">
        <f>IF('Wiring Table'!A10="","",IF('Wiring Table'!G10&lt;&gt;"",VLOOKUP('Wiring Table'!G10,Legend!$A:$F,6,FALSE),IF('Wiring Table'!G9&lt;&gt;"",VLOOKUP('Wiring Table'!G9,Legend!$A:$F,6,FALSE),"")))</f>
        <v>0</v>
      </c>
      <c r="L10" s="11">
        <f t="shared" si="0"/>
        <v>0.5</v>
      </c>
      <c r="M10" s="10">
        <f t="shared" si="1"/>
        <v>0.6</v>
      </c>
      <c r="N10" s="11">
        <f>IF('Wiring Table'!$D10="","",VLOOKUP('Wiring Table'!$D10,Legend!$K:$L,2,FALSE))</f>
        <v>2</v>
      </c>
      <c r="O10" s="11">
        <f>IF('Wiring Table'!$D10="","",VLOOKUP('Wiring Table'!$D10,Legend!$K:$L,2,FALSE))</f>
        <v>2</v>
      </c>
      <c r="P10" s="10">
        <f>IF('Wiring Table'!$A10="","",0)</f>
        <v>0</v>
      </c>
      <c r="Q10" s="10">
        <f>IF('Wiring Table'!$A10="","",0)</f>
        <v>0</v>
      </c>
      <c r="R10" s="10">
        <f>IF('Wiring Table'!$A10="","",0)</f>
        <v>0</v>
      </c>
      <c r="S10" s="10">
        <f>IF('Wiring Table'!$A10="","",0)</f>
        <v>0</v>
      </c>
      <c r="T10" s="10">
        <f>IF('Wiring Table'!$A10="","",0)</f>
        <v>0</v>
      </c>
      <c r="U10" s="10">
        <f>IF('Wiring Table'!$A10="","",0)</f>
        <v>0</v>
      </c>
      <c r="V10" s="10">
        <f>IF('Wiring Table'!$A10="","",0)</f>
        <v>0</v>
      </c>
      <c r="W10" s="10">
        <f>IF('Wiring Table'!$A10="","",0)</f>
        <v>0</v>
      </c>
      <c r="X10" s="10">
        <f>IF('Wiring Table'!$A10="","",Settings!$A$16)</f>
        <v>1</v>
      </c>
      <c r="Y10" s="10">
        <f>IF('Wiring Table'!$D10="","",VLOOKUP('Wiring Table'!$D10,Legend!$K:$M,3,FALSE))</f>
        <v>1</v>
      </c>
      <c r="Z10" s="8">
        <f>IF('Wiring Table'!$A10="","",Settings!$A$18)</f>
        <v>1</v>
      </c>
      <c r="AA10" s="13">
        <f t="shared" si="2"/>
        <v>63</v>
      </c>
      <c r="AB10" s="8">
        <f>IF('Wiring Table'!$A10="","",Settings!$C$20)</f>
        <v>0</v>
      </c>
      <c r="AC10" s="13" t="str">
        <f>IF('Wiring Table'!A10="","",IF('Wiring Table'!H10&lt;&gt;"",'Wiring Table'!H10,'Wiring Table'!H9))</f>
        <v>K6.4 (A2)</v>
      </c>
      <c r="AD10" s="8">
        <f t="shared" si="3"/>
        <v>0</v>
      </c>
      <c r="AE10" s="13">
        <f t="shared" si="4"/>
        <v>63</v>
      </c>
      <c r="AF10" s="8">
        <f>IF('Wiring Table'!$A10="","",Settings!$C$22)</f>
        <v>0</v>
      </c>
      <c r="AG10" s="13" t="str">
        <f>IF('Wiring Table'!A10="","",IF('Wiring Table'!I10&lt;&gt;"",'Wiring Table'!I10,'Wiring Table'!I9))</f>
        <v>MORS. 63 (UP)</v>
      </c>
      <c r="AH10" s="8">
        <f t="shared" si="5"/>
        <v>0</v>
      </c>
      <c r="AI10" s="13">
        <f t="shared" si="6"/>
        <v>63</v>
      </c>
      <c r="AJ10" s="8">
        <f>IF('Wiring Table'!$A10="","",Settings!$C$24)</f>
        <v>0</v>
      </c>
      <c r="AK10" s="8">
        <f>IF('Wiring Table'!$A10="","",Settings!$A$16)</f>
        <v>1</v>
      </c>
      <c r="AL10" s="8">
        <f>IF('Wiring Table'!$A10="","",Settings!$C$14)</f>
        <v>30</v>
      </c>
      <c r="AM10" s="8">
        <f t="shared" si="7"/>
        <v>40</v>
      </c>
      <c r="AN10" s="8">
        <f>IF('Wiring Table'!$A10="","",Settings!$G$14)</f>
        <v>0</v>
      </c>
      <c r="AO10" s="8">
        <f>IF('Wiring Table'!$A10="","",Settings!$G$16)</f>
        <v>0</v>
      </c>
      <c r="AP10" s="8">
        <f>IF('Wiring Table'!$A10="","",Settings!$G$18)</f>
        <v>0</v>
      </c>
      <c r="AQ10" s="8">
        <f t="shared" si="8"/>
        <v>40</v>
      </c>
      <c r="AR10" s="8">
        <f>IF('Wiring Table'!$A10="","",Settings!$C$16)</f>
        <v>30</v>
      </c>
    </row>
    <row r="11" ht="14.45" customHeight="1" spans="1:44">
      <c r="A11" s="8">
        <f>IF('Wiring Table'!$A11="","",'Wiring Table'!$A11)</f>
        <v>9</v>
      </c>
      <c r="B11" s="9" cm="1">
        <f t="array" ref="B11">IF('Wiring Table'!$A11="","",IF('Wiring Table'!$B11&lt;&gt;"",'Wiring Table'!$B11,LOOKUP(2,1/('Wiring Table'!$B$1:$B10&lt;&gt;""),'Wiring Table'!$B$1:$B10)))</f>
        <v>64</v>
      </c>
      <c r="C11" s="8" t="str">
        <f>IF('Wiring Table'!$C11="","",'Wiring Table'!$C11)</f>
        <v>ORG</v>
      </c>
      <c r="D11" s="8">
        <f>IF('Wiring Table'!$D11="","",'Wiring Table'!$D11)</f>
        <v>0.5</v>
      </c>
      <c r="E11" s="10">
        <f>IF('Wiring Table'!$A11="","",Settings!$A$14)</f>
        <v>2</v>
      </c>
      <c r="F11" s="10">
        <f>IF('Wiring Table'!$A11="","",0)</f>
        <v>0</v>
      </c>
      <c r="G11" s="10">
        <f>IF('Wiring Table'!$E11="","",'Wiring Table'!$E11)</f>
        <v>750</v>
      </c>
      <c r="H11" s="11">
        <f>IF('Wiring Table'!A11="","",IF('Wiring Table'!F11&lt;&gt;"",VLOOKUP('Wiring Table'!F11,Legend!$A:$F,5,FALSE),IF('Wiring Table'!F10&lt;&gt;"",VLOOKUP('Wiring Table'!F10,Legend!$A:$F,5,FALSE),"")))</f>
        <v>0</v>
      </c>
      <c r="I11" s="11">
        <f>IF('Wiring Table'!A11="","",IF('Wiring Table'!F11&lt;&gt;"",VLOOKUP('Wiring Table'!F11,Legend!$A:$F,6,FALSE),IF('Wiring Table'!F10&lt;&gt;"",VLOOKUP('Wiring Table'!F10,Legend!$A:$F,6,FALSE),"")))</f>
        <v>0</v>
      </c>
      <c r="J11" s="10">
        <f>IF('Wiring Table'!A11="","",IF('Wiring Table'!G11&lt;&gt;"",VLOOKUP('Wiring Table'!G11,Legend!$A:$F,5,FALSE),IF('Wiring Table'!G10&lt;&gt;"",VLOOKUP('Wiring Table'!G10,Legend!$A:$F,5,FALSE),"")))</f>
        <v>0</v>
      </c>
      <c r="K11" s="11">
        <f>IF('Wiring Table'!A11="","",IF('Wiring Table'!G11&lt;&gt;"",VLOOKUP('Wiring Table'!G11,Legend!$A:$F,6,FALSE),IF('Wiring Table'!G10&lt;&gt;"",VLOOKUP('Wiring Table'!G10,Legend!$A:$F,6,FALSE),"")))</f>
        <v>0</v>
      </c>
      <c r="L11" s="11">
        <f t="shared" si="0"/>
        <v>0.5</v>
      </c>
      <c r="M11" s="10">
        <f t="shared" si="1"/>
        <v>0.6</v>
      </c>
      <c r="N11" s="11">
        <f>IF('Wiring Table'!$D11="","",VLOOKUP('Wiring Table'!$D11,Legend!$K:$L,2,FALSE))</f>
        <v>2</v>
      </c>
      <c r="O11" s="11">
        <f>IF('Wiring Table'!$D11="","",VLOOKUP('Wiring Table'!$D11,Legend!$K:$L,2,FALSE))</f>
        <v>2</v>
      </c>
      <c r="P11" s="10">
        <f>IF('Wiring Table'!$A11="","",0)</f>
        <v>0</v>
      </c>
      <c r="Q11" s="10">
        <f>IF('Wiring Table'!$A11="","",0)</f>
        <v>0</v>
      </c>
      <c r="R11" s="10">
        <f>IF('Wiring Table'!$A11="","",0)</f>
        <v>0</v>
      </c>
      <c r="S11" s="10">
        <f>IF('Wiring Table'!$A11="","",0)</f>
        <v>0</v>
      </c>
      <c r="T11" s="10">
        <f>IF('Wiring Table'!$A11="","",0)</f>
        <v>0</v>
      </c>
      <c r="U11" s="10">
        <f>IF('Wiring Table'!$A11="","",0)</f>
        <v>0</v>
      </c>
      <c r="V11" s="10">
        <f>IF('Wiring Table'!$A11="","",0)</f>
        <v>0</v>
      </c>
      <c r="W11" s="10">
        <f>IF('Wiring Table'!$A11="","",0)</f>
        <v>0</v>
      </c>
      <c r="X11" s="10">
        <f>IF('Wiring Table'!$A11="","",Settings!$A$16)</f>
        <v>1</v>
      </c>
      <c r="Y11" s="10">
        <f>IF('Wiring Table'!$D11="","",VLOOKUP('Wiring Table'!$D11,Legend!$K:$M,3,FALSE))</f>
        <v>1</v>
      </c>
      <c r="Z11" s="8">
        <f>IF('Wiring Table'!$A11="","",Settings!$A$18)</f>
        <v>1</v>
      </c>
      <c r="AA11" s="13">
        <f t="shared" si="2"/>
        <v>64</v>
      </c>
      <c r="AB11" s="8">
        <f>IF('Wiring Table'!$A11="","",Settings!$C$20)</f>
        <v>0</v>
      </c>
      <c r="AC11" s="13" t="str">
        <f>IF('Wiring Table'!A11="","",IF('Wiring Table'!H11&lt;&gt;"",'Wiring Table'!H11,'Wiring Table'!H10))</f>
        <v>K6.5 (A2)</v>
      </c>
      <c r="AD11" s="8">
        <f t="shared" si="3"/>
        <v>0</v>
      </c>
      <c r="AE11" s="13">
        <f t="shared" si="4"/>
        <v>64</v>
      </c>
      <c r="AF11" s="8">
        <f>IF('Wiring Table'!$A11="","",Settings!$C$22)</f>
        <v>0</v>
      </c>
      <c r="AG11" s="13" t="str">
        <f>IF('Wiring Table'!A11="","",IF('Wiring Table'!I11&lt;&gt;"",'Wiring Table'!I11,'Wiring Table'!I10))</f>
        <v>MORS. 64 (UP)</v>
      </c>
      <c r="AH11" s="8">
        <f t="shared" si="5"/>
        <v>0</v>
      </c>
      <c r="AI11" s="13">
        <f t="shared" si="6"/>
        <v>64</v>
      </c>
      <c r="AJ11" s="8">
        <f>IF('Wiring Table'!$A11="","",Settings!$C$24)</f>
        <v>0</v>
      </c>
      <c r="AK11" s="8">
        <f>IF('Wiring Table'!$A11="","",Settings!$A$16)</f>
        <v>1</v>
      </c>
      <c r="AL11" s="8">
        <f>IF('Wiring Table'!$A11="","",Settings!$C$14)</f>
        <v>30</v>
      </c>
      <c r="AM11" s="8">
        <f t="shared" si="7"/>
        <v>40</v>
      </c>
      <c r="AN11" s="8">
        <f>IF('Wiring Table'!$A11="","",Settings!$G$14)</f>
        <v>0</v>
      </c>
      <c r="AO11" s="8">
        <f>IF('Wiring Table'!$A11="","",Settings!$G$16)</f>
        <v>0</v>
      </c>
      <c r="AP11" s="8">
        <f>IF('Wiring Table'!$A11="","",Settings!$G$18)</f>
        <v>0</v>
      </c>
      <c r="AQ11" s="8">
        <f t="shared" si="8"/>
        <v>40</v>
      </c>
      <c r="AR11" s="8">
        <f>IF('Wiring Table'!$A11="","",Settings!$C$16)</f>
        <v>30</v>
      </c>
    </row>
    <row r="12" ht="14.45" customHeight="1" spans="1:44">
      <c r="A12" s="8">
        <f>IF('Wiring Table'!$A12="","",'Wiring Table'!$A12)</f>
        <v>10</v>
      </c>
      <c r="B12" s="9" cm="1">
        <f t="array" ref="B12">IF('Wiring Table'!$A12="","",IF('Wiring Table'!$B12&lt;&gt;"",'Wiring Table'!$B12,LOOKUP(2,1/('Wiring Table'!$B$1:$B11&lt;&gt;""),'Wiring Table'!$B$1:$B11)))</f>
        <v>65</v>
      </c>
      <c r="C12" s="8" t="str">
        <f>IF('Wiring Table'!$C12="","",'Wiring Table'!$C12)</f>
        <v>ORG</v>
      </c>
      <c r="D12" s="8">
        <f>IF('Wiring Table'!$D12="","",'Wiring Table'!$D12)</f>
        <v>0.5</v>
      </c>
      <c r="E12" s="10">
        <f>IF('Wiring Table'!$A12="","",Settings!$A$14)</f>
        <v>2</v>
      </c>
      <c r="F12" s="10">
        <f>IF('Wiring Table'!$A12="","",0)</f>
        <v>0</v>
      </c>
      <c r="G12" s="10">
        <f>IF('Wiring Table'!$E12="","",'Wiring Table'!$E12)</f>
        <v>750</v>
      </c>
      <c r="H12" s="11">
        <f>IF('Wiring Table'!A12="","",IF('Wiring Table'!F12&lt;&gt;"",VLOOKUP('Wiring Table'!F12,Legend!$A:$F,5,FALSE),IF('Wiring Table'!F11&lt;&gt;"",VLOOKUP('Wiring Table'!F11,Legend!$A:$F,5,FALSE),"")))</f>
        <v>0</v>
      </c>
      <c r="I12" s="11">
        <f>IF('Wiring Table'!A12="","",IF('Wiring Table'!F12&lt;&gt;"",VLOOKUP('Wiring Table'!F12,Legend!$A:$F,6,FALSE),IF('Wiring Table'!F11&lt;&gt;"",VLOOKUP('Wiring Table'!F11,Legend!$A:$F,6,FALSE),"")))</f>
        <v>0</v>
      </c>
      <c r="J12" s="10">
        <f>IF('Wiring Table'!A12="","",IF('Wiring Table'!G12&lt;&gt;"",VLOOKUP('Wiring Table'!G12,Legend!$A:$F,5,FALSE),IF('Wiring Table'!G11&lt;&gt;"",VLOOKUP('Wiring Table'!G11,Legend!$A:$F,5,FALSE),"")))</f>
        <v>0</v>
      </c>
      <c r="K12" s="11">
        <f>IF('Wiring Table'!A12="","",IF('Wiring Table'!G12&lt;&gt;"",VLOOKUP('Wiring Table'!G12,Legend!$A:$F,6,FALSE),IF('Wiring Table'!G11&lt;&gt;"",VLOOKUP('Wiring Table'!G11,Legend!$A:$F,6,FALSE),"")))</f>
        <v>0</v>
      </c>
      <c r="L12" s="11">
        <f t="shared" si="0"/>
        <v>0.5</v>
      </c>
      <c r="M12" s="10">
        <f t="shared" si="1"/>
        <v>0.6</v>
      </c>
      <c r="N12" s="11">
        <f>IF('Wiring Table'!$D12="","",VLOOKUP('Wiring Table'!$D12,Legend!$K:$L,2,FALSE))</f>
        <v>2</v>
      </c>
      <c r="O12" s="11">
        <f>IF('Wiring Table'!$D12="","",VLOOKUP('Wiring Table'!$D12,Legend!$K:$L,2,FALSE))</f>
        <v>2</v>
      </c>
      <c r="P12" s="10">
        <f>IF('Wiring Table'!$A12="","",0)</f>
        <v>0</v>
      </c>
      <c r="Q12" s="10">
        <f>IF('Wiring Table'!$A12="","",0)</f>
        <v>0</v>
      </c>
      <c r="R12" s="10">
        <f>IF('Wiring Table'!$A12="","",0)</f>
        <v>0</v>
      </c>
      <c r="S12" s="10">
        <f>IF('Wiring Table'!$A12="","",0)</f>
        <v>0</v>
      </c>
      <c r="T12" s="10">
        <f>IF('Wiring Table'!$A12="","",0)</f>
        <v>0</v>
      </c>
      <c r="U12" s="10">
        <f>IF('Wiring Table'!$A12="","",0)</f>
        <v>0</v>
      </c>
      <c r="V12" s="10">
        <f>IF('Wiring Table'!$A12="","",0)</f>
        <v>0</v>
      </c>
      <c r="W12" s="10">
        <f>IF('Wiring Table'!$A12="","",0)</f>
        <v>0</v>
      </c>
      <c r="X12" s="10">
        <f>IF('Wiring Table'!$A12="","",Settings!$A$16)</f>
        <v>1</v>
      </c>
      <c r="Y12" s="10">
        <f>IF('Wiring Table'!$D12="","",VLOOKUP('Wiring Table'!$D12,Legend!$K:$M,3,FALSE))</f>
        <v>1</v>
      </c>
      <c r="Z12" s="8">
        <f>IF('Wiring Table'!$A12="","",Settings!$A$18)</f>
        <v>1</v>
      </c>
      <c r="AA12" s="13">
        <f t="shared" si="2"/>
        <v>65</v>
      </c>
      <c r="AB12" s="8">
        <f>IF('Wiring Table'!$A12="","",Settings!$C$20)</f>
        <v>0</v>
      </c>
      <c r="AC12" s="13" t="str">
        <f>IF('Wiring Table'!A12="","",IF('Wiring Table'!H12&lt;&gt;"",'Wiring Table'!H12,'Wiring Table'!H11))</f>
        <v>K6.6 (A2)</v>
      </c>
      <c r="AD12" s="8">
        <f t="shared" si="3"/>
        <v>0</v>
      </c>
      <c r="AE12" s="13">
        <f t="shared" si="4"/>
        <v>65</v>
      </c>
      <c r="AF12" s="8">
        <f>IF('Wiring Table'!$A12="","",Settings!$C$22)</f>
        <v>0</v>
      </c>
      <c r="AG12" s="13" t="str">
        <f>IF('Wiring Table'!A12="","",IF('Wiring Table'!I12&lt;&gt;"",'Wiring Table'!I12,'Wiring Table'!I11))</f>
        <v>MORS. 65 (UP)</v>
      </c>
      <c r="AH12" s="8">
        <f t="shared" si="5"/>
        <v>0</v>
      </c>
      <c r="AI12" s="13">
        <f t="shared" si="6"/>
        <v>65</v>
      </c>
      <c r="AJ12" s="8">
        <f>IF('Wiring Table'!$A12="","",Settings!$C$24)</f>
        <v>0</v>
      </c>
      <c r="AK12" s="8">
        <f>IF('Wiring Table'!$A12="","",Settings!$A$16)</f>
        <v>1</v>
      </c>
      <c r="AL12" s="8">
        <f>IF('Wiring Table'!$A12="","",Settings!$C$14)</f>
        <v>30</v>
      </c>
      <c r="AM12" s="8">
        <f t="shared" si="7"/>
        <v>40</v>
      </c>
      <c r="AN12" s="8">
        <f>IF('Wiring Table'!$A12="","",Settings!$G$14)</f>
        <v>0</v>
      </c>
      <c r="AO12" s="8">
        <f>IF('Wiring Table'!$A12="","",Settings!$G$16)</f>
        <v>0</v>
      </c>
      <c r="AP12" s="8">
        <f>IF('Wiring Table'!$A12="","",Settings!$G$18)</f>
        <v>0</v>
      </c>
      <c r="AQ12" s="8">
        <f t="shared" si="8"/>
        <v>40</v>
      </c>
      <c r="AR12" s="8">
        <f>IF('Wiring Table'!$A12="","",Settings!$C$16)</f>
        <v>30</v>
      </c>
    </row>
    <row r="13" ht="14.45" customHeight="1" spans="1:44">
      <c r="A13" s="8">
        <f>IF('Wiring Table'!$A13="","",'Wiring Table'!$A13)</f>
        <v>11</v>
      </c>
      <c r="B13" s="9" cm="1">
        <f t="array" ref="B13">IF('Wiring Table'!$A13="","",IF('Wiring Table'!$B13&lt;&gt;"",'Wiring Table'!$B13,LOOKUP(2,1/('Wiring Table'!$B$1:$B12&lt;&gt;""),'Wiring Table'!$B$1:$B12)))</f>
        <v>66</v>
      </c>
      <c r="C13" s="8" t="str">
        <f>IF('Wiring Table'!$C13="","",'Wiring Table'!$C13)</f>
        <v>ORG</v>
      </c>
      <c r="D13" s="8">
        <f>IF('Wiring Table'!$D13="","",'Wiring Table'!$D13)</f>
        <v>0.5</v>
      </c>
      <c r="E13" s="10">
        <f>IF('Wiring Table'!$A13="","",Settings!$A$14)</f>
        <v>2</v>
      </c>
      <c r="F13" s="10">
        <f>IF('Wiring Table'!$A13="","",0)</f>
        <v>0</v>
      </c>
      <c r="G13" s="10">
        <f>IF('Wiring Table'!$E13="","",'Wiring Table'!$E13)</f>
        <v>250</v>
      </c>
      <c r="H13" s="11">
        <f>IF('Wiring Table'!A13="","",IF('Wiring Table'!F13&lt;&gt;"",VLOOKUP('Wiring Table'!F13,Legend!$A:$F,5,FALSE),IF('Wiring Table'!F12&lt;&gt;"",VLOOKUP('Wiring Table'!F12,Legend!$A:$F,5,FALSE),"")))</f>
        <v>0</v>
      </c>
      <c r="I13" s="11">
        <f>IF('Wiring Table'!A13="","",IF('Wiring Table'!F13&lt;&gt;"",VLOOKUP('Wiring Table'!F13,Legend!$A:$F,6,FALSE),IF('Wiring Table'!F12&lt;&gt;"",VLOOKUP('Wiring Table'!F12,Legend!$A:$F,6,FALSE),"")))</f>
        <v>0</v>
      </c>
      <c r="J13" s="10">
        <f>IF('Wiring Table'!A13="","",IF('Wiring Table'!G13&lt;&gt;"",VLOOKUP('Wiring Table'!G13,Legend!$A:$F,5,FALSE),IF('Wiring Table'!G12&lt;&gt;"",VLOOKUP('Wiring Table'!G12,Legend!$A:$F,5,FALSE),"")))</f>
        <v>0</v>
      </c>
      <c r="K13" s="11">
        <f>IF('Wiring Table'!A13="","",IF('Wiring Table'!G13&lt;&gt;"",VLOOKUP('Wiring Table'!G13,Legend!$A:$F,6,FALSE),IF('Wiring Table'!G12&lt;&gt;"",VLOOKUP('Wiring Table'!G12,Legend!$A:$F,6,FALSE),"")))</f>
        <v>0</v>
      </c>
      <c r="L13" s="11">
        <f t="shared" si="0"/>
        <v>0.5</v>
      </c>
      <c r="M13" s="10">
        <f t="shared" si="1"/>
        <v>0.6</v>
      </c>
      <c r="N13" s="11">
        <f>IF('Wiring Table'!$D13="","",VLOOKUP('Wiring Table'!$D13,Legend!$K:$L,2,FALSE))</f>
        <v>2</v>
      </c>
      <c r="O13" s="11">
        <f>IF('Wiring Table'!$D13="","",VLOOKUP('Wiring Table'!$D13,Legend!$K:$L,2,FALSE))</f>
        <v>2</v>
      </c>
      <c r="P13" s="10">
        <f>IF('Wiring Table'!$A13="","",0)</f>
        <v>0</v>
      </c>
      <c r="Q13" s="10">
        <f>IF('Wiring Table'!$A13="","",0)</f>
        <v>0</v>
      </c>
      <c r="R13" s="10">
        <f>IF('Wiring Table'!$A13="","",0)</f>
        <v>0</v>
      </c>
      <c r="S13" s="10">
        <f>IF('Wiring Table'!$A13="","",0)</f>
        <v>0</v>
      </c>
      <c r="T13" s="10">
        <f>IF('Wiring Table'!$A13="","",0)</f>
        <v>0</v>
      </c>
      <c r="U13" s="10">
        <f>IF('Wiring Table'!$A13="","",0)</f>
        <v>0</v>
      </c>
      <c r="V13" s="10">
        <f>IF('Wiring Table'!$A13="","",0)</f>
        <v>0</v>
      </c>
      <c r="W13" s="10">
        <f>IF('Wiring Table'!$A13="","",0)</f>
        <v>0</v>
      </c>
      <c r="X13" s="10">
        <f>IF('Wiring Table'!$A13="","",Settings!$A$16)</f>
        <v>1</v>
      </c>
      <c r="Y13" s="10">
        <f>IF('Wiring Table'!$D13="","",VLOOKUP('Wiring Table'!$D13,Legend!$K:$M,3,FALSE))</f>
        <v>1</v>
      </c>
      <c r="Z13" s="8">
        <f>IF('Wiring Table'!$A13="","",Settings!$A$18)</f>
        <v>1</v>
      </c>
      <c r="AA13" s="13">
        <f t="shared" si="2"/>
        <v>66</v>
      </c>
      <c r="AB13" s="8">
        <f>IF('Wiring Table'!$A13="","",Settings!$C$20)</f>
        <v>0</v>
      </c>
      <c r="AC13" s="13" t="str">
        <f>IF('Wiring Table'!A13="","",IF('Wiring Table'!H13&lt;&gt;"",'Wiring Table'!H13,'Wiring Table'!H12))</f>
        <v>F6.7 (2)</v>
      </c>
      <c r="AD13" s="8">
        <f t="shared" si="3"/>
        <v>0</v>
      </c>
      <c r="AE13" s="13">
        <f t="shared" si="4"/>
        <v>66</v>
      </c>
      <c r="AF13" s="8">
        <f>IF('Wiring Table'!$A13="","",Settings!$C$22)</f>
        <v>0</v>
      </c>
      <c r="AG13" s="13" t="str">
        <f>IF('Wiring Table'!A13="","",IF('Wiring Table'!I13&lt;&gt;"",'Wiring Table'!I13,'Wiring Table'!I12))</f>
        <v>MORS. 66 (UP)</v>
      </c>
      <c r="AH13" s="8">
        <f t="shared" si="5"/>
        <v>0</v>
      </c>
      <c r="AI13" s="13">
        <f t="shared" si="6"/>
        <v>66</v>
      </c>
      <c r="AJ13" s="8">
        <f>IF('Wiring Table'!$A13="","",Settings!$C$24)</f>
        <v>0</v>
      </c>
      <c r="AK13" s="8">
        <f>IF('Wiring Table'!$A13="","",Settings!$A$16)</f>
        <v>1</v>
      </c>
      <c r="AL13" s="8">
        <f>IF('Wiring Table'!$A13="","",Settings!$C$14)</f>
        <v>30</v>
      </c>
      <c r="AM13" s="8">
        <f t="shared" si="7"/>
        <v>40</v>
      </c>
      <c r="AN13" s="8">
        <f>IF('Wiring Table'!$A13="","",Settings!$G$14)</f>
        <v>0</v>
      </c>
      <c r="AO13" s="8">
        <f>IF('Wiring Table'!$A13="","",Settings!$G$16)</f>
        <v>0</v>
      </c>
      <c r="AP13" s="8">
        <f>IF('Wiring Table'!$A13="","",Settings!$G$18)</f>
        <v>0</v>
      </c>
      <c r="AQ13" s="8">
        <f t="shared" si="8"/>
        <v>40</v>
      </c>
      <c r="AR13" s="8">
        <f>IF('Wiring Table'!$A13="","",Settings!$C$16)</f>
        <v>30</v>
      </c>
    </row>
    <row r="14" ht="14.45" customHeight="1" spans="1:44">
      <c r="A14" s="8">
        <f>IF('Wiring Table'!$A14="","",'Wiring Table'!$A14)</f>
        <v>12</v>
      </c>
      <c r="B14" s="9" cm="1">
        <f t="array" ref="B14">IF('Wiring Table'!$A14="","",IF('Wiring Table'!$B14&lt;&gt;"",'Wiring Table'!$B14,LOOKUP(2,1/('Wiring Table'!$B$1:$B13&lt;&gt;""),'Wiring Table'!$B$1:$B13)))</f>
        <v>50</v>
      </c>
      <c r="C14" s="8" t="str">
        <f>IF('Wiring Table'!$C14="","",'Wiring Table'!$C14)</f>
        <v>BLU</v>
      </c>
      <c r="D14" s="8">
        <f>IF('Wiring Table'!$D14="","",'Wiring Table'!$D14)</f>
        <v>0.5</v>
      </c>
      <c r="E14" s="10">
        <f>IF('Wiring Table'!$A14="","",Settings!$A$14)</f>
        <v>2</v>
      </c>
      <c r="F14" s="10">
        <f>IF('Wiring Table'!$A14="","",0)</f>
        <v>0</v>
      </c>
      <c r="G14" s="10">
        <f>IF('Wiring Table'!$E14="","",'Wiring Table'!$E14)</f>
        <v>700</v>
      </c>
      <c r="H14" s="11">
        <f>IF('Wiring Table'!A14="","",IF('Wiring Table'!F14&lt;&gt;"",VLOOKUP('Wiring Table'!F14,Legend!$A:$F,5,FALSE),IF('Wiring Table'!F13&lt;&gt;"",VLOOKUP('Wiring Table'!F13,Legend!$A:$F,5,FALSE),"")))</f>
        <v>0</v>
      </c>
      <c r="I14" s="11">
        <f>IF('Wiring Table'!A14="","",IF('Wiring Table'!F14&lt;&gt;"",VLOOKUP('Wiring Table'!F14,Legend!$A:$F,6,FALSE),IF('Wiring Table'!F13&lt;&gt;"",VLOOKUP('Wiring Table'!F13,Legend!$A:$F,6,FALSE),"")))</f>
        <v>0</v>
      </c>
      <c r="J14" s="10">
        <f>IF('Wiring Table'!A14="","",IF('Wiring Table'!G14&lt;&gt;"",VLOOKUP('Wiring Table'!G14,Legend!$A:$F,5,FALSE),IF('Wiring Table'!G13&lt;&gt;"",VLOOKUP('Wiring Table'!G13,Legend!$A:$F,5,FALSE),"")))</f>
        <v>0</v>
      </c>
      <c r="K14" s="11">
        <f>IF('Wiring Table'!A14="","",IF('Wiring Table'!G14&lt;&gt;"",VLOOKUP('Wiring Table'!G14,Legend!$A:$F,6,FALSE),IF('Wiring Table'!G13&lt;&gt;"",VLOOKUP('Wiring Table'!G13,Legend!$A:$F,6,FALSE),"")))</f>
        <v>0</v>
      </c>
      <c r="L14" s="11">
        <f t="shared" si="0"/>
        <v>0.5</v>
      </c>
      <c r="M14" s="10">
        <f t="shared" si="1"/>
        <v>0.6</v>
      </c>
      <c r="N14" s="11">
        <f>IF('Wiring Table'!$D14="","",VLOOKUP('Wiring Table'!$D14,Legend!$K:$L,2,FALSE))</f>
        <v>2</v>
      </c>
      <c r="O14" s="11">
        <f>IF('Wiring Table'!$D14="","",VLOOKUP('Wiring Table'!$D14,Legend!$K:$L,2,FALSE))</f>
        <v>2</v>
      </c>
      <c r="P14" s="10">
        <f>IF('Wiring Table'!$A14="","",0)</f>
        <v>0</v>
      </c>
      <c r="Q14" s="10">
        <f>IF('Wiring Table'!$A14="","",0)</f>
        <v>0</v>
      </c>
      <c r="R14" s="10">
        <f>IF('Wiring Table'!$A14="","",0)</f>
        <v>0</v>
      </c>
      <c r="S14" s="10">
        <f>IF('Wiring Table'!$A14="","",0)</f>
        <v>0</v>
      </c>
      <c r="T14" s="10">
        <f>IF('Wiring Table'!$A14="","",0)</f>
        <v>0</v>
      </c>
      <c r="U14" s="10">
        <f>IF('Wiring Table'!$A14="","",0)</f>
        <v>0</v>
      </c>
      <c r="V14" s="10">
        <f>IF('Wiring Table'!$A14="","",0)</f>
        <v>0</v>
      </c>
      <c r="W14" s="10">
        <f>IF('Wiring Table'!$A14="","",0)</f>
        <v>0</v>
      </c>
      <c r="X14" s="10">
        <f>IF('Wiring Table'!$A14="","",Settings!$A$16)</f>
        <v>1</v>
      </c>
      <c r="Y14" s="10">
        <f>IF('Wiring Table'!$D14="","",VLOOKUP('Wiring Table'!$D14,Legend!$K:$M,3,FALSE))</f>
        <v>1</v>
      </c>
      <c r="Z14" s="8">
        <f>IF('Wiring Table'!$A14="","",Settings!$A$18)</f>
        <v>1</v>
      </c>
      <c r="AA14" s="13">
        <f t="shared" si="2"/>
        <v>50</v>
      </c>
      <c r="AB14" s="8">
        <f>IF('Wiring Table'!$A14="","",Settings!$C$20)</f>
        <v>0</v>
      </c>
      <c r="AC14" s="13" t="str">
        <f>IF('Wiring Table'!A14="","",IF('Wiring Table'!H14&lt;&gt;"",'Wiring Table'!H14,'Wiring Table'!H13))</f>
        <v>K5.7 (A1)</v>
      </c>
      <c r="AD14" s="8">
        <f t="shared" si="3"/>
        <v>0</v>
      </c>
      <c r="AE14" s="13">
        <f t="shared" si="4"/>
        <v>50</v>
      </c>
      <c r="AF14" s="8">
        <f>IF('Wiring Table'!$A14="","",Settings!$C$22)</f>
        <v>0</v>
      </c>
      <c r="AG14" s="13" t="str">
        <f>IF('Wiring Table'!A14="","",IF('Wiring Table'!I14&lt;&gt;"",'Wiring Table'!I14,'Wiring Table'!I13))</f>
        <v>GPIO (brown)</v>
      </c>
      <c r="AH14" s="8">
        <f t="shared" si="5"/>
        <v>0</v>
      </c>
      <c r="AI14" s="13">
        <f t="shared" si="6"/>
        <v>50</v>
      </c>
      <c r="AJ14" s="8">
        <f>IF('Wiring Table'!$A14="","",Settings!$C$24)</f>
        <v>0</v>
      </c>
      <c r="AK14" s="8">
        <f>IF('Wiring Table'!$A14="","",Settings!$A$16)</f>
        <v>1</v>
      </c>
      <c r="AL14" s="8">
        <f>IF('Wiring Table'!$A14="","",Settings!$C$14)</f>
        <v>30</v>
      </c>
      <c r="AM14" s="8">
        <f t="shared" si="7"/>
        <v>40</v>
      </c>
      <c r="AN14" s="8">
        <f>IF('Wiring Table'!$A14="","",Settings!$G$14)</f>
        <v>0</v>
      </c>
      <c r="AO14" s="8">
        <f>IF('Wiring Table'!$A14="","",Settings!$G$16)</f>
        <v>0</v>
      </c>
      <c r="AP14" s="8">
        <f>IF('Wiring Table'!$A14="","",Settings!$G$18)</f>
        <v>0</v>
      </c>
      <c r="AQ14" s="8">
        <f t="shared" si="8"/>
        <v>40</v>
      </c>
      <c r="AR14" s="8">
        <f>IF('Wiring Table'!$A14="","",Settings!$C$16)</f>
        <v>30</v>
      </c>
    </row>
    <row r="15" ht="14.45" customHeight="1" spans="1:44">
      <c r="A15" s="8">
        <f>IF('Wiring Table'!$A15="","",'Wiring Table'!$A15)</f>
        <v>13</v>
      </c>
      <c r="B15" s="9" cm="1">
        <f t="array" ref="B15">IF('Wiring Table'!$A15="","",IF('Wiring Table'!$B15&lt;&gt;"",'Wiring Table'!$B15,LOOKUP(2,1/('Wiring Table'!$B$1:$B14&lt;&gt;""),'Wiring Table'!$B$1:$B14)))</f>
        <v>51</v>
      </c>
      <c r="C15" s="8" t="str">
        <f>IF('Wiring Table'!$C15="","",'Wiring Table'!$C15)</f>
        <v>BLU</v>
      </c>
      <c r="D15" s="8">
        <f>IF('Wiring Table'!$D15="","",'Wiring Table'!$D15)</f>
        <v>0.5</v>
      </c>
      <c r="E15" s="10">
        <f>IF('Wiring Table'!$A15="","",Settings!$A$14)</f>
        <v>2</v>
      </c>
      <c r="F15" s="10">
        <f>IF('Wiring Table'!$A15="","",0)</f>
        <v>0</v>
      </c>
      <c r="G15" s="10">
        <f>IF('Wiring Table'!$E15="","",'Wiring Table'!$E15)</f>
        <v>700</v>
      </c>
      <c r="H15" s="11">
        <f>IF('Wiring Table'!A15="","",IF('Wiring Table'!F15&lt;&gt;"",VLOOKUP('Wiring Table'!F15,Legend!$A:$F,5,FALSE),IF('Wiring Table'!F14&lt;&gt;"",VLOOKUP('Wiring Table'!F14,Legend!$A:$F,5,FALSE),"")))</f>
        <v>0</v>
      </c>
      <c r="I15" s="11">
        <f>IF('Wiring Table'!A15="","",IF('Wiring Table'!F15&lt;&gt;"",VLOOKUP('Wiring Table'!F15,Legend!$A:$F,6,FALSE),IF('Wiring Table'!F14&lt;&gt;"",VLOOKUP('Wiring Table'!F14,Legend!$A:$F,6,FALSE),"")))</f>
        <v>0</v>
      </c>
      <c r="J15" s="10">
        <f>IF('Wiring Table'!A15="","",IF('Wiring Table'!G15&lt;&gt;"",VLOOKUP('Wiring Table'!G15,Legend!$A:$F,5,FALSE),IF('Wiring Table'!G14&lt;&gt;"",VLOOKUP('Wiring Table'!G14,Legend!$A:$F,5,FALSE),"")))</f>
        <v>0</v>
      </c>
      <c r="K15" s="11">
        <f>IF('Wiring Table'!A15="","",IF('Wiring Table'!G15&lt;&gt;"",VLOOKUP('Wiring Table'!G15,Legend!$A:$F,6,FALSE),IF('Wiring Table'!G14&lt;&gt;"",VLOOKUP('Wiring Table'!G14,Legend!$A:$F,6,FALSE),"")))</f>
        <v>0</v>
      </c>
      <c r="L15" s="11">
        <f t="shared" si="0"/>
        <v>0.5</v>
      </c>
      <c r="M15" s="10">
        <f t="shared" si="1"/>
        <v>0.6</v>
      </c>
      <c r="N15" s="11">
        <f>IF('Wiring Table'!$D15="","",VLOOKUP('Wiring Table'!$D15,Legend!$K:$L,2,FALSE))</f>
        <v>2</v>
      </c>
      <c r="O15" s="11">
        <f>IF('Wiring Table'!$D15="","",VLOOKUP('Wiring Table'!$D15,Legend!$K:$L,2,FALSE))</f>
        <v>2</v>
      </c>
      <c r="P15" s="10">
        <f>IF('Wiring Table'!$A15="","",0)</f>
        <v>0</v>
      </c>
      <c r="Q15" s="10">
        <f>IF('Wiring Table'!$A15="","",0)</f>
        <v>0</v>
      </c>
      <c r="R15" s="10">
        <f>IF('Wiring Table'!$A15="","",0)</f>
        <v>0</v>
      </c>
      <c r="S15" s="10">
        <f>IF('Wiring Table'!$A15="","",0)</f>
        <v>0</v>
      </c>
      <c r="T15" s="10">
        <f>IF('Wiring Table'!$A15="","",0)</f>
        <v>0</v>
      </c>
      <c r="U15" s="10">
        <f>IF('Wiring Table'!$A15="","",0)</f>
        <v>0</v>
      </c>
      <c r="V15" s="10">
        <f>IF('Wiring Table'!$A15="","",0)</f>
        <v>0</v>
      </c>
      <c r="W15" s="10">
        <f>IF('Wiring Table'!$A15="","",0)</f>
        <v>0</v>
      </c>
      <c r="X15" s="10">
        <f>IF('Wiring Table'!$A15="","",Settings!$A$16)</f>
        <v>1</v>
      </c>
      <c r="Y15" s="10">
        <f>IF('Wiring Table'!$D15="","",VLOOKUP('Wiring Table'!$D15,Legend!$K:$M,3,FALSE))</f>
        <v>1</v>
      </c>
      <c r="Z15" s="8">
        <f>IF('Wiring Table'!$A15="","",Settings!$A$18)</f>
        <v>1</v>
      </c>
      <c r="AA15" s="13">
        <f t="shared" si="2"/>
        <v>51</v>
      </c>
      <c r="AB15" s="8">
        <f>IF('Wiring Table'!$A15="","",Settings!$C$20)</f>
        <v>0</v>
      </c>
      <c r="AC15" s="13" t="str">
        <f>IF('Wiring Table'!A15="","",IF('Wiring Table'!H15&lt;&gt;"",'Wiring Table'!H15,'Wiring Table'!H14))</f>
        <v>K5.8 (A1)</v>
      </c>
      <c r="AD15" s="8">
        <f t="shared" si="3"/>
        <v>0</v>
      </c>
      <c r="AE15" s="13">
        <f t="shared" si="4"/>
        <v>51</v>
      </c>
      <c r="AF15" s="8">
        <f>IF('Wiring Table'!$A15="","",Settings!$C$22)</f>
        <v>0</v>
      </c>
      <c r="AG15" s="13" t="str">
        <f>IF('Wiring Table'!A15="","",IF('Wiring Table'!I15&lt;&gt;"",'Wiring Table'!I15,'Wiring Table'!I14))</f>
        <v>GPIO (red)</v>
      </c>
      <c r="AH15" s="8">
        <f t="shared" si="5"/>
        <v>0</v>
      </c>
      <c r="AI15" s="13">
        <f t="shared" si="6"/>
        <v>51</v>
      </c>
      <c r="AJ15" s="8">
        <f>IF('Wiring Table'!$A15="","",Settings!$C$24)</f>
        <v>0</v>
      </c>
      <c r="AK15" s="8">
        <f>IF('Wiring Table'!$A15="","",Settings!$A$16)</f>
        <v>1</v>
      </c>
      <c r="AL15" s="8">
        <f>IF('Wiring Table'!$A15="","",Settings!$C$14)</f>
        <v>30</v>
      </c>
      <c r="AM15" s="8">
        <f t="shared" si="7"/>
        <v>40</v>
      </c>
      <c r="AN15" s="8">
        <f>IF('Wiring Table'!$A15="","",Settings!$G$14)</f>
        <v>0</v>
      </c>
      <c r="AO15" s="8">
        <f>IF('Wiring Table'!$A15="","",Settings!$G$16)</f>
        <v>0</v>
      </c>
      <c r="AP15" s="8">
        <f>IF('Wiring Table'!$A15="","",Settings!$G$18)</f>
        <v>0</v>
      </c>
      <c r="AQ15" s="8">
        <f t="shared" si="8"/>
        <v>40</v>
      </c>
      <c r="AR15" s="8">
        <f>IF('Wiring Table'!$A15="","",Settings!$C$16)</f>
        <v>30</v>
      </c>
    </row>
    <row r="16" ht="14.45" customHeight="1" spans="1:44">
      <c r="A16" s="8">
        <f>IF('Wiring Table'!$A16="","",'Wiring Table'!$A16)</f>
        <v>14</v>
      </c>
      <c r="B16" s="9" cm="1">
        <f t="array" ref="B16">IF('Wiring Table'!$A16="","",IF('Wiring Table'!$B16&lt;&gt;"",'Wiring Table'!$B16,LOOKUP(2,1/('Wiring Table'!$B$1:$B15&lt;&gt;""),'Wiring Table'!$B$1:$B15)))</f>
        <v>52</v>
      </c>
      <c r="C16" s="8" t="str">
        <f>IF('Wiring Table'!$C16="","",'Wiring Table'!$C16)</f>
        <v>BLU</v>
      </c>
      <c r="D16" s="8">
        <f>IF('Wiring Table'!$D16="","",'Wiring Table'!$D16)</f>
        <v>0.5</v>
      </c>
      <c r="E16" s="10">
        <f>IF('Wiring Table'!$A16="","",Settings!$A$14)</f>
        <v>2</v>
      </c>
      <c r="F16" s="10">
        <f>IF('Wiring Table'!$A16="","",0)</f>
        <v>0</v>
      </c>
      <c r="G16" s="10">
        <f>IF('Wiring Table'!$E16="","",'Wiring Table'!$E16)</f>
        <v>700</v>
      </c>
      <c r="H16" s="11">
        <f>IF('Wiring Table'!A16="","",IF('Wiring Table'!F16&lt;&gt;"",VLOOKUP('Wiring Table'!F16,Legend!$A:$F,5,FALSE),IF('Wiring Table'!F15&lt;&gt;"",VLOOKUP('Wiring Table'!F15,Legend!$A:$F,5,FALSE),"")))</f>
        <v>0</v>
      </c>
      <c r="I16" s="11">
        <f>IF('Wiring Table'!A16="","",IF('Wiring Table'!F16&lt;&gt;"",VLOOKUP('Wiring Table'!F16,Legend!$A:$F,6,FALSE),IF('Wiring Table'!F15&lt;&gt;"",VLOOKUP('Wiring Table'!F15,Legend!$A:$F,6,FALSE),"")))</f>
        <v>0</v>
      </c>
      <c r="J16" s="10">
        <f>IF('Wiring Table'!A16="","",IF('Wiring Table'!G16&lt;&gt;"",VLOOKUP('Wiring Table'!G16,Legend!$A:$F,5,FALSE),IF('Wiring Table'!G15&lt;&gt;"",VLOOKUP('Wiring Table'!G15,Legend!$A:$F,5,FALSE),"")))</f>
        <v>0</v>
      </c>
      <c r="K16" s="11">
        <f>IF('Wiring Table'!A16="","",IF('Wiring Table'!G16&lt;&gt;"",VLOOKUP('Wiring Table'!G16,Legend!$A:$F,6,FALSE),IF('Wiring Table'!G15&lt;&gt;"",VLOOKUP('Wiring Table'!G15,Legend!$A:$F,6,FALSE),"")))</f>
        <v>0</v>
      </c>
      <c r="L16" s="11">
        <f t="shared" si="0"/>
        <v>0.5</v>
      </c>
      <c r="M16" s="10">
        <f t="shared" si="1"/>
        <v>0.6</v>
      </c>
      <c r="N16" s="11">
        <f>IF('Wiring Table'!$D16="","",VLOOKUP('Wiring Table'!$D16,Legend!$K:$L,2,FALSE))</f>
        <v>2</v>
      </c>
      <c r="O16" s="11">
        <f>IF('Wiring Table'!$D16="","",VLOOKUP('Wiring Table'!$D16,Legend!$K:$L,2,FALSE))</f>
        <v>2</v>
      </c>
      <c r="P16" s="10">
        <f>IF('Wiring Table'!$A16="","",0)</f>
        <v>0</v>
      </c>
      <c r="Q16" s="10">
        <f>IF('Wiring Table'!$A16="","",0)</f>
        <v>0</v>
      </c>
      <c r="R16" s="10">
        <f>IF('Wiring Table'!$A16="","",0)</f>
        <v>0</v>
      </c>
      <c r="S16" s="10">
        <f>IF('Wiring Table'!$A16="","",0)</f>
        <v>0</v>
      </c>
      <c r="T16" s="10">
        <f>IF('Wiring Table'!$A16="","",0)</f>
        <v>0</v>
      </c>
      <c r="U16" s="10">
        <f>IF('Wiring Table'!$A16="","",0)</f>
        <v>0</v>
      </c>
      <c r="V16" s="10">
        <f>IF('Wiring Table'!$A16="","",0)</f>
        <v>0</v>
      </c>
      <c r="W16" s="10">
        <f>IF('Wiring Table'!$A16="","",0)</f>
        <v>0</v>
      </c>
      <c r="X16" s="10">
        <f>IF('Wiring Table'!$A16="","",Settings!$A$16)</f>
        <v>1</v>
      </c>
      <c r="Y16" s="10">
        <f>IF('Wiring Table'!$D16="","",VLOOKUP('Wiring Table'!$D16,Legend!$K:$M,3,FALSE))</f>
        <v>1</v>
      </c>
      <c r="Z16" s="8">
        <f>IF('Wiring Table'!$A16="","",Settings!$A$18)</f>
        <v>1</v>
      </c>
      <c r="AA16" s="13">
        <f t="shared" si="2"/>
        <v>52</v>
      </c>
      <c r="AB16" s="8">
        <f>IF('Wiring Table'!$A16="","",Settings!$C$20)</f>
        <v>0</v>
      </c>
      <c r="AC16" s="13" t="str">
        <f>IF('Wiring Table'!A16="","",IF('Wiring Table'!H16&lt;&gt;"",'Wiring Table'!H16,'Wiring Table'!H15))</f>
        <v>K5.9 (A1)</v>
      </c>
      <c r="AD16" s="8">
        <f t="shared" si="3"/>
        <v>0</v>
      </c>
      <c r="AE16" s="13">
        <f t="shared" si="4"/>
        <v>52</v>
      </c>
      <c r="AF16" s="8">
        <f>IF('Wiring Table'!$A16="","",Settings!$C$22)</f>
        <v>0</v>
      </c>
      <c r="AG16" s="13" t="str">
        <f>IF('Wiring Table'!A16="","",IF('Wiring Table'!I16&lt;&gt;"",'Wiring Table'!I16,'Wiring Table'!I15))</f>
        <v>GPIO (orange)</v>
      </c>
      <c r="AH16" s="8">
        <f t="shared" si="5"/>
        <v>0</v>
      </c>
      <c r="AI16" s="13">
        <f t="shared" si="6"/>
        <v>52</v>
      </c>
      <c r="AJ16" s="8">
        <f>IF('Wiring Table'!$A16="","",Settings!$C$24)</f>
        <v>0</v>
      </c>
      <c r="AK16" s="8">
        <f>IF('Wiring Table'!$A16="","",Settings!$A$16)</f>
        <v>1</v>
      </c>
      <c r="AL16" s="8">
        <f>IF('Wiring Table'!$A16="","",Settings!$C$14)</f>
        <v>30</v>
      </c>
      <c r="AM16" s="8">
        <f t="shared" si="7"/>
        <v>40</v>
      </c>
      <c r="AN16" s="8">
        <f>IF('Wiring Table'!$A16="","",Settings!$G$14)</f>
        <v>0</v>
      </c>
      <c r="AO16" s="8">
        <f>IF('Wiring Table'!$A16="","",Settings!$G$16)</f>
        <v>0</v>
      </c>
      <c r="AP16" s="8">
        <f>IF('Wiring Table'!$A16="","",Settings!$G$18)</f>
        <v>0</v>
      </c>
      <c r="AQ16" s="8">
        <f t="shared" si="8"/>
        <v>40</v>
      </c>
      <c r="AR16" s="8">
        <f>IF('Wiring Table'!$A16="","",Settings!$C$16)</f>
        <v>30</v>
      </c>
    </row>
    <row r="17" ht="14.45" customHeight="1" spans="1:44">
      <c r="A17" s="8">
        <f>IF('Wiring Table'!$A17="","",'Wiring Table'!$A17)</f>
        <v>15</v>
      </c>
      <c r="B17" s="9" cm="1">
        <f t="array" ref="B17">IF('Wiring Table'!$A17="","",IF('Wiring Table'!$B17&lt;&gt;"",'Wiring Table'!$B17,LOOKUP(2,1/('Wiring Table'!$B$1:$B16&lt;&gt;""),'Wiring Table'!$B$1:$B16)))</f>
        <v>53</v>
      </c>
      <c r="C17" s="8" t="str">
        <f>IF('Wiring Table'!$C17="","",'Wiring Table'!$C17)</f>
        <v>BLU</v>
      </c>
      <c r="D17" s="8">
        <f>IF('Wiring Table'!$D17="","",'Wiring Table'!$D17)</f>
        <v>0.5</v>
      </c>
      <c r="E17" s="10">
        <f>IF('Wiring Table'!$A17="","",Settings!$A$14)</f>
        <v>2</v>
      </c>
      <c r="F17" s="10">
        <f>IF('Wiring Table'!$A17="","",0)</f>
        <v>0</v>
      </c>
      <c r="G17" s="10">
        <f>IF('Wiring Table'!$E17="","",'Wiring Table'!$E17)</f>
        <v>700</v>
      </c>
      <c r="H17" s="11">
        <f>IF('Wiring Table'!A17="","",IF('Wiring Table'!F17&lt;&gt;"",VLOOKUP('Wiring Table'!F17,Legend!$A:$F,5,FALSE),IF('Wiring Table'!F16&lt;&gt;"",VLOOKUP('Wiring Table'!F16,Legend!$A:$F,5,FALSE),"")))</f>
        <v>11</v>
      </c>
      <c r="I17" s="11">
        <f>IF('Wiring Table'!A17="","",IF('Wiring Table'!F17&lt;&gt;"",VLOOKUP('Wiring Table'!F17,Legend!$A:$F,6,FALSE),IF('Wiring Table'!F16&lt;&gt;"",VLOOKUP('Wiring Table'!F16,Legend!$A:$F,6,FALSE),"")))</f>
        <v>3</v>
      </c>
      <c r="J17" s="10">
        <f>IF('Wiring Table'!A17="","",IF('Wiring Table'!G17&lt;&gt;"",VLOOKUP('Wiring Table'!G17,Legend!$A:$F,5,FALSE),IF('Wiring Table'!G16&lt;&gt;"",VLOOKUP('Wiring Table'!G16,Legend!$A:$F,5,FALSE),"")))</f>
        <v>0</v>
      </c>
      <c r="K17" s="11">
        <f>IF('Wiring Table'!A17="","",IF('Wiring Table'!G17&lt;&gt;"",VLOOKUP('Wiring Table'!G17,Legend!$A:$F,6,FALSE),IF('Wiring Table'!G16&lt;&gt;"",VLOOKUP('Wiring Table'!G16,Legend!$A:$F,6,FALSE),"")))</f>
        <v>0</v>
      </c>
      <c r="L17" s="11">
        <f t="shared" si="0"/>
        <v>0.5</v>
      </c>
      <c r="M17" s="10">
        <f t="shared" si="1"/>
        <v>0.6</v>
      </c>
      <c r="N17" s="11">
        <f>IF('Wiring Table'!$D17="","",VLOOKUP('Wiring Table'!$D17,Legend!$K:$L,2,FALSE))</f>
        <v>2</v>
      </c>
      <c r="O17" s="11">
        <f>IF('Wiring Table'!$D17="","",VLOOKUP('Wiring Table'!$D17,Legend!$K:$L,2,FALSE))</f>
        <v>2</v>
      </c>
      <c r="P17" s="10">
        <f>IF('Wiring Table'!$A17="","",0)</f>
        <v>0</v>
      </c>
      <c r="Q17" s="10">
        <f>IF('Wiring Table'!$A17="","",0)</f>
        <v>0</v>
      </c>
      <c r="R17" s="10">
        <f>IF('Wiring Table'!$A17="","",0)</f>
        <v>0</v>
      </c>
      <c r="S17" s="10">
        <f>IF('Wiring Table'!$A17="","",0)</f>
        <v>0</v>
      </c>
      <c r="T17" s="10">
        <f>IF('Wiring Table'!$A17="","",0)</f>
        <v>0</v>
      </c>
      <c r="U17" s="10">
        <f>IF('Wiring Table'!$A17="","",0)</f>
        <v>0</v>
      </c>
      <c r="V17" s="10">
        <f>IF('Wiring Table'!$A17="","",0)</f>
        <v>0</v>
      </c>
      <c r="W17" s="10">
        <f>IF('Wiring Table'!$A17="","",0)</f>
        <v>0</v>
      </c>
      <c r="X17" s="10">
        <f>IF('Wiring Table'!$A17="","",Settings!$A$16)</f>
        <v>1</v>
      </c>
      <c r="Y17" s="10">
        <f>IF('Wiring Table'!$D17="","",VLOOKUP('Wiring Table'!$D17,Legend!$K:$M,3,FALSE))</f>
        <v>1</v>
      </c>
      <c r="Z17" s="8">
        <f>IF('Wiring Table'!$A17="","",Settings!$A$18)</f>
        <v>1</v>
      </c>
      <c r="AA17" s="13">
        <f t="shared" si="2"/>
        <v>53</v>
      </c>
      <c r="AB17" s="8">
        <f>IF('Wiring Table'!$A17="","",Settings!$C$20)</f>
        <v>0</v>
      </c>
      <c r="AC17" s="13" t="str">
        <f>IF('Wiring Table'!A17="","",IF('Wiring Table'!H17&lt;&gt;"",'Wiring Table'!H17,'Wiring Table'!H16))</f>
        <v>K5.7 (A2)</v>
      </c>
      <c r="AD17" s="8">
        <f t="shared" si="3"/>
        <v>0</v>
      </c>
      <c r="AE17" s="13">
        <f t="shared" si="4"/>
        <v>53</v>
      </c>
      <c r="AF17" s="8">
        <f>IF('Wiring Table'!$A17="","",Settings!$C$22)</f>
        <v>0</v>
      </c>
      <c r="AG17" s="13" t="str">
        <f>IF('Wiring Table'!A17="","",IF('Wiring Table'!I17&lt;&gt;"",'Wiring Table'!I17,'Wiring Table'!I16))</f>
        <v>GPIO (yellow)</v>
      </c>
      <c r="AH17" s="8">
        <f t="shared" si="5"/>
        <v>0</v>
      </c>
      <c r="AI17" s="13">
        <f t="shared" si="6"/>
        <v>53</v>
      </c>
      <c r="AJ17" s="8">
        <f>IF('Wiring Table'!$A17="","",Settings!$C$24)</f>
        <v>0</v>
      </c>
      <c r="AK17" s="8">
        <f>IF('Wiring Table'!$A17="","",Settings!$A$16)</f>
        <v>1</v>
      </c>
      <c r="AL17" s="8">
        <f>IF('Wiring Table'!$A17="","",Settings!$C$14)</f>
        <v>30</v>
      </c>
      <c r="AM17" s="8">
        <f t="shared" si="7"/>
        <v>40</v>
      </c>
      <c r="AN17" s="8">
        <f>IF('Wiring Table'!$A17="","",Settings!$G$14)</f>
        <v>0</v>
      </c>
      <c r="AO17" s="8">
        <f>IF('Wiring Table'!$A17="","",Settings!$G$16)</f>
        <v>0</v>
      </c>
      <c r="AP17" s="8">
        <f>IF('Wiring Table'!$A17="","",Settings!$G$18)</f>
        <v>0</v>
      </c>
      <c r="AQ17" s="8">
        <f t="shared" si="8"/>
        <v>40</v>
      </c>
      <c r="AR17" s="8">
        <f>IF('Wiring Table'!$A17="","",Settings!$C$16)</f>
        <v>30</v>
      </c>
    </row>
    <row r="18" ht="14.45" customHeight="1" spans="1:44">
      <c r="A18" s="8">
        <f>IF('Wiring Table'!$A18="","",'Wiring Table'!$A18)</f>
        <v>16</v>
      </c>
      <c r="B18" s="9" cm="1">
        <f t="array" ref="B18">IF('Wiring Table'!$A18="","",IF('Wiring Table'!$B18&lt;&gt;"",'Wiring Table'!$B18,LOOKUP(2,1/('Wiring Table'!$B$1:$B17&lt;&gt;""),'Wiring Table'!$B$1:$B17)))</f>
        <v>53</v>
      </c>
      <c r="C18" s="8" t="str">
        <f>IF('Wiring Table'!$C18="","",'Wiring Table'!$C18)</f>
        <v>BLU</v>
      </c>
      <c r="D18" s="8">
        <f>IF('Wiring Table'!$D18="","",'Wiring Table'!$D18)</f>
        <v>0.5</v>
      </c>
      <c r="E18" s="10">
        <f>IF('Wiring Table'!$A18="","",Settings!$A$14)</f>
        <v>2</v>
      </c>
      <c r="F18" s="10">
        <f>IF('Wiring Table'!$A18="","",0)</f>
        <v>0</v>
      </c>
      <c r="G18" s="10">
        <f>IF('Wiring Table'!$E18="","",'Wiring Table'!$E18)</f>
        <v>200</v>
      </c>
      <c r="H18" s="11">
        <f>IF('Wiring Table'!A18="","",IF('Wiring Table'!F18&lt;&gt;"",VLOOKUP('Wiring Table'!F18,Legend!$A:$F,5,FALSE),IF('Wiring Table'!F17&lt;&gt;"",VLOOKUP('Wiring Table'!F17,Legend!$A:$F,5,FALSE),"")))</f>
        <v>11</v>
      </c>
      <c r="I18" s="11">
        <f>IF('Wiring Table'!A18="","",IF('Wiring Table'!F18&lt;&gt;"",VLOOKUP('Wiring Table'!F18,Legend!$A:$F,6,FALSE),IF('Wiring Table'!F17&lt;&gt;"",VLOOKUP('Wiring Table'!F17,Legend!$A:$F,6,FALSE),"")))</f>
        <v>3</v>
      </c>
      <c r="J18" s="10">
        <f>IF('Wiring Table'!A18="","",IF('Wiring Table'!G18&lt;&gt;"",VLOOKUP('Wiring Table'!G18,Legend!$A:$F,5,FALSE),IF('Wiring Table'!G17&lt;&gt;"",VLOOKUP('Wiring Table'!G17,Legend!$A:$F,5,FALSE),"")))</f>
        <v>11</v>
      </c>
      <c r="K18" s="11">
        <f>IF('Wiring Table'!A18="","",IF('Wiring Table'!G18&lt;&gt;"",VLOOKUP('Wiring Table'!G18,Legend!$A:$F,6,FALSE),IF('Wiring Table'!G17&lt;&gt;"",VLOOKUP('Wiring Table'!G17,Legend!$A:$F,6,FALSE),"")))</f>
        <v>3</v>
      </c>
      <c r="L18" s="11">
        <f t="shared" si="0"/>
        <v>0.5</v>
      </c>
      <c r="M18" s="10">
        <f t="shared" si="1"/>
        <v>0.6</v>
      </c>
      <c r="N18" s="11">
        <f>IF('Wiring Table'!$D18="","",VLOOKUP('Wiring Table'!$D18,Legend!$K:$L,2,FALSE))</f>
        <v>2</v>
      </c>
      <c r="O18" s="11">
        <f>IF('Wiring Table'!$D18="","",VLOOKUP('Wiring Table'!$D18,Legend!$K:$L,2,FALSE))</f>
        <v>2</v>
      </c>
      <c r="P18" s="10">
        <f>IF('Wiring Table'!$A18="","",0)</f>
        <v>0</v>
      </c>
      <c r="Q18" s="10">
        <f>IF('Wiring Table'!$A18="","",0)</f>
        <v>0</v>
      </c>
      <c r="R18" s="10">
        <f>IF('Wiring Table'!$A18="","",0)</f>
        <v>0</v>
      </c>
      <c r="S18" s="10">
        <f>IF('Wiring Table'!$A18="","",0)</f>
        <v>0</v>
      </c>
      <c r="T18" s="10">
        <f>IF('Wiring Table'!$A18="","",0)</f>
        <v>0</v>
      </c>
      <c r="U18" s="10">
        <f>IF('Wiring Table'!$A18="","",0)</f>
        <v>0</v>
      </c>
      <c r="V18" s="10">
        <f>IF('Wiring Table'!$A18="","",0)</f>
        <v>0</v>
      </c>
      <c r="W18" s="10">
        <f>IF('Wiring Table'!$A18="","",0)</f>
        <v>0</v>
      </c>
      <c r="X18" s="10">
        <f>IF('Wiring Table'!$A18="","",Settings!$A$16)</f>
        <v>1</v>
      </c>
      <c r="Y18" s="10">
        <f>IF('Wiring Table'!$D18="","",VLOOKUP('Wiring Table'!$D18,Legend!$K:$M,3,FALSE))</f>
        <v>1</v>
      </c>
      <c r="Z18" s="8">
        <f>IF('Wiring Table'!$A18="","",Settings!$A$18)</f>
        <v>1</v>
      </c>
      <c r="AA18" s="13">
        <f t="shared" si="2"/>
        <v>53</v>
      </c>
      <c r="AB18" s="8">
        <f>IF('Wiring Table'!$A18="","",Settings!$C$20)</f>
        <v>0</v>
      </c>
      <c r="AC18" s="13" t="str">
        <f>IF('Wiring Table'!A18="","",IF('Wiring Table'!H18&lt;&gt;"",'Wiring Table'!H18,'Wiring Table'!H17))</f>
        <v>K5.7 (A2)</v>
      </c>
      <c r="AD18" s="8">
        <f t="shared" si="3"/>
        <v>0</v>
      </c>
      <c r="AE18" s="13">
        <f t="shared" si="4"/>
        <v>53</v>
      </c>
      <c r="AF18" s="8">
        <f>IF('Wiring Table'!$A18="","",Settings!$C$22)</f>
        <v>0</v>
      </c>
      <c r="AG18" s="13" t="str">
        <f>IF('Wiring Table'!A18="","",IF('Wiring Table'!I18&lt;&gt;"",'Wiring Table'!I18,'Wiring Table'!I17))</f>
        <v>K5.8 (A2)</v>
      </c>
      <c r="AH18" s="8">
        <f t="shared" si="5"/>
        <v>0</v>
      </c>
      <c r="AI18" s="13">
        <f t="shared" si="6"/>
        <v>53</v>
      </c>
      <c r="AJ18" s="8">
        <f>IF('Wiring Table'!$A18="","",Settings!$C$24)</f>
        <v>0</v>
      </c>
      <c r="AK18" s="8">
        <f>IF('Wiring Table'!$A18="","",Settings!$A$16)</f>
        <v>1</v>
      </c>
      <c r="AL18" s="8">
        <f>IF('Wiring Table'!$A18="","",Settings!$C$14)</f>
        <v>30</v>
      </c>
      <c r="AM18" s="8">
        <f t="shared" si="7"/>
        <v>40</v>
      </c>
      <c r="AN18" s="8">
        <f>IF('Wiring Table'!$A18="","",Settings!$G$14)</f>
        <v>0</v>
      </c>
      <c r="AO18" s="8">
        <f>IF('Wiring Table'!$A18="","",Settings!$G$16)</f>
        <v>0</v>
      </c>
      <c r="AP18" s="8">
        <f>IF('Wiring Table'!$A18="","",Settings!$G$18)</f>
        <v>0</v>
      </c>
      <c r="AQ18" s="8">
        <f t="shared" si="8"/>
        <v>40</v>
      </c>
      <c r="AR18" s="8">
        <f>IF('Wiring Table'!$A18="","",Settings!$C$16)</f>
        <v>30</v>
      </c>
    </row>
    <row r="19" ht="14.45" customHeight="1" spans="1:44">
      <c r="A19" s="8">
        <f>IF('Wiring Table'!$A19="","",'Wiring Table'!$A19)</f>
        <v>17</v>
      </c>
      <c r="B19" s="9" cm="1">
        <f t="array" ref="B19">IF('Wiring Table'!$A19="","",IF('Wiring Table'!$B19&lt;&gt;"",'Wiring Table'!$B19,LOOKUP(2,1/('Wiring Table'!$B$1:$B18&lt;&gt;""),'Wiring Table'!$B$1:$B18)))</f>
        <v>53</v>
      </c>
      <c r="C19" s="8" t="str">
        <f>IF('Wiring Table'!$C19="","",'Wiring Table'!$C19)</f>
        <v>BLU</v>
      </c>
      <c r="D19" s="8">
        <f>IF('Wiring Table'!$D19="","",'Wiring Table'!$D19)</f>
        <v>0.5</v>
      </c>
      <c r="E19" s="10">
        <f>IF('Wiring Table'!$A19="","",Settings!$A$14)</f>
        <v>2</v>
      </c>
      <c r="F19" s="10">
        <f>IF('Wiring Table'!$A19="","",0)</f>
        <v>0</v>
      </c>
      <c r="G19" s="10">
        <f>IF('Wiring Table'!$E19="","",'Wiring Table'!$E19)</f>
        <v>200</v>
      </c>
      <c r="H19" s="11">
        <f>IF('Wiring Table'!A19="","",IF('Wiring Table'!F19&lt;&gt;"",VLOOKUP('Wiring Table'!F19,Legend!$A:$F,5,FALSE),IF('Wiring Table'!F18&lt;&gt;"",VLOOKUP('Wiring Table'!F18,Legend!$A:$F,5,FALSE),"")))</f>
        <v>0</v>
      </c>
      <c r="I19" s="11">
        <f>IF('Wiring Table'!A19="","",IF('Wiring Table'!F19&lt;&gt;"",VLOOKUP('Wiring Table'!F19,Legend!$A:$F,6,FALSE),IF('Wiring Table'!F18&lt;&gt;"",VLOOKUP('Wiring Table'!F18,Legend!$A:$F,6,FALSE),"")))</f>
        <v>0</v>
      </c>
      <c r="J19" s="10">
        <f>IF('Wiring Table'!A19="","",IF('Wiring Table'!G19&lt;&gt;"",VLOOKUP('Wiring Table'!G19,Legend!$A:$F,5,FALSE),IF('Wiring Table'!G18&lt;&gt;"",VLOOKUP('Wiring Table'!G18,Legend!$A:$F,5,FALSE),"")))</f>
        <v>11</v>
      </c>
      <c r="K19" s="11">
        <f>IF('Wiring Table'!A19="","",IF('Wiring Table'!G19&lt;&gt;"",VLOOKUP('Wiring Table'!G19,Legend!$A:$F,6,FALSE),IF('Wiring Table'!G18&lt;&gt;"",VLOOKUP('Wiring Table'!G18,Legend!$A:$F,6,FALSE),"")))</f>
        <v>3</v>
      </c>
      <c r="L19" s="11">
        <f t="shared" si="0"/>
        <v>0.5</v>
      </c>
      <c r="M19" s="10">
        <f t="shared" si="1"/>
        <v>0.6</v>
      </c>
      <c r="N19" s="11">
        <f>IF('Wiring Table'!$D19="","",VLOOKUP('Wiring Table'!$D19,Legend!$K:$L,2,FALSE))</f>
        <v>2</v>
      </c>
      <c r="O19" s="11">
        <f>IF('Wiring Table'!$D19="","",VLOOKUP('Wiring Table'!$D19,Legend!$K:$L,2,FALSE))</f>
        <v>2</v>
      </c>
      <c r="P19" s="10">
        <f>IF('Wiring Table'!$A19="","",0)</f>
        <v>0</v>
      </c>
      <c r="Q19" s="10">
        <f>IF('Wiring Table'!$A19="","",0)</f>
        <v>0</v>
      </c>
      <c r="R19" s="10">
        <f>IF('Wiring Table'!$A19="","",0)</f>
        <v>0</v>
      </c>
      <c r="S19" s="10">
        <f>IF('Wiring Table'!$A19="","",0)</f>
        <v>0</v>
      </c>
      <c r="T19" s="10">
        <f>IF('Wiring Table'!$A19="","",0)</f>
        <v>0</v>
      </c>
      <c r="U19" s="10">
        <f>IF('Wiring Table'!$A19="","",0)</f>
        <v>0</v>
      </c>
      <c r="V19" s="10">
        <f>IF('Wiring Table'!$A19="","",0)</f>
        <v>0</v>
      </c>
      <c r="W19" s="10">
        <f>IF('Wiring Table'!$A19="","",0)</f>
        <v>0</v>
      </c>
      <c r="X19" s="10">
        <f>IF('Wiring Table'!$A19="","",Settings!$A$16)</f>
        <v>1</v>
      </c>
      <c r="Y19" s="10">
        <f>IF('Wiring Table'!$D19="","",VLOOKUP('Wiring Table'!$D19,Legend!$K:$M,3,FALSE))</f>
        <v>1</v>
      </c>
      <c r="Z19" s="8">
        <f>IF('Wiring Table'!$A19="","",Settings!$A$18)</f>
        <v>1</v>
      </c>
      <c r="AA19" s="13">
        <f t="shared" si="2"/>
        <v>53</v>
      </c>
      <c r="AB19" s="8">
        <f>IF('Wiring Table'!$A19="","",Settings!$C$20)</f>
        <v>0</v>
      </c>
      <c r="AC19" s="13" t="str">
        <f>IF('Wiring Table'!A19="","",IF('Wiring Table'!H19&lt;&gt;"",'Wiring Table'!H19,'Wiring Table'!H18))</f>
        <v>K5.9 (A2)</v>
      </c>
      <c r="AD19" s="8">
        <f t="shared" si="3"/>
        <v>0</v>
      </c>
      <c r="AE19" s="13">
        <f t="shared" si="4"/>
        <v>53</v>
      </c>
      <c r="AF19" s="8">
        <f>IF('Wiring Table'!$A19="","",Settings!$C$22)</f>
        <v>0</v>
      </c>
      <c r="AG19" s="13" t="str">
        <f>IF('Wiring Table'!A19="","",IF('Wiring Table'!I19&lt;&gt;"",'Wiring Table'!I19,'Wiring Table'!I18))</f>
        <v>K5.8 (A2)</v>
      </c>
      <c r="AH19" s="8">
        <f t="shared" si="5"/>
        <v>0</v>
      </c>
      <c r="AI19" s="13">
        <f t="shared" si="6"/>
        <v>53</v>
      </c>
      <c r="AJ19" s="8">
        <f>IF('Wiring Table'!$A19="","",Settings!$C$24)</f>
        <v>0</v>
      </c>
      <c r="AK19" s="8">
        <f>IF('Wiring Table'!$A19="","",Settings!$A$16)</f>
        <v>1</v>
      </c>
      <c r="AL19" s="8">
        <f>IF('Wiring Table'!$A19="","",Settings!$C$14)</f>
        <v>30</v>
      </c>
      <c r="AM19" s="8">
        <f t="shared" si="7"/>
        <v>40</v>
      </c>
      <c r="AN19" s="8">
        <f>IF('Wiring Table'!$A19="","",Settings!$G$14)</f>
        <v>0</v>
      </c>
      <c r="AO19" s="8">
        <f>IF('Wiring Table'!$A19="","",Settings!$G$16)</f>
        <v>0</v>
      </c>
      <c r="AP19" s="8">
        <f>IF('Wiring Table'!$A19="","",Settings!$G$18)</f>
        <v>0</v>
      </c>
      <c r="AQ19" s="8">
        <f t="shared" si="8"/>
        <v>40</v>
      </c>
      <c r="AR19" s="8">
        <f>IF('Wiring Table'!$A19="","",Settings!$C$16)</f>
        <v>30</v>
      </c>
    </row>
    <row r="20" ht="14.45" customHeight="1" spans="1:44">
      <c r="A20" s="8">
        <f>IF('Wiring Table'!$A20="","",'Wiring Table'!$A20)</f>
        <v>18</v>
      </c>
      <c r="B20" s="9" cm="1">
        <f t="array" ref="B20">IF('Wiring Table'!$A20="","",IF('Wiring Table'!$B20&lt;&gt;"",'Wiring Table'!$B20,LOOKUP(2,1/('Wiring Table'!$B$1:$B19&lt;&gt;""),'Wiring Table'!$B$1:$B19)))</f>
        <v>401</v>
      </c>
      <c r="C20" s="8" t="str">
        <f>IF('Wiring Table'!$C20="","",'Wiring Table'!$C20)</f>
        <v>BLU</v>
      </c>
      <c r="D20" s="8">
        <f>IF('Wiring Table'!$D20="","",'Wiring Table'!$D20)</f>
        <v>0.5</v>
      </c>
      <c r="E20" s="10">
        <f>IF('Wiring Table'!$A20="","",Settings!$A$14)</f>
        <v>2</v>
      </c>
      <c r="F20" s="10">
        <f>IF('Wiring Table'!$A20="","",0)</f>
        <v>0</v>
      </c>
      <c r="G20" s="10">
        <f>IF('Wiring Table'!$E20="","",'Wiring Table'!$E20)</f>
        <v>250</v>
      </c>
      <c r="H20" s="11">
        <f>IF('Wiring Table'!A20="","",IF('Wiring Table'!F20&lt;&gt;"",VLOOKUP('Wiring Table'!F20,Legend!$A:$F,5,FALSE),IF('Wiring Table'!F19&lt;&gt;"",VLOOKUP('Wiring Table'!F19,Legend!$A:$F,5,FALSE),"")))</f>
        <v>0</v>
      </c>
      <c r="I20" s="11">
        <f>IF('Wiring Table'!A20="","",IF('Wiring Table'!F20&lt;&gt;"",VLOOKUP('Wiring Table'!F20,Legend!$A:$F,6,FALSE),IF('Wiring Table'!F19&lt;&gt;"",VLOOKUP('Wiring Table'!F19,Legend!$A:$F,6,FALSE),"")))</f>
        <v>0</v>
      </c>
      <c r="J20" s="10">
        <f>IF('Wiring Table'!A20="","",IF('Wiring Table'!G20&lt;&gt;"",VLOOKUP('Wiring Table'!G20,Legend!$A:$F,5,FALSE),IF('Wiring Table'!G19&lt;&gt;"",VLOOKUP('Wiring Table'!G19,Legend!$A:$F,5,FALSE),"")))</f>
        <v>0</v>
      </c>
      <c r="K20" s="11">
        <f>IF('Wiring Table'!A20="","",IF('Wiring Table'!G20&lt;&gt;"",VLOOKUP('Wiring Table'!G20,Legend!$A:$F,6,FALSE),IF('Wiring Table'!G19&lt;&gt;"",VLOOKUP('Wiring Table'!G19,Legend!$A:$F,6,FALSE),"")))</f>
        <v>0</v>
      </c>
      <c r="L20" s="11">
        <f t="shared" si="0"/>
        <v>0.5</v>
      </c>
      <c r="M20" s="10">
        <f t="shared" si="1"/>
        <v>0.6</v>
      </c>
      <c r="N20" s="11">
        <f>IF('Wiring Table'!$D20="","",VLOOKUP('Wiring Table'!$D20,Legend!$K:$L,2,FALSE))</f>
        <v>2</v>
      </c>
      <c r="O20" s="11">
        <f>IF('Wiring Table'!$D20="","",VLOOKUP('Wiring Table'!$D20,Legend!$K:$L,2,FALSE))</f>
        <v>2</v>
      </c>
      <c r="P20" s="10">
        <f>IF('Wiring Table'!$A20="","",0)</f>
        <v>0</v>
      </c>
      <c r="Q20" s="10">
        <f>IF('Wiring Table'!$A20="","",0)</f>
        <v>0</v>
      </c>
      <c r="R20" s="10">
        <f>IF('Wiring Table'!$A20="","",0)</f>
        <v>0</v>
      </c>
      <c r="S20" s="10">
        <f>IF('Wiring Table'!$A20="","",0)</f>
        <v>0</v>
      </c>
      <c r="T20" s="10">
        <f>IF('Wiring Table'!$A20="","",0)</f>
        <v>0</v>
      </c>
      <c r="U20" s="10">
        <f>IF('Wiring Table'!$A20="","",0)</f>
        <v>0</v>
      </c>
      <c r="V20" s="10">
        <f>IF('Wiring Table'!$A20="","",0)</f>
        <v>0</v>
      </c>
      <c r="W20" s="10">
        <f>IF('Wiring Table'!$A20="","",0)</f>
        <v>0</v>
      </c>
      <c r="X20" s="10">
        <f>IF('Wiring Table'!$A20="","",Settings!$A$16)</f>
        <v>1</v>
      </c>
      <c r="Y20" s="10">
        <f>IF('Wiring Table'!$D20="","",VLOOKUP('Wiring Table'!$D20,Legend!$K:$M,3,FALSE))</f>
        <v>1</v>
      </c>
      <c r="Z20" s="8">
        <f>IF('Wiring Table'!$A20="","",Settings!$A$18)</f>
        <v>1</v>
      </c>
      <c r="AA20" s="13">
        <f t="shared" si="2"/>
        <v>401</v>
      </c>
      <c r="AB20" s="8">
        <f>IF('Wiring Table'!$A20="","",Settings!$C$20)</f>
        <v>0</v>
      </c>
      <c r="AC20" s="13" t="str">
        <f>IF('Wiring Table'!A20="","",IF('Wiring Table'!H20&lt;&gt;"",'Wiring Table'!H20,'Wiring Table'!H19))</f>
        <v>K6.2 (12)</v>
      </c>
      <c r="AD20" s="8">
        <f t="shared" si="3"/>
        <v>0</v>
      </c>
      <c r="AE20" s="13">
        <f t="shared" si="4"/>
        <v>401</v>
      </c>
      <c r="AF20" s="8">
        <f>IF('Wiring Table'!$A20="","",Settings!$C$22)</f>
        <v>0</v>
      </c>
      <c r="AG20" s="13" t="str">
        <f>IF('Wiring Table'!A20="","",IF('Wiring Table'!I20&lt;&gt;"",'Wiring Table'!I20,'Wiring Table'!I19))</f>
        <v>Q4.2 (2)</v>
      </c>
      <c r="AH20" s="8">
        <f t="shared" si="5"/>
        <v>0</v>
      </c>
      <c r="AI20" s="13">
        <f t="shared" si="6"/>
        <v>401</v>
      </c>
      <c r="AJ20" s="8">
        <f>IF('Wiring Table'!$A20="","",Settings!$C$24)</f>
        <v>0</v>
      </c>
      <c r="AK20" s="8">
        <f>IF('Wiring Table'!$A20="","",Settings!$A$16)</f>
        <v>1</v>
      </c>
      <c r="AL20" s="8">
        <f>IF('Wiring Table'!$A20="","",Settings!$C$14)</f>
        <v>30</v>
      </c>
      <c r="AM20" s="8">
        <f t="shared" si="7"/>
        <v>40</v>
      </c>
      <c r="AN20" s="8">
        <f>IF('Wiring Table'!$A20="","",Settings!$G$14)</f>
        <v>0</v>
      </c>
      <c r="AO20" s="8">
        <f>IF('Wiring Table'!$A20="","",Settings!$G$16)</f>
        <v>0</v>
      </c>
      <c r="AP20" s="8">
        <f>IF('Wiring Table'!$A20="","",Settings!$G$18)</f>
        <v>0</v>
      </c>
      <c r="AQ20" s="8">
        <f t="shared" si="8"/>
        <v>40</v>
      </c>
      <c r="AR20" s="8">
        <f>IF('Wiring Table'!$A20="","",Settings!$C$16)</f>
        <v>30</v>
      </c>
    </row>
    <row r="21" ht="14.45" customHeight="1" spans="1:44">
      <c r="A21" s="8">
        <f>IF('Wiring Table'!$A21="","",'Wiring Table'!$A21)</f>
        <v>19</v>
      </c>
      <c r="B21" s="9" cm="1">
        <f t="array" ref="B21">IF('Wiring Table'!$A21="","",IF('Wiring Table'!$B21&lt;&gt;"",'Wiring Table'!$B21,LOOKUP(2,1/('Wiring Table'!$B$1:$B20&lt;&gt;""),'Wiring Table'!$B$1:$B20)))</f>
        <v>402</v>
      </c>
      <c r="C21" s="8" t="str">
        <f>IF('Wiring Table'!$C21="","",'Wiring Table'!$C21)</f>
        <v>BLU</v>
      </c>
      <c r="D21" s="8">
        <f>IF('Wiring Table'!$D21="","",'Wiring Table'!$D21)</f>
        <v>0.5</v>
      </c>
      <c r="E21" s="10">
        <f>IF('Wiring Table'!$A21="","",Settings!$A$14)</f>
        <v>2</v>
      </c>
      <c r="F21" s="10">
        <f>IF('Wiring Table'!$A21="","",0)</f>
        <v>0</v>
      </c>
      <c r="G21" s="10">
        <f>IF('Wiring Table'!$E21="","",'Wiring Table'!$E21)</f>
        <v>250</v>
      </c>
      <c r="H21" s="11">
        <f>IF('Wiring Table'!A21="","",IF('Wiring Table'!F21&lt;&gt;"",VLOOKUP('Wiring Table'!F21,Legend!$A:$F,5,FALSE),IF('Wiring Table'!F20&lt;&gt;"",VLOOKUP('Wiring Table'!F20,Legend!$A:$F,5,FALSE),"")))</f>
        <v>0</v>
      </c>
      <c r="I21" s="11">
        <f>IF('Wiring Table'!A21="","",IF('Wiring Table'!F21&lt;&gt;"",VLOOKUP('Wiring Table'!F21,Legend!$A:$F,6,FALSE),IF('Wiring Table'!F20&lt;&gt;"",VLOOKUP('Wiring Table'!F20,Legend!$A:$F,6,FALSE),"")))</f>
        <v>0</v>
      </c>
      <c r="J21" s="10">
        <f>IF('Wiring Table'!A21="","",IF('Wiring Table'!G21&lt;&gt;"",VLOOKUP('Wiring Table'!G21,Legend!$A:$F,5,FALSE),IF('Wiring Table'!G20&lt;&gt;"",VLOOKUP('Wiring Table'!G20,Legend!$A:$F,5,FALSE),"")))</f>
        <v>0</v>
      </c>
      <c r="K21" s="11">
        <f>IF('Wiring Table'!A21="","",IF('Wiring Table'!G21&lt;&gt;"",VLOOKUP('Wiring Table'!G21,Legend!$A:$F,6,FALSE),IF('Wiring Table'!G20&lt;&gt;"",VLOOKUP('Wiring Table'!G20,Legend!$A:$F,6,FALSE),"")))</f>
        <v>0</v>
      </c>
      <c r="L21" s="11">
        <f t="shared" si="0"/>
        <v>0.5</v>
      </c>
      <c r="M21" s="10">
        <f t="shared" si="1"/>
        <v>0.6</v>
      </c>
      <c r="N21" s="11">
        <f>IF('Wiring Table'!$D21="","",VLOOKUP('Wiring Table'!$D21,Legend!$K:$L,2,FALSE))</f>
        <v>2</v>
      </c>
      <c r="O21" s="11">
        <f>IF('Wiring Table'!$D21="","",VLOOKUP('Wiring Table'!$D21,Legend!$K:$L,2,FALSE))</f>
        <v>2</v>
      </c>
      <c r="P21" s="10">
        <f>IF('Wiring Table'!$A21="","",0)</f>
        <v>0</v>
      </c>
      <c r="Q21" s="10">
        <f>IF('Wiring Table'!$A21="","",0)</f>
        <v>0</v>
      </c>
      <c r="R21" s="10">
        <f>IF('Wiring Table'!$A21="","",0)</f>
        <v>0</v>
      </c>
      <c r="S21" s="10">
        <f>IF('Wiring Table'!$A21="","",0)</f>
        <v>0</v>
      </c>
      <c r="T21" s="10">
        <f>IF('Wiring Table'!$A21="","",0)</f>
        <v>0</v>
      </c>
      <c r="U21" s="10">
        <f>IF('Wiring Table'!$A21="","",0)</f>
        <v>0</v>
      </c>
      <c r="V21" s="10">
        <f>IF('Wiring Table'!$A21="","",0)</f>
        <v>0</v>
      </c>
      <c r="W21" s="10">
        <f>IF('Wiring Table'!$A21="","",0)</f>
        <v>0</v>
      </c>
      <c r="X21" s="10">
        <f>IF('Wiring Table'!$A21="","",Settings!$A$16)</f>
        <v>1</v>
      </c>
      <c r="Y21" s="10">
        <f>IF('Wiring Table'!$D21="","",VLOOKUP('Wiring Table'!$D21,Legend!$K:$M,3,FALSE))</f>
        <v>1</v>
      </c>
      <c r="Z21" s="8">
        <f>IF('Wiring Table'!$A21="","",Settings!$A$18)</f>
        <v>1</v>
      </c>
      <c r="AA21" s="13">
        <f t="shared" si="2"/>
        <v>402</v>
      </c>
      <c r="AB21" s="8">
        <f>IF('Wiring Table'!$A21="","",Settings!$C$20)</f>
        <v>0</v>
      </c>
      <c r="AC21" s="13" t="str">
        <f>IF('Wiring Table'!A21="","",IF('Wiring Table'!H21&lt;&gt;"",'Wiring Table'!H21,'Wiring Table'!H20))</f>
        <v>K6.3 (12)</v>
      </c>
      <c r="AD21" s="8">
        <f t="shared" si="3"/>
        <v>0</v>
      </c>
      <c r="AE21" s="13">
        <f t="shared" si="4"/>
        <v>402</v>
      </c>
      <c r="AF21" s="8">
        <f>IF('Wiring Table'!$A21="","",Settings!$C$22)</f>
        <v>0</v>
      </c>
      <c r="AG21" s="13" t="str">
        <f>IF('Wiring Table'!A21="","",IF('Wiring Table'!I21&lt;&gt;"",'Wiring Table'!I21,'Wiring Table'!I20))</f>
        <v>Q4.4 (2)</v>
      </c>
      <c r="AH21" s="8">
        <f t="shared" si="5"/>
        <v>0</v>
      </c>
      <c r="AI21" s="13">
        <f t="shared" si="6"/>
        <v>402</v>
      </c>
      <c r="AJ21" s="8">
        <f>IF('Wiring Table'!$A21="","",Settings!$C$24)</f>
        <v>0</v>
      </c>
      <c r="AK21" s="8">
        <f>IF('Wiring Table'!$A21="","",Settings!$A$16)</f>
        <v>1</v>
      </c>
      <c r="AL21" s="8">
        <f>IF('Wiring Table'!$A21="","",Settings!$C$14)</f>
        <v>30</v>
      </c>
      <c r="AM21" s="8">
        <f t="shared" si="7"/>
        <v>40</v>
      </c>
      <c r="AN21" s="8">
        <f>IF('Wiring Table'!$A21="","",Settings!$G$14)</f>
        <v>0</v>
      </c>
      <c r="AO21" s="8">
        <f>IF('Wiring Table'!$A21="","",Settings!$G$16)</f>
        <v>0</v>
      </c>
      <c r="AP21" s="8">
        <f>IF('Wiring Table'!$A21="","",Settings!$G$18)</f>
        <v>0</v>
      </c>
      <c r="AQ21" s="8">
        <f t="shared" si="8"/>
        <v>40</v>
      </c>
      <c r="AR21" s="8">
        <f>IF('Wiring Table'!$A21="","",Settings!$C$16)</f>
        <v>30</v>
      </c>
    </row>
    <row r="22" spans="1:44">
      <c r="A22" s="8">
        <f>IF('Wiring Table'!$A22="","",'Wiring Table'!$A22)</f>
        <v>20</v>
      </c>
      <c r="B22" s="9" cm="1">
        <f t="array" ref="B22">IF('Wiring Table'!$A22="","",IF('Wiring Table'!$B22&lt;&gt;"",'Wiring Table'!$B22,LOOKUP(2,1/('Wiring Table'!$B$1:$B21&lt;&gt;""),'Wiring Table'!$B$1:$B21)))</f>
        <v>403</v>
      </c>
      <c r="C22" s="8" t="str">
        <f>IF('Wiring Table'!$C22="","",'Wiring Table'!$C22)</f>
        <v>BLU</v>
      </c>
      <c r="D22" s="8">
        <f>IF('Wiring Table'!$D22="","",'Wiring Table'!$D22)</f>
        <v>0.5</v>
      </c>
      <c r="E22" s="10">
        <f>IF('Wiring Table'!$A22="","",Settings!$A$14)</f>
        <v>2</v>
      </c>
      <c r="F22" s="10">
        <f>IF('Wiring Table'!$A22="","",0)</f>
        <v>0</v>
      </c>
      <c r="G22" s="10">
        <f>IF('Wiring Table'!$E22="","",'Wiring Table'!$E22)</f>
        <v>250</v>
      </c>
      <c r="H22" s="11">
        <f>IF('Wiring Table'!A22="","",IF('Wiring Table'!F22&lt;&gt;"",VLOOKUP('Wiring Table'!F22,Legend!$A:$F,5,FALSE),IF('Wiring Table'!F21&lt;&gt;"",VLOOKUP('Wiring Table'!F21,Legend!$A:$F,5,FALSE),"")))</f>
        <v>0</v>
      </c>
      <c r="I22" s="11">
        <f>IF('Wiring Table'!A22="","",IF('Wiring Table'!F22&lt;&gt;"",VLOOKUP('Wiring Table'!F22,Legend!$A:$F,6,FALSE),IF('Wiring Table'!F21&lt;&gt;"",VLOOKUP('Wiring Table'!F21,Legend!$A:$F,6,FALSE),"")))</f>
        <v>0</v>
      </c>
      <c r="J22" s="10">
        <f>IF('Wiring Table'!A22="","",IF('Wiring Table'!G22&lt;&gt;"",VLOOKUP('Wiring Table'!G22,Legend!$A:$F,5,FALSE),IF('Wiring Table'!G21&lt;&gt;"",VLOOKUP('Wiring Table'!G21,Legend!$A:$F,5,FALSE),"")))</f>
        <v>0</v>
      </c>
      <c r="K22" s="11">
        <f>IF('Wiring Table'!A22="","",IF('Wiring Table'!G22&lt;&gt;"",VLOOKUP('Wiring Table'!G22,Legend!$A:$F,6,FALSE),IF('Wiring Table'!G21&lt;&gt;"",VLOOKUP('Wiring Table'!G21,Legend!$A:$F,6,FALSE),"")))</f>
        <v>0</v>
      </c>
      <c r="L22" s="11">
        <f t="shared" si="0"/>
        <v>0.5</v>
      </c>
      <c r="M22" s="10">
        <f t="shared" si="1"/>
        <v>0.6</v>
      </c>
      <c r="N22" s="11">
        <f>IF('Wiring Table'!$D22="","",VLOOKUP('Wiring Table'!$D22,Legend!$K:$L,2,FALSE))</f>
        <v>2</v>
      </c>
      <c r="O22" s="11">
        <f>IF('Wiring Table'!$D22="","",VLOOKUP('Wiring Table'!$D22,Legend!$K:$L,2,FALSE))</f>
        <v>2</v>
      </c>
      <c r="P22" s="10">
        <f>IF('Wiring Table'!$A22="","",0)</f>
        <v>0</v>
      </c>
      <c r="Q22" s="10">
        <f>IF('Wiring Table'!$A22="","",0)</f>
        <v>0</v>
      </c>
      <c r="R22" s="10">
        <f>IF('Wiring Table'!$A22="","",0)</f>
        <v>0</v>
      </c>
      <c r="S22" s="10">
        <f>IF('Wiring Table'!$A22="","",0)</f>
        <v>0</v>
      </c>
      <c r="T22" s="10">
        <f>IF('Wiring Table'!$A22="","",0)</f>
        <v>0</v>
      </c>
      <c r="U22" s="10">
        <f>IF('Wiring Table'!$A22="","",0)</f>
        <v>0</v>
      </c>
      <c r="V22" s="10">
        <f>IF('Wiring Table'!$A22="","",0)</f>
        <v>0</v>
      </c>
      <c r="W22" s="10">
        <f>IF('Wiring Table'!$A22="","",0)</f>
        <v>0</v>
      </c>
      <c r="X22" s="10">
        <f>IF('Wiring Table'!$A22="","",Settings!$A$16)</f>
        <v>1</v>
      </c>
      <c r="Y22" s="10">
        <f>IF('Wiring Table'!$D22="","",VLOOKUP('Wiring Table'!$D22,Legend!$K:$M,3,FALSE))</f>
        <v>1</v>
      </c>
      <c r="Z22" s="8">
        <f>IF('Wiring Table'!$A22="","",Settings!$A$18)</f>
        <v>1</v>
      </c>
      <c r="AA22" s="13">
        <f t="shared" si="2"/>
        <v>403</v>
      </c>
      <c r="AB22" s="8">
        <f>IF('Wiring Table'!$A22="","",Settings!$C$20)</f>
        <v>0</v>
      </c>
      <c r="AC22" s="13" t="str">
        <f>IF('Wiring Table'!A22="","",IF('Wiring Table'!H22&lt;&gt;"",'Wiring Table'!H22,'Wiring Table'!H21))</f>
        <v>K6.4 (12)</v>
      </c>
      <c r="AD22" s="8">
        <f t="shared" si="3"/>
        <v>0</v>
      </c>
      <c r="AE22" s="13">
        <f t="shared" si="4"/>
        <v>403</v>
      </c>
      <c r="AF22" s="8">
        <f>IF('Wiring Table'!$A22="","",Settings!$C$22)</f>
        <v>0</v>
      </c>
      <c r="AG22" s="13" t="str">
        <f>IF('Wiring Table'!A22="","",IF('Wiring Table'!I22&lt;&gt;"",'Wiring Table'!I22,'Wiring Table'!I21))</f>
        <v>Q4.6 (2)</v>
      </c>
      <c r="AH22" s="8">
        <f t="shared" si="5"/>
        <v>0</v>
      </c>
      <c r="AI22" s="13">
        <f t="shared" si="6"/>
        <v>403</v>
      </c>
      <c r="AJ22" s="8">
        <f>IF('Wiring Table'!$A22="","",Settings!$C$24)</f>
        <v>0</v>
      </c>
      <c r="AK22" s="8">
        <f>IF('Wiring Table'!$A22="","",Settings!$A$16)</f>
        <v>1</v>
      </c>
      <c r="AL22" s="8">
        <f>IF('Wiring Table'!$A22="","",Settings!$C$14)</f>
        <v>30</v>
      </c>
      <c r="AM22" s="8">
        <f t="shared" si="7"/>
        <v>40</v>
      </c>
      <c r="AN22" s="8">
        <f>IF('Wiring Table'!$A22="","",Settings!$G$14)</f>
        <v>0</v>
      </c>
      <c r="AO22" s="8">
        <f>IF('Wiring Table'!$A22="","",Settings!$G$16)</f>
        <v>0</v>
      </c>
      <c r="AP22" s="8">
        <f>IF('Wiring Table'!$A22="","",Settings!$G$18)</f>
        <v>0</v>
      </c>
      <c r="AQ22" s="8">
        <f t="shared" si="8"/>
        <v>40</v>
      </c>
      <c r="AR22" s="8">
        <f>IF('Wiring Table'!$A22="","",Settings!$C$16)</f>
        <v>30</v>
      </c>
    </row>
    <row r="23" spans="1:44">
      <c r="A23" s="8">
        <f>IF('Wiring Table'!$A23="","",'Wiring Table'!$A23)</f>
        <v>21</v>
      </c>
      <c r="B23" s="9" cm="1">
        <f t="array" ref="B23">IF('Wiring Table'!$A23="","",IF('Wiring Table'!$B23&lt;&gt;"",'Wiring Table'!$B23,LOOKUP(2,1/('Wiring Table'!$B$1:$B22&lt;&gt;""),'Wiring Table'!$B$1:$B22)))</f>
        <v>404</v>
      </c>
      <c r="C23" s="8" t="str">
        <f>IF('Wiring Table'!$C23="","",'Wiring Table'!$C23)</f>
        <v>BLU</v>
      </c>
      <c r="D23" s="8">
        <f>IF('Wiring Table'!$D23="","",'Wiring Table'!$D23)</f>
        <v>0.5</v>
      </c>
      <c r="E23" s="10">
        <f>IF('Wiring Table'!$A23="","",Settings!$A$14)</f>
        <v>2</v>
      </c>
      <c r="F23" s="10">
        <f>IF('Wiring Table'!$A23="","",0)</f>
        <v>0</v>
      </c>
      <c r="G23" s="10">
        <f>IF('Wiring Table'!$E23="","",'Wiring Table'!$E23)</f>
        <v>250</v>
      </c>
      <c r="H23" s="11">
        <f>IF('Wiring Table'!A23="","",IF('Wiring Table'!F23&lt;&gt;"",VLOOKUP('Wiring Table'!F23,Legend!$A:$F,5,FALSE),IF('Wiring Table'!F22&lt;&gt;"",VLOOKUP('Wiring Table'!F22,Legend!$A:$F,5,FALSE),"")))</f>
        <v>0</v>
      </c>
      <c r="I23" s="11">
        <f>IF('Wiring Table'!A23="","",IF('Wiring Table'!F23&lt;&gt;"",VLOOKUP('Wiring Table'!F23,Legend!$A:$F,6,FALSE),IF('Wiring Table'!F22&lt;&gt;"",VLOOKUP('Wiring Table'!F22,Legend!$A:$F,6,FALSE),"")))</f>
        <v>0</v>
      </c>
      <c r="J23" s="10">
        <f>IF('Wiring Table'!A23="","",IF('Wiring Table'!G23&lt;&gt;"",VLOOKUP('Wiring Table'!G23,Legend!$A:$F,5,FALSE),IF('Wiring Table'!G22&lt;&gt;"",VLOOKUP('Wiring Table'!G22,Legend!$A:$F,5,FALSE),"")))</f>
        <v>0</v>
      </c>
      <c r="K23" s="11">
        <f>IF('Wiring Table'!A23="","",IF('Wiring Table'!G23&lt;&gt;"",VLOOKUP('Wiring Table'!G23,Legend!$A:$F,6,FALSE),IF('Wiring Table'!G22&lt;&gt;"",VLOOKUP('Wiring Table'!G22,Legend!$A:$F,6,FALSE),"")))</f>
        <v>0</v>
      </c>
      <c r="L23" s="11">
        <f t="shared" si="0"/>
        <v>0.5</v>
      </c>
      <c r="M23" s="10">
        <f t="shared" si="1"/>
        <v>0.6</v>
      </c>
      <c r="N23" s="11">
        <f>IF('Wiring Table'!$D23="","",VLOOKUP('Wiring Table'!$D23,Legend!$K:$L,2,FALSE))</f>
        <v>2</v>
      </c>
      <c r="O23" s="11">
        <f>IF('Wiring Table'!$D23="","",VLOOKUP('Wiring Table'!$D23,Legend!$K:$L,2,FALSE))</f>
        <v>2</v>
      </c>
      <c r="P23" s="10">
        <f>IF('Wiring Table'!$A23="","",0)</f>
        <v>0</v>
      </c>
      <c r="Q23" s="10">
        <f>IF('Wiring Table'!$A23="","",0)</f>
        <v>0</v>
      </c>
      <c r="R23" s="10">
        <f>IF('Wiring Table'!$A23="","",0)</f>
        <v>0</v>
      </c>
      <c r="S23" s="10">
        <f>IF('Wiring Table'!$A23="","",0)</f>
        <v>0</v>
      </c>
      <c r="T23" s="10">
        <f>IF('Wiring Table'!$A23="","",0)</f>
        <v>0</v>
      </c>
      <c r="U23" s="10">
        <f>IF('Wiring Table'!$A23="","",0)</f>
        <v>0</v>
      </c>
      <c r="V23" s="10">
        <f>IF('Wiring Table'!$A23="","",0)</f>
        <v>0</v>
      </c>
      <c r="W23" s="10">
        <f>IF('Wiring Table'!$A23="","",0)</f>
        <v>0</v>
      </c>
      <c r="X23" s="10">
        <f>IF('Wiring Table'!$A23="","",Settings!$A$16)</f>
        <v>1</v>
      </c>
      <c r="Y23" s="10">
        <f>IF('Wiring Table'!$D23="","",VLOOKUP('Wiring Table'!$D23,Legend!$K:$M,3,FALSE))</f>
        <v>1</v>
      </c>
      <c r="Z23" s="8">
        <f>IF('Wiring Table'!$A23="","",Settings!$A$18)</f>
        <v>1</v>
      </c>
      <c r="AA23" s="13">
        <f t="shared" si="2"/>
        <v>404</v>
      </c>
      <c r="AB23" s="8">
        <f>IF('Wiring Table'!$A23="","",Settings!$C$20)</f>
        <v>0</v>
      </c>
      <c r="AC23" s="13" t="str">
        <f>IF('Wiring Table'!A23="","",IF('Wiring Table'!H23&lt;&gt;"",'Wiring Table'!H23,'Wiring Table'!H22))</f>
        <v>K6.5 (12)</v>
      </c>
      <c r="AD23" s="8">
        <f t="shared" si="3"/>
        <v>0</v>
      </c>
      <c r="AE23" s="13">
        <f t="shared" si="4"/>
        <v>404</v>
      </c>
      <c r="AF23" s="8">
        <f>IF('Wiring Table'!$A23="","",Settings!$C$22)</f>
        <v>0</v>
      </c>
      <c r="AG23" s="13" t="str">
        <f>IF('Wiring Table'!A23="","",IF('Wiring Table'!I23&lt;&gt;"",'Wiring Table'!I23,'Wiring Table'!I22))</f>
        <v>Q4.8 (2)</v>
      </c>
      <c r="AH23" s="8">
        <f t="shared" si="5"/>
        <v>0</v>
      </c>
      <c r="AI23" s="13">
        <f t="shared" si="6"/>
        <v>404</v>
      </c>
      <c r="AJ23" s="8">
        <f>IF('Wiring Table'!$A23="","",Settings!$C$24)</f>
        <v>0</v>
      </c>
      <c r="AK23" s="8">
        <f>IF('Wiring Table'!$A23="","",Settings!$A$16)</f>
        <v>1</v>
      </c>
      <c r="AL23" s="8">
        <f>IF('Wiring Table'!$A23="","",Settings!$C$14)</f>
        <v>30</v>
      </c>
      <c r="AM23" s="8">
        <f t="shared" si="7"/>
        <v>40</v>
      </c>
      <c r="AN23" s="8">
        <f>IF('Wiring Table'!$A23="","",Settings!$G$14)</f>
        <v>0</v>
      </c>
      <c r="AO23" s="8">
        <f>IF('Wiring Table'!$A23="","",Settings!$G$16)</f>
        <v>0</v>
      </c>
      <c r="AP23" s="8">
        <f>IF('Wiring Table'!$A23="","",Settings!$G$18)</f>
        <v>0</v>
      </c>
      <c r="AQ23" s="8">
        <f t="shared" si="8"/>
        <v>40</v>
      </c>
      <c r="AR23" s="8">
        <f>IF('Wiring Table'!$A23="","",Settings!$C$16)</f>
        <v>30</v>
      </c>
    </row>
    <row r="24" spans="1:44">
      <c r="A24" s="8">
        <f>IF('Wiring Table'!$A24="","",'Wiring Table'!$A24)</f>
        <v>22</v>
      </c>
      <c r="B24" s="9" cm="1">
        <f t="array" ref="B24">IF('Wiring Table'!$A24="","",IF('Wiring Table'!$B24&lt;&gt;"",'Wiring Table'!$B24,LOOKUP(2,1/('Wiring Table'!$B$1:$B23&lt;&gt;""),'Wiring Table'!$B$1:$B23)))</f>
        <v>22</v>
      </c>
      <c r="C24" s="8" t="str">
        <f>IF('Wiring Table'!$C24="","",'Wiring Table'!$C24)</f>
        <v>BLU</v>
      </c>
      <c r="D24" s="8">
        <f>IF('Wiring Table'!$D24="","",'Wiring Table'!$D24)</f>
        <v>0.5</v>
      </c>
      <c r="E24" s="10">
        <f>IF('Wiring Table'!$A24="","",Settings!$A$14)</f>
        <v>2</v>
      </c>
      <c r="F24" s="10">
        <f>IF('Wiring Table'!$A24="","",0)</f>
        <v>0</v>
      </c>
      <c r="G24" s="10">
        <f>IF('Wiring Table'!$E24="","",'Wiring Table'!$E24)</f>
        <v>1400</v>
      </c>
      <c r="H24" s="11">
        <f>IF('Wiring Table'!A24="","",IF('Wiring Table'!F24&lt;&gt;"",VLOOKUP('Wiring Table'!F24,Legend!$A:$F,5,FALSE),IF('Wiring Table'!F23&lt;&gt;"",VLOOKUP('Wiring Table'!F23,Legend!$A:$F,5,FALSE),"")))</f>
        <v>0</v>
      </c>
      <c r="I24" s="11">
        <f>IF('Wiring Table'!A24="","",IF('Wiring Table'!F24&lt;&gt;"",VLOOKUP('Wiring Table'!F24,Legend!$A:$F,6,FALSE),IF('Wiring Table'!F23&lt;&gt;"",VLOOKUP('Wiring Table'!F23,Legend!$A:$F,6,FALSE),"")))</f>
        <v>0</v>
      </c>
      <c r="J24" s="10">
        <f>IF('Wiring Table'!A24="","",IF('Wiring Table'!G24&lt;&gt;"",VLOOKUP('Wiring Table'!G24,Legend!$A:$F,5,FALSE),IF('Wiring Table'!G23&lt;&gt;"",VLOOKUP('Wiring Table'!G23,Legend!$A:$F,5,FALSE),"")))</f>
        <v>0</v>
      </c>
      <c r="K24" s="11">
        <f>IF('Wiring Table'!A24="","",IF('Wiring Table'!G24&lt;&gt;"",VLOOKUP('Wiring Table'!G24,Legend!$A:$F,6,FALSE),IF('Wiring Table'!G23&lt;&gt;"",VLOOKUP('Wiring Table'!G23,Legend!$A:$F,6,FALSE),"")))</f>
        <v>0</v>
      </c>
      <c r="L24" s="11">
        <f t="shared" si="0"/>
        <v>0.5</v>
      </c>
      <c r="M24" s="10">
        <f t="shared" si="1"/>
        <v>0.6</v>
      </c>
      <c r="N24" s="11">
        <f>IF('Wiring Table'!$D24="","",VLOOKUP('Wiring Table'!$D24,Legend!$K:$L,2,FALSE))</f>
        <v>2</v>
      </c>
      <c r="O24" s="11">
        <f>IF('Wiring Table'!$D24="","",VLOOKUP('Wiring Table'!$D24,Legend!$K:$L,2,FALSE))</f>
        <v>2</v>
      </c>
      <c r="P24" s="10">
        <f>IF('Wiring Table'!$A24="","",0)</f>
        <v>0</v>
      </c>
      <c r="Q24" s="10">
        <f>IF('Wiring Table'!$A24="","",0)</f>
        <v>0</v>
      </c>
      <c r="R24" s="10">
        <f>IF('Wiring Table'!$A24="","",0)</f>
        <v>0</v>
      </c>
      <c r="S24" s="10">
        <f>IF('Wiring Table'!$A24="","",0)</f>
        <v>0</v>
      </c>
      <c r="T24" s="10">
        <f>IF('Wiring Table'!$A24="","",0)</f>
        <v>0</v>
      </c>
      <c r="U24" s="10">
        <f>IF('Wiring Table'!$A24="","",0)</f>
        <v>0</v>
      </c>
      <c r="V24" s="10">
        <f>IF('Wiring Table'!$A24="","",0)</f>
        <v>0</v>
      </c>
      <c r="W24" s="10">
        <f>IF('Wiring Table'!$A24="","",0)</f>
        <v>0</v>
      </c>
      <c r="X24" s="10">
        <f>IF('Wiring Table'!$A24="","",Settings!$A$16)</f>
        <v>1</v>
      </c>
      <c r="Y24" s="10">
        <f>IF('Wiring Table'!$D24="","",VLOOKUP('Wiring Table'!$D24,Legend!$K:$M,3,FALSE))</f>
        <v>1</v>
      </c>
      <c r="Z24" s="8">
        <f>IF('Wiring Table'!$A24="","",Settings!$A$18)</f>
        <v>1</v>
      </c>
      <c r="AA24" s="13">
        <f t="shared" si="2"/>
        <v>22</v>
      </c>
      <c r="AB24" s="8">
        <f>IF('Wiring Table'!$A24="","",Settings!$C$20)</f>
        <v>0</v>
      </c>
      <c r="AC24" s="13" t="str">
        <f>IF('Wiring Table'!A24="","",IF('Wiring Table'!H24&lt;&gt;"",'Wiring Table'!H24,'Wiring Table'!H23))</f>
        <v>F2.6 (2)</v>
      </c>
      <c r="AD24" s="8">
        <f t="shared" si="3"/>
        <v>0</v>
      </c>
      <c r="AE24" s="13">
        <f t="shared" si="4"/>
        <v>22</v>
      </c>
      <c r="AF24" s="8">
        <f>IF('Wiring Table'!$A24="","",Settings!$C$22)</f>
        <v>0</v>
      </c>
      <c r="AG24" s="13" t="str">
        <f>IF('Wiring Table'!A24="","",IF('Wiring Table'!I24&lt;&gt;"",'Wiring Table'!I24,'Wiring Table'!I23))</f>
        <v>H2.6 (X1)</v>
      </c>
      <c r="AH24" s="8">
        <f t="shared" si="5"/>
        <v>0</v>
      </c>
      <c r="AI24" s="13">
        <f t="shared" si="6"/>
        <v>22</v>
      </c>
      <c r="AJ24" s="8">
        <f>IF('Wiring Table'!$A24="","",Settings!$C$24)</f>
        <v>0</v>
      </c>
      <c r="AK24" s="8">
        <f>IF('Wiring Table'!$A24="","",Settings!$A$16)</f>
        <v>1</v>
      </c>
      <c r="AL24" s="8">
        <f>IF('Wiring Table'!$A24="","",Settings!$C$14)</f>
        <v>30</v>
      </c>
      <c r="AM24" s="8">
        <f t="shared" si="7"/>
        <v>40</v>
      </c>
      <c r="AN24" s="8">
        <f>IF('Wiring Table'!$A24="","",Settings!$G$14)</f>
        <v>0</v>
      </c>
      <c r="AO24" s="8">
        <f>IF('Wiring Table'!$A24="","",Settings!$G$16)</f>
        <v>0</v>
      </c>
      <c r="AP24" s="8">
        <f>IF('Wiring Table'!$A24="","",Settings!$G$18)</f>
        <v>0</v>
      </c>
      <c r="AQ24" s="8">
        <f t="shared" si="8"/>
        <v>40</v>
      </c>
      <c r="AR24" s="8">
        <f>IF('Wiring Table'!$A24="","",Settings!$C$16)</f>
        <v>30</v>
      </c>
    </row>
    <row r="25" spans="1:44">
      <c r="A25" s="8">
        <f>IF('Wiring Table'!$A25="","",'Wiring Table'!$A25)</f>
        <v>23</v>
      </c>
      <c r="B25" s="9" cm="1">
        <f t="array" ref="B25">IF('Wiring Table'!$A25="","",IF('Wiring Table'!$B25&lt;&gt;"",'Wiring Table'!$B25,LOOKUP(2,1/('Wiring Table'!$B$1:$B24&lt;&gt;""),'Wiring Table'!$B$1:$B24)))</f>
        <v>41</v>
      </c>
      <c r="C25" s="8" t="str">
        <f>IF('Wiring Table'!$C25="","",'Wiring Table'!$C25)</f>
        <v>BLU</v>
      </c>
      <c r="D25" s="8">
        <f>IF('Wiring Table'!$D25="","",'Wiring Table'!$D25)</f>
        <v>0.5</v>
      </c>
      <c r="E25" s="10">
        <f>IF('Wiring Table'!$A25="","",Settings!$A$14)</f>
        <v>2</v>
      </c>
      <c r="F25" s="10">
        <f>IF('Wiring Table'!$A25="","",0)</f>
        <v>0</v>
      </c>
      <c r="G25" s="10">
        <f>IF('Wiring Table'!$E25="","",'Wiring Table'!$E25)</f>
        <v>250</v>
      </c>
      <c r="H25" s="11">
        <f>IF('Wiring Table'!A25="","",IF('Wiring Table'!F25&lt;&gt;"",VLOOKUP('Wiring Table'!F25,Legend!$A:$F,5,FALSE),IF('Wiring Table'!F24&lt;&gt;"",VLOOKUP('Wiring Table'!F24,Legend!$A:$F,5,FALSE),"")))</f>
        <v>0</v>
      </c>
      <c r="I25" s="11">
        <f>IF('Wiring Table'!A25="","",IF('Wiring Table'!F25&lt;&gt;"",VLOOKUP('Wiring Table'!F25,Legend!$A:$F,6,FALSE),IF('Wiring Table'!F24&lt;&gt;"",VLOOKUP('Wiring Table'!F24,Legend!$A:$F,6,FALSE),"")))</f>
        <v>0</v>
      </c>
      <c r="J25" s="10">
        <f>IF('Wiring Table'!A25="","",IF('Wiring Table'!G25&lt;&gt;"",VLOOKUP('Wiring Table'!G25,Legend!$A:$F,5,FALSE),IF('Wiring Table'!G24&lt;&gt;"",VLOOKUP('Wiring Table'!G24,Legend!$A:$F,5,FALSE),"")))</f>
        <v>0</v>
      </c>
      <c r="K25" s="11">
        <f>IF('Wiring Table'!A25="","",IF('Wiring Table'!G25&lt;&gt;"",VLOOKUP('Wiring Table'!G25,Legend!$A:$F,6,FALSE),IF('Wiring Table'!G24&lt;&gt;"",VLOOKUP('Wiring Table'!G24,Legend!$A:$F,6,FALSE),"")))</f>
        <v>0</v>
      </c>
      <c r="L25" s="11">
        <f t="shared" si="0"/>
        <v>0.5</v>
      </c>
      <c r="M25" s="10">
        <f t="shared" si="1"/>
        <v>0.6</v>
      </c>
      <c r="N25" s="11">
        <f>IF('Wiring Table'!$D25="","",VLOOKUP('Wiring Table'!$D25,Legend!$K:$L,2,FALSE))</f>
        <v>2</v>
      </c>
      <c r="O25" s="11">
        <f>IF('Wiring Table'!$D25="","",VLOOKUP('Wiring Table'!$D25,Legend!$K:$L,2,FALSE))</f>
        <v>2</v>
      </c>
      <c r="P25" s="10">
        <f>IF('Wiring Table'!$A25="","",0)</f>
        <v>0</v>
      </c>
      <c r="Q25" s="10">
        <f>IF('Wiring Table'!$A25="","",0)</f>
        <v>0</v>
      </c>
      <c r="R25" s="10">
        <f>IF('Wiring Table'!$A25="","",0)</f>
        <v>0</v>
      </c>
      <c r="S25" s="10">
        <f>IF('Wiring Table'!$A25="","",0)</f>
        <v>0</v>
      </c>
      <c r="T25" s="10">
        <f>IF('Wiring Table'!$A25="","",0)</f>
        <v>0</v>
      </c>
      <c r="U25" s="10">
        <f>IF('Wiring Table'!$A25="","",0)</f>
        <v>0</v>
      </c>
      <c r="V25" s="10">
        <f>IF('Wiring Table'!$A25="","",0)</f>
        <v>0</v>
      </c>
      <c r="W25" s="10">
        <f>IF('Wiring Table'!$A25="","",0)</f>
        <v>0</v>
      </c>
      <c r="X25" s="10">
        <f>IF('Wiring Table'!$A25="","",Settings!$A$16)</f>
        <v>1</v>
      </c>
      <c r="Y25" s="10">
        <f>IF('Wiring Table'!$D25="","",VLOOKUP('Wiring Table'!$D25,Legend!$K:$M,3,FALSE))</f>
        <v>1</v>
      </c>
      <c r="Z25" s="8">
        <f>IF('Wiring Table'!$A25="","",Settings!$A$18)</f>
        <v>1</v>
      </c>
      <c r="AA25" s="13">
        <f t="shared" si="2"/>
        <v>41</v>
      </c>
      <c r="AB25" s="8">
        <f>IF('Wiring Table'!$A25="","",Settings!$C$20)</f>
        <v>0</v>
      </c>
      <c r="AC25" s="13" t="str">
        <f>IF('Wiring Table'!A25="","",IF('Wiring Table'!H25&lt;&gt;"",'Wiring Table'!H25,'Wiring Table'!H24))</f>
        <v>K5.7 (11)</v>
      </c>
      <c r="AD25" s="8">
        <f t="shared" si="3"/>
        <v>0</v>
      </c>
      <c r="AE25" s="13">
        <f t="shared" si="4"/>
        <v>41</v>
      </c>
      <c r="AF25" s="8">
        <f>IF('Wiring Table'!$A25="","",Settings!$C$22)</f>
        <v>0</v>
      </c>
      <c r="AG25" s="13" t="str">
        <f>IF('Wiring Table'!A25="","",IF('Wiring Table'!I25&lt;&gt;"",'Wiring Table'!I25,'Wiring Table'!I24))</f>
        <v>MORS. 41 (UP)</v>
      </c>
      <c r="AH25" s="8">
        <f t="shared" si="5"/>
        <v>0</v>
      </c>
      <c r="AI25" s="13">
        <f t="shared" si="6"/>
        <v>41</v>
      </c>
      <c r="AJ25" s="8">
        <f>IF('Wiring Table'!$A25="","",Settings!$C$24)</f>
        <v>0</v>
      </c>
      <c r="AK25" s="8">
        <f>IF('Wiring Table'!$A25="","",Settings!$A$16)</f>
        <v>1</v>
      </c>
      <c r="AL25" s="8">
        <f>IF('Wiring Table'!$A25="","",Settings!$C$14)</f>
        <v>30</v>
      </c>
      <c r="AM25" s="8">
        <f t="shared" si="7"/>
        <v>40</v>
      </c>
      <c r="AN25" s="8">
        <f>IF('Wiring Table'!$A25="","",Settings!$G$14)</f>
        <v>0</v>
      </c>
      <c r="AO25" s="8">
        <f>IF('Wiring Table'!$A25="","",Settings!$G$16)</f>
        <v>0</v>
      </c>
      <c r="AP25" s="8">
        <f>IF('Wiring Table'!$A25="","",Settings!$G$18)</f>
        <v>0</v>
      </c>
      <c r="AQ25" s="8">
        <f t="shared" si="8"/>
        <v>40</v>
      </c>
      <c r="AR25" s="8">
        <f>IF('Wiring Table'!$A25="","",Settings!$C$16)</f>
        <v>30</v>
      </c>
    </row>
    <row r="26" spans="1:44">
      <c r="A26" s="8">
        <f>IF('Wiring Table'!$A26="","",'Wiring Table'!$A26)</f>
        <v>24</v>
      </c>
      <c r="B26" s="9" cm="1">
        <f t="array" ref="B26">IF('Wiring Table'!$A26="","",IF('Wiring Table'!$B26&lt;&gt;"",'Wiring Table'!$B26,LOOKUP(2,1/('Wiring Table'!$B$1:$B25&lt;&gt;""),'Wiring Table'!$B$1:$B25)))</f>
        <v>42</v>
      </c>
      <c r="C26" s="8" t="str">
        <f>IF('Wiring Table'!$C26="","",'Wiring Table'!$C26)</f>
        <v>BLU</v>
      </c>
      <c r="D26" s="8">
        <f>IF('Wiring Table'!$D26="","",'Wiring Table'!$D26)</f>
        <v>0.5</v>
      </c>
      <c r="E26" s="10">
        <f>IF('Wiring Table'!$A26="","",Settings!$A$14)</f>
        <v>2</v>
      </c>
      <c r="F26" s="10">
        <f>IF('Wiring Table'!$A26="","",0)</f>
        <v>0</v>
      </c>
      <c r="G26" s="10">
        <f>IF('Wiring Table'!$E26="","",'Wiring Table'!$E26)</f>
        <v>250</v>
      </c>
      <c r="H26" s="11">
        <f>IF('Wiring Table'!A26="","",IF('Wiring Table'!F26&lt;&gt;"",VLOOKUP('Wiring Table'!F26,Legend!$A:$F,5,FALSE),IF('Wiring Table'!F25&lt;&gt;"",VLOOKUP('Wiring Table'!F25,Legend!$A:$F,5,FALSE),"")))</f>
        <v>0</v>
      </c>
      <c r="I26" s="11">
        <f>IF('Wiring Table'!A26="","",IF('Wiring Table'!F26&lt;&gt;"",VLOOKUP('Wiring Table'!F26,Legend!$A:$F,6,FALSE),IF('Wiring Table'!F25&lt;&gt;"",VLOOKUP('Wiring Table'!F25,Legend!$A:$F,6,FALSE),"")))</f>
        <v>0</v>
      </c>
      <c r="J26" s="10">
        <f>IF('Wiring Table'!A26="","",IF('Wiring Table'!G26&lt;&gt;"",VLOOKUP('Wiring Table'!G26,Legend!$A:$F,5,FALSE),IF('Wiring Table'!G25&lt;&gt;"",VLOOKUP('Wiring Table'!G25,Legend!$A:$F,5,FALSE),"")))</f>
        <v>0</v>
      </c>
      <c r="K26" s="11">
        <f>IF('Wiring Table'!A26="","",IF('Wiring Table'!G26&lt;&gt;"",VLOOKUP('Wiring Table'!G26,Legend!$A:$F,6,FALSE),IF('Wiring Table'!G25&lt;&gt;"",VLOOKUP('Wiring Table'!G25,Legend!$A:$F,6,FALSE),"")))</f>
        <v>0</v>
      </c>
      <c r="L26" s="11">
        <f t="shared" si="0"/>
        <v>0.5</v>
      </c>
      <c r="M26" s="10">
        <f t="shared" si="1"/>
        <v>0.6</v>
      </c>
      <c r="N26" s="11">
        <f>IF('Wiring Table'!$D26="","",VLOOKUP('Wiring Table'!$D26,Legend!$K:$L,2,FALSE))</f>
        <v>2</v>
      </c>
      <c r="O26" s="11">
        <f>IF('Wiring Table'!$D26="","",VLOOKUP('Wiring Table'!$D26,Legend!$K:$L,2,FALSE))</f>
        <v>2</v>
      </c>
      <c r="P26" s="10">
        <f>IF('Wiring Table'!$A26="","",0)</f>
        <v>0</v>
      </c>
      <c r="Q26" s="10">
        <f>IF('Wiring Table'!$A26="","",0)</f>
        <v>0</v>
      </c>
      <c r="R26" s="10">
        <f>IF('Wiring Table'!$A26="","",0)</f>
        <v>0</v>
      </c>
      <c r="S26" s="10">
        <f>IF('Wiring Table'!$A26="","",0)</f>
        <v>0</v>
      </c>
      <c r="T26" s="10">
        <f>IF('Wiring Table'!$A26="","",0)</f>
        <v>0</v>
      </c>
      <c r="U26" s="10">
        <f>IF('Wiring Table'!$A26="","",0)</f>
        <v>0</v>
      </c>
      <c r="V26" s="10">
        <f>IF('Wiring Table'!$A26="","",0)</f>
        <v>0</v>
      </c>
      <c r="W26" s="10">
        <f>IF('Wiring Table'!$A26="","",0)</f>
        <v>0</v>
      </c>
      <c r="X26" s="10">
        <f>IF('Wiring Table'!$A26="","",Settings!$A$16)</f>
        <v>1</v>
      </c>
      <c r="Y26" s="10">
        <f>IF('Wiring Table'!$D26="","",VLOOKUP('Wiring Table'!$D26,Legend!$K:$M,3,FALSE))</f>
        <v>1</v>
      </c>
      <c r="Z26" s="8">
        <f>IF('Wiring Table'!$A26="","",Settings!$A$18)</f>
        <v>1</v>
      </c>
      <c r="AA26" s="13">
        <f t="shared" si="2"/>
        <v>42</v>
      </c>
      <c r="AB26" s="8">
        <f>IF('Wiring Table'!$A26="","",Settings!$C$20)</f>
        <v>0</v>
      </c>
      <c r="AC26" s="13" t="str">
        <f>IF('Wiring Table'!A26="","",IF('Wiring Table'!H26&lt;&gt;"",'Wiring Table'!H26,'Wiring Table'!H25))</f>
        <v>K5.8 (11)</v>
      </c>
      <c r="AD26" s="8">
        <f t="shared" si="3"/>
        <v>0</v>
      </c>
      <c r="AE26" s="13">
        <f t="shared" si="4"/>
        <v>42</v>
      </c>
      <c r="AF26" s="8">
        <f>IF('Wiring Table'!$A26="","",Settings!$C$22)</f>
        <v>0</v>
      </c>
      <c r="AG26" s="13" t="str">
        <f>IF('Wiring Table'!A26="","",IF('Wiring Table'!I26&lt;&gt;"",'Wiring Table'!I26,'Wiring Table'!I25))</f>
        <v>MORS. 42 (UP)</v>
      </c>
      <c r="AH26" s="8">
        <f t="shared" si="5"/>
        <v>0</v>
      </c>
      <c r="AI26" s="13">
        <f t="shared" si="6"/>
        <v>42</v>
      </c>
      <c r="AJ26" s="8">
        <f>IF('Wiring Table'!$A26="","",Settings!$C$24)</f>
        <v>0</v>
      </c>
      <c r="AK26" s="8">
        <f>IF('Wiring Table'!$A26="","",Settings!$A$16)</f>
        <v>1</v>
      </c>
      <c r="AL26" s="8">
        <f>IF('Wiring Table'!$A26="","",Settings!$C$14)</f>
        <v>30</v>
      </c>
      <c r="AM26" s="8">
        <f t="shared" si="7"/>
        <v>40</v>
      </c>
      <c r="AN26" s="8">
        <f>IF('Wiring Table'!$A26="","",Settings!$G$14)</f>
        <v>0</v>
      </c>
      <c r="AO26" s="8">
        <f>IF('Wiring Table'!$A26="","",Settings!$G$16)</f>
        <v>0</v>
      </c>
      <c r="AP26" s="8">
        <f>IF('Wiring Table'!$A26="","",Settings!$G$18)</f>
        <v>0</v>
      </c>
      <c r="AQ26" s="8">
        <f t="shared" si="8"/>
        <v>40</v>
      </c>
      <c r="AR26" s="8">
        <f>IF('Wiring Table'!$A26="","",Settings!$C$16)</f>
        <v>30</v>
      </c>
    </row>
    <row r="27" spans="1:44">
      <c r="A27" s="8">
        <f>IF('Wiring Table'!$A27="","",'Wiring Table'!$A27)</f>
        <v>25</v>
      </c>
      <c r="B27" s="9" cm="1">
        <f t="array" ref="B27">IF('Wiring Table'!$A27="","",IF('Wiring Table'!$B27&lt;&gt;"",'Wiring Table'!$B27,LOOKUP(2,1/('Wiring Table'!$B$1:$B26&lt;&gt;""),'Wiring Table'!$B$1:$B26)))</f>
        <v>43</v>
      </c>
      <c r="C27" s="8" t="str">
        <f>IF('Wiring Table'!$C27="","",'Wiring Table'!$C27)</f>
        <v>BLU</v>
      </c>
      <c r="D27" s="8">
        <f>IF('Wiring Table'!$D27="","",'Wiring Table'!$D27)</f>
        <v>0.5</v>
      </c>
      <c r="E27" s="10">
        <f>IF('Wiring Table'!$A27="","",Settings!$A$14)</f>
        <v>2</v>
      </c>
      <c r="F27" s="10">
        <f>IF('Wiring Table'!$A27="","",0)</f>
        <v>0</v>
      </c>
      <c r="G27" s="10">
        <f>IF('Wiring Table'!$E27="","",'Wiring Table'!$E27)</f>
        <v>250</v>
      </c>
      <c r="H27" s="11">
        <f>IF('Wiring Table'!A27="","",IF('Wiring Table'!F27&lt;&gt;"",VLOOKUP('Wiring Table'!F27,Legend!$A:$F,5,FALSE),IF('Wiring Table'!F26&lt;&gt;"",VLOOKUP('Wiring Table'!F26,Legend!$A:$F,5,FALSE),"")))</f>
        <v>0</v>
      </c>
      <c r="I27" s="11">
        <f>IF('Wiring Table'!A27="","",IF('Wiring Table'!F27&lt;&gt;"",VLOOKUP('Wiring Table'!F27,Legend!$A:$F,6,FALSE),IF('Wiring Table'!F26&lt;&gt;"",VLOOKUP('Wiring Table'!F26,Legend!$A:$F,6,FALSE),"")))</f>
        <v>0</v>
      </c>
      <c r="J27" s="10">
        <f>IF('Wiring Table'!A27="","",IF('Wiring Table'!G27&lt;&gt;"",VLOOKUP('Wiring Table'!G27,Legend!$A:$F,5,FALSE),IF('Wiring Table'!G26&lt;&gt;"",VLOOKUP('Wiring Table'!G26,Legend!$A:$F,5,FALSE),"")))</f>
        <v>0</v>
      </c>
      <c r="K27" s="11">
        <f>IF('Wiring Table'!A27="","",IF('Wiring Table'!G27&lt;&gt;"",VLOOKUP('Wiring Table'!G27,Legend!$A:$F,6,FALSE),IF('Wiring Table'!G26&lt;&gt;"",VLOOKUP('Wiring Table'!G26,Legend!$A:$F,6,FALSE),"")))</f>
        <v>0</v>
      </c>
      <c r="L27" s="11">
        <f t="shared" si="0"/>
        <v>0.5</v>
      </c>
      <c r="M27" s="10">
        <f t="shared" si="1"/>
        <v>0.6</v>
      </c>
      <c r="N27" s="11">
        <f>IF('Wiring Table'!$D27="","",VLOOKUP('Wiring Table'!$D27,Legend!$K:$L,2,FALSE))</f>
        <v>2</v>
      </c>
      <c r="O27" s="11">
        <f>IF('Wiring Table'!$D27="","",VLOOKUP('Wiring Table'!$D27,Legend!$K:$L,2,FALSE))</f>
        <v>2</v>
      </c>
      <c r="P27" s="10">
        <f>IF('Wiring Table'!$A27="","",0)</f>
        <v>0</v>
      </c>
      <c r="Q27" s="10">
        <f>IF('Wiring Table'!$A27="","",0)</f>
        <v>0</v>
      </c>
      <c r="R27" s="10">
        <f>IF('Wiring Table'!$A27="","",0)</f>
        <v>0</v>
      </c>
      <c r="S27" s="10">
        <f>IF('Wiring Table'!$A27="","",0)</f>
        <v>0</v>
      </c>
      <c r="T27" s="10">
        <f>IF('Wiring Table'!$A27="","",0)</f>
        <v>0</v>
      </c>
      <c r="U27" s="10">
        <f>IF('Wiring Table'!$A27="","",0)</f>
        <v>0</v>
      </c>
      <c r="V27" s="10">
        <f>IF('Wiring Table'!$A27="","",0)</f>
        <v>0</v>
      </c>
      <c r="W27" s="10">
        <f>IF('Wiring Table'!$A27="","",0)</f>
        <v>0</v>
      </c>
      <c r="X27" s="10">
        <f>IF('Wiring Table'!$A27="","",Settings!$A$16)</f>
        <v>1</v>
      </c>
      <c r="Y27" s="10">
        <f>IF('Wiring Table'!$D27="","",VLOOKUP('Wiring Table'!$D27,Legend!$K:$M,3,FALSE))</f>
        <v>1</v>
      </c>
      <c r="Z27" s="8">
        <f>IF('Wiring Table'!$A27="","",Settings!$A$18)</f>
        <v>1</v>
      </c>
      <c r="AA27" s="13">
        <f t="shared" si="2"/>
        <v>43</v>
      </c>
      <c r="AB27" s="8">
        <f>IF('Wiring Table'!$A27="","",Settings!$C$20)</f>
        <v>0</v>
      </c>
      <c r="AC27" s="13" t="str">
        <f>IF('Wiring Table'!A27="","",IF('Wiring Table'!H27&lt;&gt;"",'Wiring Table'!H27,'Wiring Table'!H26))</f>
        <v>K5.9 (11)</v>
      </c>
      <c r="AD27" s="8">
        <f t="shared" si="3"/>
        <v>0</v>
      </c>
      <c r="AE27" s="13">
        <f t="shared" si="4"/>
        <v>43</v>
      </c>
      <c r="AF27" s="8">
        <f>IF('Wiring Table'!$A27="","",Settings!$C$22)</f>
        <v>0</v>
      </c>
      <c r="AG27" s="13" t="str">
        <f>IF('Wiring Table'!A27="","",IF('Wiring Table'!I27&lt;&gt;"",'Wiring Table'!I27,'Wiring Table'!I26))</f>
        <v>MORS. 43 (UP)</v>
      </c>
      <c r="AH27" s="8">
        <f t="shared" si="5"/>
        <v>0</v>
      </c>
      <c r="AI27" s="13">
        <f t="shared" si="6"/>
        <v>43</v>
      </c>
      <c r="AJ27" s="8">
        <f>IF('Wiring Table'!$A27="","",Settings!$C$24)</f>
        <v>0</v>
      </c>
      <c r="AK27" s="8">
        <f>IF('Wiring Table'!$A27="","",Settings!$A$16)</f>
        <v>1</v>
      </c>
      <c r="AL27" s="8">
        <f>IF('Wiring Table'!$A27="","",Settings!$C$14)</f>
        <v>30</v>
      </c>
      <c r="AM27" s="8">
        <f t="shared" si="7"/>
        <v>40</v>
      </c>
      <c r="AN27" s="8">
        <f>IF('Wiring Table'!$A27="","",Settings!$G$14)</f>
        <v>0</v>
      </c>
      <c r="AO27" s="8">
        <f>IF('Wiring Table'!$A27="","",Settings!$G$16)</f>
        <v>0</v>
      </c>
      <c r="AP27" s="8">
        <f>IF('Wiring Table'!$A27="","",Settings!$G$18)</f>
        <v>0</v>
      </c>
      <c r="AQ27" s="8">
        <f t="shared" si="8"/>
        <v>40</v>
      </c>
      <c r="AR27" s="8">
        <f>IF('Wiring Table'!$A27="","",Settings!$C$16)</f>
        <v>30</v>
      </c>
    </row>
    <row r="28" spans="1:44">
      <c r="A28" s="8">
        <f>IF('Wiring Table'!$A28="","",'Wiring Table'!$A28)</f>
        <v>26</v>
      </c>
      <c r="B28" s="9" cm="1">
        <f t="array" ref="B28">IF('Wiring Table'!$A28="","",IF('Wiring Table'!$B28&lt;&gt;"",'Wiring Table'!$B28,LOOKUP(2,1/('Wiring Table'!$B$1:$B27&lt;&gt;""),'Wiring Table'!$B$1:$B27)))</f>
        <v>44</v>
      </c>
      <c r="C28" s="8" t="str">
        <f>IF('Wiring Table'!$C28="","",'Wiring Table'!$C28)</f>
        <v>BLU</v>
      </c>
      <c r="D28" s="8">
        <f>IF('Wiring Table'!$D28="","",'Wiring Table'!$D28)</f>
        <v>0.5</v>
      </c>
      <c r="E28" s="10">
        <f>IF('Wiring Table'!$A28="","",Settings!$A$14)</f>
        <v>2</v>
      </c>
      <c r="F28" s="10">
        <f>IF('Wiring Table'!$A28="","",0)</f>
        <v>0</v>
      </c>
      <c r="G28" s="10">
        <f>IF('Wiring Table'!$E28="","",'Wiring Table'!$E28)</f>
        <v>250</v>
      </c>
      <c r="H28" s="11">
        <f>IF('Wiring Table'!A28="","",IF('Wiring Table'!F28&lt;&gt;"",VLOOKUP('Wiring Table'!F28,Legend!$A:$F,5,FALSE),IF('Wiring Table'!F27&lt;&gt;"",VLOOKUP('Wiring Table'!F27,Legend!$A:$F,5,FALSE),"")))</f>
        <v>0</v>
      </c>
      <c r="I28" s="11">
        <f>IF('Wiring Table'!A28="","",IF('Wiring Table'!F28&lt;&gt;"",VLOOKUP('Wiring Table'!F28,Legend!$A:$F,6,FALSE),IF('Wiring Table'!F27&lt;&gt;"",VLOOKUP('Wiring Table'!F27,Legend!$A:$F,6,FALSE),"")))</f>
        <v>0</v>
      </c>
      <c r="J28" s="10">
        <f>IF('Wiring Table'!A28="","",IF('Wiring Table'!G28&lt;&gt;"",VLOOKUP('Wiring Table'!G28,Legend!$A:$F,5,FALSE),IF('Wiring Table'!G27&lt;&gt;"",VLOOKUP('Wiring Table'!G27,Legend!$A:$F,5,FALSE),"")))</f>
        <v>0</v>
      </c>
      <c r="K28" s="11">
        <f>IF('Wiring Table'!A28="","",IF('Wiring Table'!G28&lt;&gt;"",VLOOKUP('Wiring Table'!G28,Legend!$A:$F,6,FALSE),IF('Wiring Table'!G27&lt;&gt;"",VLOOKUP('Wiring Table'!G27,Legend!$A:$F,6,FALSE),"")))</f>
        <v>0</v>
      </c>
      <c r="L28" s="11">
        <f t="shared" si="0"/>
        <v>0.5</v>
      </c>
      <c r="M28" s="10">
        <f t="shared" si="1"/>
        <v>0.6</v>
      </c>
      <c r="N28" s="11">
        <f>IF('Wiring Table'!$D28="","",VLOOKUP('Wiring Table'!$D28,Legend!$K:$L,2,FALSE))</f>
        <v>2</v>
      </c>
      <c r="O28" s="11">
        <f>IF('Wiring Table'!$D28="","",VLOOKUP('Wiring Table'!$D28,Legend!$K:$L,2,FALSE))</f>
        <v>2</v>
      </c>
      <c r="P28" s="10">
        <f>IF('Wiring Table'!$A28="","",0)</f>
        <v>0</v>
      </c>
      <c r="Q28" s="10">
        <f>IF('Wiring Table'!$A28="","",0)</f>
        <v>0</v>
      </c>
      <c r="R28" s="10">
        <f>IF('Wiring Table'!$A28="","",0)</f>
        <v>0</v>
      </c>
      <c r="S28" s="10">
        <f>IF('Wiring Table'!$A28="","",0)</f>
        <v>0</v>
      </c>
      <c r="T28" s="10">
        <f>IF('Wiring Table'!$A28="","",0)</f>
        <v>0</v>
      </c>
      <c r="U28" s="10">
        <f>IF('Wiring Table'!$A28="","",0)</f>
        <v>0</v>
      </c>
      <c r="V28" s="10">
        <f>IF('Wiring Table'!$A28="","",0)</f>
        <v>0</v>
      </c>
      <c r="W28" s="10">
        <f>IF('Wiring Table'!$A28="","",0)</f>
        <v>0</v>
      </c>
      <c r="X28" s="10">
        <f>IF('Wiring Table'!$A28="","",Settings!$A$16)</f>
        <v>1</v>
      </c>
      <c r="Y28" s="10">
        <f>IF('Wiring Table'!$D28="","",VLOOKUP('Wiring Table'!$D28,Legend!$K:$M,3,FALSE))</f>
        <v>1</v>
      </c>
      <c r="Z28" s="8">
        <f>IF('Wiring Table'!$A28="","",Settings!$A$18)</f>
        <v>1</v>
      </c>
      <c r="AA28" s="13">
        <f t="shared" si="2"/>
        <v>44</v>
      </c>
      <c r="AB28" s="8">
        <f>IF('Wiring Table'!$A28="","",Settings!$C$20)</f>
        <v>0</v>
      </c>
      <c r="AC28" s="13" t="str">
        <f>IF('Wiring Table'!A28="","",IF('Wiring Table'!H28&lt;&gt;"",'Wiring Table'!H28,'Wiring Table'!H27))</f>
        <v>K6.2 (11)</v>
      </c>
      <c r="AD28" s="8">
        <f t="shared" si="3"/>
        <v>0</v>
      </c>
      <c r="AE28" s="13">
        <f t="shared" si="4"/>
        <v>44</v>
      </c>
      <c r="AF28" s="8">
        <f>IF('Wiring Table'!$A28="","",Settings!$C$22)</f>
        <v>0</v>
      </c>
      <c r="AG28" s="13" t="str">
        <f>IF('Wiring Table'!A28="","",IF('Wiring Table'!I28&lt;&gt;"",'Wiring Table'!I28,'Wiring Table'!I27))</f>
        <v>MORS. 44 (UP)</v>
      </c>
      <c r="AH28" s="8">
        <f t="shared" si="5"/>
        <v>0</v>
      </c>
      <c r="AI28" s="13">
        <f t="shared" si="6"/>
        <v>44</v>
      </c>
      <c r="AJ28" s="8">
        <f>IF('Wiring Table'!$A28="","",Settings!$C$24)</f>
        <v>0</v>
      </c>
      <c r="AK28" s="8">
        <f>IF('Wiring Table'!$A28="","",Settings!$A$16)</f>
        <v>1</v>
      </c>
      <c r="AL28" s="8">
        <f>IF('Wiring Table'!$A28="","",Settings!$C$14)</f>
        <v>30</v>
      </c>
      <c r="AM28" s="8">
        <f t="shared" si="7"/>
        <v>40</v>
      </c>
      <c r="AN28" s="8">
        <f>IF('Wiring Table'!$A28="","",Settings!$G$14)</f>
        <v>0</v>
      </c>
      <c r="AO28" s="8">
        <f>IF('Wiring Table'!$A28="","",Settings!$G$16)</f>
        <v>0</v>
      </c>
      <c r="AP28" s="8">
        <f>IF('Wiring Table'!$A28="","",Settings!$G$18)</f>
        <v>0</v>
      </c>
      <c r="AQ28" s="8">
        <f t="shared" si="8"/>
        <v>40</v>
      </c>
      <c r="AR28" s="8">
        <f>IF('Wiring Table'!$A28="","",Settings!$C$16)</f>
        <v>30</v>
      </c>
    </row>
    <row r="29" spans="1:44">
      <c r="A29" s="8">
        <f>IF('Wiring Table'!$A29="","",'Wiring Table'!$A29)</f>
        <v>27</v>
      </c>
      <c r="B29" s="9" cm="1">
        <f t="array" ref="B29">IF('Wiring Table'!$A29="","",IF('Wiring Table'!$B29&lt;&gt;"",'Wiring Table'!$B29,LOOKUP(2,1/('Wiring Table'!$B$1:$B28&lt;&gt;""),'Wiring Table'!$B$1:$B28)))</f>
        <v>45</v>
      </c>
      <c r="C29" s="8" t="str">
        <f>IF('Wiring Table'!$C29="","",'Wiring Table'!$C29)</f>
        <v>BLU</v>
      </c>
      <c r="D29" s="8">
        <f>IF('Wiring Table'!$D29="","",'Wiring Table'!$D29)</f>
        <v>0.5</v>
      </c>
      <c r="E29" s="10">
        <f>IF('Wiring Table'!$A29="","",Settings!$A$14)</f>
        <v>2</v>
      </c>
      <c r="F29" s="10">
        <f>IF('Wiring Table'!$A29="","",0)</f>
        <v>0</v>
      </c>
      <c r="G29" s="10">
        <f>IF('Wiring Table'!$E29="","",'Wiring Table'!$E29)</f>
        <v>250</v>
      </c>
      <c r="H29" s="11">
        <f>IF('Wiring Table'!A29="","",IF('Wiring Table'!F29&lt;&gt;"",VLOOKUP('Wiring Table'!F29,Legend!$A:$F,5,FALSE),IF('Wiring Table'!F28&lt;&gt;"",VLOOKUP('Wiring Table'!F28,Legend!$A:$F,5,FALSE),"")))</f>
        <v>0</v>
      </c>
      <c r="I29" s="11">
        <f>IF('Wiring Table'!A29="","",IF('Wiring Table'!F29&lt;&gt;"",VLOOKUP('Wiring Table'!F29,Legend!$A:$F,6,FALSE),IF('Wiring Table'!F28&lt;&gt;"",VLOOKUP('Wiring Table'!F28,Legend!$A:$F,6,FALSE),"")))</f>
        <v>0</v>
      </c>
      <c r="J29" s="10">
        <f>IF('Wiring Table'!A29="","",IF('Wiring Table'!G29&lt;&gt;"",VLOOKUP('Wiring Table'!G29,Legend!$A:$F,5,FALSE),IF('Wiring Table'!G28&lt;&gt;"",VLOOKUP('Wiring Table'!G28,Legend!$A:$F,5,FALSE),"")))</f>
        <v>0</v>
      </c>
      <c r="K29" s="11">
        <f>IF('Wiring Table'!A29="","",IF('Wiring Table'!G29&lt;&gt;"",VLOOKUP('Wiring Table'!G29,Legend!$A:$F,6,FALSE),IF('Wiring Table'!G28&lt;&gt;"",VLOOKUP('Wiring Table'!G28,Legend!$A:$F,6,FALSE),"")))</f>
        <v>0</v>
      </c>
      <c r="L29" s="11">
        <f t="shared" si="0"/>
        <v>0.5</v>
      </c>
      <c r="M29" s="10">
        <f t="shared" si="1"/>
        <v>0.6</v>
      </c>
      <c r="N29" s="11">
        <f>IF('Wiring Table'!$D29="","",VLOOKUP('Wiring Table'!$D29,Legend!$K:$L,2,FALSE))</f>
        <v>2</v>
      </c>
      <c r="O29" s="11">
        <f>IF('Wiring Table'!$D29="","",VLOOKUP('Wiring Table'!$D29,Legend!$K:$L,2,FALSE))</f>
        <v>2</v>
      </c>
      <c r="P29" s="10">
        <f>IF('Wiring Table'!$A29="","",0)</f>
        <v>0</v>
      </c>
      <c r="Q29" s="10">
        <f>IF('Wiring Table'!$A29="","",0)</f>
        <v>0</v>
      </c>
      <c r="R29" s="10">
        <f>IF('Wiring Table'!$A29="","",0)</f>
        <v>0</v>
      </c>
      <c r="S29" s="10">
        <f>IF('Wiring Table'!$A29="","",0)</f>
        <v>0</v>
      </c>
      <c r="T29" s="10">
        <f>IF('Wiring Table'!$A29="","",0)</f>
        <v>0</v>
      </c>
      <c r="U29" s="10">
        <f>IF('Wiring Table'!$A29="","",0)</f>
        <v>0</v>
      </c>
      <c r="V29" s="10">
        <f>IF('Wiring Table'!$A29="","",0)</f>
        <v>0</v>
      </c>
      <c r="W29" s="10">
        <f>IF('Wiring Table'!$A29="","",0)</f>
        <v>0</v>
      </c>
      <c r="X29" s="10">
        <f>IF('Wiring Table'!$A29="","",Settings!$A$16)</f>
        <v>1</v>
      </c>
      <c r="Y29" s="10">
        <f>IF('Wiring Table'!$D29="","",VLOOKUP('Wiring Table'!$D29,Legend!$K:$M,3,FALSE))</f>
        <v>1</v>
      </c>
      <c r="Z29" s="8">
        <f>IF('Wiring Table'!$A29="","",Settings!$A$18)</f>
        <v>1</v>
      </c>
      <c r="AA29" s="13">
        <f t="shared" si="2"/>
        <v>45</v>
      </c>
      <c r="AB29" s="8">
        <f>IF('Wiring Table'!$A29="","",Settings!$C$20)</f>
        <v>0</v>
      </c>
      <c r="AC29" s="13" t="str">
        <f>IF('Wiring Table'!A29="","",IF('Wiring Table'!H29&lt;&gt;"",'Wiring Table'!H29,'Wiring Table'!H28))</f>
        <v>K6.3 (11)</v>
      </c>
      <c r="AD29" s="8">
        <f t="shared" si="3"/>
        <v>0</v>
      </c>
      <c r="AE29" s="13">
        <f t="shared" si="4"/>
        <v>45</v>
      </c>
      <c r="AF29" s="8">
        <f>IF('Wiring Table'!$A29="","",Settings!$C$22)</f>
        <v>0</v>
      </c>
      <c r="AG29" s="13" t="str">
        <f>IF('Wiring Table'!A29="","",IF('Wiring Table'!I29&lt;&gt;"",'Wiring Table'!I29,'Wiring Table'!I28))</f>
        <v>MORS. 45 (UP)</v>
      </c>
      <c r="AH29" s="8">
        <f t="shared" si="5"/>
        <v>0</v>
      </c>
      <c r="AI29" s="13">
        <f t="shared" si="6"/>
        <v>45</v>
      </c>
      <c r="AJ29" s="8">
        <f>IF('Wiring Table'!$A29="","",Settings!$C$24)</f>
        <v>0</v>
      </c>
      <c r="AK29" s="8">
        <f>IF('Wiring Table'!$A29="","",Settings!$A$16)</f>
        <v>1</v>
      </c>
      <c r="AL29" s="8">
        <f>IF('Wiring Table'!$A29="","",Settings!$C$14)</f>
        <v>30</v>
      </c>
      <c r="AM29" s="8">
        <f t="shared" si="7"/>
        <v>40</v>
      </c>
      <c r="AN29" s="8">
        <f>IF('Wiring Table'!$A29="","",Settings!$G$14)</f>
        <v>0</v>
      </c>
      <c r="AO29" s="8">
        <f>IF('Wiring Table'!$A29="","",Settings!$G$16)</f>
        <v>0</v>
      </c>
      <c r="AP29" s="8">
        <f>IF('Wiring Table'!$A29="","",Settings!$G$18)</f>
        <v>0</v>
      </c>
      <c r="AQ29" s="8">
        <f t="shared" si="8"/>
        <v>40</v>
      </c>
      <c r="AR29" s="8">
        <f>IF('Wiring Table'!$A29="","",Settings!$C$16)</f>
        <v>30</v>
      </c>
    </row>
    <row r="30" spans="1:44">
      <c r="A30" s="8">
        <f>IF('Wiring Table'!$A30="","",'Wiring Table'!$A30)</f>
        <v>28</v>
      </c>
      <c r="B30" s="9" cm="1">
        <f t="array" ref="B30">IF('Wiring Table'!$A30="","",IF('Wiring Table'!$B30&lt;&gt;"",'Wiring Table'!$B30,LOOKUP(2,1/('Wiring Table'!$B$1:$B29&lt;&gt;""),'Wiring Table'!$B$1:$B29)))</f>
        <v>46</v>
      </c>
      <c r="C30" s="8" t="str">
        <f>IF('Wiring Table'!$C30="","",'Wiring Table'!$C30)</f>
        <v>BLU</v>
      </c>
      <c r="D30" s="8">
        <f>IF('Wiring Table'!$D30="","",'Wiring Table'!$D30)</f>
        <v>0.5</v>
      </c>
      <c r="E30" s="10">
        <f>IF('Wiring Table'!$A30="","",Settings!$A$14)</f>
        <v>2</v>
      </c>
      <c r="F30" s="10">
        <f>IF('Wiring Table'!$A30="","",0)</f>
        <v>0</v>
      </c>
      <c r="G30" s="10">
        <f>IF('Wiring Table'!$E30="","",'Wiring Table'!$E30)</f>
        <v>250</v>
      </c>
      <c r="H30" s="11">
        <f>IF('Wiring Table'!A30="","",IF('Wiring Table'!F30&lt;&gt;"",VLOOKUP('Wiring Table'!F30,Legend!$A:$F,5,FALSE),IF('Wiring Table'!F29&lt;&gt;"",VLOOKUP('Wiring Table'!F29,Legend!$A:$F,5,FALSE),"")))</f>
        <v>0</v>
      </c>
      <c r="I30" s="11">
        <f>IF('Wiring Table'!A30="","",IF('Wiring Table'!F30&lt;&gt;"",VLOOKUP('Wiring Table'!F30,Legend!$A:$F,6,FALSE),IF('Wiring Table'!F29&lt;&gt;"",VLOOKUP('Wiring Table'!F29,Legend!$A:$F,6,FALSE),"")))</f>
        <v>0</v>
      </c>
      <c r="J30" s="10">
        <f>IF('Wiring Table'!A30="","",IF('Wiring Table'!G30&lt;&gt;"",VLOOKUP('Wiring Table'!G30,Legend!$A:$F,5,FALSE),IF('Wiring Table'!G29&lt;&gt;"",VLOOKUP('Wiring Table'!G29,Legend!$A:$F,5,FALSE),"")))</f>
        <v>0</v>
      </c>
      <c r="K30" s="11">
        <f>IF('Wiring Table'!A30="","",IF('Wiring Table'!G30&lt;&gt;"",VLOOKUP('Wiring Table'!G30,Legend!$A:$F,6,FALSE),IF('Wiring Table'!G29&lt;&gt;"",VLOOKUP('Wiring Table'!G29,Legend!$A:$F,6,FALSE),"")))</f>
        <v>0</v>
      </c>
      <c r="L30" s="11">
        <f t="shared" si="0"/>
        <v>0.5</v>
      </c>
      <c r="M30" s="10">
        <f t="shared" si="1"/>
        <v>0.6</v>
      </c>
      <c r="N30" s="11">
        <f>IF('Wiring Table'!$D30="","",VLOOKUP('Wiring Table'!$D30,Legend!$K:$L,2,FALSE))</f>
        <v>2</v>
      </c>
      <c r="O30" s="11">
        <f>IF('Wiring Table'!$D30="","",VLOOKUP('Wiring Table'!$D30,Legend!$K:$L,2,FALSE))</f>
        <v>2</v>
      </c>
      <c r="P30" s="10">
        <f>IF('Wiring Table'!$A30="","",0)</f>
        <v>0</v>
      </c>
      <c r="Q30" s="10">
        <f>IF('Wiring Table'!$A30="","",0)</f>
        <v>0</v>
      </c>
      <c r="R30" s="10">
        <f>IF('Wiring Table'!$A30="","",0)</f>
        <v>0</v>
      </c>
      <c r="S30" s="10">
        <f>IF('Wiring Table'!$A30="","",0)</f>
        <v>0</v>
      </c>
      <c r="T30" s="10">
        <f>IF('Wiring Table'!$A30="","",0)</f>
        <v>0</v>
      </c>
      <c r="U30" s="10">
        <f>IF('Wiring Table'!$A30="","",0)</f>
        <v>0</v>
      </c>
      <c r="V30" s="10">
        <f>IF('Wiring Table'!$A30="","",0)</f>
        <v>0</v>
      </c>
      <c r="W30" s="10">
        <f>IF('Wiring Table'!$A30="","",0)</f>
        <v>0</v>
      </c>
      <c r="X30" s="10">
        <f>IF('Wiring Table'!$A30="","",Settings!$A$16)</f>
        <v>1</v>
      </c>
      <c r="Y30" s="10">
        <f>IF('Wiring Table'!$D30="","",VLOOKUP('Wiring Table'!$D30,Legend!$K:$M,3,FALSE))</f>
        <v>1</v>
      </c>
      <c r="Z30" s="8">
        <f>IF('Wiring Table'!$A30="","",Settings!$A$18)</f>
        <v>1</v>
      </c>
      <c r="AA30" s="13">
        <f t="shared" si="2"/>
        <v>46</v>
      </c>
      <c r="AB30" s="8">
        <f>IF('Wiring Table'!$A30="","",Settings!$C$20)</f>
        <v>0</v>
      </c>
      <c r="AC30" s="13" t="str">
        <f>IF('Wiring Table'!A30="","",IF('Wiring Table'!H30&lt;&gt;"",'Wiring Table'!H30,'Wiring Table'!H29))</f>
        <v>K6.4 (11)</v>
      </c>
      <c r="AD30" s="8">
        <f t="shared" si="3"/>
        <v>0</v>
      </c>
      <c r="AE30" s="13">
        <f t="shared" si="4"/>
        <v>46</v>
      </c>
      <c r="AF30" s="8">
        <f>IF('Wiring Table'!$A30="","",Settings!$C$22)</f>
        <v>0</v>
      </c>
      <c r="AG30" s="13" t="str">
        <f>IF('Wiring Table'!A30="","",IF('Wiring Table'!I30&lt;&gt;"",'Wiring Table'!I30,'Wiring Table'!I29))</f>
        <v>MORS. 46 (UP)</v>
      </c>
      <c r="AH30" s="8">
        <f t="shared" si="5"/>
        <v>0</v>
      </c>
      <c r="AI30" s="13">
        <f t="shared" si="6"/>
        <v>46</v>
      </c>
      <c r="AJ30" s="8">
        <f>IF('Wiring Table'!$A30="","",Settings!$C$24)</f>
        <v>0</v>
      </c>
      <c r="AK30" s="8">
        <f>IF('Wiring Table'!$A30="","",Settings!$A$16)</f>
        <v>1</v>
      </c>
      <c r="AL30" s="8">
        <f>IF('Wiring Table'!$A30="","",Settings!$C$14)</f>
        <v>30</v>
      </c>
      <c r="AM30" s="8">
        <f t="shared" si="7"/>
        <v>40</v>
      </c>
      <c r="AN30" s="8">
        <f>IF('Wiring Table'!$A30="","",Settings!$G$14)</f>
        <v>0</v>
      </c>
      <c r="AO30" s="8">
        <f>IF('Wiring Table'!$A30="","",Settings!$G$16)</f>
        <v>0</v>
      </c>
      <c r="AP30" s="8">
        <f>IF('Wiring Table'!$A30="","",Settings!$G$18)</f>
        <v>0</v>
      </c>
      <c r="AQ30" s="8">
        <f t="shared" si="8"/>
        <v>40</v>
      </c>
      <c r="AR30" s="8">
        <f>IF('Wiring Table'!$A30="","",Settings!$C$16)</f>
        <v>30</v>
      </c>
    </row>
    <row r="31" spans="1:44">
      <c r="A31" s="8">
        <f>IF('Wiring Table'!$A31="","",'Wiring Table'!$A31)</f>
        <v>29</v>
      </c>
      <c r="B31" s="9" cm="1">
        <f t="array" ref="B31">IF('Wiring Table'!$A31="","",IF('Wiring Table'!$B31&lt;&gt;"",'Wiring Table'!$B31,LOOKUP(2,1/('Wiring Table'!$B$1:$B30&lt;&gt;""),'Wiring Table'!$B$1:$B30)))</f>
        <v>47</v>
      </c>
      <c r="C31" s="8" t="str">
        <f>IF('Wiring Table'!$C31="","",'Wiring Table'!$C31)</f>
        <v>BLU</v>
      </c>
      <c r="D31" s="8">
        <f>IF('Wiring Table'!$D31="","",'Wiring Table'!$D31)</f>
        <v>0.5</v>
      </c>
      <c r="E31" s="10">
        <f>IF('Wiring Table'!$A31="","",Settings!$A$14)</f>
        <v>2</v>
      </c>
      <c r="F31" s="10">
        <f>IF('Wiring Table'!$A31="","",0)</f>
        <v>0</v>
      </c>
      <c r="G31" s="10">
        <f>IF('Wiring Table'!$E31="","",'Wiring Table'!$E31)</f>
        <v>250</v>
      </c>
      <c r="H31" s="11">
        <f>IF('Wiring Table'!A31="","",IF('Wiring Table'!F31&lt;&gt;"",VLOOKUP('Wiring Table'!F31,Legend!$A:$F,5,FALSE),IF('Wiring Table'!F30&lt;&gt;"",VLOOKUP('Wiring Table'!F30,Legend!$A:$F,5,FALSE),"")))</f>
        <v>0</v>
      </c>
      <c r="I31" s="11">
        <f>IF('Wiring Table'!A31="","",IF('Wiring Table'!F31&lt;&gt;"",VLOOKUP('Wiring Table'!F31,Legend!$A:$F,6,FALSE),IF('Wiring Table'!F30&lt;&gt;"",VLOOKUP('Wiring Table'!F30,Legend!$A:$F,6,FALSE),"")))</f>
        <v>0</v>
      </c>
      <c r="J31" s="10">
        <f>IF('Wiring Table'!A31="","",IF('Wiring Table'!G31&lt;&gt;"",VLOOKUP('Wiring Table'!G31,Legend!$A:$F,5,FALSE),IF('Wiring Table'!G30&lt;&gt;"",VLOOKUP('Wiring Table'!G30,Legend!$A:$F,5,FALSE),"")))</f>
        <v>0</v>
      </c>
      <c r="K31" s="11">
        <f>IF('Wiring Table'!A31="","",IF('Wiring Table'!G31&lt;&gt;"",VLOOKUP('Wiring Table'!G31,Legend!$A:$F,6,FALSE),IF('Wiring Table'!G30&lt;&gt;"",VLOOKUP('Wiring Table'!G30,Legend!$A:$F,6,FALSE),"")))</f>
        <v>0</v>
      </c>
      <c r="L31" s="11">
        <f t="shared" si="0"/>
        <v>0.5</v>
      </c>
      <c r="M31" s="10">
        <f t="shared" si="1"/>
        <v>0.6</v>
      </c>
      <c r="N31" s="11">
        <f>IF('Wiring Table'!$D31="","",VLOOKUP('Wiring Table'!$D31,Legend!$K:$L,2,FALSE))</f>
        <v>2</v>
      </c>
      <c r="O31" s="11">
        <f>IF('Wiring Table'!$D31="","",VLOOKUP('Wiring Table'!$D31,Legend!$K:$L,2,FALSE))</f>
        <v>2</v>
      </c>
      <c r="P31" s="10">
        <f>IF('Wiring Table'!$A31="","",0)</f>
        <v>0</v>
      </c>
      <c r="Q31" s="10">
        <f>IF('Wiring Table'!$A31="","",0)</f>
        <v>0</v>
      </c>
      <c r="R31" s="10">
        <f>IF('Wiring Table'!$A31="","",0)</f>
        <v>0</v>
      </c>
      <c r="S31" s="10">
        <f>IF('Wiring Table'!$A31="","",0)</f>
        <v>0</v>
      </c>
      <c r="T31" s="10">
        <f>IF('Wiring Table'!$A31="","",0)</f>
        <v>0</v>
      </c>
      <c r="U31" s="10">
        <f>IF('Wiring Table'!$A31="","",0)</f>
        <v>0</v>
      </c>
      <c r="V31" s="10">
        <f>IF('Wiring Table'!$A31="","",0)</f>
        <v>0</v>
      </c>
      <c r="W31" s="10">
        <f>IF('Wiring Table'!$A31="","",0)</f>
        <v>0</v>
      </c>
      <c r="X31" s="10">
        <f>IF('Wiring Table'!$A31="","",Settings!$A$16)</f>
        <v>1</v>
      </c>
      <c r="Y31" s="10">
        <f>IF('Wiring Table'!$D31="","",VLOOKUP('Wiring Table'!$D31,Legend!$K:$M,3,FALSE))</f>
        <v>1</v>
      </c>
      <c r="Z31" s="8">
        <f>IF('Wiring Table'!$A31="","",Settings!$A$18)</f>
        <v>1</v>
      </c>
      <c r="AA31" s="13">
        <f t="shared" si="2"/>
        <v>47</v>
      </c>
      <c r="AB31" s="8">
        <f>IF('Wiring Table'!$A31="","",Settings!$C$20)</f>
        <v>0</v>
      </c>
      <c r="AC31" s="13" t="str">
        <f>IF('Wiring Table'!A31="","",IF('Wiring Table'!H31&lt;&gt;"",'Wiring Table'!H31,'Wiring Table'!H30))</f>
        <v>K6.5 (11)</v>
      </c>
      <c r="AD31" s="8">
        <f t="shared" si="3"/>
        <v>0</v>
      </c>
      <c r="AE31" s="13">
        <f t="shared" si="4"/>
        <v>47</v>
      </c>
      <c r="AF31" s="8">
        <f>IF('Wiring Table'!$A31="","",Settings!$C$22)</f>
        <v>0</v>
      </c>
      <c r="AG31" s="13" t="str">
        <f>IF('Wiring Table'!A31="","",IF('Wiring Table'!I31&lt;&gt;"",'Wiring Table'!I31,'Wiring Table'!I30))</f>
        <v>MORS. 47 (UP)</v>
      </c>
      <c r="AH31" s="8">
        <f t="shared" si="5"/>
        <v>0</v>
      </c>
      <c r="AI31" s="13">
        <f t="shared" si="6"/>
        <v>47</v>
      </c>
      <c r="AJ31" s="8">
        <f>IF('Wiring Table'!$A31="","",Settings!$C$24)</f>
        <v>0</v>
      </c>
      <c r="AK31" s="8">
        <f>IF('Wiring Table'!$A31="","",Settings!$A$16)</f>
        <v>1</v>
      </c>
      <c r="AL31" s="8">
        <f>IF('Wiring Table'!$A31="","",Settings!$C$14)</f>
        <v>30</v>
      </c>
      <c r="AM31" s="8">
        <f t="shared" si="7"/>
        <v>40</v>
      </c>
      <c r="AN31" s="8">
        <f>IF('Wiring Table'!$A31="","",Settings!$G$14)</f>
        <v>0</v>
      </c>
      <c r="AO31" s="8">
        <f>IF('Wiring Table'!$A31="","",Settings!$G$16)</f>
        <v>0</v>
      </c>
      <c r="AP31" s="8">
        <f>IF('Wiring Table'!$A31="","",Settings!$G$18)</f>
        <v>0</v>
      </c>
      <c r="AQ31" s="8">
        <f t="shared" si="8"/>
        <v>40</v>
      </c>
      <c r="AR31" s="8">
        <f>IF('Wiring Table'!$A31="","",Settings!$C$16)</f>
        <v>30</v>
      </c>
    </row>
    <row r="32" spans="1:44">
      <c r="A32" s="8">
        <f>IF('Wiring Table'!$A32="","",'Wiring Table'!$A32)</f>
        <v>30</v>
      </c>
      <c r="B32" s="9" t="str" cm="1">
        <f t="array" ref="B32">IF('Wiring Table'!$A32="","",IF('Wiring Table'!$B32&lt;&gt;"",'Wiring Table'!$B32,LOOKUP(2,1/('Wiring Table'!$B$1:$B31&lt;&gt;""),'Wiring Table'!$B$1:$B31)))</f>
        <v>24-</v>
      </c>
      <c r="C32" s="8" t="str">
        <f>IF('Wiring Table'!$C32="","",'Wiring Table'!$C32)</f>
        <v>BLU</v>
      </c>
      <c r="D32" s="8">
        <f>IF('Wiring Table'!$D32="","",'Wiring Table'!$D32)</f>
        <v>0.5</v>
      </c>
      <c r="E32" s="10">
        <f>IF('Wiring Table'!$A32="","",Settings!$A$14)</f>
        <v>2</v>
      </c>
      <c r="F32" s="10">
        <f>IF('Wiring Table'!$A32="","",0)</f>
        <v>0</v>
      </c>
      <c r="G32" s="10">
        <f>IF('Wiring Table'!$E32="","",'Wiring Table'!$E32)</f>
        <v>1400</v>
      </c>
      <c r="H32" s="11">
        <f>IF('Wiring Table'!A32="","",IF('Wiring Table'!F32&lt;&gt;"",VLOOKUP('Wiring Table'!F32,Legend!$A:$F,5,FALSE),IF('Wiring Table'!F31&lt;&gt;"",VLOOKUP('Wiring Table'!F31,Legend!$A:$F,5,FALSE),"")))</f>
        <v>0</v>
      </c>
      <c r="I32" s="11">
        <f>IF('Wiring Table'!A32="","",IF('Wiring Table'!F32&lt;&gt;"",VLOOKUP('Wiring Table'!F32,Legend!$A:$F,6,FALSE),IF('Wiring Table'!F31&lt;&gt;"",VLOOKUP('Wiring Table'!F31,Legend!$A:$F,6,FALSE),"")))</f>
        <v>0</v>
      </c>
      <c r="J32" s="10">
        <f>IF('Wiring Table'!A32="","",IF('Wiring Table'!G32&lt;&gt;"",VLOOKUP('Wiring Table'!G32,Legend!$A:$F,5,FALSE),IF('Wiring Table'!G31&lt;&gt;"",VLOOKUP('Wiring Table'!G31,Legend!$A:$F,5,FALSE),"")))</f>
        <v>0</v>
      </c>
      <c r="K32" s="11">
        <f>IF('Wiring Table'!A32="","",IF('Wiring Table'!G32&lt;&gt;"",VLOOKUP('Wiring Table'!G32,Legend!$A:$F,6,FALSE),IF('Wiring Table'!G31&lt;&gt;"",VLOOKUP('Wiring Table'!G31,Legend!$A:$F,6,FALSE),"")))</f>
        <v>0</v>
      </c>
      <c r="L32" s="11">
        <f t="shared" si="0"/>
        <v>0.5</v>
      </c>
      <c r="M32" s="10">
        <f t="shared" si="1"/>
        <v>0.6</v>
      </c>
      <c r="N32" s="11">
        <f>IF('Wiring Table'!$D32="","",VLOOKUP('Wiring Table'!$D32,Legend!$K:$L,2,FALSE))</f>
        <v>2</v>
      </c>
      <c r="O32" s="11">
        <f>IF('Wiring Table'!$D32="","",VLOOKUP('Wiring Table'!$D32,Legend!$K:$L,2,FALSE))</f>
        <v>2</v>
      </c>
      <c r="P32" s="10">
        <f>IF('Wiring Table'!$A32="","",0)</f>
        <v>0</v>
      </c>
      <c r="Q32" s="10">
        <f>IF('Wiring Table'!$A32="","",0)</f>
        <v>0</v>
      </c>
      <c r="R32" s="10">
        <f>IF('Wiring Table'!$A32="","",0)</f>
        <v>0</v>
      </c>
      <c r="S32" s="10">
        <f>IF('Wiring Table'!$A32="","",0)</f>
        <v>0</v>
      </c>
      <c r="T32" s="10">
        <f>IF('Wiring Table'!$A32="","",0)</f>
        <v>0</v>
      </c>
      <c r="U32" s="10">
        <f>IF('Wiring Table'!$A32="","",0)</f>
        <v>0</v>
      </c>
      <c r="V32" s="10">
        <f>IF('Wiring Table'!$A32="","",0)</f>
        <v>0</v>
      </c>
      <c r="W32" s="10">
        <f>IF('Wiring Table'!$A32="","",0)</f>
        <v>0</v>
      </c>
      <c r="X32" s="10">
        <f>IF('Wiring Table'!$A32="","",Settings!$A$16)</f>
        <v>1</v>
      </c>
      <c r="Y32" s="10">
        <f>IF('Wiring Table'!$D32="","",VLOOKUP('Wiring Table'!$D32,Legend!$K:$M,3,FALSE))</f>
        <v>1</v>
      </c>
      <c r="Z32" s="8">
        <f>IF('Wiring Table'!$A32="","",Settings!$A$18)</f>
        <v>1</v>
      </c>
      <c r="AA32" s="13" t="str">
        <f t="shared" si="2"/>
        <v>24-</v>
      </c>
      <c r="AB32" s="8">
        <f>IF('Wiring Table'!$A32="","",Settings!$C$20)</f>
        <v>0</v>
      </c>
      <c r="AC32" s="13" t="str">
        <f>IF('Wiring Table'!A32="","",IF('Wiring Table'!H32&lt;&gt;"",'Wiring Table'!H32,'Wiring Table'!H31))</f>
        <v>H2.6 (2)</v>
      </c>
      <c r="AD32" s="8">
        <f t="shared" si="3"/>
        <v>0</v>
      </c>
      <c r="AE32" s="13" t="str">
        <f t="shared" si="4"/>
        <v>24-</v>
      </c>
      <c r="AF32" s="8">
        <f>IF('Wiring Table'!$A32="","",Settings!$C$22)</f>
        <v>0</v>
      </c>
      <c r="AG32" s="13" t="str">
        <f>IF('Wiring Table'!A32="","",IF('Wiring Table'!I32&lt;&gt;"",'Wiring Table'!I32,'Wiring Table'!I31))</f>
        <v>MORS. 24- (UP)</v>
      </c>
      <c r="AH32" s="8">
        <f t="shared" si="5"/>
        <v>0</v>
      </c>
      <c r="AI32" s="13" t="str">
        <f t="shared" si="6"/>
        <v>24-</v>
      </c>
      <c r="AJ32" s="8">
        <f>IF('Wiring Table'!$A32="","",Settings!$C$24)</f>
        <v>0</v>
      </c>
      <c r="AK32" s="8">
        <f>IF('Wiring Table'!$A32="","",Settings!$A$16)</f>
        <v>1</v>
      </c>
      <c r="AL32" s="8">
        <f>IF('Wiring Table'!$A32="","",Settings!$C$14)</f>
        <v>30</v>
      </c>
      <c r="AM32" s="8">
        <f t="shared" si="7"/>
        <v>40</v>
      </c>
      <c r="AN32" s="8">
        <f>IF('Wiring Table'!$A32="","",Settings!$G$14)</f>
        <v>0</v>
      </c>
      <c r="AO32" s="8">
        <f>IF('Wiring Table'!$A32="","",Settings!$G$16)</f>
        <v>0</v>
      </c>
      <c r="AP32" s="8">
        <f>IF('Wiring Table'!$A32="","",Settings!$G$18)</f>
        <v>0</v>
      </c>
      <c r="AQ32" s="8">
        <f t="shared" si="8"/>
        <v>40</v>
      </c>
      <c r="AR32" s="8">
        <f>IF('Wiring Table'!$A32="","",Settings!$C$16)</f>
        <v>30</v>
      </c>
    </row>
    <row r="33" spans="1:44">
      <c r="A33" s="8">
        <f>IF('Wiring Table'!$A33="","",'Wiring Table'!$A33)</f>
        <v>31</v>
      </c>
      <c r="B33" s="9" t="str" cm="1">
        <f t="array" ref="B33">IF('Wiring Table'!$A33="","",IF('Wiring Table'!$B33&lt;&gt;"",'Wiring Table'!$B33,LOOKUP(2,1/('Wiring Table'!$B$1:$B32&lt;&gt;""),'Wiring Table'!$B$1:$B32)))</f>
        <v>24-</v>
      </c>
      <c r="C33" s="8" t="str">
        <f>IF('Wiring Table'!$C33="","",'Wiring Table'!$C33)</f>
        <v>BLU</v>
      </c>
      <c r="D33" s="8">
        <f>IF('Wiring Table'!$D33="","",'Wiring Table'!$D33)</f>
        <v>1.5</v>
      </c>
      <c r="E33" s="10">
        <f>IF('Wiring Table'!$A33="","",Settings!$A$14)</f>
        <v>2</v>
      </c>
      <c r="F33" s="10">
        <f>IF('Wiring Table'!$A33="","",0)</f>
        <v>0</v>
      </c>
      <c r="G33" s="10">
        <f>IF('Wiring Table'!$E33="","",'Wiring Table'!$E33)</f>
        <v>750</v>
      </c>
      <c r="H33" s="11">
        <f>IF('Wiring Table'!A33="","",IF('Wiring Table'!F33&lt;&gt;"",VLOOKUP('Wiring Table'!F33,Legend!$A:$F,5,FALSE),IF('Wiring Table'!F32&lt;&gt;"",VLOOKUP('Wiring Table'!F32,Legend!$A:$F,5,FALSE),"")))</f>
        <v>0</v>
      </c>
      <c r="I33" s="11">
        <f>IF('Wiring Table'!A33="","",IF('Wiring Table'!F33&lt;&gt;"",VLOOKUP('Wiring Table'!F33,Legend!$A:$F,6,FALSE),IF('Wiring Table'!F32&lt;&gt;"",VLOOKUP('Wiring Table'!F32,Legend!$A:$F,6,FALSE),"")))</f>
        <v>0</v>
      </c>
      <c r="J33" s="10">
        <f>IF('Wiring Table'!A33="","",IF('Wiring Table'!G33&lt;&gt;"",VLOOKUP('Wiring Table'!G33,Legend!$A:$F,5,FALSE),IF('Wiring Table'!G32&lt;&gt;"",VLOOKUP('Wiring Table'!G32,Legend!$A:$F,5,FALSE),"")))</f>
        <v>0</v>
      </c>
      <c r="K33" s="11">
        <f>IF('Wiring Table'!A33="","",IF('Wiring Table'!G33&lt;&gt;"",VLOOKUP('Wiring Table'!G33,Legend!$A:$F,6,FALSE),IF('Wiring Table'!G32&lt;&gt;"",VLOOKUP('Wiring Table'!G32,Legend!$A:$F,6,FALSE),"")))</f>
        <v>0</v>
      </c>
      <c r="L33" s="11">
        <f t="shared" si="0"/>
        <v>1.5</v>
      </c>
      <c r="M33" s="10">
        <f t="shared" si="1"/>
        <v>1.6</v>
      </c>
      <c r="N33" s="11">
        <f>IF('Wiring Table'!$D33="","",VLOOKUP('Wiring Table'!$D33,Legend!$K:$L,2,FALSE))</f>
        <v>2.5</v>
      </c>
      <c r="O33" s="11">
        <f>IF('Wiring Table'!$D33="","",VLOOKUP('Wiring Table'!$D33,Legend!$K:$L,2,FALSE))</f>
        <v>2.5</v>
      </c>
      <c r="P33" s="10">
        <f>IF('Wiring Table'!$A33="","",0)</f>
        <v>0</v>
      </c>
      <c r="Q33" s="10">
        <f>IF('Wiring Table'!$A33="","",0)</f>
        <v>0</v>
      </c>
      <c r="R33" s="10">
        <f>IF('Wiring Table'!$A33="","",0)</f>
        <v>0</v>
      </c>
      <c r="S33" s="10">
        <f>IF('Wiring Table'!$A33="","",0)</f>
        <v>0</v>
      </c>
      <c r="T33" s="10">
        <f>IF('Wiring Table'!$A33="","",0)</f>
        <v>0</v>
      </c>
      <c r="U33" s="10">
        <f>IF('Wiring Table'!$A33="","",0)</f>
        <v>0</v>
      </c>
      <c r="V33" s="10">
        <f>IF('Wiring Table'!$A33="","",0)</f>
        <v>0</v>
      </c>
      <c r="W33" s="10">
        <f>IF('Wiring Table'!$A33="","",0)</f>
        <v>0</v>
      </c>
      <c r="X33" s="10">
        <f>IF('Wiring Table'!$A33="","",Settings!$A$16)</f>
        <v>1</v>
      </c>
      <c r="Y33" s="10">
        <f>IF('Wiring Table'!$D33="","",VLOOKUP('Wiring Table'!$D33,Legend!$K:$M,3,FALSE))</f>
        <v>3</v>
      </c>
      <c r="Z33" s="8">
        <f>IF('Wiring Table'!$A33="","",Settings!$A$18)</f>
        <v>1</v>
      </c>
      <c r="AA33" s="13" t="str">
        <f t="shared" si="2"/>
        <v>24-</v>
      </c>
      <c r="AB33" s="8">
        <f>IF('Wiring Table'!$A33="","",Settings!$C$20)</f>
        <v>0</v>
      </c>
      <c r="AC33" s="13" t="str">
        <f>IF('Wiring Table'!A33="","",IF('Wiring Table'!H33&lt;&gt;"",'Wiring Table'!H33,'Wiring Table'!H32))</f>
        <v>PWS2.2 (-)</v>
      </c>
      <c r="AD33" s="8">
        <f t="shared" si="3"/>
        <v>0</v>
      </c>
      <c r="AE33" s="13" t="str">
        <f t="shared" si="4"/>
        <v>24-</v>
      </c>
      <c r="AF33" s="8">
        <f>IF('Wiring Table'!$A33="","",Settings!$C$22)</f>
        <v>0</v>
      </c>
      <c r="AG33" s="13" t="str">
        <f>IF('Wiring Table'!A33="","",IF('Wiring Table'!I33&lt;&gt;"",'Wiring Table'!I33,'Wiring Table'!I32))</f>
        <v>MORS. 24- (UP)</v>
      </c>
      <c r="AH33" s="8">
        <f t="shared" si="5"/>
        <v>0</v>
      </c>
      <c r="AI33" s="13" t="str">
        <f t="shared" si="6"/>
        <v>24-</v>
      </c>
      <c r="AJ33" s="8">
        <f>IF('Wiring Table'!$A33="","",Settings!$C$24)</f>
        <v>0</v>
      </c>
      <c r="AK33" s="8">
        <f>IF('Wiring Table'!$A33="","",Settings!$A$16)</f>
        <v>1</v>
      </c>
      <c r="AL33" s="8">
        <f>IF('Wiring Table'!$A33="","",Settings!$C$14)</f>
        <v>30</v>
      </c>
      <c r="AM33" s="8">
        <f t="shared" si="7"/>
        <v>40</v>
      </c>
      <c r="AN33" s="8">
        <f>IF('Wiring Table'!$A33="","",Settings!$G$14)</f>
        <v>0</v>
      </c>
      <c r="AO33" s="8">
        <f>IF('Wiring Table'!$A33="","",Settings!$G$16)</f>
        <v>0</v>
      </c>
      <c r="AP33" s="8">
        <f>IF('Wiring Table'!$A33="","",Settings!$G$18)</f>
        <v>0</v>
      </c>
      <c r="AQ33" s="8">
        <f t="shared" si="8"/>
        <v>40</v>
      </c>
      <c r="AR33" s="8">
        <f>IF('Wiring Table'!$A33="","",Settings!$C$16)</f>
        <v>30</v>
      </c>
    </row>
    <row r="34" spans="1:44">
      <c r="A34" s="8">
        <f>IF('Wiring Table'!$A34="","",'Wiring Table'!$A34)</f>
        <v>32</v>
      </c>
      <c r="B34" s="9" t="str" cm="1">
        <f t="array" ref="B34">IF('Wiring Table'!$A34="","",IF('Wiring Table'!$B34&lt;&gt;"",'Wiring Table'!$B34,LOOKUP(2,1/('Wiring Table'!$B$1:$B33&lt;&gt;""),'Wiring Table'!$B$1:$B33)))</f>
        <v>24-</v>
      </c>
      <c r="C34" s="8" t="str">
        <f>IF('Wiring Table'!$C34="","",'Wiring Table'!$C34)</f>
        <v>BLU</v>
      </c>
      <c r="D34" s="8">
        <f>IF('Wiring Table'!$D34="","",'Wiring Table'!$D34)</f>
        <v>1.5</v>
      </c>
      <c r="E34" s="10">
        <f>IF('Wiring Table'!$A34="","",Settings!$A$14)</f>
        <v>2</v>
      </c>
      <c r="F34" s="10">
        <f>IF('Wiring Table'!$A34="","",0)</f>
        <v>0</v>
      </c>
      <c r="G34" s="10">
        <f>IF('Wiring Table'!$E34="","",'Wiring Table'!$E34)</f>
        <v>750</v>
      </c>
      <c r="H34" s="11">
        <f>IF('Wiring Table'!A34="","",IF('Wiring Table'!F34&lt;&gt;"",VLOOKUP('Wiring Table'!F34,Legend!$A:$F,5,FALSE),IF('Wiring Table'!F33&lt;&gt;"",VLOOKUP('Wiring Table'!F33,Legend!$A:$F,5,FALSE),"")))</f>
        <v>0</v>
      </c>
      <c r="I34" s="11">
        <f>IF('Wiring Table'!A34="","",IF('Wiring Table'!F34&lt;&gt;"",VLOOKUP('Wiring Table'!F34,Legend!$A:$F,6,FALSE),IF('Wiring Table'!F33&lt;&gt;"",VLOOKUP('Wiring Table'!F33,Legend!$A:$F,6,FALSE),"")))</f>
        <v>0</v>
      </c>
      <c r="J34" s="10">
        <f>IF('Wiring Table'!A34="","",IF('Wiring Table'!G34&lt;&gt;"",VLOOKUP('Wiring Table'!G34,Legend!$A:$F,5,FALSE),IF('Wiring Table'!G33&lt;&gt;"",VLOOKUP('Wiring Table'!G33,Legend!$A:$F,5,FALSE),"")))</f>
        <v>0</v>
      </c>
      <c r="K34" s="11">
        <f>IF('Wiring Table'!A34="","",IF('Wiring Table'!G34&lt;&gt;"",VLOOKUP('Wiring Table'!G34,Legend!$A:$F,6,FALSE),IF('Wiring Table'!G33&lt;&gt;"",VLOOKUP('Wiring Table'!G33,Legend!$A:$F,6,FALSE),"")))</f>
        <v>0</v>
      </c>
      <c r="L34" s="11">
        <f t="shared" si="0"/>
        <v>1.5</v>
      </c>
      <c r="M34" s="10">
        <f t="shared" si="1"/>
        <v>1.6</v>
      </c>
      <c r="N34" s="11">
        <f>IF('Wiring Table'!$D34="","",VLOOKUP('Wiring Table'!$D34,Legend!$K:$L,2,FALSE))</f>
        <v>2.5</v>
      </c>
      <c r="O34" s="11">
        <f>IF('Wiring Table'!$D34="","",VLOOKUP('Wiring Table'!$D34,Legend!$K:$L,2,FALSE))</f>
        <v>2.5</v>
      </c>
      <c r="P34" s="10">
        <f>IF('Wiring Table'!$A34="","",0)</f>
        <v>0</v>
      </c>
      <c r="Q34" s="10">
        <f>IF('Wiring Table'!$A34="","",0)</f>
        <v>0</v>
      </c>
      <c r="R34" s="10">
        <f>IF('Wiring Table'!$A34="","",0)</f>
        <v>0</v>
      </c>
      <c r="S34" s="10">
        <f>IF('Wiring Table'!$A34="","",0)</f>
        <v>0</v>
      </c>
      <c r="T34" s="10">
        <f>IF('Wiring Table'!$A34="","",0)</f>
        <v>0</v>
      </c>
      <c r="U34" s="10">
        <f>IF('Wiring Table'!$A34="","",0)</f>
        <v>0</v>
      </c>
      <c r="V34" s="10">
        <f>IF('Wiring Table'!$A34="","",0)</f>
        <v>0</v>
      </c>
      <c r="W34" s="10">
        <f>IF('Wiring Table'!$A34="","",0)</f>
        <v>0</v>
      </c>
      <c r="X34" s="10">
        <f>IF('Wiring Table'!$A34="","",Settings!$A$16)</f>
        <v>1</v>
      </c>
      <c r="Y34" s="10">
        <f>IF('Wiring Table'!$D34="","",VLOOKUP('Wiring Table'!$D34,Legend!$K:$M,3,FALSE))</f>
        <v>3</v>
      </c>
      <c r="Z34" s="8">
        <f>IF('Wiring Table'!$A34="","",Settings!$A$18)</f>
        <v>1</v>
      </c>
      <c r="AA34" s="13" t="str">
        <f t="shared" si="2"/>
        <v>24-</v>
      </c>
      <c r="AB34" s="8">
        <f>IF('Wiring Table'!$A34="","",Settings!$C$20)</f>
        <v>0</v>
      </c>
      <c r="AC34" s="13" t="str">
        <f>IF('Wiring Table'!A34="","",IF('Wiring Table'!H34&lt;&gt;"",'Wiring Table'!H34,'Wiring Table'!H33))</f>
        <v>PWS2.2 (-)</v>
      </c>
      <c r="AD34" s="8">
        <f t="shared" si="3"/>
        <v>0</v>
      </c>
      <c r="AE34" s="13" t="str">
        <f t="shared" si="4"/>
        <v>24-</v>
      </c>
      <c r="AF34" s="8">
        <f>IF('Wiring Table'!$A34="","",Settings!$C$22)</f>
        <v>0</v>
      </c>
      <c r="AG34" s="13" t="str">
        <f>IF('Wiring Table'!A34="","",IF('Wiring Table'!I34&lt;&gt;"",'Wiring Table'!I34,'Wiring Table'!I33))</f>
        <v>Q5.1 (3)</v>
      </c>
      <c r="AH34" s="8">
        <f t="shared" si="5"/>
        <v>0</v>
      </c>
      <c r="AI34" s="13" t="str">
        <f t="shared" si="6"/>
        <v>24-</v>
      </c>
      <c r="AJ34" s="8">
        <f>IF('Wiring Table'!$A34="","",Settings!$C$24)</f>
        <v>0</v>
      </c>
      <c r="AK34" s="8">
        <f>IF('Wiring Table'!$A34="","",Settings!$A$16)</f>
        <v>1</v>
      </c>
      <c r="AL34" s="8">
        <f>IF('Wiring Table'!$A34="","",Settings!$C$14)</f>
        <v>30</v>
      </c>
      <c r="AM34" s="8">
        <f t="shared" si="7"/>
        <v>40</v>
      </c>
      <c r="AN34" s="8">
        <f>IF('Wiring Table'!$A34="","",Settings!$G$14)</f>
        <v>0</v>
      </c>
      <c r="AO34" s="8">
        <f>IF('Wiring Table'!$A34="","",Settings!$G$16)</f>
        <v>0</v>
      </c>
      <c r="AP34" s="8">
        <f>IF('Wiring Table'!$A34="","",Settings!$G$18)</f>
        <v>0</v>
      </c>
      <c r="AQ34" s="8">
        <f t="shared" si="8"/>
        <v>40</v>
      </c>
      <c r="AR34" s="8">
        <f>IF('Wiring Table'!$A34="","",Settings!$C$16)</f>
        <v>30</v>
      </c>
    </row>
    <row r="35" spans="1:44">
      <c r="A35" s="8">
        <f>IF('Wiring Table'!$A35="","",'Wiring Table'!$A35)</f>
        <v>33</v>
      </c>
      <c r="B35" s="9" t="str" cm="1">
        <f t="array" ref="B35">IF('Wiring Table'!$A35="","",IF('Wiring Table'!$B35&lt;&gt;"",'Wiring Table'!$B35,LOOKUP(2,1/('Wiring Table'!$B$1:$B34&lt;&gt;""),'Wiring Table'!$B$1:$B34)))</f>
        <v>24+</v>
      </c>
      <c r="C35" s="8" t="str">
        <f>IF('Wiring Table'!$C35="","",'Wiring Table'!$C35)</f>
        <v>BLU</v>
      </c>
      <c r="D35" s="8">
        <f>IF('Wiring Table'!$D35="","",'Wiring Table'!$D35)</f>
        <v>1.5</v>
      </c>
      <c r="E35" s="10">
        <f>IF('Wiring Table'!$A35="","",Settings!$A$14)</f>
        <v>2</v>
      </c>
      <c r="F35" s="10">
        <f>IF('Wiring Table'!$A35="","",0)</f>
        <v>0</v>
      </c>
      <c r="G35" s="10">
        <f>IF('Wiring Table'!$E35="","",'Wiring Table'!$E35)</f>
        <v>750</v>
      </c>
      <c r="H35" s="11">
        <f>IF('Wiring Table'!A35="","",IF('Wiring Table'!F35&lt;&gt;"",VLOOKUP('Wiring Table'!F35,Legend!$A:$F,5,FALSE),IF('Wiring Table'!F34&lt;&gt;"",VLOOKUP('Wiring Table'!F34,Legend!$A:$F,5,FALSE),"")))</f>
        <v>0</v>
      </c>
      <c r="I35" s="11">
        <f>IF('Wiring Table'!A35="","",IF('Wiring Table'!F35&lt;&gt;"",VLOOKUP('Wiring Table'!F35,Legend!$A:$F,6,FALSE),IF('Wiring Table'!F34&lt;&gt;"",VLOOKUP('Wiring Table'!F34,Legend!$A:$F,6,FALSE),"")))</f>
        <v>0</v>
      </c>
      <c r="J35" s="10">
        <f>IF('Wiring Table'!A35="","",IF('Wiring Table'!G35&lt;&gt;"",VLOOKUP('Wiring Table'!G35,Legend!$A:$F,5,FALSE),IF('Wiring Table'!G34&lt;&gt;"",VLOOKUP('Wiring Table'!G34,Legend!$A:$F,5,FALSE),"")))</f>
        <v>0</v>
      </c>
      <c r="K35" s="11">
        <f>IF('Wiring Table'!A35="","",IF('Wiring Table'!G35&lt;&gt;"",VLOOKUP('Wiring Table'!G35,Legend!$A:$F,6,FALSE),IF('Wiring Table'!G34&lt;&gt;"",VLOOKUP('Wiring Table'!G34,Legend!$A:$F,6,FALSE),"")))</f>
        <v>0</v>
      </c>
      <c r="L35" s="11">
        <f t="shared" si="0"/>
        <v>1.5</v>
      </c>
      <c r="M35" s="10">
        <f t="shared" si="1"/>
        <v>1.6</v>
      </c>
      <c r="N35" s="11">
        <f>IF('Wiring Table'!$D35="","",VLOOKUP('Wiring Table'!$D35,Legend!$K:$L,2,FALSE))</f>
        <v>2.5</v>
      </c>
      <c r="O35" s="11">
        <f>IF('Wiring Table'!$D35="","",VLOOKUP('Wiring Table'!$D35,Legend!$K:$L,2,FALSE))</f>
        <v>2.5</v>
      </c>
      <c r="P35" s="10">
        <f>IF('Wiring Table'!$A35="","",0)</f>
        <v>0</v>
      </c>
      <c r="Q35" s="10">
        <f>IF('Wiring Table'!$A35="","",0)</f>
        <v>0</v>
      </c>
      <c r="R35" s="10">
        <f>IF('Wiring Table'!$A35="","",0)</f>
        <v>0</v>
      </c>
      <c r="S35" s="10">
        <f>IF('Wiring Table'!$A35="","",0)</f>
        <v>0</v>
      </c>
      <c r="T35" s="10">
        <f>IF('Wiring Table'!$A35="","",0)</f>
        <v>0</v>
      </c>
      <c r="U35" s="10">
        <f>IF('Wiring Table'!$A35="","",0)</f>
        <v>0</v>
      </c>
      <c r="V35" s="10">
        <f>IF('Wiring Table'!$A35="","",0)</f>
        <v>0</v>
      </c>
      <c r="W35" s="10">
        <f>IF('Wiring Table'!$A35="","",0)</f>
        <v>0</v>
      </c>
      <c r="X35" s="10">
        <f>IF('Wiring Table'!$A35="","",Settings!$A$16)</f>
        <v>1</v>
      </c>
      <c r="Y35" s="10">
        <f>IF('Wiring Table'!$D35="","",VLOOKUP('Wiring Table'!$D35,Legend!$K:$M,3,FALSE))</f>
        <v>3</v>
      </c>
      <c r="Z35" s="8">
        <f>IF('Wiring Table'!$A35="","",Settings!$A$18)</f>
        <v>1</v>
      </c>
      <c r="AA35" s="13" t="str">
        <f t="shared" si="2"/>
        <v>24+</v>
      </c>
      <c r="AB35" s="8">
        <f>IF('Wiring Table'!$A35="","",Settings!$C$20)</f>
        <v>0</v>
      </c>
      <c r="AC35" s="13" t="str">
        <f>IF('Wiring Table'!A35="","",IF('Wiring Table'!H35&lt;&gt;"",'Wiring Table'!H35,'Wiring Table'!H34))</f>
        <v>PWS2.2 (+)</v>
      </c>
      <c r="AD35" s="8">
        <f t="shared" si="3"/>
        <v>0</v>
      </c>
      <c r="AE35" s="13" t="str">
        <f t="shared" si="4"/>
        <v>24+</v>
      </c>
      <c r="AF35" s="8">
        <f>IF('Wiring Table'!$A35="","",Settings!$C$22)</f>
        <v>0</v>
      </c>
      <c r="AG35" s="13" t="str">
        <f>IF('Wiring Table'!A35="","",IF('Wiring Table'!I35&lt;&gt;"",'Wiring Table'!I35,'Wiring Table'!I34))</f>
        <v>Q5.1 (1)</v>
      </c>
      <c r="AH35" s="8">
        <f t="shared" si="5"/>
        <v>0</v>
      </c>
      <c r="AI35" s="13" t="str">
        <f t="shared" si="6"/>
        <v>24+</v>
      </c>
      <c r="AJ35" s="8">
        <f>IF('Wiring Table'!$A35="","",Settings!$C$24)</f>
        <v>0</v>
      </c>
      <c r="AK35" s="8">
        <f>IF('Wiring Table'!$A35="","",Settings!$A$16)</f>
        <v>1</v>
      </c>
      <c r="AL35" s="8">
        <f>IF('Wiring Table'!$A35="","",Settings!$C$14)</f>
        <v>30</v>
      </c>
      <c r="AM35" s="8">
        <f t="shared" ref="AM35:AM71" si="9">IF($AL35="","",$AL35+10)</f>
        <v>40</v>
      </c>
      <c r="AN35" s="8">
        <f>IF('Wiring Table'!$A35="","",Settings!$G$14)</f>
        <v>0</v>
      </c>
      <c r="AO35" s="8">
        <f>IF('Wiring Table'!$A35="","",Settings!$G$16)</f>
        <v>0</v>
      </c>
      <c r="AP35" s="8">
        <f>IF('Wiring Table'!$A35="","",Settings!$G$18)</f>
        <v>0</v>
      </c>
      <c r="AQ35" s="8">
        <f t="shared" si="8"/>
        <v>40</v>
      </c>
      <c r="AR35" s="8">
        <f>IF('Wiring Table'!$A35="","",Settings!$C$16)</f>
        <v>30</v>
      </c>
    </row>
    <row r="36" spans="1:44">
      <c r="A36" s="8">
        <f>IF('Wiring Table'!$A36="","",'Wiring Table'!$A36)</f>
        <v>34</v>
      </c>
      <c r="B36" s="9" t="str" cm="1">
        <f t="array" ref="B36">IF('Wiring Table'!$A36="","",IF('Wiring Table'!$B36&lt;&gt;"",'Wiring Table'!$B36,LOOKUP(2,1/('Wiring Table'!$B$1:$B35&lt;&gt;""),'Wiring Table'!$B$1:$B35)))</f>
        <v>24+</v>
      </c>
      <c r="C36" s="8" t="str">
        <f>IF('Wiring Table'!$C36="","",'Wiring Table'!$C36)</f>
        <v>BLU</v>
      </c>
      <c r="D36" s="8">
        <f>IF('Wiring Table'!$D36="","",'Wiring Table'!$D36)</f>
        <v>1.5</v>
      </c>
      <c r="E36" s="10">
        <f>IF('Wiring Table'!$A36="","",Settings!$A$14)</f>
        <v>2</v>
      </c>
      <c r="F36" s="10">
        <f>IF('Wiring Table'!$A36="","",0)</f>
        <v>0</v>
      </c>
      <c r="G36" s="10">
        <f>IF('Wiring Table'!$E36="","",'Wiring Table'!$E36)</f>
        <v>600</v>
      </c>
      <c r="H36" s="11">
        <f>IF('Wiring Table'!A36="","",IF('Wiring Table'!F36&lt;&gt;"",VLOOKUP('Wiring Table'!F36,Legend!$A:$F,5,FALSE),IF('Wiring Table'!F35&lt;&gt;"",VLOOKUP('Wiring Table'!F35,Legend!$A:$F,5,FALSE),"")))</f>
        <v>0</v>
      </c>
      <c r="I36" s="11">
        <f>IF('Wiring Table'!A36="","",IF('Wiring Table'!F36&lt;&gt;"",VLOOKUP('Wiring Table'!F36,Legend!$A:$F,6,FALSE),IF('Wiring Table'!F35&lt;&gt;"",VLOOKUP('Wiring Table'!F35,Legend!$A:$F,6,FALSE),"")))</f>
        <v>0</v>
      </c>
      <c r="J36" s="10">
        <f>IF('Wiring Table'!A36="","",IF('Wiring Table'!G36&lt;&gt;"",VLOOKUP('Wiring Table'!G36,Legend!$A:$F,5,FALSE),IF('Wiring Table'!G35&lt;&gt;"",VLOOKUP('Wiring Table'!G35,Legend!$A:$F,5,FALSE),"")))</f>
        <v>11</v>
      </c>
      <c r="K36" s="11">
        <f>IF('Wiring Table'!A36="","",IF('Wiring Table'!G36&lt;&gt;"",VLOOKUP('Wiring Table'!G36,Legend!$A:$F,6,FALSE),IF('Wiring Table'!G35&lt;&gt;"",VLOOKUP('Wiring Table'!G35,Legend!$A:$F,6,FALSE),"")))</f>
        <v>3</v>
      </c>
      <c r="L36" s="11">
        <f t="shared" si="0"/>
        <v>1.5</v>
      </c>
      <c r="M36" s="10">
        <f t="shared" si="1"/>
        <v>1.6</v>
      </c>
      <c r="N36" s="11">
        <f>IF('Wiring Table'!$D36="","",VLOOKUP('Wiring Table'!$D36,Legend!$K:$L,2,FALSE))</f>
        <v>2.5</v>
      </c>
      <c r="O36" s="11">
        <f>IF('Wiring Table'!$D36="","",VLOOKUP('Wiring Table'!$D36,Legend!$K:$L,2,FALSE))</f>
        <v>2.5</v>
      </c>
      <c r="P36" s="10">
        <f>IF('Wiring Table'!$A36="","",0)</f>
        <v>0</v>
      </c>
      <c r="Q36" s="10">
        <f>IF('Wiring Table'!$A36="","",0)</f>
        <v>0</v>
      </c>
      <c r="R36" s="10">
        <f>IF('Wiring Table'!$A36="","",0)</f>
        <v>0</v>
      </c>
      <c r="S36" s="10">
        <f>IF('Wiring Table'!$A36="","",0)</f>
        <v>0</v>
      </c>
      <c r="T36" s="10">
        <f>IF('Wiring Table'!$A36="","",0)</f>
        <v>0</v>
      </c>
      <c r="U36" s="10">
        <f>IF('Wiring Table'!$A36="","",0)</f>
        <v>0</v>
      </c>
      <c r="V36" s="10">
        <f>IF('Wiring Table'!$A36="","",0)</f>
        <v>0</v>
      </c>
      <c r="W36" s="10">
        <f>IF('Wiring Table'!$A36="","",0)</f>
        <v>0</v>
      </c>
      <c r="X36" s="10">
        <f>IF('Wiring Table'!$A36="","",Settings!$A$16)</f>
        <v>1</v>
      </c>
      <c r="Y36" s="10">
        <f>IF('Wiring Table'!$D36="","",VLOOKUP('Wiring Table'!$D36,Legend!$K:$M,3,FALSE))</f>
        <v>3</v>
      </c>
      <c r="Z36" s="8">
        <f>IF('Wiring Table'!$A36="","",Settings!$A$18)</f>
        <v>1</v>
      </c>
      <c r="AA36" s="13" t="str">
        <f t="shared" ref="AA36:AA71" si="10">$B36</f>
        <v>24+</v>
      </c>
      <c r="AB36" s="8">
        <f>IF('Wiring Table'!$A36="","",Settings!$C$20)</f>
        <v>0</v>
      </c>
      <c r="AC36" s="13" t="str">
        <f>IF('Wiring Table'!A36="","",IF('Wiring Table'!H36&lt;&gt;"",'Wiring Table'!H36,'Wiring Table'!H35))</f>
        <v>PWS2.2 (+)</v>
      </c>
      <c r="AD36" s="8">
        <f t="shared" ref="AD36:AD71" si="11">$AB36</f>
        <v>0</v>
      </c>
      <c r="AE36" s="13" t="str">
        <f t="shared" ref="AE36:AE71" si="12">$B36</f>
        <v>24+</v>
      </c>
      <c r="AF36" s="8">
        <f>IF('Wiring Table'!$A36="","",Settings!$C$22)</f>
        <v>0</v>
      </c>
      <c r="AG36" s="13" t="str">
        <f>IF('Wiring Table'!A36="","",IF('Wiring Table'!I36&lt;&gt;"",'Wiring Table'!I36,'Wiring Table'!I35))</f>
        <v>F2.6 (1)</v>
      </c>
      <c r="AH36" s="8">
        <f t="shared" ref="AH36:AH71" si="13">$AJ36</f>
        <v>0</v>
      </c>
      <c r="AI36" s="13" t="str">
        <f t="shared" ref="AI36:AI71" si="14">$B36</f>
        <v>24+</v>
      </c>
      <c r="AJ36" s="8">
        <f>IF('Wiring Table'!$A36="","",Settings!$C$24)</f>
        <v>0</v>
      </c>
      <c r="AK36" s="8">
        <f>IF('Wiring Table'!$A36="","",Settings!$A$16)</f>
        <v>1</v>
      </c>
      <c r="AL36" s="8">
        <f>IF('Wiring Table'!$A36="","",Settings!$C$14)</f>
        <v>30</v>
      </c>
      <c r="AM36" s="8">
        <f t="shared" si="9"/>
        <v>40</v>
      </c>
      <c r="AN36" s="8">
        <f>IF('Wiring Table'!$A36="","",Settings!$G$14)</f>
        <v>0</v>
      </c>
      <c r="AO36" s="8">
        <f>IF('Wiring Table'!$A36="","",Settings!$G$16)</f>
        <v>0</v>
      </c>
      <c r="AP36" s="8">
        <f>IF('Wiring Table'!$A36="","",Settings!$G$18)</f>
        <v>0</v>
      </c>
      <c r="AQ36" s="8">
        <f t="shared" ref="AQ36:AQ71" si="15">IF($AR36="","",$AR36+10)</f>
        <v>40</v>
      </c>
      <c r="AR36" s="8">
        <f>IF('Wiring Table'!$A36="","",Settings!$C$16)</f>
        <v>30</v>
      </c>
    </row>
    <row r="37" spans="1:44">
      <c r="A37" s="8">
        <f>IF('Wiring Table'!$A37="","",'Wiring Table'!$A37)</f>
        <v>35</v>
      </c>
      <c r="B37" s="9" t="str" cm="1">
        <f t="array" ref="B37">IF('Wiring Table'!$A37="","",IF('Wiring Table'!$B37&lt;&gt;"",'Wiring Table'!$B37,LOOKUP(2,1/('Wiring Table'!$B$1:$B36&lt;&gt;""),'Wiring Table'!$B$1:$B36)))</f>
        <v>24+</v>
      </c>
      <c r="C37" s="8" t="str">
        <f>IF('Wiring Table'!$C37="","",'Wiring Table'!$C37)</f>
        <v>BLU</v>
      </c>
      <c r="D37" s="8">
        <f>IF('Wiring Table'!$D37="","",'Wiring Table'!$D37)</f>
        <v>1.5</v>
      </c>
      <c r="E37" s="10">
        <f>IF('Wiring Table'!$A37="","",Settings!$A$14)</f>
        <v>2</v>
      </c>
      <c r="F37" s="10">
        <f>IF('Wiring Table'!$A37="","",0)</f>
        <v>0</v>
      </c>
      <c r="G37" s="10">
        <f>IF('Wiring Table'!$E37="","",'Wiring Table'!$E37)</f>
        <v>300</v>
      </c>
      <c r="H37" s="11">
        <f>IF('Wiring Table'!A37="","",IF('Wiring Table'!F37&lt;&gt;"",VLOOKUP('Wiring Table'!F37,Legend!$A:$F,5,FALSE),IF('Wiring Table'!F36&lt;&gt;"",VLOOKUP('Wiring Table'!F36,Legend!$A:$F,5,FALSE),"")))</f>
        <v>11</v>
      </c>
      <c r="I37" s="11">
        <f>IF('Wiring Table'!A37="","",IF('Wiring Table'!F37&lt;&gt;"",VLOOKUP('Wiring Table'!F37,Legend!$A:$F,6,FALSE),IF('Wiring Table'!F36&lt;&gt;"",VLOOKUP('Wiring Table'!F36,Legend!$A:$F,6,FALSE),"")))</f>
        <v>3</v>
      </c>
      <c r="J37" s="10">
        <f>IF('Wiring Table'!A37="","",IF('Wiring Table'!G37&lt;&gt;"",VLOOKUP('Wiring Table'!G37,Legend!$A:$F,5,FALSE),IF('Wiring Table'!G36&lt;&gt;"",VLOOKUP('Wiring Table'!G36,Legend!$A:$F,5,FALSE),"")))</f>
        <v>11</v>
      </c>
      <c r="K37" s="11">
        <f>IF('Wiring Table'!A37="","",IF('Wiring Table'!G37&lt;&gt;"",VLOOKUP('Wiring Table'!G37,Legend!$A:$F,6,FALSE),IF('Wiring Table'!G36&lt;&gt;"",VLOOKUP('Wiring Table'!G36,Legend!$A:$F,6,FALSE),"")))</f>
        <v>3</v>
      </c>
      <c r="L37" s="11">
        <f t="shared" si="0"/>
        <v>1.5</v>
      </c>
      <c r="M37" s="10">
        <f t="shared" si="1"/>
        <v>1.6</v>
      </c>
      <c r="N37" s="11">
        <f>IF('Wiring Table'!$D37="","",VLOOKUP('Wiring Table'!$D37,Legend!$K:$L,2,FALSE))</f>
        <v>2.5</v>
      </c>
      <c r="O37" s="11">
        <f>IF('Wiring Table'!$D37="","",VLOOKUP('Wiring Table'!$D37,Legend!$K:$L,2,FALSE))</f>
        <v>2.5</v>
      </c>
      <c r="P37" s="10">
        <f>IF('Wiring Table'!$A37="","",0)</f>
        <v>0</v>
      </c>
      <c r="Q37" s="10">
        <f>IF('Wiring Table'!$A37="","",0)</f>
        <v>0</v>
      </c>
      <c r="R37" s="10">
        <f>IF('Wiring Table'!$A37="","",0)</f>
        <v>0</v>
      </c>
      <c r="S37" s="10">
        <f>IF('Wiring Table'!$A37="","",0)</f>
        <v>0</v>
      </c>
      <c r="T37" s="10">
        <f>IF('Wiring Table'!$A37="","",0)</f>
        <v>0</v>
      </c>
      <c r="U37" s="10">
        <f>IF('Wiring Table'!$A37="","",0)</f>
        <v>0</v>
      </c>
      <c r="V37" s="10">
        <f>IF('Wiring Table'!$A37="","",0)</f>
        <v>0</v>
      </c>
      <c r="W37" s="10">
        <f>IF('Wiring Table'!$A37="","",0)</f>
        <v>0</v>
      </c>
      <c r="X37" s="10">
        <f>IF('Wiring Table'!$A37="","",Settings!$A$16)</f>
        <v>1</v>
      </c>
      <c r="Y37" s="10">
        <f>IF('Wiring Table'!$D37="","",VLOOKUP('Wiring Table'!$D37,Legend!$K:$M,3,FALSE))</f>
        <v>3</v>
      </c>
      <c r="Z37" s="8">
        <f>IF('Wiring Table'!$A37="","",Settings!$A$18)</f>
        <v>1</v>
      </c>
      <c r="AA37" s="13" t="str">
        <f t="shared" si="10"/>
        <v>24+</v>
      </c>
      <c r="AB37" s="8">
        <f>IF('Wiring Table'!$A37="","",Settings!$C$20)</f>
        <v>0</v>
      </c>
      <c r="AC37" s="13" t="str">
        <f>IF('Wiring Table'!A37="","",IF('Wiring Table'!H37&lt;&gt;"",'Wiring Table'!H37,'Wiring Table'!H36))</f>
        <v>Q4.2 (1)</v>
      </c>
      <c r="AD37" s="8">
        <f t="shared" si="11"/>
        <v>0</v>
      </c>
      <c r="AE37" s="13" t="str">
        <f t="shared" si="12"/>
        <v>24+</v>
      </c>
      <c r="AF37" s="8">
        <f>IF('Wiring Table'!$A37="","",Settings!$C$22)</f>
        <v>0</v>
      </c>
      <c r="AG37" s="13" t="str">
        <f>IF('Wiring Table'!A37="","",IF('Wiring Table'!I37&lt;&gt;"",'Wiring Table'!I37,'Wiring Table'!I36))</f>
        <v>F2.6 (1)</v>
      </c>
      <c r="AH37" s="8">
        <f t="shared" si="13"/>
        <v>0</v>
      </c>
      <c r="AI37" s="13" t="str">
        <f t="shared" si="14"/>
        <v>24+</v>
      </c>
      <c r="AJ37" s="8">
        <f>IF('Wiring Table'!$A37="","",Settings!$C$24)</f>
        <v>0</v>
      </c>
      <c r="AK37" s="8">
        <f>IF('Wiring Table'!$A37="","",Settings!$A$16)</f>
        <v>1</v>
      </c>
      <c r="AL37" s="8">
        <f>IF('Wiring Table'!$A37="","",Settings!$C$14)</f>
        <v>30</v>
      </c>
      <c r="AM37" s="8">
        <f t="shared" si="9"/>
        <v>40</v>
      </c>
      <c r="AN37" s="8">
        <f>IF('Wiring Table'!$A37="","",Settings!$G$14)</f>
        <v>0</v>
      </c>
      <c r="AO37" s="8">
        <f>IF('Wiring Table'!$A37="","",Settings!$G$16)</f>
        <v>0</v>
      </c>
      <c r="AP37" s="8">
        <f>IF('Wiring Table'!$A37="","",Settings!$G$18)</f>
        <v>0</v>
      </c>
      <c r="AQ37" s="8">
        <f t="shared" si="15"/>
        <v>40</v>
      </c>
      <c r="AR37" s="8">
        <f>IF('Wiring Table'!$A37="","",Settings!$C$16)</f>
        <v>30</v>
      </c>
    </row>
    <row r="38" spans="1:44">
      <c r="A38" s="8">
        <f>IF('Wiring Table'!$A38="","",'Wiring Table'!$A38)</f>
        <v>36</v>
      </c>
      <c r="B38" s="9" t="str" cm="1">
        <f t="array" ref="B38">IF('Wiring Table'!$A38="","",IF('Wiring Table'!$B38&lt;&gt;"",'Wiring Table'!$B38,LOOKUP(2,1/('Wiring Table'!$B$1:$B37&lt;&gt;""),'Wiring Table'!$B$1:$B37)))</f>
        <v>24+</v>
      </c>
      <c r="C38" s="8" t="str">
        <f>IF('Wiring Table'!$C38="","",'Wiring Table'!$C38)</f>
        <v>BLU</v>
      </c>
      <c r="D38" s="8">
        <f>IF('Wiring Table'!$D38="","",'Wiring Table'!$D38)</f>
        <v>1.5</v>
      </c>
      <c r="E38" s="10">
        <f>IF('Wiring Table'!$A38="","",Settings!$A$14)</f>
        <v>2</v>
      </c>
      <c r="F38" s="10">
        <f>IF('Wiring Table'!$A38="","",0)</f>
        <v>0</v>
      </c>
      <c r="G38" s="10">
        <f>IF('Wiring Table'!$E38="","",'Wiring Table'!$E38)</f>
        <v>200</v>
      </c>
      <c r="H38" s="11">
        <f>IF('Wiring Table'!A38="","",IF('Wiring Table'!F38&lt;&gt;"",VLOOKUP('Wiring Table'!F38,Legend!$A:$F,5,FALSE),IF('Wiring Table'!F37&lt;&gt;"",VLOOKUP('Wiring Table'!F37,Legend!$A:$F,5,FALSE),"")))</f>
        <v>11</v>
      </c>
      <c r="I38" s="11">
        <f>IF('Wiring Table'!A38="","",IF('Wiring Table'!F38&lt;&gt;"",VLOOKUP('Wiring Table'!F38,Legend!$A:$F,6,FALSE),IF('Wiring Table'!F37&lt;&gt;"",VLOOKUP('Wiring Table'!F37,Legend!$A:$F,6,FALSE),"")))</f>
        <v>3</v>
      </c>
      <c r="J38" s="10">
        <f>IF('Wiring Table'!A38="","",IF('Wiring Table'!G38&lt;&gt;"",VLOOKUP('Wiring Table'!G38,Legend!$A:$F,5,FALSE),IF('Wiring Table'!G37&lt;&gt;"",VLOOKUP('Wiring Table'!G37,Legend!$A:$F,5,FALSE),"")))</f>
        <v>11</v>
      </c>
      <c r="K38" s="11">
        <f>IF('Wiring Table'!A38="","",IF('Wiring Table'!G38&lt;&gt;"",VLOOKUP('Wiring Table'!G38,Legend!$A:$F,6,FALSE),IF('Wiring Table'!G37&lt;&gt;"",VLOOKUP('Wiring Table'!G37,Legend!$A:$F,6,FALSE),"")))</f>
        <v>3</v>
      </c>
      <c r="L38" s="11">
        <f t="shared" si="0"/>
        <v>1.5</v>
      </c>
      <c r="M38" s="10">
        <f t="shared" si="1"/>
        <v>1.6</v>
      </c>
      <c r="N38" s="11">
        <f>IF('Wiring Table'!$D38="","",VLOOKUP('Wiring Table'!$D38,Legend!$K:$L,2,FALSE))</f>
        <v>2.5</v>
      </c>
      <c r="O38" s="11">
        <f>IF('Wiring Table'!$D38="","",VLOOKUP('Wiring Table'!$D38,Legend!$K:$L,2,FALSE))</f>
        <v>2.5</v>
      </c>
      <c r="P38" s="10">
        <f>IF('Wiring Table'!$A38="","",0)</f>
        <v>0</v>
      </c>
      <c r="Q38" s="10">
        <f>IF('Wiring Table'!$A38="","",0)</f>
        <v>0</v>
      </c>
      <c r="R38" s="10">
        <f>IF('Wiring Table'!$A38="","",0)</f>
        <v>0</v>
      </c>
      <c r="S38" s="10">
        <f>IF('Wiring Table'!$A38="","",0)</f>
        <v>0</v>
      </c>
      <c r="T38" s="10">
        <f>IF('Wiring Table'!$A38="","",0)</f>
        <v>0</v>
      </c>
      <c r="U38" s="10">
        <f>IF('Wiring Table'!$A38="","",0)</f>
        <v>0</v>
      </c>
      <c r="V38" s="10">
        <f>IF('Wiring Table'!$A38="","",0)</f>
        <v>0</v>
      </c>
      <c r="W38" s="10">
        <f>IF('Wiring Table'!$A38="","",0)</f>
        <v>0</v>
      </c>
      <c r="X38" s="10">
        <f>IF('Wiring Table'!$A38="","",Settings!$A$16)</f>
        <v>1</v>
      </c>
      <c r="Y38" s="10">
        <f>IF('Wiring Table'!$D38="","",VLOOKUP('Wiring Table'!$D38,Legend!$K:$M,3,FALSE))</f>
        <v>3</v>
      </c>
      <c r="Z38" s="8">
        <f>IF('Wiring Table'!$A38="","",Settings!$A$18)</f>
        <v>1</v>
      </c>
      <c r="AA38" s="13" t="str">
        <f t="shared" si="10"/>
        <v>24+</v>
      </c>
      <c r="AB38" s="8">
        <f>IF('Wiring Table'!$A38="","",Settings!$C$20)</f>
        <v>0</v>
      </c>
      <c r="AC38" s="13" t="str">
        <f>IF('Wiring Table'!A38="","",IF('Wiring Table'!H38&lt;&gt;"",'Wiring Table'!H38,'Wiring Table'!H37))</f>
        <v>Q4.2 (1)</v>
      </c>
      <c r="AD38" s="8">
        <f t="shared" si="11"/>
        <v>0</v>
      </c>
      <c r="AE38" s="13" t="str">
        <f t="shared" si="12"/>
        <v>24+</v>
      </c>
      <c r="AF38" s="8">
        <f>IF('Wiring Table'!$A38="","",Settings!$C$22)</f>
        <v>0</v>
      </c>
      <c r="AG38" s="13" t="str">
        <f>IF('Wiring Table'!A38="","",IF('Wiring Table'!I38&lt;&gt;"",'Wiring Table'!I38,'Wiring Table'!I37))</f>
        <v>Q4.4 (1)</v>
      </c>
      <c r="AH38" s="8">
        <f t="shared" si="13"/>
        <v>0</v>
      </c>
      <c r="AI38" s="13" t="str">
        <f t="shared" si="14"/>
        <v>24+</v>
      </c>
      <c r="AJ38" s="8">
        <f>IF('Wiring Table'!$A38="","",Settings!$C$24)</f>
        <v>0</v>
      </c>
      <c r="AK38" s="8">
        <f>IF('Wiring Table'!$A38="","",Settings!$A$16)</f>
        <v>1</v>
      </c>
      <c r="AL38" s="8">
        <f>IF('Wiring Table'!$A38="","",Settings!$C$14)</f>
        <v>30</v>
      </c>
      <c r="AM38" s="8">
        <f t="shared" si="9"/>
        <v>40</v>
      </c>
      <c r="AN38" s="8">
        <f>IF('Wiring Table'!$A38="","",Settings!$G$14)</f>
        <v>0</v>
      </c>
      <c r="AO38" s="8">
        <f>IF('Wiring Table'!$A38="","",Settings!$G$16)</f>
        <v>0</v>
      </c>
      <c r="AP38" s="8">
        <f>IF('Wiring Table'!$A38="","",Settings!$G$18)</f>
        <v>0</v>
      </c>
      <c r="AQ38" s="8">
        <f t="shared" si="15"/>
        <v>40</v>
      </c>
      <c r="AR38" s="8">
        <f>IF('Wiring Table'!$A38="","",Settings!$C$16)</f>
        <v>30</v>
      </c>
    </row>
    <row r="39" spans="1:44">
      <c r="A39" s="8">
        <f>IF('Wiring Table'!$A39="","",'Wiring Table'!$A39)</f>
        <v>37</v>
      </c>
      <c r="B39" s="9" t="str" cm="1">
        <f t="array" ref="B39">IF('Wiring Table'!$A39="","",IF('Wiring Table'!$B39&lt;&gt;"",'Wiring Table'!$B39,LOOKUP(2,1/('Wiring Table'!$B$1:$B38&lt;&gt;""),'Wiring Table'!$B$1:$B38)))</f>
        <v>24+</v>
      </c>
      <c r="C39" s="8" t="str">
        <f>IF('Wiring Table'!$C39="","",'Wiring Table'!$C39)</f>
        <v>BLU</v>
      </c>
      <c r="D39" s="8">
        <f>IF('Wiring Table'!$D39="","",'Wiring Table'!$D39)</f>
        <v>1.5</v>
      </c>
      <c r="E39" s="10">
        <f>IF('Wiring Table'!$A39="","",Settings!$A$14)</f>
        <v>2</v>
      </c>
      <c r="F39" s="10">
        <f>IF('Wiring Table'!$A39="","",0)</f>
        <v>0</v>
      </c>
      <c r="G39" s="10">
        <f>IF('Wiring Table'!$E39="","",'Wiring Table'!$E39)</f>
        <v>200</v>
      </c>
      <c r="H39" s="11">
        <f>IF('Wiring Table'!A39="","",IF('Wiring Table'!F39&lt;&gt;"",VLOOKUP('Wiring Table'!F39,Legend!$A:$F,5,FALSE),IF('Wiring Table'!F38&lt;&gt;"",VLOOKUP('Wiring Table'!F38,Legend!$A:$F,5,FALSE),"")))</f>
        <v>11</v>
      </c>
      <c r="I39" s="11">
        <f>IF('Wiring Table'!A39="","",IF('Wiring Table'!F39&lt;&gt;"",VLOOKUP('Wiring Table'!F39,Legend!$A:$F,6,FALSE),IF('Wiring Table'!F38&lt;&gt;"",VLOOKUP('Wiring Table'!F38,Legend!$A:$F,6,FALSE),"")))</f>
        <v>3</v>
      </c>
      <c r="J39" s="10">
        <f>IF('Wiring Table'!A39="","",IF('Wiring Table'!G39&lt;&gt;"",VLOOKUP('Wiring Table'!G39,Legend!$A:$F,5,FALSE),IF('Wiring Table'!G38&lt;&gt;"",VLOOKUP('Wiring Table'!G38,Legend!$A:$F,5,FALSE),"")))</f>
        <v>11</v>
      </c>
      <c r="K39" s="11">
        <f>IF('Wiring Table'!A39="","",IF('Wiring Table'!G39&lt;&gt;"",VLOOKUP('Wiring Table'!G39,Legend!$A:$F,6,FALSE),IF('Wiring Table'!G38&lt;&gt;"",VLOOKUP('Wiring Table'!G38,Legend!$A:$F,6,FALSE),"")))</f>
        <v>3</v>
      </c>
      <c r="L39" s="11">
        <f t="shared" si="0"/>
        <v>1.5</v>
      </c>
      <c r="M39" s="10">
        <f t="shared" si="1"/>
        <v>1.6</v>
      </c>
      <c r="N39" s="11">
        <f>IF('Wiring Table'!$D39="","",VLOOKUP('Wiring Table'!$D39,Legend!$K:$L,2,FALSE))</f>
        <v>2.5</v>
      </c>
      <c r="O39" s="11">
        <f>IF('Wiring Table'!$D39="","",VLOOKUP('Wiring Table'!$D39,Legend!$K:$L,2,FALSE))</f>
        <v>2.5</v>
      </c>
      <c r="P39" s="10">
        <f>IF('Wiring Table'!$A39="","",0)</f>
        <v>0</v>
      </c>
      <c r="Q39" s="10">
        <f>IF('Wiring Table'!$A39="","",0)</f>
        <v>0</v>
      </c>
      <c r="R39" s="10">
        <f>IF('Wiring Table'!$A39="","",0)</f>
        <v>0</v>
      </c>
      <c r="S39" s="10">
        <f>IF('Wiring Table'!$A39="","",0)</f>
        <v>0</v>
      </c>
      <c r="T39" s="10">
        <f>IF('Wiring Table'!$A39="","",0)</f>
        <v>0</v>
      </c>
      <c r="U39" s="10">
        <f>IF('Wiring Table'!$A39="","",0)</f>
        <v>0</v>
      </c>
      <c r="V39" s="10">
        <f>IF('Wiring Table'!$A39="","",0)</f>
        <v>0</v>
      </c>
      <c r="W39" s="10">
        <f>IF('Wiring Table'!$A39="","",0)</f>
        <v>0</v>
      </c>
      <c r="X39" s="10">
        <f>IF('Wiring Table'!$A39="","",Settings!$A$16)</f>
        <v>1</v>
      </c>
      <c r="Y39" s="10">
        <f>IF('Wiring Table'!$D39="","",VLOOKUP('Wiring Table'!$D39,Legend!$K:$M,3,FALSE))</f>
        <v>3</v>
      </c>
      <c r="Z39" s="8">
        <f>IF('Wiring Table'!$A39="","",Settings!$A$18)</f>
        <v>1</v>
      </c>
      <c r="AA39" s="13" t="str">
        <f t="shared" si="10"/>
        <v>24+</v>
      </c>
      <c r="AB39" s="8">
        <f>IF('Wiring Table'!$A39="","",Settings!$C$20)</f>
        <v>0</v>
      </c>
      <c r="AC39" s="13" t="str">
        <f>IF('Wiring Table'!A39="","",IF('Wiring Table'!H39&lt;&gt;"",'Wiring Table'!H39,'Wiring Table'!H38))</f>
        <v>Q4.6 (1)</v>
      </c>
      <c r="AD39" s="8">
        <f t="shared" si="11"/>
        <v>0</v>
      </c>
      <c r="AE39" s="13" t="str">
        <f t="shared" si="12"/>
        <v>24+</v>
      </c>
      <c r="AF39" s="8">
        <f>IF('Wiring Table'!$A39="","",Settings!$C$22)</f>
        <v>0</v>
      </c>
      <c r="AG39" s="13" t="str">
        <f>IF('Wiring Table'!A39="","",IF('Wiring Table'!I39&lt;&gt;"",'Wiring Table'!I39,'Wiring Table'!I38))</f>
        <v>Q4.4 (1)</v>
      </c>
      <c r="AH39" s="8">
        <f t="shared" si="13"/>
        <v>0</v>
      </c>
      <c r="AI39" s="13" t="str">
        <f t="shared" si="14"/>
        <v>24+</v>
      </c>
      <c r="AJ39" s="8">
        <f>IF('Wiring Table'!$A39="","",Settings!$C$24)</f>
        <v>0</v>
      </c>
      <c r="AK39" s="8">
        <f>IF('Wiring Table'!$A39="","",Settings!$A$16)</f>
        <v>1</v>
      </c>
      <c r="AL39" s="8">
        <f>IF('Wiring Table'!$A39="","",Settings!$C$14)</f>
        <v>30</v>
      </c>
      <c r="AM39" s="8">
        <f t="shared" si="9"/>
        <v>40</v>
      </c>
      <c r="AN39" s="8">
        <f>IF('Wiring Table'!$A39="","",Settings!$G$14)</f>
        <v>0</v>
      </c>
      <c r="AO39" s="8">
        <f>IF('Wiring Table'!$A39="","",Settings!$G$16)</f>
        <v>0</v>
      </c>
      <c r="AP39" s="8">
        <f>IF('Wiring Table'!$A39="","",Settings!$G$18)</f>
        <v>0</v>
      </c>
      <c r="AQ39" s="8">
        <f t="shared" si="15"/>
        <v>40</v>
      </c>
      <c r="AR39" s="8">
        <f>IF('Wiring Table'!$A39="","",Settings!$C$16)</f>
        <v>30</v>
      </c>
    </row>
    <row r="40" spans="1:44">
      <c r="A40" s="8">
        <f>IF('Wiring Table'!$A40="","",'Wiring Table'!$A40)</f>
        <v>38</v>
      </c>
      <c r="B40" s="9" t="str" cm="1">
        <f t="array" ref="B40">IF('Wiring Table'!$A40="","",IF('Wiring Table'!$B40&lt;&gt;"",'Wiring Table'!$B40,LOOKUP(2,1/('Wiring Table'!$B$1:$B39&lt;&gt;""),'Wiring Table'!$B$1:$B39)))</f>
        <v>24+</v>
      </c>
      <c r="C40" s="8" t="str">
        <f>IF('Wiring Table'!$C40="","",'Wiring Table'!$C40)</f>
        <v>BLU</v>
      </c>
      <c r="D40" s="8">
        <f>IF('Wiring Table'!$D40="","",'Wiring Table'!$D40)</f>
        <v>1.5</v>
      </c>
      <c r="E40" s="10">
        <f>IF('Wiring Table'!$A40="","",Settings!$A$14)</f>
        <v>2</v>
      </c>
      <c r="F40" s="10">
        <f>IF('Wiring Table'!$A40="","",0)</f>
        <v>0</v>
      </c>
      <c r="G40" s="10">
        <f>IF('Wiring Table'!$E40="","",'Wiring Table'!$E40)</f>
        <v>200</v>
      </c>
      <c r="H40" s="11">
        <f>IF('Wiring Table'!A40="","",IF('Wiring Table'!F40&lt;&gt;"",VLOOKUP('Wiring Table'!F40,Legend!$A:$F,5,FALSE),IF('Wiring Table'!F39&lt;&gt;"",VLOOKUP('Wiring Table'!F39,Legend!$A:$F,5,FALSE),"")))</f>
        <v>11</v>
      </c>
      <c r="I40" s="11">
        <f>IF('Wiring Table'!A40="","",IF('Wiring Table'!F40&lt;&gt;"",VLOOKUP('Wiring Table'!F40,Legend!$A:$F,6,FALSE),IF('Wiring Table'!F39&lt;&gt;"",VLOOKUP('Wiring Table'!F39,Legend!$A:$F,6,FALSE),"")))</f>
        <v>3</v>
      </c>
      <c r="J40" s="10">
        <f>IF('Wiring Table'!A40="","",IF('Wiring Table'!G40&lt;&gt;"",VLOOKUP('Wiring Table'!G40,Legend!$A:$F,5,FALSE),IF('Wiring Table'!G39&lt;&gt;"",VLOOKUP('Wiring Table'!G39,Legend!$A:$F,5,FALSE),"")))</f>
        <v>11</v>
      </c>
      <c r="K40" s="11">
        <f>IF('Wiring Table'!A40="","",IF('Wiring Table'!G40&lt;&gt;"",VLOOKUP('Wiring Table'!G40,Legend!$A:$F,6,FALSE),IF('Wiring Table'!G39&lt;&gt;"",VLOOKUP('Wiring Table'!G39,Legend!$A:$F,6,FALSE),"")))</f>
        <v>3</v>
      </c>
      <c r="L40" s="11">
        <f t="shared" ref="L40:L59" si="16">IF($D40="","",VALUE(SUBSTITUTE(SUBSTITUTE($D40,"mm","")," ","")))</f>
        <v>1.5</v>
      </c>
      <c r="M40" s="10">
        <f t="shared" ref="M40:M59" si="17">IF($L40="","",$L40+0.1)</f>
        <v>1.6</v>
      </c>
      <c r="N40" s="11">
        <f>IF('Wiring Table'!$D40="","",VLOOKUP('Wiring Table'!$D40,Legend!$K:$L,2,FALSE))</f>
        <v>2.5</v>
      </c>
      <c r="O40" s="11">
        <f>IF('Wiring Table'!$D40="","",VLOOKUP('Wiring Table'!$D40,Legend!$K:$L,2,FALSE))</f>
        <v>2.5</v>
      </c>
      <c r="P40" s="10">
        <f>IF('Wiring Table'!$A40="","",0)</f>
        <v>0</v>
      </c>
      <c r="Q40" s="10">
        <f>IF('Wiring Table'!$A40="","",0)</f>
        <v>0</v>
      </c>
      <c r="R40" s="10">
        <f>IF('Wiring Table'!$A40="","",0)</f>
        <v>0</v>
      </c>
      <c r="S40" s="10">
        <f>IF('Wiring Table'!$A40="","",0)</f>
        <v>0</v>
      </c>
      <c r="T40" s="10">
        <f>IF('Wiring Table'!$A40="","",0)</f>
        <v>0</v>
      </c>
      <c r="U40" s="10">
        <f>IF('Wiring Table'!$A40="","",0)</f>
        <v>0</v>
      </c>
      <c r="V40" s="10">
        <f>IF('Wiring Table'!$A40="","",0)</f>
        <v>0</v>
      </c>
      <c r="W40" s="10">
        <f>IF('Wiring Table'!$A40="","",0)</f>
        <v>0</v>
      </c>
      <c r="X40" s="10">
        <f>IF('Wiring Table'!$A40="","",Settings!$A$16)</f>
        <v>1</v>
      </c>
      <c r="Y40" s="10">
        <f>IF('Wiring Table'!$D40="","",VLOOKUP('Wiring Table'!$D40,Legend!$K:$M,3,FALSE))</f>
        <v>3</v>
      </c>
      <c r="Z40" s="8">
        <f>IF('Wiring Table'!$A40="","",Settings!$A$18)</f>
        <v>1</v>
      </c>
      <c r="AA40" s="13" t="str">
        <f t="shared" si="10"/>
        <v>24+</v>
      </c>
      <c r="AB40" s="8">
        <f>IF('Wiring Table'!$A40="","",Settings!$C$20)</f>
        <v>0</v>
      </c>
      <c r="AC40" s="13" t="str">
        <f>IF('Wiring Table'!A40="","",IF('Wiring Table'!H40&lt;&gt;"",'Wiring Table'!H40,'Wiring Table'!H39))</f>
        <v>Q4.6 (1)</v>
      </c>
      <c r="AD40" s="8">
        <f t="shared" si="11"/>
        <v>0</v>
      </c>
      <c r="AE40" s="13" t="str">
        <f t="shared" si="12"/>
        <v>24+</v>
      </c>
      <c r="AF40" s="8">
        <f>IF('Wiring Table'!$A40="","",Settings!$C$22)</f>
        <v>0</v>
      </c>
      <c r="AG40" s="13" t="str">
        <f>IF('Wiring Table'!A40="","",IF('Wiring Table'!I40&lt;&gt;"",'Wiring Table'!I40,'Wiring Table'!I39))</f>
        <v>Q4.8 (1)</v>
      </c>
      <c r="AH40" s="8">
        <f t="shared" si="13"/>
        <v>0</v>
      </c>
      <c r="AI40" s="13" t="str">
        <f t="shared" si="14"/>
        <v>24+</v>
      </c>
      <c r="AJ40" s="8">
        <f>IF('Wiring Table'!$A40="","",Settings!$C$24)</f>
        <v>0</v>
      </c>
      <c r="AK40" s="8">
        <f>IF('Wiring Table'!$A40="","",Settings!$A$16)</f>
        <v>1</v>
      </c>
      <c r="AL40" s="8">
        <f>IF('Wiring Table'!$A40="","",Settings!$C$14)</f>
        <v>30</v>
      </c>
      <c r="AM40" s="8">
        <f t="shared" si="9"/>
        <v>40</v>
      </c>
      <c r="AN40" s="8">
        <f>IF('Wiring Table'!$A40="","",Settings!$G$14)</f>
        <v>0</v>
      </c>
      <c r="AO40" s="8">
        <f>IF('Wiring Table'!$A40="","",Settings!$G$16)</f>
        <v>0</v>
      </c>
      <c r="AP40" s="8">
        <f>IF('Wiring Table'!$A40="","",Settings!$G$18)</f>
        <v>0</v>
      </c>
      <c r="AQ40" s="8">
        <f t="shared" si="15"/>
        <v>40</v>
      </c>
      <c r="AR40" s="8">
        <f>IF('Wiring Table'!$A40="","",Settings!$C$16)</f>
        <v>30</v>
      </c>
    </row>
    <row r="41" spans="1:44">
      <c r="A41" s="8">
        <f>IF('Wiring Table'!$A41="","",'Wiring Table'!$A41)</f>
        <v>39</v>
      </c>
      <c r="B41" s="9" t="str" cm="1">
        <f t="array" ref="B41">IF('Wiring Table'!$A41="","",IF('Wiring Table'!$B41&lt;&gt;"",'Wiring Table'!$B41,LOOKUP(2,1/('Wiring Table'!$B$1:$B40&lt;&gt;""),'Wiring Table'!$B$1:$B40)))</f>
        <v>24+</v>
      </c>
      <c r="C41" s="8" t="str">
        <f>IF('Wiring Table'!$C41="","",'Wiring Table'!$C41)</f>
        <v>BLU</v>
      </c>
      <c r="D41" s="8">
        <f>IF('Wiring Table'!$D41="","",'Wiring Table'!$D41)</f>
        <v>1.5</v>
      </c>
      <c r="E41" s="10">
        <f>IF('Wiring Table'!$A41="","",Settings!$A$14)</f>
        <v>2</v>
      </c>
      <c r="F41" s="10">
        <f>IF('Wiring Table'!$A41="","",0)</f>
        <v>0</v>
      </c>
      <c r="G41" s="10">
        <f>IF('Wiring Table'!$E41="","",'Wiring Table'!$E41)</f>
        <v>700</v>
      </c>
      <c r="H41" s="11">
        <f>IF('Wiring Table'!A41="","",IF('Wiring Table'!F41&lt;&gt;"",VLOOKUP('Wiring Table'!F41,Legend!$A:$F,5,FALSE),IF('Wiring Table'!F40&lt;&gt;"",VLOOKUP('Wiring Table'!F40,Legend!$A:$F,5,FALSE),"")))</f>
        <v>0</v>
      </c>
      <c r="I41" s="11">
        <f>IF('Wiring Table'!A41="","",IF('Wiring Table'!F41&lt;&gt;"",VLOOKUP('Wiring Table'!F41,Legend!$A:$F,6,FALSE),IF('Wiring Table'!F40&lt;&gt;"",VLOOKUP('Wiring Table'!F40,Legend!$A:$F,6,FALSE),"")))</f>
        <v>0</v>
      </c>
      <c r="J41" s="10">
        <f>IF('Wiring Table'!A41="","",IF('Wiring Table'!G41&lt;&gt;"",VLOOKUP('Wiring Table'!G41,Legend!$A:$F,5,FALSE),IF('Wiring Table'!G40&lt;&gt;"",VLOOKUP('Wiring Table'!G40,Legend!$A:$F,5,FALSE),"")))</f>
        <v>11</v>
      </c>
      <c r="K41" s="11">
        <f>IF('Wiring Table'!A41="","",IF('Wiring Table'!G41&lt;&gt;"",VLOOKUP('Wiring Table'!G41,Legend!$A:$F,6,FALSE),IF('Wiring Table'!G40&lt;&gt;"",VLOOKUP('Wiring Table'!G40,Legend!$A:$F,6,FALSE),"")))</f>
        <v>3</v>
      </c>
      <c r="L41" s="11">
        <f t="shared" si="16"/>
        <v>1.5</v>
      </c>
      <c r="M41" s="10">
        <f t="shared" si="17"/>
        <v>1.6</v>
      </c>
      <c r="N41" s="11">
        <f>IF('Wiring Table'!$D41="","",VLOOKUP('Wiring Table'!$D41,Legend!$K:$L,2,FALSE))</f>
        <v>2.5</v>
      </c>
      <c r="O41" s="11">
        <f>IF('Wiring Table'!$D41="","",VLOOKUP('Wiring Table'!$D41,Legend!$K:$L,2,FALSE))</f>
        <v>2.5</v>
      </c>
      <c r="P41" s="10">
        <f>IF('Wiring Table'!$A41="","",0)</f>
        <v>0</v>
      </c>
      <c r="Q41" s="10">
        <f>IF('Wiring Table'!$A41="","",0)</f>
        <v>0</v>
      </c>
      <c r="R41" s="10">
        <f>IF('Wiring Table'!$A41="","",0)</f>
        <v>0</v>
      </c>
      <c r="S41" s="10">
        <f>IF('Wiring Table'!$A41="","",0)</f>
        <v>0</v>
      </c>
      <c r="T41" s="10">
        <f>IF('Wiring Table'!$A41="","",0)</f>
        <v>0</v>
      </c>
      <c r="U41" s="10">
        <f>IF('Wiring Table'!$A41="","",0)</f>
        <v>0</v>
      </c>
      <c r="V41" s="10">
        <f>IF('Wiring Table'!$A41="","",0)</f>
        <v>0</v>
      </c>
      <c r="W41" s="10">
        <f>IF('Wiring Table'!$A41="","",0)</f>
        <v>0</v>
      </c>
      <c r="X41" s="10">
        <f>IF('Wiring Table'!$A41="","",Settings!$A$16)</f>
        <v>1</v>
      </c>
      <c r="Y41" s="10">
        <f>IF('Wiring Table'!$D41="","",VLOOKUP('Wiring Table'!$D41,Legend!$K:$M,3,FALSE))</f>
        <v>3</v>
      </c>
      <c r="Z41" s="8">
        <f>IF('Wiring Table'!$A41="","",Settings!$A$18)</f>
        <v>1</v>
      </c>
      <c r="AA41" s="13" t="str">
        <f t="shared" si="10"/>
        <v>24+</v>
      </c>
      <c r="AB41" s="8">
        <f>IF('Wiring Table'!$A41="","",Settings!$C$20)</f>
        <v>0</v>
      </c>
      <c r="AC41" s="13" t="str">
        <f>IF('Wiring Table'!A41="","",IF('Wiring Table'!H41&lt;&gt;"",'Wiring Table'!H41,'Wiring Table'!H40))</f>
        <v>MORS. 24+ (UP)</v>
      </c>
      <c r="AD41" s="8">
        <f t="shared" si="11"/>
        <v>0</v>
      </c>
      <c r="AE41" s="13" t="str">
        <f t="shared" si="12"/>
        <v>24+</v>
      </c>
      <c r="AF41" s="8">
        <f>IF('Wiring Table'!$A41="","",Settings!$C$22)</f>
        <v>0</v>
      </c>
      <c r="AG41" s="13" t="str">
        <f>IF('Wiring Table'!A41="","",IF('Wiring Table'!I41&lt;&gt;"",'Wiring Table'!I41,'Wiring Table'!I40))</f>
        <v>Q4.8 (1)</v>
      </c>
      <c r="AH41" s="8">
        <f t="shared" si="13"/>
        <v>0</v>
      </c>
      <c r="AI41" s="13" t="str">
        <f t="shared" si="14"/>
        <v>24+</v>
      </c>
      <c r="AJ41" s="8">
        <f>IF('Wiring Table'!$A41="","",Settings!$C$24)</f>
        <v>0</v>
      </c>
      <c r="AK41" s="8">
        <f>IF('Wiring Table'!$A41="","",Settings!$A$16)</f>
        <v>1</v>
      </c>
      <c r="AL41" s="8">
        <f>IF('Wiring Table'!$A41="","",Settings!$C$14)</f>
        <v>30</v>
      </c>
      <c r="AM41" s="8">
        <f t="shared" si="9"/>
        <v>40</v>
      </c>
      <c r="AN41" s="8">
        <f>IF('Wiring Table'!$A41="","",Settings!$G$14)</f>
        <v>0</v>
      </c>
      <c r="AO41" s="8">
        <f>IF('Wiring Table'!$A41="","",Settings!$G$16)</f>
        <v>0</v>
      </c>
      <c r="AP41" s="8">
        <f>IF('Wiring Table'!$A41="","",Settings!$G$18)</f>
        <v>0</v>
      </c>
      <c r="AQ41" s="8">
        <f t="shared" si="15"/>
        <v>40</v>
      </c>
      <c r="AR41" s="8">
        <f>IF('Wiring Table'!$A41="","",Settings!$C$16)</f>
        <v>30</v>
      </c>
    </row>
    <row r="42" spans="1:44">
      <c r="A42" s="8">
        <f>IF('Wiring Table'!$A42="","",'Wiring Table'!$A42)</f>
        <v>40</v>
      </c>
      <c r="B42" s="9" t="str" cm="1">
        <f t="array" ref="B42">IF('Wiring Table'!$A42="","",IF('Wiring Table'!$B42&lt;&gt;"",'Wiring Table'!$B42,LOOKUP(2,1/('Wiring Table'!$B$1:$B41&lt;&gt;""),'Wiring Table'!$B$1:$B41)))</f>
        <v>24+</v>
      </c>
      <c r="C42" s="8" t="str">
        <f>IF('Wiring Table'!$C42="","",'Wiring Table'!$C42)</f>
        <v>BLU</v>
      </c>
      <c r="D42" s="8">
        <f>IF('Wiring Table'!$D42="","",'Wiring Table'!$D42)</f>
        <v>0.5</v>
      </c>
      <c r="E42" s="10">
        <f>IF('Wiring Table'!$A42="","",Settings!$A$14)</f>
        <v>2</v>
      </c>
      <c r="F42" s="10">
        <f>IF('Wiring Table'!$A42="","",0)</f>
        <v>0</v>
      </c>
      <c r="G42" s="10">
        <f>IF('Wiring Table'!$E42="","",'Wiring Table'!$E42)</f>
        <v>250</v>
      </c>
      <c r="H42" s="11">
        <f>IF('Wiring Table'!A42="","",IF('Wiring Table'!F42&lt;&gt;"",VLOOKUP('Wiring Table'!F42,Legend!$A:$F,5,FALSE),IF('Wiring Table'!F41&lt;&gt;"",VLOOKUP('Wiring Table'!F41,Legend!$A:$F,5,FALSE),"")))</f>
        <v>0</v>
      </c>
      <c r="I42" s="11">
        <f>IF('Wiring Table'!A42="","",IF('Wiring Table'!F42&lt;&gt;"",VLOOKUP('Wiring Table'!F42,Legend!$A:$F,6,FALSE),IF('Wiring Table'!F41&lt;&gt;"",VLOOKUP('Wiring Table'!F41,Legend!$A:$F,6,FALSE),"")))</f>
        <v>0</v>
      </c>
      <c r="J42" s="10">
        <f>IF('Wiring Table'!A42="","",IF('Wiring Table'!G42&lt;&gt;"",VLOOKUP('Wiring Table'!G42,Legend!$A:$F,5,FALSE),IF('Wiring Table'!G41&lt;&gt;"",VLOOKUP('Wiring Table'!G41,Legend!$A:$F,5,FALSE),"")))</f>
        <v>11</v>
      </c>
      <c r="K42" s="11">
        <f>IF('Wiring Table'!A42="","",IF('Wiring Table'!G42&lt;&gt;"",VLOOKUP('Wiring Table'!G42,Legend!$A:$F,6,FALSE),IF('Wiring Table'!G41&lt;&gt;"",VLOOKUP('Wiring Table'!G41,Legend!$A:$F,6,FALSE),"")))</f>
        <v>3</v>
      </c>
      <c r="L42" s="11">
        <f t="shared" si="16"/>
        <v>0.5</v>
      </c>
      <c r="M42" s="10">
        <f t="shared" si="17"/>
        <v>0.6</v>
      </c>
      <c r="N42" s="11">
        <f>IF('Wiring Table'!$D42="","",VLOOKUP('Wiring Table'!$D42,Legend!$K:$L,2,FALSE))</f>
        <v>2</v>
      </c>
      <c r="O42" s="11">
        <f>IF('Wiring Table'!$D42="","",VLOOKUP('Wiring Table'!$D42,Legend!$K:$L,2,FALSE))</f>
        <v>2</v>
      </c>
      <c r="P42" s="10">
        <f>IF('Wiring Table'!$A42="","",0)</f>
        <v>0</v>
      </c>
      <c r="Q42" s="10">
        <f>IF('Wiring Table'!$A42="","",0)</f>
        <v>0</v>
      </c>
      <c r="R42" s="10">
        <f>IF('Wiring Table'!$A42="","",0)</f>
        <v>0</v>
      </c>
      <c r="S42" s="10">
        <f>IF('Wiring Table'!$A42="","",0)</f>
        <v>0</v>
      </c>
      <c r="T42" s="10">
        <f>IF('Wiring Table'!$A42="","",0)</f>
        <v>0</v>
      </c>
      <c r="U42" s="10">
        <f>IF('Wiring Table'!$A42="","",0)</f>
        <v>0</v>
      </c>
      <c r="V42" s="10">
        <f>IF('Wiring Table'!$A42="","",0)</f>
        <v>0</v>
      </c>
      <c r="W42" s="10">
        <f>IF('Wiring Table'!$A42="","",0)</f>
        <v>0</v>
      </c>
      <c r="X42" s="10">
        <f>IF('Wiring Table'!$A42="","",Settings!$A$16)</f>
        <v>1</v>
      </c>
      <c r="Y42" s="10">
        <f>IF('Wiring Table'!$D42="","",VLOOKUP('Wiring Table'!$D42,Legend!$K:$M,3,FALSE))</f>
        <v>1</v>
      </c>
      <c r="Z42" s="8">
        <f>IF('Wiring Table'!$A42="","",Settings!$A$18)</f>
        <v>1</v>
      </c>
      <c r="AA42" s="13" t="str">
        <f t="shared" si="10"/>
        <v>24+</v>
      </c>
      <c r="AB42" s="8">
        <f>IF('Wiring Table'!$A42="","",Settings!$C$20)</f>
        <v>0</v>
      </c>
      <c r="AC42" s="13" t="str">
        <f>IF('Wiring Table'!A42="","",IF('Wiring Table'!H42&lt;&gt;"",'Wiring Table'!H42,'Wiring Table'!H41))</f>
        <v>MORS. 24+ (UP)</v>
      </c>
      <c r="AD42" s="8">
        <f t="shared" si="11"/>
        <v>0</v>
      </c>
      <c r="AE42" s="13" t="str">
        <f t="shared" si="12"/>
        <v>24+</v>
      </c>
      <c r="AF42" s="8">
        <f>IF('Wiring Table'!$A42="","",Settings!$C$22)</f>
        <v>0</v>
      </c>
      <c r="AG42" s="13" t="str">
        <f>IF('Wiring Table'!A42="","",IF('Wiring Table'!I42&lt;&gt;"",'Wiring Table'!I42,'Wiring Table'!I41))</f>
        <v>K5.7 (14)</v>
      </c>
      <c r="AH42" s="8">
        <f t="shared" si="13"/>
        <v>0</v>
      </c>
      <c r="AI42" s="13" t="str">
        <f t="shared" si="14"/>
        <v>24+</v>
      </c>
      <c r="AJ42" s="8">
        <f>IF('Wiring Table'!$A42="","",Settings!$C$24)</f>
        <v>0</v>
      </c>
      <c r="AK42" s="8">
        <f>IF('Wiring Table'!$A42="","",Settings!$A$16)</f>
        <v>1</v>
      </c>
      <c r="AL42" s="8">
        <f>IF('Wiring Table'!$A42="","",Settings!$C$14)</f>
        <v>30</v>
      </c>
      <c r="AM42" s="8">
        <f t="shared" si="9"/>
        <v>40</v>
      </c>
      <c r="AN42" s="8">
        <f>IF('Wiring Table'!$A42="","",Settings!$G$14)</f>
        <v>0</v>
      </c>
      <c r="AO42" s="8">
        <f>IF('Wiring Table'!$A42="","",Settings!$G$16)</f>
        <v>0</v>
      </c>
      <c r="AP42" s="8">
        <f>IF('Wiring Table'!$A42="","",Settings!$G$18)</f>
        <v>0</v>
      </c>
      <c r="AQ42" s="8">
        <f t="shared" si="15"/>
        <v>40</v>
      </c>
      <c r="AR42" s="8">
        <f>IF('Wiring Table'!$A42="","",Settings!$C$16)</f>
        <v>30</v>
      </c>
    </row>
    <row r="43" spans="1:44">
      <c r="A43" s="8">
        <f>IF('Wiring Table'!$A43="","",'Wiring Table'!$A43)</f>
        <v>41</v>
      </c>
      <c r="B43" s="9" t="str" cm="1">
        <f t="array" ref="B43">IF('Wiring Table'!$A43="","",IF('Wiring Table'!$B43&lt;&gt;"",'Wiring Table'!$B43,LOOKUP(2,1/('Wiring Table'!$B$1:$B42&lt;&gt;""),'Wiring Table'!$B$1:$B42)))</f>
        <v>24+</v>
      </c>
      <c r="C43" s="8" t="str">
        <f>IF('Wiring Table'!$C43="","",'Wiring Table'!$C43)</f>
        <v>BLU</v>
      </c>
      <c r="D43" s="8">
        <f>IF('Wiring Table'!$D43="","",'Wiring Table'!$D43)</f>
        <v>0.5</v>
      </c>
      <c r="E43" s="10">
        <f>IF('Wiring Table'!$A43="","",Settings!$A$14)</f>
        <v>2</v>
      </c>
      <c r="F43" s="10">
        <f>IF('Wiring Table'!$A43="","",0)</f>
        <v>0</v>
      </c>
      <c r="G43" s="10">
        <f>IF('Wiring Table'!$E43="","",'Wiring Table'!$E43)</f>
        <v>200</v>
      </c>
      <c r="H43" s="11">
        <f>IF('Wiring Table'!A43="","",IF('Wiring Table'!F43&lt;&gt;"",VLOOKUP('Wiring Table'!F43,Legend!$A:$F,5,FALSE),IF('Wiring Table'!F42&lt;&gt;"",VLOOKUP('Wiring Table'!F42,Legend!$A:$F,5,FALSE),"")))</f>
        <v>11</v>
      </c>
      <c r="I43" s="11">
        <f>IF('Wiring Table'!A43="","",IF('Wiring Table'!F43&lt;&gt;"",VLOOKUP('Wiring Table'!F43,Legend!$A:$F,6,FALSE),IF('Wiring Table'!F42&lt;&gt;"",VLOOKUP('Wiring Table'!F42,Legend!$A:$F,6,FALSE),"")))</f>
        <v>3</v>
      </c>
      <c r="J43" s="10">
        <f>IF('Wiring Table'!A43="","",IF('Wiring Table'!G43&lt;&gt;"",VLOOKUP('Wiring Table'!G43,Legend!$A:$F,5,FALSE),IF('Wiring Table'!G42&lt;&gt;"",VLOOKUP('Wiring Table'!G42,Legend!$A:$F,5,FALSE),"")))</f>
        <v>11</v>
      </c>
      <c r="K43" s="11">
        <f>IF('Wiring Table'!A43="","",IF('Wiring Table'!G43&lt;&gt;"",VLOOKUP('Wiring Table'!G43,Legend!$A:$F,6,FALSE),IF('Wiring Table'!G42&lt;&gt;"",VLOOKUP('Wiring Table'!G42,Legend!$A:$F,6,FALSE),"")))</f>
        <v>3</v>
      </c>
      <c r="L43" s="11">
        <f t="shared" si="16"/>
        <v>0.5</v>
      </c>
      <c r="M43" s="10">
        <f t="shared" si="17"/>
        <v>0.6</v>
      </c>
      <c r="N43" s="11">
        <f>IF('Wiring Table'!$D43="","",VLOOKUP('Wiring Table'!$D43,Legend!$K:$L,2,FALSE))</f>
        <v>2</v>
      </c>
      <c r="O43" s="11">
        <f>IF('Wiring Table'!$D43="","",VLOOKUP('Wiring Table'!$D43,Legend!$K:$L,2,FALSE))</f>
        <v>2</v>
      </c>
      <c r="P43" s="10">
        <f>IF('Wiring Table'!$A43="","",0)</f>
        <v>0</v>
      </c>
      <c r="Q43" s="10">
        <f>IF('Wiring Table'!$A43="","",0)</f>
        <v>0</v>
      </c>
      <c r="R43" s="10">
        <f>IF('Wiring Table'!$A43="","",0)</f>
        <v>0</v>
      </c>
      <c r="S43" s="10">
        <f>IF('Wiring Table'!$A43="","",0)</f>
        <v>0</v>
      </c>
      <c r="T43" s="10">
        <f>IF('Wiring Table'!$A43="","",0)</f>
        <v>0</v>
      </c>
      <c r="U43" s="10">
        <f>IF('Wiring Table'!$A43="","",0)</f>
        <v>0</v>
      </c>
      <c r="V43" s="10">
        <f>IF('Wiring Table'!$A43="","",0)</f>
        <v>0</v>
      </c>
      <c r="W43" s="10">
        <f>IF('Wiring Table'!$A43="","",0)</f>
        <v>0</v>
      </c>
      <c r="X43" s="10">
        <f>IF('Wiring Table'!$A43="","",Settings!$A$16)</f>
        <v>1</v>
      </c>
      <c r="Y43" s="10">
        <f>IF('Wiring Table'!$D43="","",VLOOKUP('Wiring Table'!$D43,Legend!$K:$M,3,FALSE))</f>
        <v>1</v>
      </c>
      <c r="Z43" s="8">
        <f>IF('Wiring Table'!$A43="","",Settings!$A$18)</f>
        <v>1</v>
      </c>
      <c r="AA43" s="13" t="str">
        <f t="shared" si="10"/>
        <v>24+</v>
      </c>
      <c r="AB43" s="8">
        <f>IF('Wiring Table'!$A43="","",Settings!$C$20)</f>
        <v>0</v>
      </c>
      <c r="AC43" s="13" t="str">
        <f>IF('Wiring Table'!A43="","",IF('Wiring Table'!H43&lt;&gt;"",'Wiring Table'!H43,'Wiring Table'!H42))</f>
        <v>K5.8 (14)</v>
      </c>
      <c r="AD43" s="8">
        <f t="shared" si="11"/>
        <v>0</v>
      </c>
      <c r="AE43" s="13" t="str">
        <f t="shared" si="12"/>
        <v>24+</v>
      </c>
      <c r="AF43" s="8">
        <f>IF('Wiring Table'!$A43="","",Settings!$C$22)</f>
        <v>0</v>
      </c>
      <c r="AG43" s="13" t="str">
        <f>IF('Wiring Table'!A43="","",IF('Wiring Table'!I43&lt;&gt;"",'Wiring Table'!I43,'Wiring Table'!I42))</f>
        <v>K5.7 (14)</v>
      </c>
      <c r="AH43" s="8">
        <f t="shared" si="13"/>
        <v>0</v>
      </c>
      <c r="AI43" s="13" t="str">
        <f t="shared" si="14"/>
        <v>24+</v>
      </c>
      <c r="AJ43" s="8">
        <f>IF('Wiring Table'!$A43="","",Settings!$C$24)</f>
        <v>0</v>
      </c>
      <c r="AK43" s="8">
        <f>IF('Wiring Table'!$A43="","",Settings!$A$16)</f>
        <v>1</v>
      </c>
      <c r="AL43" s="8">
        <f>IF('Wiring Table'!$A43="","",Settings!$C$14)</f>
        <v>30</v>
      </c>
      <c r="AM43" s="8">
        <f t="shared" si="9"/>
        <v>40</v>
      </c>
      <c r="AN43" s="8">
        <f>IF('Wiring Table'!$A43="","",Settings!$G$14)</f>
        <v>0</v>
      </c>
      <c r="AO43" s="8">
        <f>IF('Wiring Table'!$A43="","",Settings!$G$16)</f>
        <v>0</v>
      </c>
      <c r="AP43" s="8">
        <f>IF('Wiring Table'!$A43="","",Settings!$G$18)</f>
        <v>0</v>
      </c>
      <c r="AQ43" s="8">
        <f t="shared" si="15"/>
        <v>40</v>
      </c>
      <c r="AR43" s="8">
        <f>IF('Wiring Table'!$A43="","",Settings!$C$16)</f>
        <v>30</v>
      </c>
    </row>
    <row r="44" spans="1:44">
      <c r="A44" s="8">
        <f>IF('Wiring Table'!$A44="","",'Wiring Table'!$A44)</f>
        <v>42</v>
      </c>
      <c r="B44" s="9" t="str" cm="1">
        <f t="array" ref="B44">IF('Wiring Table'!$A44="","",IF('Wiring Table'!$B44&lt;&gt;"",'Wiring Table'!$B44,LOOKUP(2,1/('Wiring Table'!$B$1:$B43&lt;&gt;""),'Wiring Table'!$B$1:$B43)))</f>
        <v>24+</v>
      </c>
      <c r="C44" s="8" t="str">
        <f>IF('Wiring Table'!$C44="","",'Wiring Table'!$C44)</f>
        <v>BLU</v>
      </c>
      <c r="D44" s="8">
        <f>IF('Wiring Table'!$D44="","",'Wiring Table'!$D44)</f>
        <v>0.5</v>
      </c>
      <c r="E44" s="10">
        <f>IF('Wiring Table'!$A44="","",Settings!$A$14)</f>
        <v>2</v>
      </c>
      <c r="F44" s="10">
        <f>IF('Wiring Table'!$A44="","",0)</f>
        <v>0</v>
      </c>
      <c r="G44" s="10">
        <f>IF('Wiring Table'!$E44="","",'Wiring Table'!$E44)</f>
        <v>200</v>
      </c>
      <c r="H44" s="11">
        <f>IF('Wiring Table'!A44="","",IF('Wiring Table'!F44&lt;&gt;"",VLOOKUP('Wiring Table'!F44,Legend!$A:$F,5,FALSE),IF('Wiring Table'!F43&lt;&gt;"",VLOOKUP('Wiring Table'!F43,Legend!$A:$F,5,FALSE),"")))</f>
        <v>11</v>
      </c>
      <c r="I44" s="11">
        <f>IF('Wiring Table'!A44="","",IF('Wiring Table'!F44&lt;&gt;"",VLOOKUP('Wiring Table'!F44,Legend!$A:$F,6,FALSE),IF('Wiring Table'!F43&lt;&gt;"",VLOOKUP('Wiring Table'!F43,Legend!$A:$F,6,FALSE),"")))</f>
        <v>3</v>
      </c>
      <c r="J44" s="10">
        <f>IF('Wiring Table'!A44="","",IF('Wiring Table'!G44&lt;&gt;"",VLOOKUP('Wiring Table'!G44,Legend!$A:$F,5,FALSE),IF('Wiring Table'!G43&lt;&gt;"",VLOOKUP('Wiring Table'!G43,Legend!$A:$F,5,FALSE),"")))</f>
        <v>0</v>
      </c>
      <c r="K44" s="11">
        <f>IF('Wiring Table'!A44="","",IF('Wiring Table'!G44&lt;&gt;"",VLOOKUP('Wiring Table'!G44,Legend!$A:$F,6,FALSE),IF('Wiring Table'!G43&lt;&gt;"",VLOOKUP('Wiring Table'!G43,Legend!$A:$F,6,FALSE),"")))</f>
        <v>0</v>
      </c>
      <c r="L44" s="11">
        <f t="shared" si="16"/>
        <v>0.5</v>
      </c>
      <c r="M44" s="10">
        <f t="shared" si="17"/>
        <v>0.6</v>
      </c>
      <c r="N44" s="11">
        <f>IF('Wiring Table'!$D44="","",VLOOKUP('Wiring Table'!$D44,Legend!$K:$L,2,FALSE))</f>
        <v>2</v>
      </c>
      <c r="O44" s="11">
        <f>IF('Wiring Table'!$D44="","",VLOOKUP('Wiring Table'!$D44,Legend!$K:$L,2,FALSE))</f>
        <v>2</v>
      </c>
      <c r="P44" s="10">
        <f>IF('Wiring Table'!$A44="","",0)</f>
        <v>0</v>
      </c>
      <c r="Q44" s="10">
        <f>IF('Wiring Table'!$A44="","",0)</f>
        <v>0</v>
      </c>
      <c r="R44" s="10">
        <f>IF('Wiring Table'!$A44="","",0)</f>
        <v>0</v>
      </c>
      <c r="S44" s="10">
        <f>IF('Wiring Table'!$A44="","",0)</f>
        <v>0</v>
      </c>
      <c r="T44" s="10">
        <f>IF('Wiring Table'!$A44="","",0)</f>
        <v>0</v>
      </c>
      <c r="U44" s="10">
        <f>IF('Wiring Table'!$A44="","",0)</f>
        <v>0</v>
      </c>
      <c r="V44" s="10">
        <f>IF('Wiring Table'!$A44="","",0)</f>
        <v>0</v>
      </c>
      <c r="W44" s="10">
        <f>IF('Wiring Table'!$A44="","",0)</f>
        <v>0</v>
      </c>
      <c r="X44" s="10">
        <f>IF('Wiring Table'!$A44="","",Settings!$A$16)</f>
        <v>1</v>
      </c>
      <c r="Y44" s="10">
        <f>IF('Wiring Table'!$D44="","",VLOOKUP('Wiring Table'!$D44,Legend!$K:$M,3,FALSE))</f>
        <v>1</v>
      </c>
      <c r="Z44" s="8">
        <f>IF('Wiring Table'!$A44="","",Settings!$A$18)</f>
        <v>1</v>
      </c>
      <c r="AA44" s="13" t="str">
        <f t="shared" si="10"/>
        <v>24+</v>
      </c>
      <c r="AB44" s="8">
        <f>IF('Wiring Table'!$A44="","",Settings!$C$20)</f>
        <v>0</v>
      </c>
      <c r="AC44" s="13" t="str">
        <f>IF('Wiring Table'!A44="","",IF('Wiring Table'!H44&lt;&gt;"",'Wiring Table'!H44,'Wiring Table'!H43))</f>
        <v>K5.8 (14)</v>
      </c>
      <c r="AD44" s="8">
        <f t="shared" si="11"/>
        <v>0</v>
      </c>
      <c r="AE44" s="13" t="str">
        <f t="shared" si="12"/>
        <v>24+</v>
      </c>
      <c r="AF44" s="8">
        <f>IF('Wiring Table'!$A44="","",Settings!$C$22)</f>
        <v>0</v>
      </c>
      <c r="AG44" s="13" t="str">
        <f>IF('Wiring Table'!A44="","",IF('Wiring Table'!I44&lt;&gt;"",'Wiring Table'!I44,'Wiring Table'!I43))</f>
        <v>K5.9 (14)</v>
      </c>
      <c r="AH44" s="8">
        <f t="shared" si="13"/>
        <v>0</v>
      </c>
      <c r="AI44" s="13" t="str">
        <f t="shared" si="14"/>
        <v>24+</v>
      </c>
      <c r="AJ44" s="8">
        <f>IF('Wiring Table'!$A44="","",Settings!$C$24)</f>
        <v>0</v>
      </c>
      <c r="AK44" s="8">
        <f>IF('Wiring Table'!$A44="","",Settings!$A$16)</f>
        <v>1</v>
      </c>
      <c r="AL44" s="8">
        <f>IF('Wiring Table'!$A44="","",Settings!$C$14)</f>
        <v>30</v>
      </c>
      <c r="AM44" s="8">
        <f t="shared" si="9"/>
        <v>40</v>
      </c>
      <c r="AN44" s="8">
        <f>IF('Wiring Table'!$A44="","",Settings!$G$14)</f>
        <v>0</v>
      </c>
      <c r="AO44" s="8">
        <f>IF('Wiring Table'!$A44="","",Settings!$G$16)</f>
        <v>0</v>
      </c>
      <c r="AP44" s="8">
        <f>IF('Wiring Table'!$A44="","",Settings!$G$18)</f>
        <v>0</v>
      </c>
      <c r="AQ44" s="8">
        <f t="shared" si="15"/>
        <v>40</v>
      </c>
      <c r="AR44" s="8">
        <f>IF('Wiring Table'!$A44="","",Settings!$C$16)</f>
        <v>30</v>
      </c>
    </row>
    <row r="45" spans="1:44">
      <c r="A45" s="8">
        <f>IF('Wiring Table'!$A45="","",'Wiring Table'!$A45)</f>
        <v>43</v>
      </c>
      <c r="B45" s="9" t="str" cm="1">
        <f t="array" ref="B45">IF('Wiring Table'!$A45="","",IF('Wiring Table'!$B45&lt;&gt;"",'Wiring Table'!$B45,LOOKUP(2,1/('Wiring Table'!$B$1:$B44&lt;&gt;""),'Wiring Table'!$B$1:$B44)))</f>
        <v>N2</v>
      </c>
      <c r="C45" s="8" t="str">
        <f>IF('Wiring Table'!$C45="","",'Wiring Table'!$C45)</f>
        <v>BLU</v>
      </c>
      <c r="D45" s="8">
        <f>IF('Wiring Table'!$D45="","",'Wiring Table'!$D45)</f>
        <v>0.5</v>
      </c>
      <c r="E45" s="10">
        <f>IF('Wiring Table'!$A45="","",Settings!$A$14)</f>
        <v>2</v>
      </c>
      <c r="F45" s="10">
        <f>IF('Wiring Table'!$A45="","",0)</f>
        <v>0</v>
      </c>
      <c r="G45" s="10">
        <f>IF('Wiring Table'!$E45="","",'Wiring Table'!$E45)</f>
        <v>800</v>
      </c>
      <c r="H45" s="11">
        <f>IF('Wiring Table'!A45="","",IF('Wiring Table'!F45&lt;&gt;"",VLOOKUP('Wiring Table'!F45,Legend!$A:$F,5,FALSE),IF('Wiring Table'!F44&lt;&gt;"",VLOOKUP('Wiring Table'!F44,Legend!$A:$F,5,FALSE),"")))</f>
        <v>10</v>
      </c>
      <c r="I45" s="11">
        <f>IF('Wiring Table'!A45="","",IF('Wiring Table'!F45&lt;&gt;"",VLOOKUP('Wiring Table'!F45,Legend!$A:$F,6,FALSE),IF('Wiring Table'!F44&lt;&gt;"",VLOOKUP('Wiring Table'!F44,Legend!$A:$F,6,FALSE),"")))</f>
        <v>0</v>
      </c>
      <c r="J45" s="10">
        <f>IF('Wiring Table'!A45="","",IF('Wiring Table'!G45&lt;&gt;"",VLOOKUP('Wiring Table'!G45,Legend!$A:$F,5,FALSE),IF('Wiring Table'!G44&lt;&gt;"",VLOOKUP('Wiring Table'!G44,Legend!$A:$F,5,FALSE),"")))</f>
        <v>11</v>
      </c>
      <c r="K45" s="11">
        <f>IF('Wiring Table'!A45="","",IF('Wiring Table'!G45&lt;&gt;"",VLOOKUP('Wiring Table'!G45,Legend!$A:$F,6,FALSE),IF('Wiring Table'!G44&lt;&gt;"",VLOOKUP('Wiring Table'!G44,Legend!$A:$F,6,FALSE),"")))</f>
        <v>3</v>
      </c>
      <c r="L45" s="11">
        <f t="shared" si="16"/>
        <v>0.5</v>
      </c>
      <c r="M45" s="10">
        <f t="shared" si="17"/>
        <v>0.6</v>
      </c>
      <c r="N45" s="11">
        <f>IF('Wiring Table'!$D45="","",VLOOKUP('Wiring Table'!$D45,Legend!$K:$L,2,FALSE))</f>
        <v>2</v>
      </c>
      <c r="O45" s="11">
        <f>IF('Wiring Table'!$D45="","",VLOOKUP('Wiring Table'!$D45,Legend!$K:$L,2,FALSE))</f>
        <v>2</v>
      </c>
      <c r="P45" s="10">
        <f>IF('Wiring Table'!$A45="","",0)</f>
        <v>0</v>
      </c>
      <c r="Q45" s="10">
        <f>IF('Wiring Table'!$A45="","",0)</f>
        <v>0</v>
      </c>
      <c r="R45" s="10">
        <f>IF('Wiring Table'!$A45="","",0)</f>
        <v>0</v>
      </c>
      <c r="S45" s="10">
        <f>IF('Wiring Table'!$A45="","",0)</f>
        <v>0</v>
      </c>
      <c r="T45" s="10">
        <f>IF('Wiring Table'!$A45="","",0)</f>
        <v>0</v>
      </c>
      <c r="U45" s="10">
        <f>IF('Wiring Table'!$A45="","",0)</f>
        <v>0</v>
      </c>
      <c r="V45" s="10">
        <f>IF('Wiring Table'!$A45="","",0)</f>
        <v>0</v>
      </c>
      <c r="W45" s="10">
        <f>IF('Wiring Table'!$A45="","",0)</f>
        <v>0</v>
      </c>
      <c r="X45" s="10">
        <f>IF('Wiring Table'!$A45="","",Settings!$A$16)</f>
        <v>1</v>
      </c>
      <c r="Y45" s="10">
        <f>IF('Wiring Table'!$D45="","",VLOOKUP('Wiring Table'!$D45,Legend!$K:$M,3,FALSE))</f>
        <v>1</v>
      </c>
      <c r="Z45" s="8">
        <f>IF('Wiring Table'!$A45="","",Settings!$A$18)</f>
        <v>1</v>
      </c>
      <c r="AA45" s="13" t="str">
        <f t="shared" si="10"/>
        <v>N2</v>
      </c>
      <c r="AB45" s="8">
        <f>IF('Wiring Table'!$A45="","",Settings!$C$20)</f>
        <v>0</v>
      </c>
      <c r="AC45" s="13" t="str">
        <f>IF('Wiring Table'!A45="","",IF('Wiring Table'!H45&lt;&gt;"",'Wiring Table'!H45,'Wiring Table'!H44))</f>
        <v>M1.4 (N)</v>
      </c>
      <c r="AD45" s="8">
        <f t="shared" si="11"/>
        <v>0</v>
      </c>
      <c r="AE45" s="13" t="str">
        <f t="shared" si="12"/>
        <v>N2</v>
      </c>
      <c r="AF45" s="8">
        <f>IF('Wiring Table'!$A45="","",Settings!$C$22)</f>
        <v>0</v>
      </c>
      <c r="AG45" s="13" t="str">
        <f>IF('Wiring Table'!A45="","",IF('Wiring Table'!I45&lt;&gt;"",'Wiring Table'!I45,'Wiring Table'!I44))</f>
        <v>H1.6 (X2)</v>
      </c>
      <c r="AH45" s="8">
        <f t="shared" si="13"/>
        <v>0</v>
      </c>
      <c r="AI45" s="13" t="str">
        <f t="shared" si="14"/>
        <v>N2</v>
      </c>
      <c r="AJ45" s="8">
        <f>IF('Wiring Table'!$A45="","",Settings!$C$24)</f>
        <v>0</v>
      </c>
      <c r="AK45" s="8">
        <f>IF('Wiring Table'!$A45="","",Settings!$A$16)</f>
        <v>1</v>
      </c>
      <c r="AL45" s="8">
        <f>IF('Wiring Table'!$A45="","",Settings!$C$14)</f>
        <v>30</v>
      </c>
      <c r="AM45" s="8">
        <f t="shared" si="9"/>
        <v>40</v>
      </c>
      <c r="AN45" s="8">
        <f>IF('Wiring Table'!$A45="","",Settings!$G$14)</f>
        <v>0</v>
      </c>
      <c r="AO45" s="8">
        <f>IF('Wiring Table'!$A45="","",Settings!$G$16)</f>
        <v>0</v>
      </c>
      <c r="AP45" s="8">
        <f>IF('Wiring Table'!$A45="","",Settings!$G$18)</f>
        <v>0</v>
      </c>
      <c r="AQ45" s="8">
        <f t="shared" si="15"/>
        <v>40</v>
      </c>
      <c r="AR45" s="8">
        <f>IF('Wiring Table'!$A45="","",Settings!$C$16)</f>
        <v>30</v>
      </c>
    </row>
    <row r="46" spans="1:44">
      <c r="A46" s="8">
        <f>IF('Wiring Table'!$A46="","",'Wiring Table'!$A46)</f>
        <v>44</v>
      </c>
      <c r="B46" s="9" t="str" cm="1">
        <f t="array" ref="B46">IF('Wiring Table'!$A46="","",IF('Wiring Table'!$B46&lt;&gt;"",'Wiring Table'!$B46,LOOKUP(2,1/('Wiring Table'!$B$1:$B45&lt;&gt;""),'Wiring Table'!$B$1:$B45)))</f>
        <v>N2</v>
      </c>
      <c r="C46" s="8" t="str">
        <f>IF('Wiring Table'!$C46="","",'Wiring Table'!$C46)</f>
        <v>BLU</v>
      </c>
      <c r="D46" s="8">
        <f>IF('Wiring Table'!$D46="","",'Wiring Table'!$D46)</f>
        <v>0.5</v>
      </c>
      <c r="E46" s="10">
        <f>IF('Wiring Table'!$A46="","",Settings!$A$14)</f>
        <v>2</v>
      </c>
      <c r="F46" s="10">
        <f>IF('Wiring Table'!$A46="","",0)</f>
        <v>0</v>
      </c>
      <c r="G46" s="10">
        <f>IF('Wiring Table'!$E46="","",'Wiring Table'!$E46)</f>
        <v>1500</v>
      </c>
      <c r="H46" s="11">
        <f>IF('Wiring Table'!A46="","",IF('Wiring Table'!F46&lt;&gt;"",VLOOKUP('Wiring Table'!F46,Legend!$A:$F,5,FALSE),IF('Wiring Table'!F45&lt;&gt;"",VLOOKUP('Wiring Table'!F45,Legend!$A:$F,5,FALSE),"")))</f>
        <v>11</v>
      </c>
      <c r="I46" s="11">
        <f>IF('Wiring Table'!A46="","",IF('Wiring Table'!F46&lt;&gt;"",VLOOKUP('Wiring Table'!F46,Legend!$A:$F,6,FALSE),IF('Wiring Table'!F45&lt;&gt;"",VLOOKUP('Wiring Table'!F45,Legend!$A:$F,6,FALSE),"")))</f>
        <v>3</v>
      </c>
      <c r="J46" s="10">
        <f>IF('Wiring Table'!A46="","",IF('Wiring Table'!G46&lt;&gt;"",VLOOKUP('Wiring Table'!G46,Legend!$A:$F,5,FALSE),IF('Wiring Table'!G45&lt;&gt;"",VLOOKUP('Wiring Table'!G45,Legend!$A:$F,5,FALSE),"")))</f>
        <v>11</v>
      </c>
      <c r="K46" s="11">
        <f>IF('Wiring Table'!A46="","",IF('Wiring Table'!G46&lt;&gt;"",VLOOKUP('Wiring Table'!G46,Legend!$A:$F,6,FALSE),IF('Wiring Table'!G45&lt;&gt;"",VLOOKUP('Wiring Table'!G45,Legend!$A:$F,6,FALSE),"")))</f>
        <v>3</v>
      </c>
      <c r="L46" s="11">
        <f t="shared" si="16"/>
        <v>0.5</v>
      </c>
      <c r="M46" s="10">
        <f t="shared" si="17"/>
        <v>0.6</v>
      </c>
      <c r="N46" s="11">
        <f>IF('Wiring Table'!$D46="","",VLOOKUP('Wiring Table'!$D46,Legend!$K:$L,2,FALSE))</f>
        <v>2</v>
      </c>
      <c r="O46" s="11">
        <f>IF('Wiring Table'!$D46="","",VLOOKUP('Wiring Table'!$D46,Legend!$K:$L,2,FALSE))</f>
        <v>2</v>
      </c>
      <c r="P46" s="10">
        <f>IF('Wiring Table'!$A46="","",0)</f>
        <v>0</v>
      </c>
      <c r="Q46" s="10">
        <f>IF('Wiring Table'!$A46="","",0)</f>
        <v>0</v>
      </c>
      <c r="R46" s="10">
        <f>IF('Wiring Table'!$A46="","",0)</f>
        <v>0</v>
      </c>
      <c r="S46" s="10">
        <f>IF('Wiring Table'!$A46="","",0)</f>
        <v>0</v>
      </c>
      <c r="T46" s="10">
        <f>IF('Wiring Table'!$A46="","",0)</f>
        <v>0</v>
      </c>
      <c r="U46" s="10">
        <f>IF('Wiring Table'!$A46="","",0)</f>
        <v>0</v>
      </c>
      <c r="V46" s="10">
        <f>IF('Wiring Table'!$A46="","",0)</f>
        <v>0</v>
      </c>
      <c r="W46" s="10">
        <f>IF('Wiring Table'!$A46="","",0)</f>
        <v>0</v>
      </c>
      <c r="X46" s="10">
        <f>IF('Wiring Table'!$A46="","",Settings!$A$16)</f>
        <v>1</v>
      </c>
      <c r="Y46" s="10">
        <f>IF('Wiring Table'!$D46="","",VLOOKUP('Wiring Table'!$D46,Legend!$K:$M,3,FALSE))</f>
        <v>1</v>
      </c>
      <c r="Z46" s="8">
        <f>IF('Wiring Table'!$A46="","",Settings!$A$18)</f>
        <v>1</v>
      </c>
      <c r="AA46" s="13" t="str">
        <f t="shared" si="10"/>
        <v>N2</v>
      </c>
      <c r="AB46" s="8">
        <f>IF('Wiring Table'!$A46="","",Settings!$C$20)</f>
        <v>0</v>
      </c>
      <c r="AC46" s="13" t="str">
        <f>IF('Wiring Table'!A46="","",IF('Wiring Table'!H46&lt;&gt;"",'Wiring Table'!H46,'Wiring Table'!H45))</f>
        <v>Q2.1 (3)</v>
      </c>
      <c r="AD46" s="8">
        <f t="shared" si="11"/>
        <v>0</v>
      </c>
      <c r="AE46" s="13" t="str">
        <f t="shared" si="12"/>
        <v>N2</v>
      </c>
      <c r="AF46" s="8">
        <f>IF('Wiring Table'!$A46="","",Settings!$C$22)</f>
        <v>0</v>
      </c>
      <c r="AG46" s="13" t="str">
        <f>IF('Wiring Table'!A46="","",IF('Wiring Table'!I46&lt;&gt;"",'Wiring Table'!I46,'Wiring Table'!I45))</f>
        <v>H1.6 (X2)</v>
      </c>
      <c r="AH46" s="8">
        <f t="shared" si="13"/>
        <v>0</v>
      </c>
      <c r="AI46" s="13" t="str">
        <f t="shared" si="14"/>
        <v>N2</v>
      </c>
      <c r="AJ46" s="8">
        <f>IF('Wiring Table'!$A46="","",Settings!$C$24)</f>
        <v>0</v>
      </c>
      <c r="AK46" s="8">
        <f>IF('Wiring Table'!$A46="","",Settings!$A$16)</f>
        <v>1</v>
      </c>
      <c r="AL46" s="8">
        <f>IF('Wiring Table'!$A46="","",Settings!$C$14)</f>
        <v>30</v>
      </c>
      <c r="AM46" s="8">
        <f t="shared" si="9"/>
        <v>40</v>
      </c>
      <c r="AN46" s="8">
        <f>IF('Wiring Table'!$A46="","",Settings!$G$14)</f>
        <v>0</v>
      </c>
      <c r="AO46" s="8">
        <f>IF('Wiring Table'!$A46="","",Settings!$G$16)</f>
        <v>0</v>
      </c>
      <c r="AP46" s="8">
        <f>IF('Wiring Table'!$A46="","",Settings!$G$18)</f>
        <v>0</v>
      </c>
      <c r="AQ46" s="8">
        <f t="shared" si="15"/>
        <v>40</v>
      </c>
      <c r="AR46" s="8">
        <f>IF('Wiring Table'!$A46="","",Settings!$C$16)</f>
        <v>30</v>
      </c>
    </row>
    <row r="47" spans="1:44">
      <c r="A47" s="8">
        <f>IF('Wiring Table'!$A47="","",'Wiring Table'!$A47)</f>
        <v>45</v>
      </c>
      <c r="B47" s="9" t="str" cm="1">
        <f t="array" ref="B47">IF('Wiring Table'!$A47="","",IF('Wiring Table'!$B47&lt;&gt;"",'Wiring Table'!$B47,LOOKUP(2,1/('Wiring Table'!$B$1:$B46&lt;&gt;""),'Wiring Table'!$B$1:$B46)))</f>
        <v>N2</v>
      </c>
      <c r="C47" s="8" t="str">
        <f>IF('Wiring Table'!$C47="","",'Wiring Table'!$C47)</f>
        <v>BLU</v>
      </c>
      <c r="D47" s="8">
        <f>IF('Wiring Table'!$D47="","",'Wiring Table'!$D47)</f>
        <v>2.5</v>
      </c>
      <c r="E47" s="10">
        <f>IF('Wiring Table'!$A47="","",Settings!$A$14)</f>
        <v>2</v>
      </c>
      <c r="F47" s="10">
        <f>IF('Wiring Table'!$A47="","",0)</f>
        <v>0</v>
      </c>
      <c r="G47" s="10">
        <f>IF('Wiring Table'!$E47="","",'Wiring Table'!$E47)</f>
        <v>200</v>
      </c>
      <c r="H47" s="11">
        <f>IF('Wiring Table'!A47="","",IF('Wiring Table'!F47&lt;&gt;"",VLOOKUP('Wiring Table'!F47,Legend!$A:$F,5,FALSE),IF('Wiring Table'!F46&lt;&gt;"",VLOOKUP('Wiring Table'!F46,Legend!$A:$F,5,FALSE),"")))</f>
        <v>11</v>
      </c>
      <c r="I47" s="11">
        <f>IF('Wiring Table'!A47="","",IF('Wiring Table'!F47&lt;&gt;"",VLOOKUP('Wiring Table'!F47,Legend!$A:$F,6,FALSE),IF('Wiring Table'!F46&lt;&gt;"",VLOOKUP('Wiring Table'!F46,Legend!$A:$F,6,FALSE),"")))</f>
        <v>3</v>
      </c>
      <c r="J47" s="10">
        <f>IF('Wiring Table'!A47="","",IF('Wiring Table'!G47&lt;&gt;"",VLOOKUP('Wiring Table'!G47,Legend!$A:$F,5,FALSE),IF('Wiring Table'!G46&lt;&gt;"",VLOOKUP('Wiring Table'!G46,Legend!$A:$F,5,FALSE),"")))</f>
        <v>13</v>
      </c>
      <c r="K47" s="11">
        <f>IF('Wiring Table'!A47="","",IF('Wiring Table'!G47&lt;&gt;"",VLOOKUP('Wiring Table'!G47,Legend!$A:$F,6,FALSE),IF('Wiring Table'!G46&lt;&gt;"",VLOOKUP('Wiring Table'!G46,Legend!$A:$F,6,FALSE),"")))</f>
        <v>3</v>
      </c>
      <c r="L47" s="11">
        <f t="shared" si="16"/>
        <v>2.5</v>
      </c>
      <c r="M47" s="10">
        <f t="shared" si="17"/>
        <v>2.6</v>
      </c>
      <c r="N47" s="11">
        <f>IF('Wiring Table'!$D47="","",VLOOKUP('Wiring Table'!$D47,Legend!$K:$L,2,FALSE))</f>
        <v>3</v>
      </c>
      <c r="O47" s="11">
        <f>IF('Wiring Table'!$D47="","",VLOOKUP('Wiring Table'!$D47,Legend!$K:$L,2,FALSE))</f>
        <v>3</v>
      </c>
      <c r="P47" s="10">
        <f>IF('Wiring Table'!$A47="","",0)</f>
        <v>0</v>
      </c>
      <c r="Q47" s="10">
        <f>IF('Wiring Table'!$A47="","",0)</f>
        <v>0</v>
      </c>
      <c r="R47" s="10">
        <f>IF('Wiring Table'!$A47="","",0)</f>
        <v>0</v>
      </c>
      <c r="S47" s="10">
        <f>IF('Wiring Table'!$A47="","",0)</f>
        <v>0</v>
      </c>
      <c r="T47" s="10">
        <f>IF('Wiring Table'!$A47="","",0)</f>
        <v>0</v>
      </c>
      <c r="U47" s="10">
        <f>IF('Wiring Table'!$A47="","",0)</f>
        <v>0</v>
      </c>
      <c r="V47" s="10">
        <f>IF('Wiring Table'!$A47="","",0)</f>
        <v>0</v>
      </c>
      <c r="W47" s="10">
        <f>IF('Wiring Table'!$A47="","",0)</f>
        <v>0</v>
      </c>
      <c r="X47" s="10">
        <f>IF('Wiring Table'!$A47="","",Settings!$A$16)</f>
        <v>1</v>
      </c>
      <c r="Y47" s="10">
        <f>IF('Wiring Table'!$D47="","",VLOOKUP('Wiring Table'!$D47,Legend!$K:$M,3,FALSE))</f>
        <v>3</v>
      </c>
      <c r="Z47" s="8">
        <f>IF('Wiring Table'!$A47="","",Settings!$A$18)</f>
        <v>1</v>
      </c>
      <c r="AA47" s="13" t="str">
        <f t="shared" si="10"/>
        <v>N2</v>
      </c>
      <c r="AB47" s="8">
        <f>IF('Wiring Table'!$A47="","",Settings!$C$20)</f>
        <v>0</v>
      </c>
      <c r="AC47" s="13" t="str">
        <f>IF('Wiring Table'!A47="","",IF('Wiring Table'!H47&lt;&gt;"",'Wiring Table'!H47,'Wiring Table'!H46))</f>
        <v>Q2.1 (3)</v>
      </c>
      <c r="AD47" s="8">
        <f t="shared" si="11"/>
        <v>0</v>
      </c>
      <c r="AE47" s="13" t="str">
        <f t="shared" si="12"/>
        <v>N2</v>
      </c>
      <c r="AF47" s="8">
        <f>IF('Wiring Table'!$A47="","",Settings!$C$22)</f>
        <v>0</v>
      </c>
      <c r="AG47" s="13" t="str">
        <f>IF('Wiring Table'!A47="","",IF('Wiring Table'!I47&lt;&gt;"",'Wiring Table'!I47,'Wiring Table'!I46))</f>
        <v>Q1.2 (N-UP)</v>
      </c>
      <c r="AH47" s="8">
        <f t="shared" si="13"/>
        <v>0</v>
      </c>
      <c r="AI47" s="13" t="str">
        <f t="shared" si="14"/>
        <v>N2</v>
      </c>
      <c r="AJ47" s="8">
        <f>IF('Wiring Table'!$A47="","",Settings!$C$24)</f>
        <v>0</v>
      </c>
      <c r="AK47" s="8">
        <f>IF('Wiring Table'!$A47="","",Settings!$A$16)</f>
        <v>1</v>
      </c>
      <c r="AL47" s="8">
        <f>IF('Wiring Table'!$A47="","",Settings!$C$14)</f>
        <v>30</v>
      </c>
      <c r="AM47" s="8">
        <f t="shared" si="9"/>
        <v>40</v>
      </c>
      <c r="AN47" s="8">
        <f>IF('Wiring Table'!$A47="","",Settings!$G$14)</f>
        <v>0</v>
      </c>
      <c r="AO47" s="8">
        <f>IF('Wiring Table'!$A47="","",Settings!$G$16)</f>
        <v>0</v>
      </c>
      <c r="AP47" s="8">
        <f>IF('Wiring Table'!$A47="","",Settings!$G$18)</f>
        <v>0</v>
      </c>
      <c r="AQ47" s="8">
        <f t="shared" si="15"/>
        <v>40</v>
      </c>
      <c r="AR47" s="8">
        <f>IF('Wiring Table'!$A47="","",Settings!$C$16)</f>
        <v>30</v>
      </c>
    </row>
    <row r="48" spans="1:44">
      <c r="A48" s="8">
        <f>IF('Wiring Table'!$A48="","",'Wiring Table'!$A48)</f>
        <v>46</v>
      </c>
      <c r="B48" s="9" t="str" cm="1">
        <f t="array" ref="B48">IF('Wiring Table'!$A48="","",IF('Wiring Table'!$B48&lt;&gt;"",'Wiring Table'!$B48,LOOKUP(2,1/('Wiring Table'!$B$1:$B47&lt;&gt;""),'Wiring Table'!$B$1:$B47)))</f>
        <v>N2</v>
      </c>
      <c r="C48" s="8" t="str">
        <f>IF('Wiring Table'!$C48="","",'Wiring Table'!$C48)</f>
        <v>BLU</v>
      </c>
      <c r="D48" s="8">
        <f>IF('Wiring Table'!$D48="","",'Wiring Table'!$D48)</f>
        <v>2.5</v>
      </c>
      <c r="E48" s="10">
        <f>IF('Wiring Table'!$A48="","",Settings!$A$14)</f>
        <v>2</v>
      </c>
      <c r="F48" s="10">
        <f>IF('Wiring Table'!$A48="","",0)</f>
        <v>0</v>
      </c>
      <c r="G48" s="10">
        <f>IF('Wiring Table'!$E48="","",'Wiring Table'!$E48)</f>
        <v>1250</v>
      </c>
      <c r="H48" s="11">
        <f>IF('Wiring Table'!A48="","",IF('Wiring Table'!F48&lt;&gt;"",VLOOKUP('Wiring Table'!F48,Legend!$A:$F,5,FALSE),IF('Wiring Table'!F47&lt;&gt;"",VLOOKUP('Wiring Table'!F47,Legend!$A:$F,5,FALSE),"")))</f>
        <v>0</v>
      </c>
      <c r="I48" s="11">
        <f>IF('Wiring Table'!A48="","",IF('Wiring Table'!F48&lt;&gt;"",VLOOKUP('Wiring Table'!F48,Legend!$A:$F,6,FALSE),IF('Wiring Table'!F47&lt;&gt;"",VLOOKUP('Wiring Table'!F47,Legend!$A:$F,6,FALSE),"")))</f>
        <v>0</v>
      </c>
      <c r="J48" s="10">
        <f>IF('Wiring Table'!A48="","",IF('Wiring Table'!G48&lt;&gt;"",VLOOKUP('Wiring Table'!G48,Legend!$A:$F,5,FALSE),IF('Wiring Table'!G47&lt;&gt;"",VLOOKUP('Wiring Table'!G47,Legend!$A:$F,5,FALSE),"")))</f>
        <v>13</v>
      </c>
      <c r="K48" s="11">
        <f>IF('Wiring Table'!A48="","",IF('Wiring Table'!G48&lt;&gt;"",VLOOKUP('Wiring Table'!G48,Legend!$A:$F,6,FALSE),IF('Wiring Table'!G47&lt;&gt;"",VLOOKUP('Wiring Table'!G47,Legend!$A:$F,6,FALSE),"")))</f>
        <v>3</v>
      </c>
      <c r="L48" s="11">
        <f t="shared" si="16"/>
        <v>2.5</v>
      </c>
      <c r="M48" s="10">
        <f t="shared" si="17"/>
        <v>2.6</v>
      </c>
      <c r="N48" s="11">
        <f>IF('Wiring Table'!$D48="","",VLOOKUP('Wiring Table'!$D48,Legend!$K:$L,2,FALSE))</f>
        <v>3</v>
      </c>
      <c r="O48" s="11">
        <f>IF('Wiring Table'!$D48="","",VLOOKUP('Wiring Table'!$D48,Legend!$K:$L,2,FALSE))</f>
        <v>3</v>
      </c>
      <c r="P48" s="10">
        <f>IF('Wiring Table'!$A48="","",0)</f>
        <v>0</v>
      </c>
      <c r="Q48" s="10">
        <f>IF('Wiring Table'!$A48="","",0)</f>
        <v>0</v>
      </c>
      <c r="R48" s="10">
        <f>IF('Wiring Table'!$A48="","",0)</f>
        <v>0</v>
      </c>
      <c r="S48" s="10">
        <f>IF('Wiring Table'!$A48="","",0)</f>
        <v>0</v>
      </c>
      <c r="T48" s="10">
        <f>IF('Wiring Table'!$A48="","",0)</f>
        <v>0</v>
      </c>
      <c r="U48" s="10">
        <f>IF('Wiring Table'!$A48="","",0)</f>
        <v>0</v>
      </c>
      <c r="V48" s="10">
        <f>IF('Wiring Table'!$A48="","",0)</f>
        <v>0</v>
      </c>
      <c r="W48" s="10">
        <f>IF('Wiring Table'!$A48="","",0)</f>
        <v>0</v>
      </c>
      <c r="X48" s="10">
        <f>IF('Wiring Table'!$A48="","",Settings!$A$16)</f>
        <v>1</v>
      </c>
      <c r="Y48" s="10">
        <f>IF('Wiring Table'!$D48="","",VLOOKUP('Wiring Table'!$D48,Legend!$K:$M,3,FALSE))</f>
        <v>3</v>
      </c>
      <c r="Z48" s="8">
        <f>IF('Wiring Table'!$A48="","",Settings!$A$18)</f>
        <v>1</v>
      </c>
      <c r="AA48" s="13" t="str">
        <f t="shared" si="10"/>
        <v>N2</v>
      </c>
      <c r="AB48" s="8">
        <f>IF('Wiring Table'!$A48="","",Settings!$C$20)</f>
        <v>0</v>
      </c>
      <c r="AC48" s="13" t="str">
        <f>IF('Wiring Table'!A48="","",IF('Wiring Table'!H48&lt;&gt;"",'Wiring Table'!H48,'Wiring Table'!H47))</f>
        <v>S1.0 (4)</v>
      </c>
      <c r="AD48" s="8">
        <f t="shared" si="11"/>
        <v>0</v>
      </c>
      <c r="AE48" s="13" t="str">
        <f t="shared" si="12"/>
        <v>N2</v>
      </c>
      <c r="AF48" s="8">
        <f>IF('Wiring Table'!$A48="","",Settings!$C$22)</f>
        <v>0</v>
      </c>
      <c r="AG48" s="13" t="str">
        <f>IF('Wiring Table'!A48="","",IF('Wiring Table'!I48&lt;&gt;"",'Wiring Table'!I48,'Wiring Table'!I47))</f>
        <v>Q1.2 (N-UP)</v>
      </c>
      <c r="AH48" s="8">
        <f t="shared" si="13"/>
        <v>0</v>
      </c>
      <c r="AI48" s="13" t="str">
        <f t="shared" si="14"/>
        <v>N2</v>
      </c>
      <c r="AJ48" s="8">
        <f>IF('Wiring Table'!$A48="","",Settings!$C$24)</f>
        <v>0</v>
      </c>
      <c r="AK48" s="8">
        <f>IF('Wiring Table'!$A48="","",Settings!$A$16)</f>
        <v>1</v>
      </c>
      <c r="AL48" s="8">
        <f>IF('Wiring Table'!$A48="","",Settings!$C$14)</f>
        <v>30</v>
      </c>
      <c r="AM48" s="8">
        <f t="shared" si="9"/>
        <v>40</v>
      </c>
      <c r="AN48" s="8">
        <f>IF('Wiring Table'!$A48="","",Settings!$G$14)</f>
        <v>0</v>
      </c>
      <c r="AO48" s="8">
        <f>IF('Wiring Table'!$A48="","",Settings!$G$16)</f>
        <v>0</v>
      </c>
      <c r="AP48" s="8">
        <f>IF('Wiring Table'!$A48="","",Settings!$G$18)</f>
        <v>0</v>
      </c>
      <c r="AQ48" s="8">
        <f t="shared" si="15"/>
        <v>40</v>
      </c>
      <c r="AR48" s="8">
        <f>IF('Wiring Table'!$A48="","",Settings!$C$16)</f>
        <v>30</v>
      </c>
    </row>
    <row r="49" spans="1:44">
      <c r="A49" s="8">
        <f>IF('Wiring Table'!$A49="","",'Wiring Table'!$A49)</f>
        <v>47</v>
      </c>
      <c r="B49" s="9" t="str" cm="1">
        <f t="array" ref="B49">IF('Wiring Table'!$A49="","",IF('Wiring Table'!$B49&lt;&gt;"",'Wiring Table'!$B49,LOOKUP(2,1/('Wiring Table'!$B$1:$B48&lt;&gt;""),'Wiring Table'!$B$1:$B48)))</f>
        <v>N1</v>
      </c>
      <c r="C49" s="8" t="str">
        <f>IF('Wiring Table'!$C49="","",'Wiring Table'!$C49)</f>
        <v>BLU</v>
      </c>
      <c r="D49" s="8">
        <f>IF('Wiring Table'!$D49="","",'Wiring Table'!$D49)</f>
        <v>2.5</v>
      </c>
      <c r="E49" s="10">
        <f>IF('Wiring Table'!$A49="","",Settings!$A$14)</f>
        <v>2</v>
      </c>
      <c r="F49" s="10">
        <f>IF('Wiring Table'!$A49="","",0)</f>
        <v>0</v>
      </c>
      <c r="G49" s="10">
        <f>IF('Wiring Table'!$E49="","",'Wiring Table'!$E49)</f>
        <v>1250</v>
      </c>
      <c r="H49" s="11">
        <f>IF('Wiring Table'!A49="","",IF('Wiring Table'!F49&lt;&gt;"",VLOOKUP('Wiring Table'!F49,Legend!$A:$F,5,FALSE),IF('Wiring Table'!F48&lt;&gt;"",VLOOKUP('Wiring Table'!F48,Legend!$A:$F,5,FALSE),"")))</f>
        <v>0</v>
      </c>
      <c r="I49" s="11">
        <f>IF('Wiring Table'!A49="","",IF('Wiring Table'!F49&lt;&gt;"",VLOOKUP('Wiring Table'!F49,Legend!$A:$F,6,FALSE),IF('Wiring Table'!F48&lt;&gt;"",VLOOKUP('Wiring Table'!F48,Legend!$A:$F,6,FALSE),"")))</f>
        <v>0</v>
      </c>
      <c r="J49" s="10">
        <f>IF('Wiring Table'!A49="","",IF('Wiring Table'!G49&lt;&gt;"",VLOOKUP('Wiring Table'!G49,Legend!$A:$F,5,FALSE),IF('Wiring Table'!G48&lt;&gt;"",VLOOKUP('Wiring Table'!G48,Legend!$A:$F,5,FALSE),"")))</f>
        <v>0</v>
      </c>
      <c r="K49" s="11">
        <f>IF('Wiring Table'!A49="","",IF('Wiring Table'!G49&lt;&gt;"",VLOOKUP('Wiring Table'!G49,Legend!$A:$F,6,FALSE),IF('Wiring Table'!G48&lt;&gt;"",VLOOKUP('Wiring Table'!G48,Legend!$A:$F,6,FALSE),"")))</f>
        <v>0</v>
      </c>
      <c r="L49" s="11">
        <f t="shared" si="16"/>
        <v>2.5</v>
      </c>
      <c r="M49" s="10">
        <f t="shared" si="17"/>
        <v>2.6</v>
      </c>
      <c r="N49" s="11">
        <f>IF('Wiring Table'!$D49="","",VLOOKUP('Wiring Table'!$D49,Legend!$K:$L,2,FALSE))</f>
        <v>3</v>
      </c>
      <c r="O49" s="11">
        <f>IF('Wiring Table'!$D49="","",VLOOKUP('Wiring Table'!$D49,Legend!$K:$L,2,FALSE))</f>
        <v>3</v>
      </c>
      <c r="P49" s="10">
        <f>IF('Wiring Table'!$A49="","",0)</f>
        <v>0</v>
      </c>
      <c r="Q49" s="10">
        <f>IF('Wiring Table'!$A49="","",0)</f>
        <v>0</v>
      </c>
      <c r="R49" s="10">
        <f>IF('Wiring Table'!$A49="","",0)</f>
        <v>0</v>
      </c>
      <c r="S49" s="10">
        <f>IF('Wiring Table'!$A49="","",0)</f>
        <v>0</v>
      </c>
      <c r="T49" s="10">
        <f>IF('Wiring Table'!$A49="","",0)</f>
        <v>0</v>
      </c>
      <c r="U49" s="10">
        <f>IF('Wiring Table'!$A49="","",0)</f>
        <v>0</v>
      </c>
      <c r="V49" s="10">
        <f>IF('Wiring Table'!$A49="","",0)</f>
        <v>0</v>
      </c>
      <c r="W49" s="10">
        <f>IF('Wiring Table'!$A49="","",0)</f>
        <v>0</v>
      </c>
      <c r="X49" s="10">
        <f>IF('Wiring Table'!$A49="","",Settings!$A$16)</f>
        <v>1</v>
      </c>
      <c r="Y49" s="10">
        <f>IF('Wiring Table'!$D49="","",VLOOKUP('Wiring Table'!$D49,Legend!$K:$M,3,FALSE))</f>
        <v>3</v>
      </c>
      <c r="Z49" s="8">
        <f>IF('Wiring Table'!$A49="","",Settings!$A$18)</f>
        <v>1</v>
      </c>
      <c r="AA49" s="13" t="str">
        <f t="shared" si="10"/>
        <v>N1</v>
      </c>
      <c r="AB49" s="8">
        <f>IF('Wiring Table'!$A49="","",Settings!$C$20)</f>
        <v>0</v>
      </c>
      <c r="AC49" s="13" t="str">
        <f>IF('Wiring Table'!A49="","",IF('Wiring Table'!H49&lt;&gt;"",'Wiring Table'!H49,'Wiring Table'!H48))</f>
        <v>Q1.0 (4)</v>
      </c>
      <c r="AD49" s="8">
        <f t="shared" si="11"/>
        <v>0</v>
      </c>
      <c r="AE49" s="13" t="str">
        <f t="shared" si="12"/>
        <v>N1</v>
      </c>
      <c r="AF49" s="8">
        <f>IF('Wiring Table'!$A49="","",Settings!$C$22)</f>
        <v>0</v>
      </c>
      <c r="AG49" s="13" t="str">
        <f>IF('Wiring Table'!A49="","",IF('Wiring Table'!I49&lt;&gt;"",'Wiring Table'!I49,'Wiring Table'!I48))</f>
        <v>S1.0 (3)</v>
      </c>
      <c r="AH49" s="8">
        <f t="shared" si="13"/>
        <v>0</v>
      </c>
      <c r="AI49" s="13" t="str">
        <f t="shared" si="14"/>
        <v>N1</v>
      </c>
      <c r="AJ49" s="8">
        <f>IF('Wiring Table'!$A49="","",Settings!$C$24)</f>
        <v>0</v>
      </c>
      <c r="AK49" s="8">
        <f>IF('Wiring Table'!$A49="","",Settings!$A$16)</f>
        <v>1</v>
      </c>
      <c r="AL49" s="8">
        <f>IF('Wiring Table'!$A49="","",Settings!$C$14)</f>
        <v>30</v>
      </c>
      <c r="AM49" s="8">
        <f t="shared" si="9"/>
        <v>40</v>
      </c>
      <c r="AN49" s="8">
        <f>IF('Wiring Table'!$A49="","",Settings!$G$14)</f>
        <v>0</v>
      </c>
      <c r="AO49" s="8">
        <f>IF('Wiring Table'!$A49="","",Settings!$G$16)</f>
        <v>0</v>
      </c>
      <c r="AP49" s="8">
        <f>IF('Wiring Table'!$A49="","",Settings!$G$18)</f>
        <v>0</v>
      </c>
      <c r="AQ49" s="8">
        <f t="shared" si="15"/>
        <v>40</v>
      </c>
      <c r="AR49" s="8">
        <f>IF('Wiring Table'!$A49="","",Settings!$C$16)</f>
        <v>30</v>
      </c>
    </row>
    <row r="50" spans="1:44">
      <c r="A50" s="8">
        <f>IF('Wiring Table'!$A50="","",'Wiring Table'!$A50)</f>
        <v>48</v>
      </c>
      <c r="B50" s="9" cm="1">
        <f t="array" ref="B50">IF('Wiring Table'!$A50="","",IF('Wiring Table'!$B50&lt;&gt;"",'Wiring Table'!$B50,LOOKUP(2,1/('Wiring Table'!$B$1:$B49&lt;&gt;""),'Wiring Table'!$B$1:$B49)))</f>
        <v>21</v>
      </c>
      <c r="C50" s="8" t="str">
        <f>IF('Wiring Table'!$C50="","",'Wiring Table'!$C50)</f>
        <v>BLU</v>
      </c>
      <c r="D50" s="8">
        <f>IF('Wiring Table'!$D50="","",'Wiring Table'!$D50)</f>
        <v>2.5</v>
      </c>
      <c r="E50" s="10">
        <f>IF('Wiring Table'!$A50="","",Settings!$A$14)</f>
        <v>2</v>
      </c>
      <c r="F50" s="10">
        <f>IF('Wiring Table'!$A50="","",0)</f>
        <v>0</v>
      </c>
      <c r="G50" s="10">
        <f>IF('Wiring Table'!$E50="","",'Wiring Table'!$E50)</f>
        <v>700</v>
      </c>
      <c r="H50" s="11">
        <f>IF('Wiring Table'!A50="","",IF('Wiring Table'!F50&lt;&gt;"",VLOOKUP('Wiring Table'!F50,Legend!$A:$F,5,FALSE),IF('Wiring Table'!F49&lt;&gt;"",VLOOKUP('Wiring Table'!F49,Legend!$A:$F,5,FALSE),"")))</f>
        <v>0</v>
      </c>
      <c r="I50" s="11">
        <f>IF('Wiring Table'!A50="","",IF('Wiring Table'!F50&lt;&gt;"",VLOOKUP('Wiring Table'!F50,Legend!$A:$F,6,FALSE),IF('Wiring Table'!F49&lt;&gt;"",VLOOKUP('Wiring Table'!F49,Legend!$A:$F,6,FALSE),"")))</f>
        <v>0</v>
      </c>
      <c r="J50" s="10">
        <f>IF('Wiring Table'!A50="","",IF('Wiring Table'!G50&lt;&gt;"",VLOOKUP('Wiring Table'!G50,Legend!$A:$F,5,FALSE),IF('Wiring Table'!G49&lt;&gt;"",VLOOKUP('Wiring Table'!G49,Legend!$A:$F,5,FALSE),"")))</f>
        <v>0</v>
      </c>
      <c r="K50" s="11">
        <f>IF('Wiring Table'!A50="","",IF('Wiring Table'!G50&lt;&gt;"",VLOOKUP('Wiring Table'!G50,Legend!$A:$F,6,FALSE),IF('Wiring Table'!G49&lt;&gt;"",VLOOKUP('Wiring Table'!G49,Legend!$A:$F,6,FALSE),"")))</f>
        <v>0</v>
      </c>
      <c r="L50" s="11">
        <f t="shared" si="16"/>
        <v>2.5</v>
      </c>
      <c r="M50" s="10">
        <f t="shared" si="17"/>
        <v>2.6</v>
      </c>
      <c r="N50" s="11">
        <f>IF('Wiring Table'!$D50="","",VLOOKUP('Wiring Table'!$D50,Legend!$K:$L,2,FALSE))</f>
        <v>3</v>
      </c>
      <c r="O50" s="11">
        <f>IF('Wiring Table'!$D50="","",VLOOKUP('Wiring Table'!$D50,Legend!$K:$L,2,FALSE))</f>
        <v>3</v>
      </c>
      <c r="P50" s="10">
        <f>IF('Wiring Table'!$A50="","",0)</f>
        <v>0</v>
      </c>
      <c r="Q50" s="10">
        <f>IF('Wiring Table'!$A50="","",0)</f>
        <v>0</v>
      </c>
      <c r="R50" s="10">
        <f>IF('Wiring Table'!$A50="","",0)</f>
        <v>0</v>
      </c>
      <c r="S50" s="10">
        <f>IF('Wiring Table'!$A50="","",0)</f>
        <v>0</v>
      </c>
      <c r="T50" s="10">
        <f>IF('Wiring Table'!$A50="","",0)</f>
        <v>0</v>
      </c>
      <c r="U50" s="10">
        <f>IF('Wiring Table'!$A50="","",0)</f>
        <v>0</v>
      </c>
      <c r="V50" s="10">
        <f>IF('Wiring Table'!$A50="","",0)</f>
        <v>0</v>
      </c>
      <c r="W50" s="10">
        <f>IF('Wiring Table'!$A50="","",0)</f>
        <v>0</v>
      </c>
      <c r="X50" s="10">
        <f>IF('Wiring Table'!$A50="","",Settings!$A$16)</f>
        <v>1</v>
      </c>
      <c r="Y50" s="10">
        <f>IF('Wiring Table'!$D50="","",VLOOKUP('Wiring Table'!$D50,Legend!$K:$M,3,FALSE))</f>
        <v>3</v>
      </c>
      <c r="Z50" s="8">
        <f>IF('Wiring Table'!$A50="","",Settings!$A$18)</f>
        <v>1</v>
      </c>
      <c r="AA50" s="13">
        <f t="shared" si="10"/>
        <v>21</v>
      </c>
      <c r="AB50" s="8">
        <f>IF('Wiring Table'!$A50="","",Settings!$C$20)</f>
        <v>0</v>
      </c>
      <c r="AC50" s="13" t="str">
        <f>IF('Wiring Table'!A50="","",IF('Wiring Table'!H50&lt;&gt;"",'Wiring Table'!H50,'Wiring Table'!H49))</f>
        <v>PWS2.2 (N)</v>
      </c>
      <c r="AD50" s="8">
        <f t="shared" si="11"/>
        <v>0</v>
      </c>
      <c r="AE50" s="13">
        <f t="shared" si="12"/>
        <v>21</v>
      </c>
      <c r="AF50" s="8">
        <f>IF('Wiring Table'!$A50="","",Settings!$C$22)</f>
        <v>0</v>
      </c>
      <c r="AG50" s="13" t="str">
        <f>IF('Wiring Table'!A50="","",IF('Wiring Table'!I50&lt;&gt;"",'Wiring Table'!I50,'Wiring Table'!I49))</f>
        <v>Q2.1 (4)</v>
      </c>
      <c r="AH50" s="8">
        <f t="shared" si="13"/>
        <v>0</v>
      </c>
      <c r="AI50" s="13">
        <f t="shared" si="14"/>
        <v>21</v>
      </c>
      <c r="AJ50" s="8">
        <f>IF('Wiring Table'!$A50="","",Settings!$C$24)</f>
        <v>0</v>
      </c>
      <c r="AK50" s="8">
        <f>IF('Wiring Table'!$A50="","",Settings!$A$16)</f>
        <v>1</v>
      </c>
      <c r="AL50" s="8">
        <f>IF('Wiring Table'!$A50="","",Settings!$C$14)</f>
        <v>30</v>
      </c>
      <c r="AM50" s="8">
        <f t="shared" si="9"/>
        <v>40</v>
      </c>
      <c r="AN50" s="8">
        <f>IF('Wiring Table'!$A50="","",Settings!$G$14)</f>
        <v>0</v>
      </c>
      <c r="AO50" s="8">
        <f>IF('Wiring Table'!$A50="","",Settings!$G$16)</f>
        <v>0</v>
      </c>
      <c r="AP50" s="8">
        <f>IF('Wiring Table'!$A50="","",Settings!$G$18)</f>
        <v>0</v>
      </c>
      <c r="AQ50" s="8">
        <f t="shared" si="15"/>
        <v>40</v>
      </c>
      <c r="AR50" s="8">
        <f>IF('Wiring Table'!$A50="","",Settings!$C$16)</f>
        <v>30</v>
      </c>
    </row>
    <row r="51" spans="1:44">
      <c r="A51" s="8">
        <f>IF('Wiring Table'!$A51="","",'Wiring Table'!$A51)</f>
        <v>49</v>
      </c>
      <c r="B51" s="9" cm="1">
        <f t="array" ref="B51">IF('Wiring Table'!$A51="","",IF('Wiring Table'!$B51&lt;&gt;"",'Wiring Table'!$B51,LOOKUP(2,1/('Wiring Table'!$B$1:$B50&lt;&gt;""),'Wiring Table'!$B$1:$B50)))</f>
        <v>20</v>
      </c>
      <c r="C51" s="8" t="str">
        <f>IF('Wiring Table'!$C51="","",'Wiring Table'!$C51)</f>
        <v>BLK</v>
      </c>
      <c r="D51" s="8">
        <f>IF('Wiring Table'!$D51="","",'Wiring Table'!$D51)</f>
        <v>2.5</v>
      </c>
      <c r="E51" s="10">
        <f>IF('Wiring Table'!$A51="","",Settings!$A$14)</f>
        <v>2</v>
      </c>
      <c r="F51" s="10">
        <f>IF('Wiring Table'!$A51="","",0)</f>
        <v>0</v>
      </c>
      <c r="G51" s="10">
        <f>IF('Wiring Table'!$E51="","",'Wiring Table'!$E51)</f>
        <v>700</v>
      </c>
      <c r="H51" s="11">
        <f>IF('Wiring Table'!A51="","",IF('Wiring Table'!F51&lt;&gt;"",VLOOKUP('Wiring Table'!F51,Legend!$A:$F,5,FALSE),IF('Wiring Table'!F50&lt;&gt;"",VLOOKUP('Wiring Table'!F50,Legend!$A:$F,5,FALSE),"")))</f>
        <v>0</v>
      </c>
      <c r="I51" s="11">
        <f>IF('Wiring Table'!A51="","",IF('Wiring Table'!F51&lt;&gt;"",VLOOKUP('Wiring Table'!F51,Legend!$A:$F,6,FALSE),IF('Wiring Table'!F50&lt;&gt;"",VLOOKUP('Wiring Table'!F50,Legend!$A:$F,6,FALSE),"")))</f>
        <v>0</v>
      </c>
      <c r="J51" s="10">
        <f>IF('Wiring Table'!A51="","",IF('Wiring Table'!G51&lt;&gt;"",VLOOKUP('Wiring Table'!G51,Legend!$A:$F,5,FALSE),IF('Wiring Table'!G50&lt;&gt;"",VLOOKUP('Wiring Table'!G50,Legend!$A:$F,5,FALSE),"")))</f>
        <v>0</v>
      </c>
      <c r="K51" s="11">
        <f>IF('Wiring Table'!A51="","",IF('Wiring Table'!G51&lt;&gt;"",VLOOKUP('Wiring Table'!G51,Legend!$A:$F,6,FALSE),IF('Wiring Table'!G50&lt;&gt;"",VLOOKUP('Wiring Table'!G50,Legend!$A:$F,6,FALSE),"")))</f>
        <v>0</v>
      </c>
      <c r="L51" s="11">
        <f t="shared" si="16"/>
        <v>2.5</v>
      </c>
      <c r="M51" s="10">
        <f t="shared" si="17"/>
        <v>2.6</v>
      </c>
      <c r="N51" s="11">
        <f>IF('Wiring Table'!$D51="","",VLOOKUP('Wiring Table'!$D51,Legend!$K:$L,2,FALSE))</f>
        <v>3</v>
      </c>
      <c r="O51" s="11">
        <f>IF('Wiring Table'!$D51="","",VLOOKUP('Wiring Table'!$D51,Legend!$K:$L,2,FALSE))</f>
        <v>3</v>
      </c>
      <c r="P51" s="10">
        <f>IF('Wiring Table'!$A51="","",0)</f>
        <v>0</v>
      </c>
      <c r="Q51" s="10">
        <f>IF('Wiring Table'!$A51="","",0)</f>
        <v>0</v>
      </c>
      <c r="R51" s="10">
        <f>IF('Wiring Table'!$A51="","",0)</f>
        <v>0</v>
      </c>
      <c r="S51" s="10">
        <f>IF('Wiring Table'!$A51="","",0)</f>
        <v>0</v>
      </c>
      <c r="T51" s="10">
        <f>IF('Wiring Table'!$A51="","",0)</f>
        <v>0</v>
      </c>
      <c r="U51" s="10">
        <f>IF('Wiring Table'!$A51="","",0)</f>
        <v>0</v>
      </c>
      <c r="V51" s="10">
        <f>IF('Wiring Table'!$A51="","",0)</f>
        <v>0</v>
      </c>
      <c r="W51" s="10">
        <f>IF('Wiring Table'!$A51="","",0)</f>
        <v>0</v>
      </c>
      <c r="X51" s="10">
        <f>IF('Wiring Table'!$A51="","",Settings!$A$16)</f>
        <v>1</v>
      </c>
      <c r="Y51" s="10">
        <f>IF('Wiring Table'!$D51="","",VLOOKUP('Wiring Table'!$D51,Legend!$K:$M,3,FALSE))</f>
        <v>3</v>
      </c>
      <c r="Z51" s="8">
        <f>IF('Wiring Table'!$A51="","",Settings!$A$18)</f>
        <v>1</v>
      </c>
      <c r="AA51" s="13">
        <f t="shared" si="10"/>
        <v>20</v>
      </c>
      <c r="AB51" s="8">
        <f>IF('Wiring Table'!$A51="","",Settings!$C$20)</f>
        <v>0</v>
      </c>
      <c r="AC51" s="13" t="str">
        <f>IF('Wiring Table'!A51="","",IF('Wiring Table'!H51&lt;&gt;"",'Wiring Table'!H51,'Wiring Table'!H50))</f>
        <v>PWS2.2 (L)</v>
      </c>
      <c r="AD51" s="8">
        <f t="shared" si="11"/>
        <v>0</v>
      </c>
      <c r="AE51" s="13">
        <f t="shared" si="12"/>
        <v>20</v>
      </c>
      <c r="AF51" s="8">
        <f>IF('Wiring Table'!$A51="","",Settings!$C$22)</f>
        <v>0</v>
      </c>
      <c r="AG51" s="13" t="str">
        <f>IF('Wiring Table'!A51="","",IF('Wiring Table'!I51&lt;&gt;"",'Wiring Table'!I51,'Wiring Table'!I50))</f>
        <v>Q2.1 (2)</v>
      </c>
      <c r="AH51" s="8">
        <f t="shared" si="13"/>
        <v>0</v>
      </c>
      <c r="AI51" s="13">
        <f t="shared" si="14"/>
        <v>20</v>
      </c>
      <c r="AJ51" s="8">
        <f>IF('Wiring Table'!$A51="","",Settings!$C$24)</f>
        <v>0</v>
      </c>
      <c r="AK51" s="8">
        <f>IF('Wiring Table'!$A51="","",Settings!$A$16)</f>
        <v>1</v>
      </c>
      <c r="AL51" s="8">
        <f>IF('Wiring Table'!$A51="","",Settings!$C$14)</f>
        <v>30</v>
      </c>
      <c r="AM51" s="8">
        <f t="shared" si="9"/>
        <v>40</v>
      </c>
      <c r="AN51" s="8">
        <f>IF('Wiring Table'!$A51="","",Settings!$G$14)</f>
        <v>0</v>
      </c>
      <c r="AO51" s="8">
        <f>IF('Wiring Table'!$A51="","",Settings!$G$16)</f>
        <v>0</v>
      </c>
      <c r="AP51" s="8">
        <f>IF('Wiring Table'!$A51="","",Settings!$G$18)</f>
        <v>0</v>
      </c>
      <c r="AQ51" s="8">
        <f t="shared" si="15"/>
        <v>40</v>
      </c>
      <c r="AR51" s="8">
        <f>IF('Wiring Table'!$A51="","",Settings!$C$16)</f>
        <v>30</v>
      </c>
    </row>
    <row r="52" spans="1:44">
      <c r="A52" s="8">
        <f>IF('Wiring Table'!$A52="","",'Wiring Table'!$A52)</f>
        <v>50</v>
      </c>
      <c r="B52" s="9" t="str" cm="1">
        <f t="array" ref="B52">IF('Wiring Table'!$A52="","",IF('Wiring Table'!$B52&lt;&gt;"",'Wiring Table'!$B52,LOOKUP(2,1/('Wiring Table'!$B$1:$B51&lt;&gt;""),'Wiring Table'!$B$1:$B51)))</f>
        <v>L1</v>
      </c>
      <c r="C52" s="8" t="str">
        <f>IF('Wiring Table'!$C52="","",'Wiring Table'!$C52)</f>
        <v>BLK</v>
      </c>
      <c r="D52" s="8">
        <f>IF('Wiring Table'!$D52="","",'Wiring Table'!$D52)</f>
        <v>2.5</v>
      </c>
      <c r="E52" s="10">
        <f>IF('Wiring Table'!$A52="","",Settings!$A$14)</f>
        <v>2</v>
      </c>
      <c r="F52" s="10">
        <f>IF('Wiring Table'!$A52="","",0)</f>
        <v>0</v>
      </c>
      <c r="G52" s="10">
        <f>IF('Wiring Table'!$E52="","",'Wiring Table'!$E52)</f>
        <v>1250</v>
      </c>
      <c r="H52" s="11">
        <f>IF('Wiring Table'!A52="","",IF('Wiring Table'!F52&lt;&gt;"",VLOOKUP('Wiring Table'!F52,Legend!$A:$F,5,FALSE),IF('Wiring Table'!F51&lt;&gt;"",VLOOKUP('Wiring Table'!F51,Legend!$A:$F,5,FALSE),"")))</f>
        <v>0</v>
      </c>
      <c r="I52" s="11">
        <f>IF('Wiring Table'!A52="","",IF('Wiring Table'!F52&lt;&gt;"",VLOOKUP('Wiring Table'!F52,Legend!$A:$F,6,FALSE),IF('Wiring Table'!F51&lt;&gt;"",VLOOKUP('Wiring Table'!F51,Legend!$A:$F,6,FALSE),"")))</f>
        <v>0</v>
      </c>
      <c r="J52" s="10">
        <f>IF('Wiring Table'!A52="","",IF('Wiring Table'!G52&lt;&gt;"",VLOOKUP('Wiring Table'!G52,Legend!$A:$F,5,FALSE),IF('Wiring Table'!G51&lt;&gt;"",VLOOKUP('Wiring Table'!G51,Legend!$A:$F,5,FALSE),"")))</f>
        <v>0</v>
      </c>
      <c r="K52" s="11">
        <f>IF('Wiring Table'!A52="","",IF('Wiring Table'!G52&lt;&gt;"",VLOOKUP('Wiring Table'!G52,Legend!$A:$F,6,FALSE),IF('Wiring Table'!G51&lt;&gt;"",VLOOKUP('Wiring Table'!G51,Legend!$A:$F,6,FALSE),"")))</f>
        <v>0</v>
      </c>
      <c r="L52" s="11">
        <f t="shared" ref="L52:L71" si="18">IF($D52="","",VALUE(SUBSTITUTE(SUBSTITUTE($D52,"mm","")," ","")))</f>
        <v>2.5</v>
      </c>
      <c r="M52" s="10">
        <f t="shared" ref="M52:M71" si="19">IF($L52="","",$L52+0.1)</f>
        <v>2.6</v>
      </c>
      <c r="N52" s="11">
        <f>IF('Wiring Table'!$D52="","",VLOOKUP('Wiring Table'!$D52,Legend!$K:$L,2,FALSE))</f>
        <v>3</v>
      </c>
      <c r="O52" s="11">
        <f>IF('Wiring Table'!$D52="","",VLOOKUP('Wiring Table'!$D52,Legend!$K:$L,2,FALSE))</f>
        <v>3</v>
      </c>
      <c r="P52" s="10">
        <f>IF('Wiring Table'!$A52="","",0)</f>
        <v>0</v>
      </c>
      <c r="Q52" s="10">
        <f>IF('Wiring Table'!$A52="","",0)</f>
        <v>0</v>
      </c>
      <c r="R52" s="10">
        <f>IF('Wiring Table'!$A52="","",0)</f>
        <v>0</v>
      </c>
      <c r="S52" s="10">
        <f>IF('Wiring Table'!$A52="","",0)</f>
        <v>0</v>
      </c>
      <c r="T52" s="10">
        <f>IF('Wiring Table'!$A52="","",0)</f>
        <v>0</v>
      </c>
      <c r="U52" s="10">
        <f>IF('Wiring Table'!$A52="","",0)</f>
        <v>0</v>
      </c>
      <c r="V52" s="10">
        <f>IF('Wiring Table'!$A52="","",0)</f>
        <v>0</v>
      </c>
      <c r="W52" s="10">
        <f>IF('Wiring Table'!$A52="","",0)</f>
        <v>0</v>
      </c>
      <c r="X52" s="10">
        <f>IF('Wiring Table'!$A52="","",Settings!$A$16)</f>
        <v>1</v>
      </c>
      <c r="Y52" s="10">
        <f>IF('Wiring Table'!$D52="","",VLOOKUP('Wiring Table'!$D52,Legend!$K:$M,3,FALSE))</f>
        <v>3</v>
      </c>
      <c r="Z52" s="8">
        <f>IF('Wiring Table'!$A52="","",Settings!$A$18)</f>
        <v>1</v>
      </c>
      <c r="AA52" s="13" t="str">
        <f t="shared" si="10"/>
        <v>L1</v>
      </c>
      <c r="AB52" s="8">
        <f>IF('Wiring Table'!$A52="","",Settings!$C$20)</f>
        <v>0</v>
      </c>
      <c r="AC52" s="13" t="str">
        <f>IF('Wiring Table'!A52="","",IF('Wiring Table'!H52&lt;&gt;"",'Wiring Table'!H52,'Wiring Table'!H51))</f>
        <v>Q1.0 (2)</v>
      </c>
      <c r="AD52" s="8">
        <f t="shared" si="11"/>
        <v>0</v>
      </c>
      <c r="AE52" s="13" t="str">
        <f t="shared" si="12"/>
        <v>L1</v>
      </c>
      <c r="AF52" s="8">
        <f>IF('Wiring Table'!$A52="","",Settings!$C$22)</f>
        <v>0</v>
      </c>
      <c r="AG52" s="13" t="str">
        <f>IF('Wiring Table'!A52="","",IF('Wiring Table'!I52&lt;&gt;"",'Wiring Table'!I52,'Wiring Table'!I51))</f>
        <v>S1.0 (1)</v>
      </c>
      <c r="AH52" s="8">
        <f t="shared" si="13"/>
        <v>0</v>
      </c>
      <c r="AI52" s="13" t="str">
        <f t="shared" si="14"/>
        <v>L1</v>
      </c>
      <c r="AJ52" s="8">
        <f>IF('Wiring Table'!$A52="","",Settings!$C$24)</f>
        <v>0</v>
      </c>
      <c r="AK52" s="8">
        <f>IF('Wiring Table'!$A52="","",Settings!$A$16)</f>
        <v>1</v>
      </c>
      <c r="AL52" s="8">
        <f>IF('Wiring Table'!$A52="","",Settings!$C$14)</f>
        <v>30</v>
      </c>
      <c r="AM52" s="8">
        <f t="shared" si="9"/>
        <v>40</v>
      </c>
      <c r="AN52" s="8">
        <f>IF('Wiring Table'!$A52="","",Settings!$G$14)</f>
        <v>0</v>
      </c>
      <c r="AO52" s="8">
        <f>IF('Wiring Table'!$A52="","",Settings!$G$16)</f>
        <v>0</v>
      </c>
      <c r="AP52" s="8">
        <f>IF('Wiring Table'!$A52="","",Settings!$G$18)</f>
        <v>0</v>
      </c>
      <c r="AQ52" s="8">
        <f t="shared" si="15"/>
        <v>40</v>
      </c>
      <c r="AR52" s="8">
        <f>IF('Wiring Table'!$A52="","",Settings!$C$16)</f>
        <v>30</v>
      </c>
    </row>
    <row r="53" spans="1:44">
      <c r="A53" s="8">
        <f>IF('Wiring Table'!$A53="","",'Wiring Table'!$A53)</f>
        <v>51</v>
      </c>
      <c r="B53" s="9" t="str" cm="1">
        <f t="array" ref="B53">IF('Wiring Table'!$A53="","",IF('Wiring Table'!$B53&lt;&gt;"",'Wiring Table'!$B53,LOOKUP(2,1/('Wiring Table'!$B$1:$B52&lt;&gt;""),'Wiring Table'!$B$1:$B52)))</f>
        <v>L2</v>
      </c>
      <c r="C53" s="8" t="str">
        <f>IF('Wiring Table'!$C53="","",'Wiring Table'!$C53)</f>
        <v>BLK</v>
      </c>
      <c r="D53" s="8">
        <f>IF('Wiring Table'!$D53="","",'Wiring Table'!$D53)</f>
        <v>2.5</v>
      </c>
      <c r="E53" s="10">
        <f>IF('Wiring Table'!$A53="","",Settings!$A$14)</f>
        <v>2</v>
      </c>
      <c r="F53" s="10">
        <f>IF('Wiring Table'!$A53="","",0)</f>
        <v>0</v>
      </c>
      <c r="G53" s="10">
        <f>IF('Wiring Table'!$E53="","",'Wiring Table'!$E53)</f>
        <v>1250</v>
      </c>
      <c r="H53" s="11">
        <f>IF('Wiring Table'!A53="","",IF('Wiring Table'!F53&lt;&gt;"",VLOOKUP('Wiring Table'!F53,Legend!$A:$F,5,FALSE),IF('Wiring Table'!F52&lt;&gt;"",VLOOKUP('Wiring Table'!F52,Legend!$A:$F,5,FALSE),"")))</f>
        <v>0</v>
      </c>
      <c r="I53" s="11">
        <f>IF('Wiring Table'!A53="","",IF('Wiring Table'!F53&lt;&gt;"",VLOOKUP('Wiring Table'!F53,Legend!$A:$F,6,FALSE),IF('Wiring Table'!F52&lt;&gt;"",VLOOKUP('Wiring Table'!F52,Legend!$A:$F,6,FALSE),"")))</f>
        <v>0</v>
      </c>
      <c r="J53" s="10">
        <f>IF('Wiring Table'!A53="","",IF('Wiring Table'!G53&lt;&gt;"",VLOOKUP('Wiring Table'!G53,Legend!$A:$F,5,FALSE),IF('Wiring Table'!G52&lt;&gt;"",VLOOKUP('Wiring Table'!G52,Legend!$A:$F,5,FALSE),"")))</f>
        <v>13</v>
      </c>
      <c r="K53" s="11">
        <f>IF('Wiring Table'!A53="","",IF('Wiring Table'!G53&lt;&gt;"",VLOOKUP('Wiring Table'!G53,Legend!$A:$F,6,FALSE),IF('Wiring Table'!G52&lt;&gt;"",VLOOKUP('Wiring Table'!G52,Legend!$A:$F,6,FALSE),"")))</f>
        <v>3</v>
      </c>
      <c r="L53" s="11">
        <f t="shared" si="18"/>
        <v>2.5</v>
      </c>
      <c r="M53" s="10">
        <f t="shared" si="19"/>
        <v>2.6</v>
      </c>
      <c r="N53" s="11">
        <f>IF('Wiring Table'!$D53="","",VLOOKUP('Wiring Table'!$D53,Legend!$K:$L,2,FALSE))</f>
        <v>3</v>
      </c>
      <c r="O53" s="11">
        <f>IF('Wiring Table'!$D53="","",VLOOKUP('Wiring Table'!$D53,Legend!$K:$L,2,FALSE))</f>
        <v>3</v>
      </c>
      <c r="P53" s="10">
        <f>IF('Wiring Table'!$A53="","",0)</f>
        <v>0</v>
      </c>
      <c r="Q53" s="10">
        <f>IF('Wiring Table'!$A53="","",0)</f>
        <v>0</v>
      </c>
      <c r="R53" s="10">
        <f>IF('Wiring Table'!$A53="","",0)</f>
        <v>0</v>
      </c>
      <c r="S53" s="10">
        <f>IF('Wiring Table'!$A53="","",0)</f>
        <v>0</v>
      </c>
      <c r="T53" s="10">
        <f>IF('Wiring Table'!$A53="","",0)</f>
        <v>0</v>
      </c>
      <c r="U53" s="10">
        <f>IF('Wiring Table'!$A53="","",0)</f>
        <v>0</v>
      </c>
      <c r="V53" s="10">
        <f>IF('Wiring Table'!$A53="","",0)</f>
        <v>0</v>
      </c>
      <c r="W53" s="10">
        <f>IF('Wiring Table'!$A53="","",0)</f>
        <v>0</v>
      </c>
      <c r="X53" s="10">
        <f>IF('Wiring Table'!$A53="","",Settings!$A$16)</f>
        <v>1</v>
      </c>
      <c r="Y53" s="10">
        <f>IF('Wiring Table'!$D53="","",VLOOKUP('Wiring Table'!$D53,Legend!$K:$M,3,FALSE))</f>
        <v>3</v>
      </c>
      <c r="Z53" s="8">
        <f>IF('Wiring Table'!$A53="","",Settings!$A$18)</f>
        <v>1</v>
      </c>
      <c r="AA53" s="13" t="str">
        <f t="shared" si="10"/>
        <v>L2</v>
      </c>
      <c r="AB53" s="8">
        <f>IF('Wiring Table'!$A53="","",Settings!$C$20)</f>
        <v>0</v>
      </c>
      <c r="AC53" s="13" t="str">
        <f>IF('Wiring Table'!A53="","",IF('Wiring Table'!H53&lt;&gt;"",'Wiring Table'!H53,'Wiring Table'!H52))</f>
        <v>S1.0 (4)</v>
      </c>
      <c r="AD53" s="8">
        <f t="shared" si="11"/>
        <v>0</v>
      </c>
      <c r="AE53" s="13" t="str">
        <f t="shared" si="12"/>
        <v>L2</v>
      </c>
      <c r="AF53" s="8">
        <f>IF('Wiring Table'!$A53="","",Settings!$C$22)</f>
        <v>0</v>
      </c>
      <c r="AG53" s="13" t="str">
        <f>IF('Wiring Table'!A53="","",IF('Wiring Table'!I53&lt;&gt;"",'Wiring Table'!I53,'Wiring Table'!I52))</f>
        <v>Q1.2 (1/2)</v>
      </c>
      <c r="AH53" s="8">
        <f t="shared" si="13"/>
        <v>0</v>
      </c>
      <c r="AI53" s="13" t="str">
        <f t="shared" si="14"/>
        <v>L2</v>
      </c>
      <c r="AJ53" s="8">
        <f>IF('Wiring Table'!$A53="","",Settings!$C$24)</f>
        <v>0</v>
      </c>
      <c r="AK53" s="8">
        <f>IF('Wiring Table'!$A53="","",Settings!$A$16)</f>
        <v>1</v>
      </c>
      <c r="AL53" s="8">
        <f>IF('Wiring Table'!$A53="","",Settings!$C$14)</f>
        <v>30</v>
      </c>
      <c r="AM53" s="8">
        <f t="shared" si="9"/>
        <v>40</v>
      </c>
      <c r="AN53" s="8">
        <f>IF('Wiring Table'!$A53="","",Settings!$G$14)</f>
        <v>0</v>
      </c>
      <c r="AO53" s="8">
        <f>IF('Wiring Table'!$A53="","",Settings!$G$16)</f>
        <v>0</v>
      </c>
      <c r="AP53" s="8">
        <f>IF('Wiring Table'!$A53="","",Settings!$G$18)</f>
        <v>0</v>
      </c>
      <c r="AQ53" s="8">
        <f t="shared" si="15"/>
        <v>40</v>
      </c>
      <c r="AR53" s="8">
        <f>IF('Wiring Table'!$A53="","",Settings!$C$16)</f>
        <v>30</v>
      </c>
    </row>
    <row r="54" spans="1:44">
      <c r="A54" s="8">
        <f>IF('Wiring Table'!$A54="","",'Wiring Table'!$A54)</f>
        <v>52</v>
      </c>
      <c r="B54" s="9" t="str" cm="1">
        <f t="array" ref="B54">IF('Wiring Table'!$A54="","",IF('Wiring Table'!$B54&lt;&gt;"",'Wiring Table'!$B54,LOOKUP(2,1/('Wiring Table'!$B$1:$B53&lt;&gt;""),'Wiring Table'!$B$1:$B53)))</f>
        <v>L2</v>
      </c>
      <c r="C54" s="8" t="str">
        <f>IF('Wiring Table'!$C54="","",'Wiring Table'!$C54)</f>
        <v>BLK</v>
      </c>
      <c r="D54" s="8">
        <f>IF('Wiring Table'!$D54="","",'Wiring Table'!$D54)</f>
        <v>2.5</v>
      </c>
      <c r="E54" s="10">
        <f>IF('Wiring Table'!$A54="","",Settings!$A$14)</f>
        <v>2</v>
      </c>
      <c r="F54" s="10">
        <f>IF('Wiring Table'!$A54="","",0)</f>
        <v>0</v>
      </c>
      <c r="G54" s="10">
        <f>IF('Wiring Table'!$E54="","",'Wiring Table'!$E54)</f>
        <v>200</v>
      </c>
      <c r="H54" s="11">
        <f>IF('Wiring Table'!A54="","",IF('Wiring Table'!F54&lt;&gt;"",VLOOKUP('Wiring Table'!F54,Legend!$A:$F,5,FALSE),IF('Wiring Table'!F53&lt;&gt;"",VLOOKUP('Wiring Table'!F53,Legend!$A:$F,5,FALSE),"")))</f>
        <v>11</v>
      </c>
      <c r="I54" s="11">
        <f>IF('Wiring Table'!A54="","",IF('Wiring Table'!F54&lt;&gt;"",VLOOKUP('Wiring Table'!F54,Legend!$A:$F,6,FALSE),IF('Wiring Table'!F53&lt;&gt;"",VLOOKUP('Wiring Table'!F53,Legend!$A:$F,6,FALSE),"")))</f>
        <v>3</v>
      </c>
      <c r="J54" s="10">
        <f>IF('Wiring Table'!A54="","",IF('Wiring Table'!G54&lt;&gt;"",VLOOKUP('Wiring Table'!G54,Legend!$A:$F,5,FALSE),IF('Wiring Table'!G53&lt;&gt;"",VLOOKUP('Wiring Table'!G53,Legend!$A:$F,5,FALSE),"")))</f>
        <v>13</v>
      </c>
      <c r="K54" s="11">
        <f>IF('Wiring Table'!A54="","",IF('Wiring Table'!G54&lt;&gt;"",VLOOKUP('Wiring Table'!G54,Legend!$A:$F,6,FALSE),IF('Wiring Table'!G53&lt;&gt;"",VLOOKUP('Wiring Table'!G53,Legend!$A:$F,6,FALSE),"")))</f>
        <v>3</v>
      </c>
      <c r="L54" s="11">
        <f t="shared" si="18"/>
        <v>2.5</v>
      </c>
      <c r="M54" s="10">
        <f t="shared" si="19"/>
        <v>2.6</v>
      </c>
      <c r="N54" s="11">
        <f>IF('Wiring Table'!$D54="","",VLOOKUP('Wiring Table'!$D54,Legend!$K:$L,2,FALSE))</f>
        <v>3</v>
      </c>
      <c r="O54" s="11">
        <f>IF('Wiring Table'!$D54="","",VLOOKUP('Wiring Table'!$D54,Legend!$K:$L,2,FALSE))</f>
        <v>3</v>
      </c>
      <c r="P54" s="10">
        <f>IF('Wiring Table'!$A54="","",0)</f>
        <v>0</v>
      </c>
      <c r="Q54" s="10">
        <f>IF('Wiring Table'!$A54="","",0)</f>
        <v>0</v>
      </c>
      <c r="R54" s="10">
        <f>IF('Wiring Table'!$A54="","",0)</f>
        <v>0</v>
      </c>
      <c r="S54" s="10">
        <f>IF('Wiring Table'!$A54="","",0)</f>
        <v>0</v>
      </c>
      <c r="T54" s="10">
        <f>IF('Wiring Table'!$A54="","",0)</f>
        <v>0</v>
      </c>
      <c r="U54" s="10">
        <f>IF('Wiring Table'!$A54="","",0)</f>
        <v>0</v>
      </c>
      <c r="V54" s="10">
        <f>IF('Wiring Table'!$A54="","",0)</f>
        <v>0</v>
      </c>
      <c r="W54" s="10">
        <f>IF('Wiring Table'!$A54="","",0)</f>
        <v>0</v>
      </c>
      <c r="X54" s="10">
        <f>IF('Wiring Table'!$A54="","",Settings!$A$16)</f>
        <v>1</v>
      </c>
      <c r="Y54" s="10">
        <f>IF('Wiring Table'!$D54="","",VLOOKUP('Wiring Table'!$D54,Legend!$K:$M,3,FALSE))</f>
        <v>3</v>
      </c>
      <c r="Z54" s="8">
        <f>IF('Wiring Table'!$A54="","",Settings!$A$18)</f>
        <v>1</v>
      </c>
      <c r="AA54" s="13" t="str">
        <f t="shared" si="10"/>
        <v>L2</v>
      </c>
      <c r="AB54" s="8">
        <f>IF('Wiring Table'!$A54="","",Settings!$C$20)</f>
        <v>0</v>
      </c>
      <c r="AC54" s="13" t="str">
        <f>IF('Wiring Table'!A54="","",IF('Wiring Table'!H54&lt;&gt;"",'Wiring Table'!H54,'Wiring Table'!H53))</f>
        <v>Q2.1 (1)</v>
      </c>
      <c r="AD54" s="8">
        <f t="shared" si="11"/>
        <v>0</v>
      </c>
      <c r="AE54" s="13" t="str">
        <f t="shared" si="12"/>
        <v>L2</v>
      </c>
      <c r="AF54" s="8">
        <f>IF('Wiring Table'!$A54="","",Settings!$C$22)</f>
        <v>0</v>
      </c>
      <c r="AG54" s="13" t="str">
        <f>IF('Wiring Table'!A54="","",IF('Wiring Table'!I54&lt;&gt;"",'Wiring Table'!I54,'Wiring Table'!I53))</f>
        <v>Q1.2 (1/2)</v>
      </c>
      <c r="AH54" s="8">
        <f t="shared" si="13"/>
        <v>0</v>
      </c>
      <c r="AI54" s="13" t="str">
        <f t="shared" si="14"/>
        <v>L2</v>
      </c>
      <c r="AJ54" s="8">
        <f>IF('Wiring Table'!$A54="","",Settings!$C$24)</f>
        <v>0</v>
      </c>
      <c r="AK54" s="8">
        <f>IF('Wiring Table'!$A54="","",Settings!$A$16)</f>
        <v>1</v>
      </c>
      <c r="AL54" s="8">
        <f>IF('Wiring Table'!$A54="","",Settings!$C$14)</f>
        <v>30</v>
      </c>
      <c r="AM54" s="8">
        <f t="shared" si="9"/>
        <v>40</v>
      </c>
      <c r="AN54" s="8">
        <f>IF('Wiring Table'!$A54="","",Settings!$G$14)</f>
        <v>0</v>
      </c>
      <c r="AO54" s="8">
        <f>IF('Wiring Table'!$A54="","",Settings!$G$16)</f>
        <v>0</v>
      </c>
      <c r="AP54" s="8">
        <f>IF('Wiring Table'!$A54="","",Settings!$G$18)</f>
        <v>0</v>
      </c>
      <c r="AQ54" s="8">
        <f t="shared" si="15"/>
        <v>40</v>
      </c>
      <c r="AR54" s="8">
        <f>IF('Wiring Table'!$A54="","",Settings!$C$16)</f>
        <v>30</v>
      </c>
    </row>
    <row r="55" spans="1:44">
      <c r="A55" s="8">
        <f>IF('Wiring Table'!$A55="","",'Wiring Table'!$A55)</f>
        <v>53</v>
      </c>
      <c r="B55" s="9" t="str" cm="1">
        <f t="array" ref="B55">IF('Wiring Table'!$A55="","",IF('Wiring Table'!$B55&lt;&gt;"",'Wiring Table'!$B55,LOOKUP(2,1/('Wiring Table'!$B$1:$B54&lt;&gt;""),'Wiring Table'!$B$1:$B54)))</f>
        <v>L2</v>
      </c>
      <c r="C55" s="8" t="str">
        <f>IF('Wiring Table'!$C55="","",'Wiring Table'!$C55)</f>
        <v>BLK</v>
      </c>
      <c r="D55" s="8">
        <f>IF('Wiring Table'!$D55="","",'Wiring Table'!$D55)</f>
        <v>0.5</v>
      </c>
      <c r="E55" s="10">
        <f>IF('Wiring Table'!$A55="","",Settings!$A$14)</f>
        <v>2</v>
      </c>
      <c r="F55" s="10">
        <f>IF('Wiring Table'!$A55="","",0)</f>
        <v>0</v>
      </c>
      <c r="G55" s="10">
        <f>IF('Wiring Table'!$E55="","",'Wiring Table'!$E55)</f>
        <v>200</v>
      </c>
      <c r="H55" s="11">
        <f>IF('Wiring Table'!A55="","",IF('Wiring Table'!F55&lt;&gt;"",VLOOKUP('Wiring Table'!F55,Legend!$A:$F,5,FALSE),IF('Wiring Table'!F54&lt;&gt;"",VLOOKUP('Wiring Table'!F54,Legend!$A:$F,5,FALSE),"")))</f>
        <v>11</v>
      </c>
      <c r="I55" s="11">
        <f>IF('Wiring Table'!A55="","",IF('Wiring Table'!F55&lt;&gt;"",VLOOKUP('Wiring Table'!F55,Legend!$A:$F,6,FALSE),IF('Wiring Table'!F54&lt;&gt;"",VLOOKUP('Wiring Table'!F54,Legend!$A:$F,6,FALSE),"")))</f>
        <v>3</v>
      </c>
      <c r="J55" s="10">
        <f>IF('Wiring Table'!A55="","",IF('Wiring Table'!G55&lt;&gt;"",VLOOKUP('Wiring Table'!G55,Legend!$A:$F,5,FALSE),IF('Wiring Table'!G54&lt;&gt;"",VLOOKUP('Wiring Table'!G54,Legend!$A:$F,5,FALSE),"")))</f>
        <v>13</v>
      </c>
      <c r="K55" s="11">
        <f>IF('Wiring Table'!A55="","",IF('Wiring Table'!G55&lt;&gt;"",VLOOKUP('Wiring Table'!G55,Legend!$A:$F,6,FALSE),IF('Wiring Table'!G54&lt;&gt;"",VLOOKUP('Wiring Table'!G54,Legend!$A:$F,6,FALSE),"")))</f>
        <v>3</v>
      </c>
      <c r="L55" s="11">
        <f t="shared" si="18"/>
        <v>0.5</v>
      </c>
      <c r="M55" s="10">
        <f t="shared" si="19"/>
        <v>0.6</v>
      </c>
      <c r="N55" s="11">
        <f>IF('Wiring Table'!$D55="","",VLOOKUP('Wiring Table'!$D55,Legend!$K:$L,2,FALSE))</f>
        <v>2</v>
      </c>
      <c r="O55" s="11">
        <f>IF('Wiring Table'!$D55="","",VLOOKUP('Wiring Table'!$D55,Legend!$K:$L,2,FALSE))</f>
        <v>2</v>
      </c>
      <c r="P55" s="10">
        <f>IF('Wiring Table'!$A55="","",0)</f>
        <v>0</v>
      </c>
      <c r="Q55" s="10">
        <f>IF('Wiring Table'!$A55="","",0)</f>
        <v>0</v>
      </c>
      <c r="R55" s="10">
        <f>IF('Wiring Table'!$A55="","",0)</f>
        <v>0</v>
      </c>
      <c r="S55" s="10">
        <f>IF('Wiring Table'!$A55="","",0)</f>
        <v>0</v>
      </c>
      <c r="T55" s="10">
        <f>IF('Wiring Table'!$A55="","",0)</f>
        <v>0</v>
      </c>
      <c r="U55" s="10">
        <f>IF('Wiring Table'!$A55="","",0)</f>
        <v>0</v>
      </c>
      <c r="V55" s="10">
        <f>IF('Wiring Table'!$A55="","",0)</f>
        <v>0</v>
      </c>
      <c r="W55" s="10">
        <f>IF('Wiring Table'!$A55="","",0)</f>
        <v>0</v>
      </c>
      <c r="X55" s="10">
        <f>IF('Wiring Table'!$A55="","",Settings!$A$16)</f>
        <v>1</v>
      </c>
      <c r="Y55" s="10">
        <f>IF('Wiring Table'!$D55="","",VLOOKUP('Wiring Table'!$D55,Legend!$K:$M,3,FALSE))</f>
        <v>1</v>
      </c>
      <c r="Z55" s="8">
        <f>IF('Wiring Table'!$A55="","",Settings!$A$18)</f>
        <v>1</v>
      </c>
      <c r="AA55" s="13" t="str">
        <f t="shared" si="10"/>
        <v>L2</v>
      </c>
      <c r="AB55" s="8">
        <f>IF('Wiring Table'!$A55="","",Settings!$C$20)</f>
        <v>0</v>
      </c>
      <c r="AC55" s="13" t="str">
        <f>IF('Wiring Table'!A55="","",IF('Wiring Table'!H55&lt;&gt;"",'Wiring Table'!H55,'Wiring Table'!H54))</f>
        <v>Q2.1 (1)</v>
      </c>
      <c r="AD55" s="8">
        <f t="shared" si="11"/>
        <v>0</v>
      </c>
      <c r="AE55" s="13" t="str">
        <f t="shared" si="12"/>
        <v>L2</v>
      </c>
      <c r="AF55" s="8">
        <f>IF('Wiring Table'!$A55="","",Settings!$C$22)</f>
        <v>0</v>
      </c>
      <c r="AG55" s="13" t="str">
        <f>IF('Wiring Table'!A55="","",IF('Wiring Table'!I55&lt;&gt;"",'Wiring Table'!I55,'Wiring Table'!I54))</f>
        <v>Q1.4 (1)</v>
      </c>
      <c r="AH55" s="8">
        <f t="shared" si="13"/>
        <v>0</v>
      </c>
      <c r="AI55" s="13" t="str">
        <f t="shared" si="14"/>
        <v>L2</v>
      </c>
      <c r="AJ55" s="8">
        <f>IF('Wiring Table'!$A55="","",Settings!$C$24)</f>
        <v>0</v>
      </c>
      <c r="AK55" s="8">
        <f>IF('Wiring Table'!$A55="","",Settings!$A$16)</f>
        <v>1</v>
      </c>
      <c r="AL55" s="8">
        <f>IF('Wiring Table'!$A55="","",Settings!$C$14)</f>
        <v>30</v>
      </c>
      <c r="AM55" s="8">
        <f t="shared" si="9"/>
        <v>40</v>
      </c>
      <c r="AN55" s="8">
        <f>IF('Wiring Table'!$A55="","",Settings!$G$14)</f>
        <v>0</v>
      </c>
      <c r="AO55" s="8">
        <f>IF('Wiring Table'!$A55="","",Settings!$G$16)</f>
        <v>0</v>
      </c>
      <c r="AP55" s="8">
        <f>IF('Wiring Table'!$A55="","",Settings!$G$18)</f>
        <v>0</v>
      </c>
      <c r="AQ55" s="8">
        <f t="shared" si="15"/>
        <v>40</v>
      </c>
      <c r="AR55" s="8">
        <f>IF('Wiring Table'!$A55="","",Settings!$C$16)</f>
        <v>30</v>
      </c>
    </row>
    <row r="56" spans="1:44">
      <c r="A56" s="8">
        <f>IF('Wiring Table'!$A56="","",'Wiring Table'!$A56)</f>
        <v>54</v>
      </c>
      <c r="B56" s="9" t="str" cm="1">
        <f t="array" ref="B56">IF('Wiring Table'!$A56="","",IF('Wiring Table'!$B56&lt;&gt;"",'Wiring Table'!$B56,LOOKUP(2,1/('Wiring Table'!$B$1:$B55&lt;&gt;""),'Wiring Table'!$B$1:$B55)))</f>
        <v>L2</v>
      </c>
      <c r="C56" s="8" t="str">
        <f>IF('Wiring Table'!$C56="","",'Wiring Table'!$C56)</f>
        <v>BLK</v>
      </c>
      <c r="D56" s="8">
        <f>IF('Wiring Table'!$D56="","",'Wiring Table'!$D56)</f>
        <v>0.5</v>
      </c>
      <c r="E56" s="10">
        <f>IF('Wiring Table'!$A56="","",Settings!$A$14)</f>
        <v>2</v>
      </c>
      <c r="F56" s="10">
        <f>IF('Wiring Table'!$A56="","",0)</f>
        <v>0</v>
      </c>
      <c r="G56" s="10">
        <f>IF('Wiring Table'!$E56="","",'Wiring Table'!$E56)</f>
        <v>300</v>
      </c>
      <c r="H56" s="11">
        <f>IF('Wiring Table'!A56="","",IF('Wiring Table'!F56&lt;&gt;"",VLOOKUP('Wiring Table'!F56,Legend!$A:$F,5,FALSE),IF('Wiring Table'!F55&lt;&gt;"",VLOOKUP('Wiring Table'!F55,Legend!$A:$F,5,FALSE),"")))</f>
        <v>0</v>
      </c>
      <c r="I56" s="11">
        <f>IF('Wiring Table'!A56="","",IF('Wiring Table'!F56&lt;&gt;"",VLOOKUP('Wiring Table'!F56,Legend!$A:$F,6,FALSE),IF('Wiring Table'!F55&lt;&gt;"",VLOOKUP('Wiring Table'!F55,Legend!$A:$F,6,FALSE),"")))</f>
        <v>0</v>
      </c>
      <c r="J56" s="10">
        <f>IF('Wiring Table'!A56="","",IF('Wiring Table'!G56&lt;&gt;"",VLOOKUP('Wiring Table'!G56,Legend!$A:$F,5,FALSE),IF('Wiring Table'!G55&lt;&gt;"",VLOOKUP('Wiring Table'!G55,Legend!$A:$F,5,FALSE),"")))</f>
        <v>13</v>
      </c>
      <c r="K56" s="11">
        <f>IF('Wiring Table'!A56="","",IF('Wiring Table'!G56&lt;&gt;"",VLOOKUP('Wiring Table'!G56,Legend!$A:$F,6,FALSE),IF('Wiring Table'!G55&lt;&gt;"",VLOOKUP('Wiring Table'!G55,Legend!$A:$F,6,FALSE),"")))</f>
        <v>3</v>
      </c>
      <c r="L56" s="11">
        <f t="shared" si="18"/>
        <v>0.5</v>
      </c>
      <c r="M56" s="10">
        <f t="shared" si="19"/>
        <v>0.6</v>
      </c>
      <c r="N56" s="11">
        <f>IF('Wiring Table'!$D56="","",VLOOKUP('Wiring Table'!$D56,Legend!$K:$L,2,FALSE))</f>
        <v>2</v>
      </c>
      <c r="O56" s="11">
        <f>IF('Wiring Table'!$D56="","",VLOOKUP('Wiring Table'!$D56,Legend!$K:$L,2,FALSE))</f>
        <v>2</v>
      </c>
      <c r="P56" s="10">
        <f>IF('Wiring Table'!$A56="","",0)</f>
        <v>0</v>
      </c>
      <c r="Q56" s="10">
        <f>IF('Wiring Table'!$A56="","",0)</f>
        <v>0</v>
      </c>
      <c r="R56" s="10">
        <f>IF('Wiring Table'!$A56="","",0)</f>
        <v>0</v>
      </c>
      <c r="S56" s="10">
        <f>IF('Wiring Table'!$A56="","",0)</f>
        <v>0</v>
      </c>
      <c r="T56" s="10">
        <f>IF('Wiring Table'!$A56="","",0)</f>
        <v>0</v>
      </c>
      <c r="U56" s="10">
        <f>IF('Wiring Table'!$A56="","",0)</f>
        <v>0</v>
      </c>
      <c r="V56" s="10">
        <f>IF('Wiring Table'!$A56="","",0)</f>
        <v>0</v>
      </c>
      <c r="W56" s="10">
        <f>IF('Wiring Table'!$A56="","",0)</f>
        <v>0</v>
      </c>
      <c r="X56" s="10">
        <f>IF('Wiring Table'!$A56="","",Settings!$A$16)</f>
        <v>1</v>
      </c>
      <c r="Y56" s="10">
        <f>IF('Wiring Table'!$D56="","",VLOOKUP('Wiring Table'!$D56,Legend!$K:$M,3,FALSE))</f>
        <v>1</v>
      </c>
      <c r="Z56" s="8">
        <f>IF('Wiring Table'!$A56="","",Settings!$A$18)</f>
        <v>1</v>
      </c>
      <c r="AA56" s="13" t="str">
        <f t="shared" si="10"/>
        <v>L2</v>
      </c>
      <c r="AB56" s="8">
        <f>IF('Wiring Table'!$A56="","",Settings!$C$20)</f>
        <v>0</v>
      </c>
      <c r="AC56" s="13" t="str">
        <f>IF('Wiring Table'!A56="","",IF('Wiring Table'!H56&lt;&gt;"",'Wiring Table'!H56,'Wiring Table'!H55))</f>
        <v>F1.6 (1)</v>
      </c>
      <c r="AD56" s="8">
        <f t="shared" si="11"/>
        <v>0</v>
      </c>
      <c r="AE56" s="13" t="str">
        <f t="shared" si="12"/>
        <v>L2</v>
      </c>
      <c r="AF56" s="8">
        <f>IF('Wiring Table'!$A56="","",Settings!$C$22)</f>
        <v>0</v>
      </c>
      <c r="AG56" s="13" t="str">
        <f>IF('Wiring Table'!A56="","",IF('Wiring Table'!I56&lt;&gt;"",'Wiring Table'!I56,'Wiring Table'!I55))</f>
        <v>Q1.4 (1)</v>
      </c>
      <c r="AH56" s="8">
        <f t="shared" si="13"/>
        <v>0</v>
      </c>
      <c r="AI56" s="13" t="str">
        <f t="shared" si="14"/>
        <v>L2</v>
      </c>
      <c r="AJ56" s="8">
        <f>IF('Wiring Table'!$A56="","",Settings!$C$24)</f>
        <v>0</v>
      </c>
      <c r="AK56" s="8">
        <f>IF('Wiring Table'!$A56="","",Settings!$A$16)</f>
        <v>1</v>
      </c>
      <c r="AL56" s="8">
        <f>IF('Wiring Table'!$A56="","",Settings!$C$14)</f>
        <v>30</v>
      </c>
      <c r="AM56" s="8">
        <f t="shared" si="9"/>
        <v>40</v>
      </c>
      <c r="AN56" s="8">
        <f>IF('Wiring Table'!$A56="","",Settings!$G$14)</f>
        <v>0</v>
      </c>
      <c r="AO56" s="8">
        <f>IF('Wiring Table'!$A56="","",Settings!$G$16)</f>
        <v>0</v>
      </c>
      <c r="AP56" s="8">
        <f>IF('Wiring Table'!$A56="","",Settings!$G$18)</f>
        <v>0</v>
      </c>
      <c r="AQ56" s="8">
        <f t="shared" si="15"/>
        <v>40</v>
      </c>
      <c r="AR56" s="8">
        <f>IF('Wiring Table'!$A56="","",Settings!$C$16)</f>
        <v>30</v>
      </c>
    </row>
    <row r="57" spans="1:44">
      <c r="A57" s="8">
        <f>IF('Wiring Table'!$A57="","",'Wiring Table'!$A57)</f>
        <v>55</v>
      </c>
      <c r="B57" s="9" cm="1">
        <f t="array" ref="B57">IF('Wiring Table'!$A57="","",IF('Wiring Table'!$B57&lt;&gt;"",'Wiring Table'!$B57,LOOKUP(2,1/('Wiring Table'!$B$1:$B56&lt;&gt;""),'Wiring Table'!$B$1:$B56)))</f>
        <v>10</v>
      </c>
      <c r="C57" s="8" t="str">
        <f>IF('Wiring Table'!$C57="","",'Wiring Table'!$C57)</f>
        <v>BLK</v>
      </c>
      <c r="D57" s="8">
        <f>IF('Wiring Table'!$D57="","",'Wiring Table'!$D57)</f>
        <v>2.5</v>
      </c>
      <c r="E57" s="10">
        <f>IF('Wiring Table'!$A57="","",Settings!$A$14)</f>
        <v>2</v>
      </c>
      <c r="F57" s="10">
        <f>IF('Wiring Table'!$A57="","",0)</f>
        <v>0</v>
      </c>
      <c r="G57" s="10">
        <f>IF('Wiring Table'!$E57="","",'Wiring Table'!$E57)</f>
        <v>200</v>
      </c>
      <c r="H57" s="11">
        <f>IF('Wiring Table'!A57="","",IF('Wiring Table'!F57&lt;&gt;"",VLOOKUP('Wiring Table'!F57,Legend!$A:$F,5,FALSE),IF('Wiring Table'!F56&lt;&gt;"",VLOOKUP('Wiring Table'!F56,Legend!$A:$F,5,FALSE),"")))</f>
        <v>0</v>
      </c>
      <c r="I57" s="11">
        <f>IF('Wiring Table'!A57="","",IF('Wiring Table'!F57&lt;&gt;"",VLOOKUP('Wiring Table'!F57,Legend!$A:$F,6,FALSE),IF('Wiring Table'!F56&lt;&gt;"",VLOOKUP('Wiring Table'!F56,Legend!$A:$F,6,FALSE),"")))</f>
        <v>0</v>
      </c>
      <c r="J57" s="10">
        <f>IF('Wiring Table'!A57="","",IF('Wiring Table'!G57&lt;&gt;"",VLOOKUP('Wiring Table'!G57,Legend!$A:$F,5,FALSE),IF('Wiring Table'!G56&lt;&gt;"",VLOOKUP('Wiring Table'!G56,Legend!$A:$F,5,FALSE),"")))</f>
        <v>0</v>
      </c>
      <c r="K57" s="11">
        <f>IF('Wiring Table'!A57="","",IF('Wiring Table'!G57&lt;&gt;"",VLOOKUP('Wiring Table'!G57,Legend!$A:$F,6,FALSE),IF('Wiring Table'!G56&lt;&gt;"",VLOOKUP('Wiring Table'!G56,Legend!$A:$F,6,FALSE),"")))</f>
        <v>0</v>
      </c>
      <c r="L57" s="11">
        <f t="shared" si="18"/>
        <v>2.5</v>
      </c>
      <c r="M57" s="10">
        <f t="shared" si="19"/>
        <v>2.6</v>
      </c>
      <c r="N57" s="11">
        <f>IF('Wiring Table'!$D57="","",VLOOKUP('Wiring Table'!$D57,Legend!$K:$L,2,FALSE))</f>
        <v>3</v>
      </c>
      <c r="O57" s="11">
        <f>IF('Wiring Table'!$D57="","",VLOOKUP('Wiring Table'!$D57,Legend!$K:$L,2,FALSE))</f>
        <v>3</v>
      </c>
      <c r="P57" s="10">
        <f>IF('Wiring Table'!$A57="","",0)</f>
        <v>0</v>
      </c>
      <c r="Q57" s="10">
        <f>IF('Wiring Table'!$A57="","",0)</f>
        <v>0</v>
      </c>
      <c r="R57" s="10">
        <f>IF('Wiring Table'!$A57="","",0)</f>
        <v>0</v>
      </c>
      <c r="S57" s="10">
        <f>IF('Wiring Table'!$A57="","",0)</f>
        <v>0</v>
      </c>
      <c r="T57" s="10">
        <f>IF('Wiring Table'!$A57="","",0)</f>
        <v>0</v>
      </c>
      <c r="U57" s="10">
        <f>IF('Wiring Table'!$A57="","",0)</f>
        <v>0</v>
      </c>
      <c r="V57" s="10">
        <f>IF('Wiring Table'!$A57="","",0)</f>
        <v>0</v>
      </c>
      <c r="W57" s="10">
        <f>IF('Wiring Table'!$A57="","",0)</f>
        <v>0</v>
      </c>
      <c r="X57" s="10">
        <f>IF('Wiring Table'!$A57="","",Settings!$A$16)</f>
        <v>1</v>
      </c>
      <c r="Y57" s="10">
        <f>IF('Wiring Table'!$D57="","",VLOOKUP('Wiring Table'!$D57,Legend!$K:$M,3,FALSE))</f>
        <v>3</v>
      </c>
      <c r="Z57" s="8">
        <f>IF('Wiring Table'!$A57="","",Settings!$A$18)</f>
        <v>1</v>
      </c>
      <c r="AA57" s="13">
        <f t="shared" si="10"/>
        <v>10</v>
      </c>
      <c r="AB57" s="8">
        <f>IF('Wiring Table'!$A57="","",Settings!$C$20)</f>
        <v>0</v>
      </c>
      <c r="AC57" s="13" t="str">
        <f>IF('Wiring Table'!A57="","",IF('Wiring Table'!H57&lt;&gt;"",'Wiring Table'!H57,'Wiring Table'!H56))</f>
        <v>Q1.2 (2/1)</v>
      </c>
      <c r="AD57" s="8">
        <f t="shared" si="11"/>
        <v>0</v>
      </c>
      <c r="AE57" s="13">
        <f t="shared" si="12"/>
        <v>10</v>
      </c>
      <c r="AF57" s="8">
        <f>IF('Wiring Table'!$A57="","",Settings!$C$22)</f>
        <v>0</v>
      </c>
      <c r="AG57" s="13" t="str">
        <f>IF('Wiring Table'!A57="","",IF('Wiring Table'!I57&lt;&gt;"",'Wiring Table'!I57,'Wiring Table'!I56))</f>
        <v>X1.3 (L)</v>
      </c>
      <c r="AH57" s="8">
        <f t="shared" si="13"/>
        <v>0</v>
      </c>
      <c r="AI57" s="13">
        <f t="shared" si="14"/>
        <v>10</v>
      </c>
      <c r="AJ57" s="8">
        <f>IF('Wiring Table'!$A57="","",Settings!$C$24)</f>
        <v>0</v>
      </c>
      <c r="AK57" s="8">
        <f>IF('Wiring Table'!$A57="","",Settings!$A$16)</f>
        <v>1</v>
      </c>
      <c r="AL57" s="8">
        <f>IF('Wiring Table'!$A57="","",Settings!$C$14)</f>
        <v>30</v>
      </c>
      <c r="AM57" s="8">
        <f t="shared" si="9"/>
        <v>40</v>
      </c>
      <c r="AN57" s="8">
        <f>IF('Wiring Table'!$A57="","",Settings!$G$14)</f>
        <v>0</v>
      </c>
      <c r="AO57" s="8">
        <f>IF('Wiring Table'!$A57="","",Settings!$G$16)</f>
        <v>0</v>
      </c>
      <c r="AP57" s="8">
        <f>IF('Wiring Table'!$A57="","",Settings!$G$18)</f>
        <v>0</v>
      </c>
      <c r="AQ57" s="8">
        <f t="shared" si="15"/>
        <v>40</v>
      </c>
      <c r="AR57" s="8">
        <f>IF('Wiring Table'!$A57="","",Settings!$C$16)</f>
        <v>30</v>
      </c>
    </row>
    <row r="58" spans="1:44">
      <c r="A58" s="8">
        <f>IF('Wiring Table'!$A58="","",'Wiring Table'!$A58)</f>
        <v>56</v>
      </c>
      <c r="B58" s="9" cm="1">
        <f t="array" ref="B58">IF('Wiring Table'!$A58="","",IF('Wiring Table'!$B58&lt;&gt;"",'Wiring Table'!$B58,LOOKUP(2,1/('Wiring Table'!$B$1:$B57&lt;&gt;""),'Wiring Table'!$B$1:$B57)))</f>
        <v>11</v>
      </c>
      <c r="C58" s="8" t="str">
        <f>IF('Wiring Table'!$C58="","",'Wiring Table'!$C58)</f>
        <v>BLU</v>
      </c>
      <c r="D58" s="8">
        <f>IF('Wiring Table'!$D58="","",'Wiring Table'!$D58)</f>
        <v>2.5</v>
      </c>
      <c r="E58" s="10">
        <f>IF('Wiring Table'!$A58="","",Settings!$A$14)</f>
        <v>2</v>
      </c>
      <c r="F58" s="10">
        <f>IF('Wiring Table'!$A58="","",0)</f>
        <v>0</v>
      </c>
      <c r="G58" s="10">
        <f>IF('Wiring Table'!$E58="","",'Wiring Table'!$E58)</f>
        <v>200</v>
      </c>
      <c r="H58" s="11">
        <f>IF('Wiring Table'!A58="","",IF('Wiring Table'!F58&lt;&gt;"",VLOOKUP('Wiring Table'!F58,Legend!$A:$F,5,FALSE),IF('Wiring Table'!F57&lt;&gt;"",VLOOKUP('Wiring Table'!F57,Legend!$A:$F,5,FALSE),"")))</f>
        <v>0</v>
      </c>
      <c r="I58" s="11">
        <f>IF('Wiring Table'!A58="","",IF('Wiring Table'!F58&lt;&gt;"",VLOOKUP('Wiring Table'!F58,Legend!$A:$F,6,FALSE),IF('Wiring Table'!F57&lt;&gt;"",VLOOKUP('Wiring Table'!F57,Legend!$A:$F,6,FALSE),"")))</f>
        <v>0</v>
      </c>
      <c r="J58" s="10">
        <f>IF('Wiring Table'!A58="","",IF('Wiring Table'!G58&lt;&gt;"",VLOOKUP('Wiring Table'!G58,Legend!$A:$F,5,FALSE),IF('Wiring Table'!G57&lt;&gt;"",VLOOKUP('Wiring Table'!G57,Legend!$A:$F,5,FALSE),"")))</f>
        <v>0</v>
      </c>
      <c r="K58" s="11">
        <f>IF('Wiring Table'!A58="","",IF('Wiring Table'!G58&lt;&gt;"",VLOOKUP('Wiring Table'!G58,Legend!$A:$F,6,FALSE),IF('Wiring Table'!G57&lt;&gt;"",VLOOKUP('Wiring Table'!G57,Legend!$A:$F,6,FALSE),"")))</f>
        <v>0</v>
      </c>
      <c r="L58" s="11">
        <f t="shared" si="18"/>
        <v>2.5</v>
      </c>
      <c r="M58" s="10">
        <f t="shared" si="19"/>
        <v>2.6</v>
      </c>
      <c r="N58" s="11">
        <f>IF('Wiring Table'!$D58="","",VLOOKUP('Wiring Table'!$D58,Legend!$K:$L,2,FALSE))</f>
        <v>3</v>
      </c>
      <c r="O58" s="11">
        <f>IF('Wiring Table'!$D58="","",VLOOKUP('Wiring Table'!$D58,Legend!$K:$L,2,FALSE))</f>
        <v>3</v>
      </c>
      <c r="P58" s="10">
        <f>IF('Wiring Table'!$A58="","",0)</f>
        <v>0</v>
      </c>
      <c r="Q58" s="10">
        <f>IF('Wiring Table'!$A58="","",0)</f>
        <v>0</v>
      </c>
      <c r="R58" s="10">
        <f>IF('Wiring Table'!$A58="","",0)</f>
        <v>0</v>
      </c>
      <c r="S58" s="10">
        <f>IF('Wiring Table'!$A58="","",0)</f>
        <v>0</v>
      </c>
      <c r="T58" s="10">
        <f>IF('Wiring Table'!$A58="","",0)</f>
        <v>0</v>
      </c>
      <c r="U58" s="10">
        <f>IF('Wiring Table'!$A58="","",0)</f>
        <v>0</v>
      </c>
      <c r="V58" s="10">
        <f>IF('Wiring Table'!$A58="","",0)</f>
        <v>0</v>
      </c>
      <c r="W58" s="10">
        <f>IF('Wiring Table'!$A58="","",0)</f>
        <v>0</v>
      </c>
      <c r="X58" s="10">
        <f>IF('Wiring Table'!$A58="","",Settings!$A$16)</f>
        <v>1</v>
      </c>
      <c r="Y58" s="10">
        <f>IF('Wiring Table'!$D58="","",VLOOKUP('Wiring Table'!$D58,Legend!$K:$M,3,FALSE))</f>
        <v>3</v>
      </c>
      <c r="Z58" s="8">
        <f>IF('Wiring Table'!$A58="","",Settings!$A$18)</f>
        <v>1</v>
      </c>
      <c r="AA58" s="13">
        <f t="shared" si="10"/>
        <v>11</v>
      </c>
      <c r="AB58" s="8">
        <f>IF('Wiring Table'!$A58="","",Settings!$C$20)</f>
        <v>0</v>
      </c>
      <c r="AC58" s="13" t="str">
        <f>IF('Wiring Table'!A58="","",IF('Wiring Table'!H58&lt;&gt;"",'Wiring Table'!H58,'Wiring Table'!H57))</f>
        <v>Q1.2 (N-DWN)</v>
      </c>
      <c r="AD58" s="8">
        <f t="shared" si="11"/>
        <v>0</v>
      </c>
      <c r="AE58" s="13">
        <f t="shared" si="12"/>
        <v>11</v>
      </c>
      <c r="AF58" s="8">
        <f>IF('Wiring Table'!$A58="","",Settings!$C$22)</f>
        <v>0</v>
      </c>
      <c r="AG58" s="13" t="str">
        <f>IF('Wiring Table'!A58="","",IF('Wiring Table'!I58&lt;&gt;"",'Wiring Table'!I58,'Wiring Table'!I57))</f>
        <v>X1.3 (N)</v>
      </c>
      <c r="AH58" s="8">
        <f t="shared" si="13"/>
        <v>0</v>
      </c>
      <c r="AI58" s="13">
        <f t="shared" si="14"/>
        <v>11</v>
      </c>
      <c r="AJ58" s="8">
        <f>IF('Wiring Table'!$A58="","",Settings!$C$24)</f>
        <v>0</v>
      </c>
      <c r="AK58" s="8">
        <f>IF('Wiring Table'!$A58="","",Settings!$A$16)</f>
        <v>1</v>
      </c>
      <c r="AL58" s="8">
        <f>IF('Wiring Table'!$A58="","",Settings!$C$14)</f>
        <v>30</v>
      </c>
      <c r="AM58" s="8">
        <f t="shared" si="9"/>
        <v>40</v>
      </c>
      <c r="AN58" s="8">
        <f>IF('Wiring Table'!$A58="","",Settings!$G$14)</f>
        <v>0</v>
      </c>
      <c r="AO58" s="8">
        <f>IF('Wiring Table'!$A58="","",Settings!$G$16)</f>
        <v>0</v>
      </c>
      <c r="AP58" s="8">
        <f>IF('Wiring Table'!$A58="","",Settings!$G$18)</f>
        <v>0</v>
      </c>
      <c r="AQ58" s="8">
        <f t="shared" si="15"/>
        <v>40</v>
      </c>
      <c r="AR58" s="8">
        <f>IF('Wiring Table'!$A58="","",Settings!$C$16)</f>
        <v>30</v>
      </c>
    </row>
    <row r="59" spans="1:44">
      <c r="A59" s="8">
        <f>IF('Wiring Table'!$A59="","",'Wiring Table'!$A59)</f>
        <v>57</v>
      </c>
      <c r="B59" s="9" cm="1">
        <f t="array" ref="B59">IF('Wiring Table'!$A59="","",IF('Wiring Table'!$B59&lt;&gt;"",'Wiring Table'!$B59,LOOKUP(2,1/('Wiring Table'!$B$1:$B58&lt;&gt;""),'Wiring Table'!$B$1:$B58)))</f>
        <v>12</v>
      </c>
      <c r="C59" s="8" t="str">
        <f>IF('Wiring Table'!$C59="","",'Wiring Table'!$C59)</f>
        <v>BLK</v>
      </c>
      <c r="D59" s="8">
        <f>IF('Wiring Table'!$D59="","",'Wiring Table'!$D59)</f>
        <v>0.5</v>
      </c>
      <c r="E59" s="10">
        <f>IF('Wiring Table'!$A59="","",Settings!$A$14)</f>
        <v>2</v>
      </c>
      <c r="F59" s="10">
        <f>IF('Wiring Table'!$A59="","",0)</f>
        <v>0</v>
      </c>
      <c r="G59" s="10">
        <f>IF('Wiring Table'!$E59="","",'Wiring Table'!$E59)</f>
        <v>400</v>
      </c>
      <c r="H59" s="11">
        <f>IF('Wiring Table'!A59="","",IF('Wiring Table'!F59&lt;&gt;"",VLOOKUP('Wiring Table'!F59,Legend!$A:$F,5,FALSE),IF('Wiring Table'!F58&lt;&gt;"",VLOOKUP('Wiring Table'!F58,Legend!$A:$F,5,FALSE),"")))</f>
        <v>0</v>
      </c>
      <c r="I59" s="11">
        <f>IF('Wiring Table'!A59="","",IF('Wiring Table'!F59&lt;&gt;"",VLOOKUP('Wiring Table'!F59,Legend!$A:$F,6,FALSE),IF('Wiring Table'!F58&lt;&gt;"",VLOOKUP('Wiring Table'!F58,Legend!$A:$F,6,FALSE),"")))</f>
        <v>0</v>
      </c>
      <c r="J59" s="10">
        <f>IF('Wiring Table'!A59="","",IF('Wiring Table'!G59&lt;&gt;"",VLOOKUP('Wiring Table'!G59,Legend!$A:$F,5,FALSE),IF('Wiring Table'!G58&lt;&gt;"",VLOOKUP('Wiring Table'!G58,Legend!$A:$F,5,FALSE),"")))</f>
        <v>0</v>
      </c>
      <c r="K59" s="11">
        <f>IF('Wiring Table'!A59="","",IF('Wiring Table'!G59&lt;&gt;"",VLOOKUP('Wiring Table'!G59,Legend!$A:$F,6,FALSE),IF('Wiring Table'!G58&lt;&gt;"",VLOOKUP('Wiring Table'!G58,Legend!$A:$F,6,FALSE),"")))</f>
        <v>0</v>
      </c>
      <c r="L59" s="11">
        <f t="shared" si="18"/>
        <v>0.5</v>
      </c>
      <c r="M59" s="10">
        <f t="shared" si="19"/>
        <v>0.6</v>
      </c>
      <c r="N59" s="11">
        <f>IF('Wiring Table'!$D59="","",VLOOKUP('Wiring Table'!$D59,Legend!$K:$L,2,FALSE))</f>
        <v>2</v>
      </c>
      <c r="O59" s="11">
        <f>IF('Wiring Table'!$D59="","",VLOOKUP('Wiring Table'!$D59,Legend!$K:$L,2,FALSE))</f>
        <v>2</v>
      </c>
      <c r="P59" s="10">
        <f>IF('Wiring Table'!$A59="","",0)</f>
        <v>0</v>
      </c>
      <c r="Q59" s="10">
        <f>IF('Wiring Table'!$A59="","",0)</f>
        <v>0</v>
      </c>
      <c r="R59" s="10">
        <f>IF('Wiring Table'!$A59="","",0)</f>
        <v>0</v>
      </c>
      <c r="S59" s="10">
        <f>IF('Wiring Table'!$A59="","",0)</f>
        <v>0</v>
      </c>
      <c r="T59" s="10">
        <f>IF('Wiring Table'!$A59="","",0)</f>
        <v>0</v>
      </c>
      <c r="U59" s="10">
        <f>IF('Wiring Table'!$A59="","",0)</f>
        <v>0</v>
      </c>
      <c r="V59" s="10">
        <f>IF('Wiring Table'!$A59="","",0)</f>
        <v>0</v>
      </c>
      <c r="W59" s="10">
        <f>IF('Wiring Table'!$A59="","",0)</f>
        <v>0</v>
      </c>
      <c r="X59" s="10">
        <f>IF('Wiring Table'!$A59="","",Settings!$A$16)</f>
        <v>1</v>
      </c>
      <c r="Y59" s="10">
        <f>IF('Wiring Table'!$D59="","",VLOOKUP('Wiring Table'!$D59,Legend!$K:$M,3,FALSE))</f>
        <v>1</v>
      </c>
      <c r="Z59" s="8">
        <f>IF('Wiring Table'!$A59="","",Settings!$A$18)</f>
        <v>1</v>
      </c>
      <c r="AA59" s="13">
        <f t="shared" si="10"/>
        <v>12</v>
      </c>
      <c r="AB59" s="8">
        <f>IF('Wiring Table'!$A59="","",Settings!$C$20)</f>
        <v>0</v>
      </c>
      <c r="AC59" s="13" t="str">
        <f>IF('Wiring Table'!A59="","",IF('Wiring Table'!H59&lt;&gt;"",'Wiring Table'!H59,'Wiring Table'!H58))</f>
        <v>Q1.4 (2)</v>
      </c>
      <c r="AD59" s="8">
        <f t="shared" si="11"/>
        <v>0</v>
      </c>
      <c r="AE59" s="13">
        <f t="shared" si="12"/>
        <v>12</v>
      </c>
      <c r="AF59" s="8">
        <f>IF('Wiring Table'!$A59="","",Settings!$C$22)</f>
        <v>0</v>
      </c>
      <c r="AG59" s="13" t="str">
        <f>IF('Wiring Table'!A59="","",IF('Wiring Table'!I59&lt;&gt;"",'Wiring Table'!I59,'Wiring Table'!I58))</f>
        <v>K6.6 (12)</v>
      </c>
      <c r="AH59" s="8">
        <f t="shared" si="13"/>
        <v>0</v>
      </c>
      <c r="AI59" s="13">
        <f t="shared" si="14"/>
        <v>12</v>
      </c>
      <c r="AJ59" s="8">
        <f>IF('Wiring Table'!$A59="","",Settings!$C$24)</f>
        <v>0</v>
      </c>
      <c r="AK59" s="8">
        <f>IF('Wiring Table'!$A59="","",Settings!$A$16)</f>
        <v>1</v>
      </c>
      <c r="AL59" s="8">
        <f>IF('Wiring Table'!$A59="","",Settings!$C$14)</f>
        <v>30</v>
      </c>
      <c r="AM59" s="8">
        <f t="shared" si="9"/>
        <v>40</v>
      </c>
      <c r="AN59" s="8">
        <f>IF('Wiring Table'!$A59="","",Settings!$G$14)</f>
        <v>0</v>
      </c>
      <c r="AO59" s="8">
        <f>IF('Wiring Table'!$A59="","",Settings!$G$16)</f>
        <v>0</v>
      </c>
      <c r="AP59" s="8">
        <f>IF('Wiring Table'!$A59="","",Settings!$G$18)</f>
        <v>0</v>
      </c>
      <c r="AQ59" s="8">
        <f t="shared" si="15"/>
        <v>40</v>
      </c>
      <c r="AR59" s="8">
        <f>IF('Wiring Table'!$A59="","",Settings!$C$16)</f>
        <v>30</v>
      </c>
    </row>
    <row r="60" spans="1:44">
      <c r="A60" s="8">
        <f>IF('Wiring Table'!$A60="","",'Wiring Table'!$A60)</f>
        <v>58</v>
      </c>
      <c r="B60" s="9" cm="1">
        <f t="array" ref="B60">IF('Wiring Table'!$A60="","",IF('Wiring Table'!$B60&lt;&gt;"",'Wiring Table'!$B60,LOOKUP(2,1/('Wiring Table'!$B$1:$B59&lt;&gt;""),'Wiring Table'!$B$1:$B59)))</f>
        <v>13</v>
      </c>
      <c r="C60" s="8" t="str">
        <f>IF('Wiring Table'!$C60="","",'Wiring Table'!$C60)</f>
        <v>BLK</v>
      </c>
      <c r="D60" s="8">
        <f>IF('Wiring Table'!$D60="","",'Wiring Table'!$D60)</f>
        <v>0.5</v>
      </c>
      <c r="E60" s="10">
        <f>IF('Wiring Table'!$A60="","",Settings!$A$14)</f>
        <v>2</v>
      </c>
      <c r="F60" s="10">
        <f>IF('Wiring Table'!$A60="","",0)</f>
        <v>0</v>
      </c>
      <c r="G60" s="10">
        <f>IF('Wiring Table'!$E60="","",'Wiring Table'!$E60)</f>
        <v>1500</v>
      </c>
      <c r="H60" s="11">
        <f>IF('Wiring Table'!A60="","",IF('Wiring Table'!F60&lt;&gt;"",VLOOKUP('Wiring Table'!F60,Legend!$A:$F,5,FALSE),IF('Wiring Table'!F59&lt;&gt;"",VLOOKUP('Wiring Table'!F59,Legend!$A:$F,5,FALSE),"")))</f>
        <v>0</v>
      </c>
      <c r="I60" s="11">
        <f>IF('Wiring Table'!A60="","",IF('Wiring Table'!F60&lt;&gt;"",VLOOKUP('Wiring Table'!F60,Legend!$A:$F,6,FALSE),IF('Wiring Table'!F59&lt;&gt;"",VLOOKUP('Wiring Table'!F59,Legend!$A:$F,6,FALSE),"")))</f>
        <v>0</v>
      </c>
      <c r="J60" s="10">
        <f>IF('Wiring Table'!A60="","",IF('Wiring Table'!G60&lt;&gt;"",VLOOKUP('Wiring Table'!G60,Legend!$A:$F,5,FALSE),IF('Wiring Table'!G59&lt;&gt;"",VLOOKUP('Wiring Table'!G59,Legend!$A:$F,5,FALSE),"")))</f>
        <v>10</v>
      </c>
      <c r="K60" s="11">
        <f>IF('Wiring Table'!A60="","",IF('Wiring Table'!G60&lt;&gt;"",VLOOKUP('Wiring Table'!G60,Legend!$A:$F,6,FALSE),IF('Wiring Table'!G59&lt;&gt;"",VLOOKUP('Wiring Table'!G59,Legend!$A:$F,6,FALSE),"")))</f>
        <v>0</v>
      </c>
      <c r="L60" s="11">
        <f t="shared" ref="L60:L66" si="20">IF($D60="","",VALUE(SUBSTITUTE(SUBSTITUTE($D60,"mm","")," ","")))</f>
        <v>0.5</v>
      </c>
      <c r="M60" s="10">
        <f t="shared" ref="M60:M66" si="21">IF($L60="","",$L60+0.1)</f>
        <v>0.6</v>
      </c>
      <c r="N60" s="11">
        <f>IF('Wiring Table'!$D60="","",VLOOKUP('Wiring Table'!$D60,Legend!$K:$L,2,FALSE))</f>
        <v>2</v>
      </c>
      <c r="O60" s="11">
        <f>IF('Wiring Table'!$D60="","",VLOOKUP('Wiring Table'!$D60,Legend!$K:$L,2,FALSE))</f>
        <v>2</v>
      </c>
      <c r="P60" s="10">
        <f>IF('Wiring Table'!$A60="","",0)</f>
        <v>0</v>
      </c>
      <c r="Q60" s="10">
        <f>IF('Wiring Table'!$A60="","",0)</f>
        <v>0</v>
      </c>
      <c r="R60" s="10">
        <f>IF('Wiring Table'!$A60="","",0)</f>
        <v>0</v>
      </c>
      <c r="S60" s="10">
        <f>IF('Wiring Table'!$A60="","",0)</f>
        <v>0</v>
      </c>
      <c r="T60" s="10">
        <f>IF('Wiring Table'!$A60="","",0)</f>
        <v>0</v>
      </c>
      <c r="U60" s="10">
        <f>IF('Wiring Table'!$A60="","",0)</f>
        <v>0</v>
      </c>
      <c r="V60" s="10">
        <f>IF('Wiring Table'!$A60="","",0)</f>
        <v>0</v>
      </c>
      <c r="W60" s="10">
        <f>IF('Wiring Table'!$A60="","",0)</f>
        <v>0</v>
      </c>
      <c r="X60" s="10">
        <f>IF('Wiring Table'!$A60="","",Settings!$A$16)</f>
        <v>1</v>
      </c>
      <c r="Y60" s="10">
        <f>IF('Wiring Table'!$D60="","",VLOOKUP('Wiring Table'!$D60,Legend!$K:$M,3,FALSE))</f>
        <v>1</v>
      </c>
      <c r="Z60" s="8">
        <f>IF('Wiring Table'!$A60="","",Settings!$A$18)</f>
        <v>1</v>
      </c>
      <c r="AA60" s="13">
        <f t="shared" si="10"/>
        <v>13</v>
      </c>
      <c r="AB60" s="8">
        <f>IF('Wiring Table'!$A60="","",Settings!$C$20)</f>
        <v>0</v>
      </c>
      <c r="AC60" s="13" t="str">
        <f>IF('Wiring Table'!A60="","",IF('Wiring Table'!H60&lt;&gt;"",'Wiring Table'!H60,'Wiring Table'!H59))</f>
        <v>K6.6 (11)</v>
      </c>
      <c r="AD60" s="8">
        <f t="shared" si="11"/>
        <v>0</v>
      </c>
      <c r="AE60" s="13">
        <f t="shared" si="12"/>
        <v>13</v>
      </c>
      <c r="AF60" s="8">
        <f>IF('Wiring Table'!$A60="","",Settings!$C$22)</f>
        <v>0</v>
      </c>
      <c r="AG60" s="13" t="str">
        <f>IF('Wiring Table'!A60="","",IF('Wiring Table'!I60&lt;&gt;"",'Wiring Table'!I60,'Wiring Table'!I59))</f>
        <v>M1.4 (L)</v>
      </c>
      <c r="AH60" s="8">
        <f t="shared" si="13"/>
        <v>0</v>
      </c>
      <c r="AI60" s="13">
        <f t="shared" si="14"/>
        <v>13</v>
      </c>
      <c r="AJ60" s="8">
        <f>IF('Wiring Table'!$A60="","",Settings!$C$24)</f>
        <v>0</v>
      </c>
      <c r="AK60" s="8">
        <f>IF('Wiring Table'!$A60="","",Settings!$A$16)</f>
        <v>1</v>
      </c>
      <c r="AL60" s="8">
        <f>IF('Wiring Table'!$A60="","",Settings!$C$14)</f>
        <v>30</v>
      </c>
      <c r="AM60" s="8">
        <f t="shared" si="9"/>
        <v>40</v>
      </c>
      <c r="AN60" s="8">
        <f>IF('Wiring Table'!$A60="","",Settings!$G$14)</f>
        <v>0</v>
      </c>
      <c r="AO60" s="8">
        <f>IF('Wiring Table'!$A60="","",Settings!$G$16)</f>
        <v>0</v>
      </c>
      <c r="AP60" s="8">
        <f>IF('Wiring Table'!$A60="","",Settings!$G$18)</f>
        <v>0</v>
      </c>
      <c r="AQ60" s="8">
        <f t="shared" si="15"/>
        <v>40</v>
      </c>
      <c r="AR60" s="8">
        <f>IF('Wiring Table'!$A60="","",Settings!$C$16)</f>
        <v>30</v>
      </c>
    </row>
    <row r="61" spans="1:44">
      <c r="A61" s="8">
        <f>IF('Wiring Table'!$A61="","",'Wiring Table'!$A61)</f>
        <v>59</v>
      </c>
      <c r="B61" s="9" cm="1">
        <f t="array" ref="B61">IF('Wiring Table'!$A61="","",IF('Wiring Table'!$B61&lt;&gt;"",'Wiring Table'!$B61,LOOKUP(2,1/('Wiring Table'!$B$1:$B60&lt;&gt;""),'Wiring Table'!$B$1:$B60)))</f>
        <v>14</v>
      </c>
      <c r="C61" s="8" t="str">
        <f>IF('Wiring Table'!$C61="","",'Wiring Table'!$C61)</f>
        <v>BLK</v>
      </c>
      <c r="D61" s="8">
        <f>IF('Wiring Table'!$D61="","",'Wiring Table'!$D61)</f>
        <v>0.5</v>
      </c>
      <c r="E61" s="10">
        <f>IF('Wiring Table'!$A61="","",Settings!$A$14)</f>
        <v>2</v>
      </c>
      <c r="F61" s="10">
        <f>IF('Wiring Table'!$A61="","",0)</f>
        <v>0</v>
      </c>
      <c r="G61" s="10">
        <f>IF('Wiring Table'!$E61="","",'Wiring Table'!$E61)</f>
        <v>1500</v>
      </c>
      <c r="H61" s="11">
        <f>IF('Wiring Table'!A61="","",IF('Wiring Table'!F61&lt;&gt;"",VLOOKUP('Wiring Table'!F61,Legend!$A:$F,5,FALSE),IF('Wiring Table'!F60&lt;&gt;"",VLOOKUP('Wiring Table'!F60,Legend!$A:$F,5,FALSE),"")))</f>
        <v>0</v>
      </c>
      <c r="I61" s="11">
        <f>IF('Wiring Table'!A61="","",IF('Wiring Table'!F61&lt;&gt;"",VLOOKUP('Wiring Table'!F61,Legend!$A:$F,6,FALSE),IF('Wiring Table'!F60&lt;&gt;"",VLOOKUP('Wiring Table'!F60,Legend!$A:$F,6,FALSE),"")))</f>
        <v>0</v>
      </c>
      <c r="J61" s="10">
        <f>IF('Wiring Table'!A61="","",IF('Wiring Table'!G61&lt;&gt;"",VLOOKUP('Wiring Table'!G61,Legend!$A:$F,5,FALSE),IF('Wiring Table'!G60&lt;&gt;"",VLOOKUP('Wiring Table'!G60,Legend!$A:$F,5,FALSE),"")))</f>
        <v>0</v>
      </c>
      <c r="K61" s="11">
        <f>IF('Wiring Table'!A61="","",IF('Wiring Table'!G61&lt;&gt;"",VLOOKUP('Wiring Table'!G61,Legend!$A:$F,6,FALSE),IF('Wiring Table'!G60&lt;&gt;"",VLOOKUP('Wiring Table'!G60,Legend!$A:$F,6,FALSE),"")))</f>
        <v>0</v>
      </c>
      <c r="L61" s="11">
        <f t="shared" si="20"/>
        <v>0.5</v>
      </c>
      <c r="M61" s="10">
        <f t="shared" si="21"/>
        <v>0.6</v>
      </c>
      <c r="N61" s="11">
        <f>IF('Wiring Table'!$D61="","",VLOOKUP('Wiring Table'!$D61,Legend!$K:$L,2,FALSE))</f>
        <v>2</v>
      </c>
      <c r="O61" s="11">
        <f>IF('Wiring Table'!$D61="","",VLOOKUP('Wiring Table'!$D61,Legend!$K:$L,2,FALSE))</f>
        <v>2</v>
      </c>
      <c r="P61" s="10">
        <f>IF('Wiring Table'!$A61="","",0)</f>
        <v>0</v>
      </c>
      <c r="Q61" s="10">
        <f>IF('Wiring Table'!$A61="","",0)</f>
        <v>0</v>
      </c>
      <c r="R61" s="10">
        <f>IF('Wiring Table'!$A61="","",0)</f>
        <v>0</v>
      </c>
      <c r="S61" s="10">
        <f>IF('Wiring Table'!$A61="","",0)</f>
        <v>0</v>
      </c>
      <c r="T61" s="10">
        <f>IF('Wiring Table'!$A61="","",0)</f>
        <v>0</v>
      </c>
      <c r="U61" s="10">
        <f>IF('Wiring Table'!$A61="","",0)</f>
        <v>0</v>
      </c>
      <c r="V61" s="10">
        <f>IF('Wiring Table'!$A61="","",0)</f>
        <v>0</v>
      </c>
      <c r="W61" s="10">
        <f>IF('Wiring Table'!$A61="","",0)</f>
        <v>0</v>
      </c>
      <c r="X61" s="10">
        <f>IF('Wiring Table'!$A61="","",Settings!$A$16)</f>
        <v>1</v>
      </c>
      <c r="Y61" s="10">
        <f>IF('Wiring Table'!$D61="","",VLOOKUP('Wiring Table'!$D61,Legend!$K:$M,3,FALSE))</f>
        <v>1</v>
      </c>
      <c r="Z61" s="8">
        <f>IF('Wiring Table'!$A61="","",Settings!$A$18)</f>
        <v>1</v>
      </c>
      <c r="AA61" s="13">
        <f t="shared" si="10"/>
        <v>14</v>
      </c>
      <c r="AB61" s="8">
        <f>IF('Wiring Table'!$A61="","",Settings!$C$20)</f>
        <v>0</v>
      </c>
      <c r="AC61" s="13" t="str">
        <f>IF('Wiring Table'!A61="","",IF('Wiring Table'!H61&lt;&gt;"",'Wiring Table'!H61,'Wiring Table'!H60))</f>
        <v>F1.6 (2)</v>
      </c>
      <c r="AD61" s="8">
        <f t="shared" si="11"/>
        <v>0</v>
      </c>
      <c r="AE61" s="13">
        <f t="shared" si="12"/>
        <v>14</v>
      </c>
      <c r="AF61" s="8">
        <f>IF('Wiring Table'!$A61="","",Settings!$C$22)</f>
        <v>0</v>
      </c>
      <c r="AG61" s="13" t="str">
        <f>IF('Wiring Table'!A61="","",IF('Wiring Table'!I61&lt;&gt;"",'Wiring Table'!I61,'Wiring Table'!I60))</f>
        <v>H1.6 (X1)</v>
      </c>
      <c r="AH61" s="8">
        <f t="shared" si="13"/>
        <v>0</v>
      </c>
      <c r="AI61" s="13">
        <f t="shared" si="14"/>
        <v>14</v>
      </c>
      <c r="AJ61" s="8">
        <f>IF('Wiring Table'!$A61="","",Settings!$C$24)</f>
        <v>0</v>
      </c>
      <c r="AK61" s="8">
        <f>IF('Wiring Table'!$A61="","",Settings!$A$16)</f>
        <v>1</v>
      </c>
      <c r="AL61" s="8">
        <f>IF('Wiring Table'!$A61="","",Settings!$C$14)</f>
        <v>30</v>
      </c>
      <c r="AM61" s="8">
        <f t="shared" si="9"/>
        <v>40</v>
      </c>
      <c r="AN61" s="8">
        <f>IF('Wiring Table'!$A61="","",Settings!$G$14)</f>
        <v>0</v>
      </c>
      <c r="AO61" s="8">
        <f>IF('Wiring Table'!$A61="","",Settings!$G$16)</f>
        <v>0</v>
      </c>
      <c r="AP61" s="8">
        <f>IF('Wiring Table'!$A61="","",Settings!$G$18)</f>
        <v>0</v>
      </c>
      <c r="AQ61" s="8">
        <f t="shared" si="15"/>
        <v>40</v>
      </c>
      <c r="AR61" s="8">
        <f>IF('Wiring Table'!$A61="","",Settings!$C$16)</f>
        <v>30</v>
      </c>
    </row>
    <row r="62" spans="1:44">
      <c r="A62" s="8">
        <f>IF('Wiring Table'!$A62="","",'Wiring Table'!$A62)</f>
        <v>60</v>
      </c>
      <c r="B62" s="9" t="str" cm="1">
        <f t="array" ref="B62">IF('Wiring Table'!$A62="","",IF('Wiring Table'!$B62&lt;&gt;"",'Wiring Table'!$B62,LOOKUP(2,1/('Wiring Table'!$B$1:$B61&lt;&gt;""),'Wiring Table'!$B$1:$B61)))</f>
        <v>GND</v>
      </c>
      <c r="C62" s="8" t="str">
        <f>IF('Wiring Table'!$C62="","",'Wiring Table'!$C62)</f>
        <v>YE/GR</v>
      </c>
      <c r="D62" s="8">
        <f>IF('Wiring Table'!$D62="","",'Wiring Table'!$D62)</f>
        <v>0.5</v>
      </c>
      <c r="E62" s="10">
        <f>IF('Wiring Table'!$A62="","",Settings!$A$14)</f>
        <v>2</v>
      </c>
      <c r="F62" s="10">
        <f>IF('Wiring Table'!$A62="","",0)</f>
        <v>0</v>
      </c>
      <c r="G62" s="10">
        <f>IF('Wiring Table'!$E62="","",'Wiring Table'!$E62)</f>
        <v>1350</v>
      </c>
      <c r="H62" s="11">
        <f>IF('Wiring Table'!A62="","",IF('Wiring Table'!F62&lt;&gt;"",VLOOKUP('Wiring Table'!F62,Legend!$A:$F,5,FALSE),IF('Wiring Table'!F61&lt;&gt;"",VLOOKUP('Wiring Table'!F61,Legend!$A:$F,5,FALSE),"")))</f>
        <v>5</v>
      </c>
      <c r="I62" s="11">
        <f>IF('Wiring Table'!A62="","",IF('Wiring Table'!F62&lt;&gt;"",VLOOKUP('Wiring Table'!F62,Legend!$A:$F,6,FALSE),IF('Wiring Table'!F61&lt;&gt;"",VLOOKUP('Wiring Table'!F61,Legend!$A:$F,6,FALSE),"")))</f>
        <v>3</v>
      </c>
      <c r="J62" s="10">
        <f>IF('Wiring Table'!A62="","",IF('Wiring Table'!G62&lt;&gt;"",VLOOKUP('Wiring Table'!G62,Legend!$A:$F,5,FALSE),IF('Wiring Table'!G61&lt;&gt;"",VLOOKUP('Wiring Table'!G61,Legend!$A:$F,5,FALSE),"")))</f>
        <v>0</v>
      </c>
      <c r="K62" s="11">
        <f>IF('Wiring Table'!A62="","",IF('Wiring Table'!G62&lt;&gt;"",VLOOKUP('Wiring Table'!G62,Legend!$A:$F,6,FALSE),IF('Wiring Table'!G61&lt;&gt;"",VLOOKUP('Wiring Table'!G61,Legend!$A:$F,6,FALSE),"")))</f>
        <v>0</v>
      </c>
      <c r="L62" s="11">
        <f t="shared" si="20"/>
        <v>0.5</v>
      </c>
      <c r="M62" s="10">
        <f t="shared" si="21"/>
        <v>0.6</v>
      </c>
      <c r="N62" s="11">
        <f>IF('Wiring Table'!$D62="","",VLOOKUP('Wiring Table'!$D62,Legend!$K:$L,2,FALSE))</f>
        <v>2</v>
      </c>
      <c r="O62" s="11">
        <f>IF('Wiring Table'!$D62="","",VLOOKUP('Wiring Table'!$D62,Legend!$K:$L,2,FALSE))</f>
        <v>2</v>
      </c>
      <c r="P62" s="10">
        <f>IF('Wiring Table'!$A62="","",0)</f>
        <v>0</v>
      </c>
      <c r="Q62" s="10">
        <f>IF('Wiring Table'!$A62="","",0)</f>
        <v>0</v>
      </c>
      <c r="R62" s="10">
        <f>IF('Wiring Table'!$A62="","",0)</f>
        <v>0</v>
      </c>
      <c r="S62" s="10">
        <f>IF('Wiring Table'!$A62="","",0)</f>
        <v>0</v>
      </c>
      <c r="T62" s="10">
        <f>IF('Wiring Table'!$A62="","",0)</f>
        <v>0</v>
      </c>
      <c r="U62" s="10">
        <f>IF('Wiring Table'!$A62="","",0)</f>
        <v>0</v>
      </c>
      <c r="V62" s="10">
        <f>IF('Wiring Table'!$A62="","",0)</f>
        <v>0</v>
      </c>
      <c r="W62" s="10">
        <f>IF('Wiring Table'!$A62="","",0)</f>
        <v>0</v>
      </c>
      <c r="X62" s="10">
        <f>IF('Wiring Table'!$A62="","",Settings!$A$16)</f>
        <v>1</v>
      </c>
      <c r="Y62" s="10">
        <f>IF('Wiring Table'!$D62="","",VLOOKUP('Wiring Table'!$D62,Legend!$K:$M,3,FALSE))</f>
        <v>1</v>
      </c>
      <c r="Z62" s="8">
        <f>IF('Wiring Table'!$A62="","",Settings!$A$18)</f>
        <v>1</v>
      </c>
      <c r="AA62" s="13" t="str">
        <f t="shared" si="10"/>
        <v>GND</v>
      </c>
      <c r="AB62" s="8">
        <f>IF('Wiring Table'!$A62="","",Settings!$C$20)</f>
        <v>0</v>
      </c>
      <c r="AC62" s="13" t="str">
        <f>IF('Wiring Table'!A62="","",IF('Wiring Table'!H62&lt;&gt;"",'Wiring Table'!H62,'Wiring Table'!H61))</f>
        <v>PC (GND)</v>
      </c>
      <c r="AD62" s="8">
        <f t="shared" si="11"/>
        <v>0</v>
      </c>
      <c r="AE62" s="13" t="str">
        <f t="shared" si="12"/>
        <v>GND</v>
      </c>
      <c r="AF62" s="8">
        <f>IF('Wiring Table'!$A62="","",Settings!$C$22)</f>
        <v>0</v>
      </c>
      <c r="AG62" s="13" t="str">
        <f>IF('Wiring Table'!A62="","",IF('Wiring Table'!I62&lt;&gt;"",'Wiring Table'!I62,'Wiring Table'!I61))</f>
        <v>MORS. PE (UP)</v>
      </c>
      <c r="AH62" s="8">
        <f t="shared" si="13"/>
        <v>0</v>
      </c>
      <c r="AI62" s="13" t="str">
        <f t="shared" si="14"/>
        <v>GND</v>
      </c>
      <c r="AJ62" s="8">
        <f>IF('Wiring Table'!$A62="","",Settings!$C$24)</f>
        <v>0</v>
      </c>
      <c r="AK62" s="8">
        <f>IF('Wiring Table'!$A62="","",Settings!$A$16)</f>
        <v>1</v>
      </c>
      <c r="AL62" s="8">
        <f>IF('Wiring Table'!$A62="","",Settings!$C$14)</f>
        <v>30</v>
      </c>
      <c r="AM62" s="8">
        <f t="shared" si="9"/>
        <v>40</v>
      </c>
      <c r="AN62" s="8">
        <f>IF('Wiring Table'!$A62="","",Settings!$G$14)</f>
        <v>0</v>
      </c>
      <c r="AO62" s="8">
        <f>IF('Wiring Table'!$A62="","",Settings!$G$16)</f>
        <v>0</v>
      </c>
      <c r="AP62" s="8">
        <f>IF('Wiring Table'!$A62="","",Settings!$G$18)</f>
        <v>0</v>
      </c>
      <c r="AQ62" s="8">
        <f t="shared" si="15"/>
        <v>40</v>
      </c>
      <c r="AR62" s="8">
        <f>IF('Wiring Table'!$A62="","",Settings!$C$16)</f>
        <v>30</v>
      </c>
    </row>
    <row r="63" spans="1:44">
      <c r="A63" s="8">
        <f>IF('Wiring Table'!$A63="","",'Wiring Table'!$A63)</f>
        <v>61</v>
      </c>
      <c r="B63" s="9" t="str" cm="1">
        <f t="array" ref="B63">IF('Wiring Table'!$A63="","",IF('Wiring Table'!$B63&lt;&gt;"",'Wiring Table'!$B63,LOOKUP(2,1/('Wiring Table'!$B$1:$B62&lt;&gt;""),'Wiring Table'!$B$1:$B62)))</f>
        <v>GND</v>
      </c>
      <c r="C63" s="8" t="str">
        <f>IF('Wiring Table'!$C63="","",'Wiring Table'!$C63)</f>
        <v>YE/GR</v>
      </c>
      <c r="D63" s="8">
        <f>IF('Wiring Table'!$D63="","",'Wiring Table'!$D63)</f>
        <v>0.5</v>
      </c>
      <c r="E63" s="10">
        <f>IF('Wiring Table'!$A63="","",Settings!$A$14)</f>
        <v>2</v>
      </c>
      <c r="F63" s="10">
        <f>IF('Wiring Table'!$A63="","",0)</f>
        <v>0</v>
      </c>
      <c r="G63" s="10">
        <f>IF('Wiring Table'!$E63="","",'Wiring Table'!$E63)</f>
        <v>1500</v>
      </c>
      <c r="H63" s="11">
        <f>IF('Wiring Table'!A63="","",IF('Wiring Table'!F63&lt;&gt;"",VLOOKUP('Wiring Table'!F63,Legend!$A:$F,5,FALSE),IF('Wiring Table'!F62&lt;&gt;"",VLOOKUP('Wiring Table'!F62,Legend!$A:$F,5,FALSE),"")))</f>
        <v>5</v>
      </c>
      <c r="I63" s="11">
        <f>IF('Wiring Table'!A63="","",IF('Wiring Table'!F63&lt;&gt;"",VLOOKUP('Wiring Table'!F63,Legend!$A:$F,6,FALSE),IF('Wiring Table'!F62&lt;&gt;"",VLOOKUP('Wiring Table'!F62,Legend!$A:$F,6,FALSE),"")))</f>
        <v>3</v>
      </c>
      <c r="J63" s="10">
        <f>IF('Wiring Table'!A63="","",IF('Wiring Table'!G63&lt;&gt;"",VLOOKUP('Wiring Table'!G63,Legend!$A:$F,5,FALSE),IF('Wiring Table'!G62&lt;&gt;"",VLOOKUP('Wiring Table'!G62,Legend!$A:$F,5,FALSE),"")))</f>
        <v>0</v>
      </c>
      <c r="K63" s="11">
        <f>IF('Wiring Table'!A63="","",IF('Wiring Table'!G63&lt;&gt;"",VLOOKUP('Wiring Table'!G63,Legend!$A:$F,6,FALSE),IF('Wiring Table'!G62&lt;&gt;"",VLOOKUP('Wiring Table'!G62,Legend!$A:$F,6,FALSE),"")))</f>
        <v>0</v>
      </c>
      <c r="L63" s="11">
        <f t="shared" si="20"/>
        <v>0.5</v>
      </c>
      <c r="M63" s="10">
        <f t="shared" si="21"/>
        <v>0.6</v>
      </c>
      <c r="N63" s="11">
        <f>IF('Wiring Table'!$D63="","",VLOOKUP('Wiring Table'!$D63,Legend!$K:$L,2,FALSE))</f>
        <v>2</v>
      </c>
      <c r="O63" s="11">
        <f>IF('Wiring Table'!$D63="","",VLOOKUP('Wiring Table'!$D63,Legend!$K:$L,2,FALSE))</f>
        <v>2</v>
      </c>
      <c r="P63" s="10">
        <f>IF('Wiring Table'!$A63="","",0)</f>
        <v>0</v>
      </c>
      <c r="Q63" s="10">
        <f>IF('Wiring Table'!$A63="","",0)</f>
        <v>0</v>
      </c>
      <c r="R63" s="10">
        <f>IF('Wiring Table'!$A63="","",0)</f>
        <v>0</v>
      </c>
      <c r="S63" s="10">
        <f>IF('Wiring Table'!$A63="","",0)</f>
        <v>0</v>
      </c>
      <c r="T63" s="10">
        <f>IF('Wiring Table'!$A63="","",0)</f>
        <v>0</v>
      </c>
      <c r="U63" s="10">
        <f>IF('Wiring Table'!$A63="","",0)</f>
        <v>0</v>
      </c>
      <c r="V63" s="10">
        <f>IF('Wiring Table'!$A63="","",0)</f>
        <v>0</v>
      </c>
      <c r="W63" s="10">
        <f>IF('Wiring Table'!$A63="","",0)</f>
        <v>0</v>
      </c>
      <c r="X63" s="10">
        <f>IF('Wiring Table'!$A63="","",Settings!$A$16)</f>
        <v>1</v>
      </c>
      <c r="Y63" s="10">
        <f>IF('Wiring Table'!$D63="","",VLOOKUP('Wiring Table'!$D63,Legend!$K:$M,3,FALSE))</f>
        <v>1</v>
      </c>
      <c r="Z63" s="8">
        <f>IF('Wiring Table'!$A63="","",Settings!$A$18)</f>
        <v>1</v>
      </c>
      <c r="AA63" s="13" t="str">
        <f t="shared" si="10"/>
        <v>GND</v>
      </c>
      <c r="AB63" s="8">
        <f>IF('Wiring Table'!$A63="","",Settings!$C$20)</f>
        <v>0</v>
      </c>
      <c r="AC63" s="13" t="str">
        <f>IF('Wiring Table'!A63="","",IF('Wiring Table'!H63&lt;&gt;"",'Wiring Table'!H63,'Wiring Table'!H62))</f>
        <v>M1.4 (GND)</v>
      </c>
      <c r="AD63" s="8">
        <f t="shared" si="11"/>
        <v>0</v>
      </c>
      <c r="AE63" s="13" t="str">
        <f t="shared" si="12"/>
        <v>GND</v>
      </c>
      <c r="AF63" s="8">
        <f>IF('Wiring Table'!$A63="","",Settings!$C$22)</f>
        <v>0</v>
      </c>
      <c r="AG63" s="13" t="str">
        <f>IF('Wiring Table'!A63="","",IF('Wiring Table'!I63&lt;&gt;"",'Wiring Table'!I63,'Wiring Table'!I62))</f>
        <v>MORS. PE (UP)</v>
      </c>
      <c r="AH63" s="8">
        <f t="shared" si="13"/>
        <v>0</v>
      </c>
      <c r="AI63" s="13" t="str">
        <f t="shared" si="14"/>
        <v>GND</v>
      </c>
      <c r="AJ63" s="8">
        <f>IF('Wiring Table'!$A63="","",Settings!$C$24)</f>
        <v>0</v>
      </c>
      <c r="AK63" s="8">
        <f>IF('Wiring Table'!$A63="","",Settings!$A$16)</f>
        <v>1</v>
      </c>
      <c r="AL63" s="8">
        <f>IF('Wiring Table'!$A63="","",Settings!$C$14)</f>
        <v>30</v>
      </c>
      <c r="AM63" s="8">
        <f t="shared" si="9"/>
        <v>40</v>
      </c>
      <c r="AN63" s="8">
        <f>IF('Wiring Table'!$A63="","",Settings!$G$14)</f>
        <v>0</v>
      </c>
      <c r="AO63" s="8">
        <f>IF('Wiring Table'!$A63="","",Settings!$G$16)</f>
        <v>0</v>
      </c>
      <c r="AP63" s="8">
        <f>IF('Wiring Table'!$A63="","",Settings!$G$18)</f>
        <v>0</v>
      </c>
      <c r="AQ63" s="8">
        <f t="shared" si="15"/>
        <v>40</v>
      </c>
      <c r="AR63" s="8">
        <f>IF('Wiring Table'!$A63="","",Settings!$C$16)</f>
        <v>30</v>
      </c>
    </row>
    <row r="64" spans="1:44">
      <c r="A64" s="8">
        <f>IF('Wiring Table'!$A64="","",'Wiring Table'!$A64)</f>
        <v>62</v>
      </c>
      <c r="B64" s="9" t="str" cm="1">
        <f t="array" ref="B64">IF('Wiring Table'!$A64="","",IF('Wiring Table'!$B64&lt;&gt;"",'Wiring Table'!$B64,LOOKUP(2,1/('Wiring Table'!$B$1:$B63&lt;&gt;""),'Wiring Table'!$B$1:$B63)))</f>
        <v>GND</v>
      </c>
      <c r="C64" s="8" t="str">
        <f>IF('Wiring Table'!$C64="","",'Wiring Table'!$C64)</f>
        <v>YE/GR</v>
      </c>
      <c r="D64" s="8">
        <f>IF('Wiring Table'!$D64="","",'Wiring Table'!$D64)</f>
        <v>2.5</v>
      </c>
      <c r="E64" s="10">
        <f>IF('Wiring Table'!$A64="","",Settings!$A$14)</f>
        <v>2</v>
      </c>
      <c r="F64" s="10">
        <f>IF('Wiring Table'!$A64="","",0)</f>
        <v>0</v>
      </c>
      <c r="G64" s="10">
        <f>IF('Wiring Table'!$E64="","",'Wiring Table'!$E64)</f>
        <v>850</v>
      </c>
      <c r="H64" s="11">
        <f>IF('Wiring Table'!A64="","",IF('Wiring Table'!F64&lt;&gt;"",VLOOKUP('Wiring Table'!F64,Legend!$A:$F,5,FALSE),IF('Wiring Table'!F63&lt;&gt;"",VLOOKUP('Wiring Table'!F63,Legend!$A:$F,5,FALSE),"")))</f>
        <v>0</v>
      </c>
      <c r="I64" s="11">
        <f>IF('Wiring Table'!A64="","",IF('Wiring Table'!F64&lt;&gt;"",VLOOKUP('Wiring Table'!F64,Legend!$A:$F,6,FALSE),IF('Wiring Table'!F63&lt;&gt;"",VLOOKUP('Wiring Table'!F63,Legend!$A:$F,6,FALSE),"")))</f>
        <v>0</v>
      </c>
      <c r="J64" s="10">
        <f>IF('Wiring Table'!A64="","",IF('Wiring Table'!G64&lt;&gt;"",VLOOKUP('Wiring Table'!G64,Legend!$A:$F,5,FALSE),IF('Wiring Table'!G63&lt;&gt;"",VLOOKUP('Wiring Table'!G63,Legend!$A:$F,5,FALSE),"")))</f>
        <v>0</v>
      </c>
      <c r="K64" s="11">
        <f>IF('Wiring Table'!A64="","",IF('Wiring Table'!G64&lt;&gt;"",VLOOKUP('Wiring Table'!G64,Legend!$A:$F,6,FALSE),IF('Wiring Table'!G63&lt;&gt;"",VLOOKUP('Wiring Table'!G63,Legend!$A:$F,6,FALSE),"")))</f>
        <v>0</v>
      </c>
      <c r="L64" s="11">
        <f t="shared" si="20"/>
        <v>2.5</v>
      </c>
      <c r="M64" s="10">
        <f t="shared" si="21"/>
        <v>2.6</v>
      </c>
      <c r="N64" s="11">
        <f>IF('Wiring Table'!$D64="","",VLOOKUP('Wiring Table'!$D64,Legend!$K:$L,2,FALSE))</f>
        <v>3</v>
      </c>
      <c r="O64" s="11">
        <f>IF('Wiring Table'!$D64="","",VLOOKUP('Wiring Table'!$D64,Legend!$K:$L,2,FALSE))</f>
        <v>3</v>
      </c>
      <c r="P64" s="10">
        <f>IF('Wiring Table'!$A64="","",0)</f>
        <v>0</v>
      </c>
      <c r="Q64" s="10">
        <f>IF('Wiring Table'!$A64="","",0)</f>
        <v>0</v>
      </c>
      <c r="R64" s="10">
        <f>IF('Wiring Table'!$A64="","",0)</f>
        <v>0</v>
      </c>
      <c r="S64" s="10">
        <f>IF('Wiring Table'!$A64="","",0)</f>
        <v>0</v>
      </c>
      <c r="T64" s="10">
        <f>IF('Wiring Table'!$A64="","",0)</f>
        <v>0</v>
      </c>
      <c r="U64" s="10">
        <f>IF('Wiring Table'!$A64="","",0)</f>
        <v>0</v>
      </c>
      <c r="V64" s="10">
        <f>IF('Wiring Table'!$A64="","",0)</f>
        <v>0</v>
      </c>
      <c r="W64" s="10">
        <f>IF('Wiring Table'!$A64="","",0)</f>
        <v>0</v>
      </c>
      <c r="X64" s="10">
        <f>IF('Wiring Table'!$A64="","",Settings!$A$16)</f>
        <v>1</v>
      </c>
      <c r="Y64" s="10">
        <f>IF('Wiring Table'!$D64="","",VLOOKUP('Wiring Table'!$D64,Legend!$K:$M,3,FALSE))</f>
        <v>3</v>
      </c>
      <c r="Z64" s="8">
        <f>IF('Wiring Table'!$A64="","",Settings!$A$18)</f>
        <v>1</v>
      </c>
      <c r="AA64" s="13" t="str">
        <f t="shared" si="10"/>
        <v>GND</v>
      </c>
      <c r="AB64" s="8">
        <f>IF('Wiring Table'!$A64="","",Settings!$C$20)</f>
        <v>0</v>
      </c>
      <c r="AC64" s="13" t="str">
        <f>IF('Wiring Table'!A64="","",IF('Wiring Table'!H64&lt;&gt;"",'Wiring Table'!H64,'Wiring Table'!H63))</f>
        <v>PWS2.2 (GND)</v>
      </c>
      <c r="AD64" s="8">
        <f t="shared" si="11"/>
        <v>0</v>
      </c>
      <c r="AE64" s="13" t="str">
        <f t="shared" si="12"/>
        <v>GND</v>
      </c>
      <c r="AF64" s="8">
        <f>IF('Wiring Table'!$A64="","",Settings!$C$22)</f>
        <v>0</v>
      </c>
      <c r="AG64" s="13" t="str">
        <f>IF('Wiring Table'!A64="","",IF('Wiring Table'!I64&lt;&gt;"",'Wiring Table'!I64,'Wiring Table'!I63))</f>
        <v>MORS. PE (UP)</v>
      </c>
      <c r="AH64" s="8">
        <f t="shared" si="13"/>
        <v>0</v>
      </c>
      <c r="AI64" s="13" t="str">
        <f t="shared" si="14"/>
        <v>GND</v>
      </c>
      <c r="AJ64" s="8">
        <f>IF('Wiring Table'!$A64="","",Settings!$C$24)</f>
        <v>0</v>
      </c>
      <c r="AK64" s="8">
        <f>IF('Wiring Table'!$A64="","",Settings!$A$16)</f>
        <v>1</v>
      </c>
      <c r="AL64" s="8">
        <f>IF('Wiring Table'!$A64="","",Settings!$C$14)</f>
        <v>30</v>
      </c>
      <c r="AM64" s="8">
        <f t="shared" si="9"/>
        <v>40</v>
      </c>
      <c r="AN64" s="8">
        <f>IF('Wiring Table'!$A64="","",Settings!$G$14)</f>
        <v>0</v>
      </c>
      <c r="AO64" s="8">
        <f>IF('Wiring Table'!$A64="","",Settings!$G$16)</f>
        <v>0</v>
      </c>
      <c r="AP64" s="8">
        <f>IF('Wiring Table'!$A64="","",Settings!$G$18)</f>
        <v>0</v>
      </c>
      <c r="AQ64" s="8">
        <f t="shared" si="15"/>
        <v>40</v>
      </c>
      <c r="AR64" s="8">
        <f>IF('Wiring Table'!$A64="","",Settings!$C$16)</f>
        <v>30</v>
      </c>
    </row>
    <row r="65" spans="1:44">
      <c r="A65" s="8">
        <f>IF('Wiring Table'!$A65="","",'Wiring Table'!$A65)</f>
        <v>63</v>
      </c>
      <c r="B65" s="9" t="str" cm="1">
        <f t="array" ref="B65">IF('Wiring Table'!$A65="","",IF('Wiring Table'!$B65&lt;&gt;"",'Wiring Table'!$B65,LOOKUP(2,1/('Wiring Table'!$B$1:$B64&lt;&gt;""),'Wiring Table'!$B$1:$B64)))</f>
        <v>GND</v>
      </c>
      <c r="C65" s="8" t="str">
        <f>IF('Wiring Table'!$C65="","",'Wiring Table'!$C65)</f>
        <v>YE/GR</v>
      </c>
      <c r="D65" s="8">
        <f>IF('Wiring Table'!$D65="","",'Wiring Table'!$D65)</f>
        <v>2.5</v>
      </c>
      <c r="E65" s="10">
        <f>IF('Wiring Table'!$A65="","",Settings!$A$14)</f>
        <v>2</v>
      </c>
      <c r="F65" s="10">
        <f>IF('Wiring Table'!$A65="","",0)</f>
        <v>0</v>
      </c>
      <c r="G65" s="10">
        <f>IF('Wiring Table'!$E65="","",'Wiring Table'!$E65)</f>
        <v>300</v>
      </c>
      <c r="H65" s="11">
        <f>IF('Wiring Table'!A65="","",IF('Wiring Table'!F65&lt;&gt;"",VLOOKUP('Wiring Table'!F65,Legend!$A:$F,5,FALSE),IF('Wiring Table'!F64&lt;&gt;"",VLOOKUP('Wiring Table'!F64,Legend!$A:$F,5,FALSE),"")))</f>
        <v>0</v>
      </c>
      <c r="I65" s="11">
        <f>IF('Wiring Table'!A65="","",IF('Wiring Table'!F65&lt;&gt;"",VLOOKUP('Wiring Table'!F65,Legend!$A:$F,6,FALSE),IF('Wiring Table'!F64&lt;&gt;"",VLOOKUP('Wiring Table'!F64,Legend!$A:$F,6,FALSE),"")))</f>
        <v>0</v>
      </c>
      <c r="J65" s="10">
        <f>IF('Wiring Table'!A65="","",IF('Wiring Table'!G65&lt;&gt;"",VLOOKUP('Wiring Table'!G65,Legend!$A:$F,5,FALSE),IF('Wiring Table'!G64&lt;&gt;"",VLOOKUP('Wiring Table'!G64,Legend!$A:$F,5,FALSE),"")))</f>
        <v>0</v>
      </c>
      <c r="K65" s="11">
        <f>IF('Wiring Table'!A65="","",IF('Wiring Table'!G65&lt;&gt;"",VLOOKUP('Wiring Table'!G65,Legend!$A:$F,6,FALSE),IF('Wiring Table'!G64&lt;&gt;"",VLOOKUP('Wiring Table'!G64,Legend!$A:$F,6,FALSE),"")))</f>
        <v>0</v>
      </c>
      <c r="L65" s="11">
        <f t="shared" si="20"/>
        <v>2.5</v>
      </c>
      <c r="M65" s="10">
        <f t="shared" si="21"/>
        <v>2.6</v>
      </c>
      <c r="N65" s="11">
        <f>IF('Wiring Table'!$D65="","",VLOOKUP('Wiring Table'!$D65,Legend!$K:$L,2,FALSE))</f>
        <v>3</v>
      </c>
      <c r="O65" s="11">
        <f>IF('Wiring Table'!$D65="","",VLOOKUP('Wiring Table'!$D65,Legend!$K:$L,2,FALSE))</f>
        <v>3</v>
      </c>
      <c r="P65" s="10">
        <f>IF('Wiring Table'!$A65="","",0)</f>
        <v>0</v>
      </c>
      <c r="Q65" s="10">
        <f>IF('Wiring Table'!$A65="","",0)</f>
        <v>0</v>
      </c>
      <c r="R65" s="10">
        <f>IF('Wiring Table'!$A65="","",0)</f>
        <v>0</v>
      </c>
      <c r="S65" s="10">
        <f>IF('Wiring Table'!$A65="","",0)</f>
        <v>0</v>
      </c>
      <c r="T65" s="10">
        <f>IF('Wiring Table'!$A65="","",0)</f>
        <v>0</v>
      </c>
      <c r="U65" s="10">
        <f>IF('Wiring Table'!$A65="","",0)</f>
        <v>0</v>
      </c>
      <c r="V65" s="10">
        <f>IF('Wiring Table'!$A65="","",0)</f>
        <v>0</v>
      </c>
      <c r="W65" s="10">
        <f>IF('Wiring Table'!$A65="","",0)</f>
        <v>0</v>
      </c>
      <c r="X65" s="10">
        <f>IF('Wiring Table'!$A65="","",Settings!$A$16)</f>
        <v>1</v>
      </c>
      <c r="Y65" s="10">
        <f>IF('Wiring Table'!$D65="","",VLOOKUP('Wiring Table'!$D65,Legend!$K:$M,3,FALSE))</f>
        <v>3</v>
      </c>
      <c r="Z65" s="8">
        <f>IF('Wiring Table'!$A65="","",Settings!$A$18)</f>
        <v>1</v>
      </c>
      <c r="AA65" s="13" t="str">
        <f t="shared" si="10"/>
        <v>GND</v>
      </c>
      <c r="AB65" s="8">
        <f>IF('Wiring Table'!$A65="","",Settings!$C$20)</f>
        <v>0</v>
      </c>
      <c r="AC65" s="13" t="str">
        <f>IF('Wiring Table'!A65="","",IF('Wiring Table'!H65&lt;&gt;"",'Wiring Table'!H65,'Wiring Table'!H64))</f>
        <v>X1.3 (GND)</v>
      </c>
      <c r="AD65" s="8">
        <f t="shared" si="11"/>
        <v>0</v>
      </c>
      <c r="AE65" s="13" t="str">
        <f t="shared" si="12"/>
        <v>GND</v>
      </c>
      <c r="AF65" s="8">
        <f>IF('Wiring Table'!$A65="","",Settings!$C$22)</f>
        <v>0</v>
      </c>
      <c r="AG65" s="13" t="str">
        <f>IF('Wiring Table'!A65="","",IF('Wiring Table'!I65&lt;&gt;"",'Wiring Table'!I65,'Wiring Table'!I64))</f>
        <v>MORS. PE (UP)</v>
      </c>
      <c r="AH65" s="8">
        <f t="shared" si="13"/>
        <v>0</v>
      </c>
      <c r="AI65" s="13" t="str">
        <f t="shared" si="14"/>
        <v>GND</v>
      </c>
      <c r="AJ65" s="8">
        <f>IF('Wiring Table'!$A65="","",Settings!$C$24)</f>
        <v>0</v>
      </c>
      <c r="AK65" s="8">
        <f>IF('Wiring Table'!$A65="","",Settings!$A$16)</f>
        <v>1</v>
      </c>
      <c r="AL65" s="8">
        <f>IF('Wiring Table'!$A65="","",Settings!$C$14)</f>
        <v>30</v>
      </c>
      <c r="AM65" s="8">
        <f t="shared" si="9"/>
        <v>40</v>
      </c>
      <c r="AN65" s="8">
        <f>IF('Wiring Table'!$A65="","",Settings!$G$14)</f>
        <v>0</v>
      </c>
      <c r="AO65" s="8">
        <f>IF('Wiring Table'!$A65="","",Settings!$G$16)</f>
        <v>0</v>
      </c>
      <c r="AP65" s="8">
        <f>IF('Wiring Table'!$A65="","",Settings!$G$18)</f>
        <v>0</v>
      </c>
      <c r="AQ65" s="8">
        <f t="shared" si="15"/>
        <v>40</v>
      </c>
      <c r="AR65" s="8">
        <f>IF('Wiring Table'!$A65="","",Settings!$C$16)</f>
        <v>30</v>
      </c>
    </row>
    <row r="66" spans="1:44">
      <c r="A66" s="8">
        <f>IF('Wiring Table'!$A66="","",'Wiring Table'!$A66)</f>
        <v>64</v>
      </c>
      <c r="B66" s="9" t="str" cm="1">
        <f t="array" ref="B66">IF('Wiring Table'!$A66="","",IF('Wiring Table'!$B66&lt;&gt;"",'Wiring Table'!$B66,LOOKUP(2,1/('Wiring Table'!$B$1:$B65&lt;&gt;""),'Wiring Table'!$B$1:$B65)))</f>
        <v>GND</v>
      </c>
      <c r="C66" s="8" t="str">
        <f>IF('Wiring Table'!$C66="","",'Wiring Table'!$C66)</f>
        <v>YE/GR</v>
      </c>
      <c r="D66" s="8">
        <f>IF('Wiring Table'!$D66="","",'Wiring Table'!$D66)</f>
        <v>2.5</v>
      </c>
      <c r="E66" s="10">
        <f>IF('Wiring Table'!$A66="","",Settings!$A$14)</f>
        <v>2</v>
      </c>
      <c r="F66" s="10">
        <f>IF('Wiring Table'!$A66="","",0)</f>
        <v>0</v>
      </c>
      <c r="G66" s="10">
        <f>IF('Wiring Table'!$E66="","",'Wiring Table'!$E66)</f>
        <v>650</v>
      </c>
      <c r="H66" s="11">
        <f>IF('Wiring Table'!A66="","",IF('Wiring Table'!F66&lt;&gt;"",VLOOKUP('Wiring Table'!F66,Legend!$A:$F,5,FALSE),IF('Wiring Table'!F65&lt;&gt;"",VLOOKUP('Wiring Table'!F65,Legend!$A:$F,5,FALSE),"")))</f>
        <v>5</v>
      </c>
      <c r="I66" s="11">
        <f>IF('Wiring Table'!A66="","",IF('Wiring Table'!F66&lt;&gt;"",VLOOKUP('Wiring Table'!F66,Legend!$A:$F,6,FALSE),IF('Wiring Table'!F65&lt;&gt;"",VLOOKUP('Wiring Table'!F65,Legend!$A:$F,6,FALSE),"")))</f>
        <v>3</v>
      </c>
      <c r="J66" s="10">
        <f>IF('Wiring Table'!A66="","",IF('Wiring Table'!G66&lt;&gt;"",VLOOKUP('Wiring Table'!G66,Legend!$A:$F,5,FALSE),IF('Wiring Table'!G65&lt;&gt;"",VLOOKUP('Wiring Table'!G65,Legend!$A:$F,5,FALSE),"")))</f>
        <v>0</v>
      </c>
      <c r="K66" s="11">
        <f>IF('Wiring Table'!A66="","",IF('Wiring Table'!G66&lt;&gt;"",VLOOKUP('Wiring Table'!G66,Legend!$A:$F,6,FALSE),IF('Wiring Table'!G65&lt;&gt;"",VLOOKUP('Wiring Table'!G65,Legend!$A:$F,6,FALSE),"")))</f>
        <v>0</v>
      </c>
      <c r="L66" s="11">
        <f t="shared" si="20"/>
        <v>2.5</v>
      </c>
      <c r="M66" s="10">
        <f t="shared" si="21"/>
        <v>2.6</v>
      </c>
      <c r="N66" s="11">
        <f>IF('Wiring Table'!$D66="","",VLOOKUP('Wiring Table'!$D66,Legend!$K:$L,2,FALSE))</f>
        <v>3</v>
      </c>
      <c r="O66" s="11">
        <f>IF('Wiring Table'!$D66="","",VLOOKUP('Wiring Table'!$D66,Legend!$K:$L,2,FALSE))</f>
        <v>3</v>
      </c>
      <c r="P66" s="10">
        <f>IF('Wiring Table'!$A66="","",0)</f>
        <v>0</v>
      </c>
      <c r="Q66" s="10">
        <f>IF('Wiring Table'!$A66="","",0)</f>
        <v>0</v>
      </c>
      <c r="R66" s="10">
        <f>IF('Wiring Table'!$A66="","",0)</f>
        <v>0</v>
      </c>
      <c r="S66" s="10">
        <f>IF('Wiring Table'!$A66="","",0)</f>
        <v>0</v>
      </c>
      <c r="T66" s="10">
        <f>IF('Wiring Table'!$A66="","",0)</f>
        <v>0</v>
      </c>
      <c r="U66" s="10">
        <f>IF('Wiring Table'!$A66="","",0)</f>
        <v>0</v>
      </c>
      <c r="V66" s="10">
        <f>IF('Wiring Table'!$A66="","",0)</f>
        <v>0</v>
      </c>
      <c r="W66" s="10">
        <f>IF('Wiring Table'!$A66="","",0)</f>
        <v>0</v>
      </c>
      <c r="X66" s="10">
        <f>IF('Wiring Table'!$A66="","",Settings!$A$16)</f>
        <v>1</v>
      </c>
      <c r="Y66" s="10">
        <f>IF('Wiring Table'!$D66="","",VLOOKUP('Wiring Table'!$D66,Legend!$K:$M,3,FALSE))</f>
        <v>3</v>
      </c>
      <c r="Z66" s="8">
        <f>IF('Wiring Table'!$A66="","",Settings!$A$18)</f>
        <v>1</v>
      </c>
      <c r="AA66" s="13" t="str">
        <f t="shared" si="10"/>
        <v>GND</v>
      </c>
      <c r="AB66" s="8">
        <f>IF('Wiring Table'!$A66="","",Settings!$C$20)</f>
        <v>0</v>
      </c>
      <c r="AC66" s="13" t="str">
        <f>IF('Wiring Table'!A66="","",IF('Wiring Table'!H66&lt;&gt;"",'Wiring Table'!H66,'Wiring Table'!H65))</f>
        <v>BOX (GND)</v>
      </c>
      <c r="AD66" s="8">
        <f t="shared" si="11"/>
        <v>0</v>
      </c>
      <c r="AE66" s="13" t="str">
        <f t="shared" si="12"/>
        <v>GND</v>
      </c>
      <c r="AF66" s="8">
        <f>IF('Wiring Table'!$A66="","",Settings!$C$22)</f>
        <v>0</v>
      </c>
      <c r="AG66" s="13" t="str">
        <f>IF('Wiring Table'!A66="","",IF('Wiring Table'!I66&lt;&gt;"",'Wiring Table'!I66,'Wiring Table'!I65))</f>
        <v>MORS. PE (UP)</v>
      </c>
      <c r="AH66" s="8">
        <f t="shared" si="13"/>
        <v>0</v>
      </c>
      <c r="AI66" s="13" t="str">
        <f t="shared" si="14"/>
        <v>GND</v>
      </c>
      <c r="AJ66" s="8">
        <f>IF('Wiring Table'!$A66="","",Settings!$C$24)</f>
        <v>0</v>
      </c>
      <c r="AK66" s="8">
        <f>IF('Wiring Table'!$A66="","",Settings!$A$16)</f>
        <v>1</v>
      </c>
      <c r="AL66" s="8">
        <f>IF('Wiring Table'!$A66="","",Settings!$C$14)</f>
        <v>30</v>
      </c>
      <c r="AM66" s="8">
        <f t="shared" si="9"/>
        <v>40</v>
      </c>
      <c r="AN66" s="8">
        <f>IF('Wiring Table'!$A66="","",Settings!$G$14)</f>
        <v>0</v>
      </c>
      <c r="AO66" s="8">
        <f>IF('Wiring Table'!$A66="","",Settings!$G$16)</f>
        <v>0</v>
      </c>
      <c r="AP66" s="8">
        <f>IF('Wiring Table'!$A66="","",Settings!$G$18)</f>
        <v>0</v>
      </c>
      <c r="AQ66" s="8">
        <f t="shared" si="15"/>
        <v>40</v>
      </c>
      <c r="AR66" s="8">
        <f>IF('Wiring Table'!$A66="","",Settings!$C$16)</f>
        <v>30</v>
      </c>
    </row>
    <row r="67" spans="1:44">
      <c r="A67" s="8">
        <f>IF('Wiring Table'!$A67="","",'Wiring Table'!$A67)</f>
        <v>65</v>
      </c>
      <c r="B67" s="9" t="str" cm="1">
        <f t="array" ref="B67">IF('Wiring Table'!$A67="","",IF('Wiring Table'!$B67&lt;&gt;"",'Wiring Table'!$B67,LOOKUP(2,1/('Wiring Table'!$B$1:$B66&lt;&gt;""),'Wiring Table'!$B$1:$B66)))</f>
        <v>GND</v>
      </c>
      <c r="C67" s="8" t="str">
        <f>IF('Wiring Table'!$C67="","",'Wiring Table'!$C67)</f>
        <v>YE/GR</v>
      </c>
      <c r="D67" s="8">
        <f>IF('Wiring Table'!$D67="","",'Wiring Table'!$D67)</f>
        <v>2.5</v>
      </c>
      <c r="E67" s="10">
        <f>IF('Wiring Table'!$A67="","",Settings!$A$14)</f>
        <v>2</v>
      </c>
      <c r="F67" s="10">
        <f>IF('Wiring Table'!$A67="","",0)</f>
        <v>0</v>
      </c>
      <c r="G67" s="10">
        <f>IF('Wiring Table'!$E67="","",'Wiring Table'!$E67)</f>
        <v>200</v>
      </c>
      <c r="H67" s="11">
        <f>IF('Wiring Table'!A67="","",IF('Wiring Table'!F67&lt;&gt;"",VLOOKUP('Wiring Table'!F67,Legend!$A:$F,5,FALSE),IF('Wiring Table'!F66&lt;&gt;"",VLOOKUP('Wiring Table'!F66,Legend!$A:$F,5,FALSE),"")))</f>
        <v>5</v>
      </c>
      <c r="I67" s="11">
        <f>IF('Wiring Table'!A67="","",IF('Wiring Table'!F67&lt;&gt;"",VLOOKUP('Wiring Table'!F67,Legend!$A:$F,6,FALSE),IF('Wiring Table'!F66&lt;&gt;"",VLOOKUP('Wiring Table'!F66,Legend!$A:$F,6,FALSE),"")))</f>
        <v>3</v>
      </c>
      <c r="J67" s="10">
        <f>IF('Wiring Table'!A67="","",IF('Wiring Table'!G67&lt;&gt;"",VLOOKUP('Wiring Table'!G67,Legend!$A:$F,5,FALSE),IF('Wiring Table'!G66&lt;&gt;"",VLOOKUP('Wiring Table'!G66,Legend!$A:$F,5,FALSE),"")))</f>
        <v>5</v>
      </c>
      <c r="K67" s="11">
        <f>IF('Wiring Table'!A67="","",IF('Wiring Table'!G67&lt;&gt;"",VLOOKUP('Wiring Table'!G67,Legend!$A:$F,6,FALSE),IF('Wiring Table'!G66&lt;&gt;"",VLOOKUP('Wiring Table'!G66,Legend!$A:$F,6,FALSE),"")))</f>
        <v>3</v>
      </c>
      <c r="L67" s="11">
        <f t="shared" si="18"/>
        <v>2.5</v>
      </c>
      <c r="M67" s="10">
        <f t="shared" si="19"/>
        <v>2.6</v>
      </c>
      <c r="N67" s="11">
        <f>IF('Wiring Table'!$D67="","",VLOOKUP('Wiring Table'!$D67,Legend!$K:$L,2,FALSE))</f>
        <v>3</v>
      </c>
      <c r="O67" s="11">
        <f>IF('Wiring Table'!$D67="","",VLOOKUP('Wiring Table'!$D67,Legend!$K:$L,2,FALSE))</f>
        <v>3</v>
      </c>
      <c r="P67" s="10">
        <f>IF('Wiring Table'!$A67="","",0)</f>
        <v>0</v>
      </c>
      <c r="Q67" s="10">
        <f>IF('Wiring Table'!$A67="","",0)</f>
        <v>0</v>
      </c>
      <c r="R67" s="10">
        <f>IF('Wiring Table'!$A67="","",0)</f>
        <v>0</v>
      </c>
      <c r="S67" s="10">
        <f>IF('Wiring Table'!$A67="","",0)</f>
        <v>0</v>
      </c>
      <c r="T67" s="10">
        <f>IF('Wiring Table'!$A67="","",0)</f>
        <v>0</v>
      </c>
      <c r="U67" s="10">
        <f>IF('Wiring Table'!$A67="","",0)</f>
        <v>0</v>
      </c>
      <c r="V67" s="10">
        <f>IF('Wiring Table'!$A67="","",0)</f>
        <v>0</v>
      </c>
      <c r="W67" s="10">
        <f>IF('Wiring Table'!$A67="","",0)</f>
        <v>0</v>
      </c>
      <c r="X67" s="10">
        <f>IF('Wiring Table'!$A67="","",Settings!$A$16)</f>
        <v>1</v>
      </c>
      <c r="Y67" s="10">
        <f>IF('Wiring Table'!$D67="","",VLOOKUP('Wiring Table'!$D67,Legend!$K:$M,3,FALSE))</f>
        <v>3</v>
      </c>
      <c r="Z67" s="8">
        <f>IF('Wiring Table'!$A67="","",Settings!$A$18)</f>
        <v>1</v>
      </c>
      <c r="AA67" s="13" t="str">
        <f t="shared" si="10"/>
        <v>GND</v>
      </c>
      <c r="AB67" s="8">
        <f>IF('Wiring Table'!$A67="","",Settings!$C$20)</f>
        <v>0</v>
      </c>
      <c r="AC67" s="13" t="str">
        <f>IF('Wiring Table'!A67="","",IF('Wiring Table'!H67&lt;&gt;"",'Wiring Table'!H67,'Wiring Table'!H66))</f>
        <v>BOX (GND)</v>
      </c>
      <c r="AD67" s="8">
        <f t="shared" si="11"/>
        <v>0</v>
      </c>
      <c r="AE67" s="13" t="str">
        <f t="shared" si="12"/>
        <v>GND</v>
      </c>
      <c r="AF67" s="8">
        <f>IF('Wiring Table'!$A67="","",Settings!$C$22)</f>
        <v>0</v>
      </c>
      <c r="AG67" s="13" t="str">
        <f>IF('Wiring Table'!A67="","",IF('Wiring Table'!I67&lt;&gt;"",'Wiring Table'!I67,'Wiring Table'!I66))</f>
        <v>PORTELLA (GND)</v>
      </c>
      <c r="AH67" s="8">
        <f t="shared" si="13"/>
        <v>0</v>
      </c>
      <c r="AI67" s="13" t="str">
        <f t="shared" si="14"/>
        <v>GND</v>
      </c>
      <c r="AJ67" s="8">
        <f>IF('Wiring Table'!$A67="","",Settings!$C$24)</f>
        <v>0</v>
      </c>
      <c r="AK67" s="8">
        <f>IF('Wiring Table'!$A67="","",Settings!$A$16)</f>
        <v>1</v>
      </c>
      <c r="AL67" s="8">
        <f>IF('Wiring Table'!$A67="","",Settings!$C$14)</f>
        <v>30</v>
      </c>
      <c r="AM67" s="8">
        <f t="shared" si="9"/>
        <v>40</v>
      </c>
      <c r="AN67" s="8">
        <f>IF('Wiring Table'!$A67="","",Settings!$G$14)</f>
        <v>0</v>
      </c>
      <c r="AO67" s="8">
        <f>IF('Wiring Table'!$A67="","",Settings!$G$16)</f>
        <v>0</v>
      </c>
      <c r="AP67" s="8">
        <f>IF('Wiring Table'!$A67="","",Settings!$G$18)</f>
        <v>0</v>
      </c>
      <c r="AQ67" s="8">
        <f t="shared" si="15"/>
        <v>40</v>
      </c>
      <c r="AR67" s="8">
        <f>IF('Wiring Table'!$A67="","",Settings!$C$16)</f>
        <v>30</v>
      </c>
    </row>
    <row r="68" spans="1:44">
      <c r="A68" s="8" t="str">
        <f>IF('Wiring Table'!$A68="","",'Wiring Table'!$A68)</f>
        <v/>
      </c>
      <c r="B68" s="9" t="str" cm="1">
        <f t="array" ref="B68">IF('Wiring Table'!$A68="","",IF('Wiring Table'!$B68&lt;&gt;"",'Wiring Table'!$B68,LOOKUP(2,1/('Wiring Table'!$B$1:$B67&lt;&gt;""),'Wiring Table'!$B$1:$B67)))</f>
        <v/>
      </c>
      <c r="C68" s="8" t="str">
        <f>IF('Wiring Table'!$C68="","",'Wiring Table'!$C68)</f>
        <v/>
      </c>
      <c r="D68" s="8" t="str">
        <f>IF('Wiring Table'!$D68="","",'Wiring Table'!$D68)</f>
        <v/>
      </c>
      <c r="E68" s="10" t="str">
        <f>IF('Wiring Table'!$A68="","",Settings!$A$14)</f>
        <v/>
      </c>
      <c r="F68" s="10" t="str">
        <f>IF('Wiring Table'!$A68="","",0)</f>
        <v/>
      </c>
      <c r="G68" s="10" t="str">
        <f>IF('Wiring Table'!$E68="","",'Wiring Table'!$E68)</f>
        <v/>
      </c>
      <c r="H68" s="11" t="str">
        <f>IF('Wiring Table'!A68="","",IF('Wiring Table'!F68&lt;&gt;"",VLOOKUP('Wiring Table'!F68,Legend!$A:$F,5,FALSE),IF('Wiring Table'!F67&lt;&gt;"",VLOOKUP('Wiring Table'!F67,Legend!$A:$F,5,FALSE),"")))</f>
        <v/>
      </c>
      <c r="I68" s="11" t="str">
        <f>IF('Wiring Table'!A68="","",IF('Wiring Table'!F68&lt;&gt;"",VLOOKUP('Wiring Table'!F68,Legend!$A:$F,6,FALSE),IF('Wiring Table'!F67&lt;&gt;"",VLOOKUP('Wiring Table'!F67,Legend!$A:$F,6,FALSE),"")))</f>
        <v/>
      </c>
      <c r="J68" s="10" t="str">
        <f>IF('Wiring Table'!A68="","",IF('Wiring Table'!G68&lt;&gt;"",VLOOKUP('Wiring Table'!G68,Legend!$A:$F,5,FALSE),IF('Wiring Table'!G67&lt;&gt;"",VLOOKUP('Wiring Table'!G67,Legend!$A:$F,5,FALSE),"")))</f>
        <v/>
      </c>
      <c r="K68" s="11" t="str">
        <f>IF('Wiring Table'!A68="","",IF('Wiring Table'!G68&lt;&gt;"",VLOOKUP('Wiring Table'!G68,Legend!$A:$F,6,FALSE),IF('Wiring Table'!G67&lt;&gt;"",VLOOKUP('Wiring Table'!G67,Legend!$A:$F,6,FALSE),"")))</f>
        <v/>
      </c>
      <c r="L68" s="11" t="str">
        <f t="shared" si="18"/>
        <v/>
      </c>
      <c r="M68" s="10" t="str">
        <f t="shared" si="19"/>
        <v/>
      </c>
      <c r="N68" s="11" t="str">
        <f>IF('Wiring Table'!$D68="","",VLOOKUP('Wiring Table'!$D68,Legend!$K:$L,2,FALSE))</f>
        <v/>
      </c>
      <c r="O68" s="11" t="str">
        <f>IF('Wiring Table'!$D68="","",VLOOKUP('Wiring Table'!$D68,Legend!$K:$L,2,FALSE))</f>
        <v/>
      </c>
      <c r="P68" s="10" t="str">
        <f>IF('Wiring Table'!$A68="","",0)</f>
        <v/>
      </c>
      <c r="Q68" s="10" t="str">
        <f>IF('Wiring Table'!$A68="","",0)</f>
        <v/>
      </c>
      <c r="R68" s="10" t="str">
        <f>IF('Wiring Table'!$A68="","",0)</f>
        <v/>
      </c>
      <c r="S68" s="10" t="str">
        <f>IF('Wiring Table'!$A68="","",0)</f>
        <v/>
      </c>
      <c r="T68" s="10" t="str">
        <f>IF('Wiring Table'!$A68="","",0)</f>
        <v/>
      </c>
      <c r="U68" s="10" t="str">
        <f>IF('Wiring Table'!$A68="","",0)</f>
        <v/>
      </c>
      <c r="V68" s="10" t="str">
        <f>IF('Wiring Table'!$A68="","",0)</f>
        <v/>
      </c>
      <c r="W68" s="10" t="str">
        <f>IF('Wiring Table'!$A68="","",0)</f>
        <v/>
      </c>
      <c r="X68" s="10" t="str">
        <f>IF('Wiring Table'!$A68="","",Settings!$A$16)</f>
        <v/>
      </c>
      <c r="Y68" s="10" t="str">
        <f>IF('Wiring Table'!$D68="","",VLOOKUP('Wiring Table'!$D68,Legend!$K:$M,3,FALSE))</f>
        <v/>
      </c>
      <c r="Z68" s="8" t="str">
        <f>IF('Wiring Table'!$A68="","",Settings!$A$18)</f>
        <v/>
      </c>
      <c r="AA68" s="13" t="str">
        <f t="shared" si="10"/>
        <v/>
      </c>
      <c r="AB68" s="8" t="str">
        <f>IF('Wiring Table'!$A68="","",Settings!$C$20)</f>
        <v/>
      </c>
      <c r="AC68" s="13" t="str">
        <f>IF('Wiring Table'!A68="","",IF('Wiring Table'!H68&lt;&gt;"",'Wiring Table'!H68,'Wiring Table'!H67))</f>
        <v/>
      </c>
      <c r="AD68" s="8" t="str">
        <f t="shared" si="11"/>
        <v/>
      </c>
      <c r="AE68" s="13" t="str">
        <f t="shared" si="12"/>
        <v/>
      </c>
      <c r="AF68" s="8" t="str">
        <f>IF('Wiring Table'!$A68="","",Settings!$C$22)</f>
        <v/>
      </c>
      <c r="AG68" s="13" t="str">
        <f>IF('Wiring Table'!A68="","",IF('Wiring Table'!I68&lt;&gt;"",'Wiring Table'!I68,'Wiring Table'!I67))</f>
        <v/>
      </c>
      <c r="AH68" s="8" t="str">
        <f t="shared" si="13"/>
        <v/>
      </c>
      <c r="AI68" s="13" t="str">
        <f t="shared" si="14"/>
        <v/>
      </c>
      <c r="AJ68" s="8" t="str">
        <f>IF('Wiring Table'!$A68="","",Settings!$C$24)</f>
        <v/>
      </c>
      <c r="AK68" s="8" t="str">
        <f>IF('Wiring Table'!$A68="","",Settings!$A$16)</f>
        <v/>
      </c>
      <c r="AL68" s="8" t="str">
        <f>IF('Wiring Table'!$A68="","",Settings!$C$14)</f>
        <v/>
      </c>
      <c r="AM68" s="8" t="str">
        <f t="shared" si="9"/>
        <v/>
      </c>
      <c r="AN68" s="8" t="str">
        <f>IF('Wiring Table'!$A68="","",Settings!$G$14)</f>
        <v/>
      </c>
      <c r="AO68" s="8" t="str">
        <f>IF('Wiring Table'!$A68="","",Settings!$G$16)</f>
        <v/>
      </c>
      <c r="AP68" s="8" t="str">
        <f>IF('Wiring Table'!$A68="","",Settings!$G$18)</f>
        <v/>
      </c>
      <c r="AQ68" s="8" t="str">
        <f t="shared" si="15"/>
        <v/>
      </c>
      <c r="AR68" s="8" t="str">
        <f>IF('Wiring Table'!$A68="","",Settings!$C$16)</f>
        <v/>
      </c>
    </row>
    <row r="69" spans="1:44">
      <c r="A69" s="8" t="str">
        <f>IF('Wiring Table'!$A69="","",'Wiring Table'!$A69)</f>
        <v/>
      </c>
      <c r="B69" s="9" t="str" cm="1">
        <f t="array" ref="B69">IF('Wiring Table'!$A69="","",IF('Wiring Table'!$B69&lt;&gt;"",'Wiring Table'!$B69,LOOKUP(2,1/('Wiring Table'!$B$1:$B68&lt;&gt;""),'Wiring Table'!$B$1:$B68)))</f>
        <v/>
      </c>
      <c r="C69" s="8" t="str">
        <f>IF('Wiring Table'!$C69="","",'Wiring Table'!$C69)</f>
        <v/>
      </c>
      <c r="D69" s="8" t="str">
        <f>IF('Wiring Table'!$D69="","",'Wiring Table'!$D69)</f>
        <v/>
      </c>
      <c r="E69" s="10" t="str">
        <f>IF('Wiring Table'!$A69="","",Settings!$A$14)</f>
        <v/>
      </c>
      <c r="F69" s="10" t="str">
        <f>IF('Wiring Table'!$A69="","",0)</f>
        <v/>
      </c>
      <c r="G69" s="10" t="str">
        <f>IF('Wiring Table'!$E69="","",'Wiring Table'!$E69)</f>
        <v/>
      </c>
      <c r="H69" s="11" t="str">
        <f>IF('Wiring Table'!A69="","",IF('Wiring Table'!F69&lt;&gt;"",VLOOKUP('Wiring Table'!F69,Legend!$A:$F,5,FALSE),IF('Wiring Table'!F68&lt;&gt;"",VLOOKUP('Wiring Table'!F68,Legend!$A:$F,5,FALSE),"")))</f>
        <v/>
      </c>
      <c r="I69" s="11" t="str">
        <f>IF('Wiring Table'!A69="","",IF('Wiring Table'!F69&lt;&gt;"",VLOOKUP('Wiring Table'!F69,Legend!$A:$F,6,FALSE),IF('Wiring Table'!F68&lt;&gt;"",VLOOKUP('Wiring Table'!F68,Legend!$A:$F,6,FALSE),"")))</f>
        <v/>
      </c>
      <c r="J69" s="10" t="str">
        <f>IF('Wiring Table'!A69="","",IF('Wiring Table'!G69&lt;&gt;"",VLOOKUP('Wiring Table'!G69,Legend!$A:$F,5,FALSE),IF('Wiring Table'!G68&lt;&gt;"",VLOOKUP('Wiring Table'!G68,Legend!$A:$F,5,FALSE),"")))</f>
        <v/>
      </c>
      <c r="K69" s="11" t="str">
        <f>IF('Wiring Table'!A69="","",IF('Wiring Table'!G69&lt;&gt;"",VLOOKUP('Wiring Table'!G69,Legend!$A:$F,6,FALSE),IF('Wiring Table'!G68&lt;&gt;"",VLOOKUP('Wiring Table'!G68,Legend!$A:$F,6,FALSE),"")))</f>
        <v/>
      </c>
      <c r="L69" s="11" t="str">
        <f t="shared" si="18"/>
        <v/>
      </c>
      <c r="M69" s="10" t="str">
        <f t="shared" si="19"/>
        <v/>
      </c>
      <c r="N69" s="11" t="str">
        <f>IF('Wiring Table'!$D69="","",VLOOKUP('Wiring Table'!$D69,Legend!$K:$L,2,FALSE))</f>
        <v/>
      </c>
      <c r="O69" s="11" t="str">
        <f>IF('Wiring Table'!$D69="","",VLOOKUP('Wiring Table'!$D69,Legend!$K:$L,2,FALSE))</f>
        <v/>
      </c>
      <c r="P69" s="10" t="str">
        <f>IF('Wiring Table'!$A69="","",0)</f>
        <v/>
      </c>
      <c r="Q69" s="10" t="str">
        <f>IF('Wiring Table'!$A69="","",0)</f>
        <v/>
      </c>
      <c r="R69" s="10" t="str">
        <f>IF('Wiring Table'!$A69="","",0)</f>
        <v/>
      </c>
      <c r="S69" s="10" t="str">
        <f>IF('Wiring Table'!$A69="","",0)</f>
        <v/>
      </c>
      <c r="T69" s="10" t="str">
        <f>IF('Wiring Table'!$A69="","",0)</f>
        <v/>
      </c>
      <c r="U69" s="10" t="str">
        <f>IF('Wiring Table'!$A69="","",0)</f>
        <v/>
      </c>
      <c r="V69" s="10" t="str">
        <f>IF('Wiring Table'!$A69="","",0)</f>
        <v/>
      </c>
      <c r="W69" s="10" t="str">
        <f>IF('Wiring Table'!$A69="","",0)</f>
        <v/>
      </c>
      <c r="X69" s="10" t="str">
        <f>IF('Wiring Table'!$A69="","",Settings!$A$16)</f>
        <v/>
      </c>
      <c r="Y69" s="10" t="str">
        <f>IF('Wiring Table'!$D69="","",VLOOKUP('Wiring Table'!$D69,Legend!$K:$M,3,FALSE))</f>
        <v/>
      </c>
      <c r="Z69" s="8" t="str">
        <f>IF('Wiring Table'!$A69="","",Settings!$A$18)</f>
        <v/>
      </c>
      <c r="AA69" s="13" t="str">
        <f t="shared" si="10"/>
        <v/>
      </c>
      <c r="AB69" s="8" t="str">
        <f>IF('Wiring Table'!$A69="","",Settings!$C$20)</f>
        <v/>
      </c>
      <c r="AC69" s="13" t="str">
        <f>IF('Wiring Table'!A69="","",IF('Wiring Table'!H69&lt;&gt;"",'Wiring Table'!H69,'Wiring Table'!H68))</f>
        <v/>
      </c>
      <c r="AD69" s="8" t="str">
        <f t="shared" si="11"/>
        <v/>
      </c>
      <c r="AE69" s="13" t="str">
        <f t="shared" si="12"/>
        <v/>
      </c>
      <c r="AF69" s="8" t="str">
        <f>IF('Wiring Table'!$A69="","",Settings!$C$22)</f>
        <v/>
      </c>
      <c r="AG69" s="13" t="str">
        <f>IF('Wiring Table'!A69="","",IF('Wiring Table'!I69&lt;&gt;"",'Wiring Table'!I69,'Wiring Table'!I68))</f>
        <v/>
      </c>
      <c r="AH69" s="8" t="str">
        <f t="shared" si="13"/>
        <v/>
      </c>
      <c r="AI69" s="13" t="str">
        <f t="shared" si="14"/>
        <v/>
      </c>
      <c r="AJ69" s="8" t="str">
        <f>IF('Wiring Table'!$A69="","",Settings!$C$24)</f>
        <v/>
      </c>
      <c r="AK69" s="8" t="str">
        <f>IF('Wiring Table'!$A69="","",Settings!$A$16)</f>
        <v/>
      </c>
      <c r="AL69" s="8" t="str">
        <f>IF('Wiring Table'!$A69="","",Settings!$C$14)</f>
        <v/>
      </c>
      <c r="AM69" s="8" t="str">
        <f t="shared" si="9"/>
        <v/>
      </c>
      <c r="AN69" s="8" t="str">
        <f>IF('Wiring Table'!$A69="","",Settings!$G$14)</f>
        <v/>
      </c>
      <c r="AO69" s="8" t="str">
        <f>IF('Wiring Table'!$A69="","",Settings!$G$16)</f>
        <v/>
      </c>
      <c r="AP69" s="8" t="str">
        <f>IF('Wiring Table'!$A69="","",Settings!$G$18)</f>
        <v/>
      </c>
      <c r="AQ69" s="8" t="str">
        <f t="shared" si="15"/>
        <v/>
      </c>
      <c r="AR69" s="8" t="str">
        <f>IF('Wiring Table'!$A69="","",Settings!$C$16)</f>
        <v/>
      </c>
    </row>
    <row r="70" spans="1:44">
      <c r="A70" s="8" t="str">
        <f>IF('Wiring Table'!$A70="","",'Wiring Table'!$A70)</f>
        <v/>
      </c>
      <c r="B70" s="9" t="str" cm="1">
        <f t="array" ref="B70">IF('Wiring Table'!$A70="","",IF('Wiring Table'!$B70&lt;&gt;"",'Wiring Table'!$B70,LOOKUP(2,1/('Wiring Table'!$B$1:$B69&lt;&gt;""),'Wiring Table'!$B$1:$B69)))</f>
        <v/>
      </c>
      <c r="C70" s="8" t="str">
        <f>IF('Wiring Table'!$C70="","",'Wiring Table'!$C70)</f>
        <v/>
      </c>
      <c r="D70" s="8" t="str">
        <f>IF('Wiring Table'!$D70="","",'Wiring Table'!$D70)</f>
        <v/>
      </c>
      <c r="E70" s="10" t="str">
        <f>IF('Wiring Table'!$A70="","",Settings!$A$14)</f>
        <v/>
      </c>
      <c r="F70" s="10" t="str">
        <f>IF('Wiring Table'!$A70="","",0)</f>
        <v/>
      </c>
      <c r="G70" s="10" t="str">
        <f>IF('Wiring Table'!$E70="","",'Wiring Table'!$E70)</f>
        <v/>
      </c>
      <c r="H70" s="11" t="str">
        <f>IF('Wiring Table'!A70="","",IF('Wiring Table'!F70&lt;&gt;"",VLOOKUP('Wiring Table'!F70,Legend!$A:$F,5,FALSE),IF('Wiring Table'!F69&lt;&gt;"",VLOOKUP('Wiring Table'!F69,Legend!$A:$F,5,FALSE),"")))</f>
        <v/>
      </c>
      <c r="I70" s="11" t="str">
        <f>IF('Wiring Table'!A70="","",IF('Wiring Table'!F70&lt;&gt;"",VLOOKUP('Wiring Table'!F70,Legend!$A:$F,6,FALSE),IF('Wiring Table'!F69&lt;&gt;"",VLOOKUP('Wiring Table'!F69,Legend!$A:$F,6,FALSE),"")))</f>
        <v/>
      </c>
      <c r="J70" s="10" t="str">
        <f>IF('Wiring Table'!A70="","",IF('Wiring Table'!G70&lt;&gt;"",VLOOKUP('Wiring Table'!G70,Legend!$A:$F,5,FALSE),IF('Wiring Table'!G69&lt;&gt;"",VLOOKUP('Wiring Table'!G69,Legend!$A:$F,5,FALSE),"")))</f>
        <v/>
      </c>
      <c r="K70" s="11" t="str">
        <f>IF('Wiring Table'!A70="","",IF('Wiring Table'!G70&lt;&gt;"",VLOOKUP('Wiring Table'!G70,Legend!$A:$F,6,FALSE),IF('Wiring Table'!G69&lt;&gt;"",VLOOKUP('Wiring Table'!G69,Legend!$A:$F,6,FALSE),"")))</f>
        <v/>
      </c>
      <c r="L70" s="11" t="str">
        <f t="shared" si="18"/>
        <v/>
      </c>
      <c r="M70" s="10" t="str">
        <f t="shared" si="19"/>
        <v/>
      </c>
      <c r="N70" s="11" t="str">
        <f>IF('Wiring Table'!$D70="","",VLOOKUP('Wiring Table'!$D70,Legend!$K:$L,2,FALSE))</f>
        <v/>
      </c>
      <c r="O70" s="11" t="str">
        <f>IF('Wiring Table'!$D70="","",VLOOKUP('Wiring Table'!$D70,Legend!$K:$L,2,FALSE))</f>
        <v/>
      </c>
      <c r="P70" s="10" t="str">
        <f>IF('Wiring Table'!$A70="","",0)</f>
        <v/>
      </c>
      <c r="Q70" s="10" t="str">
        <f>IF('Wiring Table'!$A70="","",0)</f>
        <v/>
      </c>
      <c r="R70" s="10" t="str">
        <f>IF('Wiring Table'!$A70="","",0)</f>
        <v/>
      </c>
      <c r="S70" s="10" t="str">
        <f>IF('Wiring Table'!$A70="","",0)</f>
        <v/>
      </c>
      <c r="T70" s="10" t="str">
        <f>IF('Wiring Table'!$A70="","",0)</f>
        <v/>
      </c>
      <c r="U70" s="10" t="str">
        <f>IF('Wiring Table'!$A70="","",0)</f>
        <v/>
      </c>
      <c r="V70" s="10" t="str">
        <f>IF('Wiring Table'!$A70="","",0)</f>
        <v/>
      </c>
      <c r="W70" s="10" t="str">
        <f>IF('Wiring Table'!$A70="","",0)</f>
        <v/>
      </c>
      <c r="X70" s="10" t="str">
        <f>IF('Wiring Table'!$A70="","",Settings!$A$16)</f>
        <v/>
      </c>
      <c r="Y70" s="10" t="str">
        <f>IF('Wiring Table'!$D70="","",VLOOKUP('Wiring Table'!$D70,Legend!$K:$M,3,FALSE))</f>
        <v/>
      </c>
      <c r="Z70" s="8" t="str">
        <f>IF('Wiring Table'!$A70="","",Settings!$A$18)</f>
        <v/>
      </c>
      <c r="AA70" s="13" t="str">
        <f t="shared" si="10"/>
        <v/>
      </c>
      <c r="AB70" s="8" t="str">
        <f>IF('Wiring Table'!$A70="","",Settings!$C$20)</f>
        <v/>
      </c>
      <c r="AC70" s="13" t="str">
        <f>IF('Wiring Table'!A70="","",IF('Wiring Table'!H70&lt;&gt;"",'Wiring Table'!H70,'Wiring Table'!H69))</f>
        <v/>
      </c>
      <c r="AD70" s="8" t="str">
        <f t="shared" si="11"/>
        <v/>
      </c>
      <c r="AE70" s="13" t="str">
        <f t="shared" si="12"/>
        <v/>
      </c>
      <c r="AF70" s="8" t="str">
        <f>IF('Wiring Table'!$A70="","",Settings!$C$22)</f>
        <v/>
      </c>
      <c r="AG70" s="13" t="str">
        <f>IF('Wiring Table'!A70="","",IF('Wiring Table'!I70&lt;&gt;"",'Wiring Table'!I70,'Wiring Table'!I69))</f>
        <v/>
      </c>
      <c r="AH70" s="8" t="str">
        <f t="shared" si="13"/>
        <v/>
      </c>
      <c r="AI70" s="13" t="str">
        <f t="shared" si="14"/>
        <v/>
      </c>
      <c r="AJ70" s="8" t="str">
        <f>IF('Wiring Table'!$A70="","",Settings!$C$24)</f>
        <v/>
      </c>
      <c r="AK70" s="8" t="str">
        <f>IF('Wiring Table'!$A70="","",Settings!$A$16)</f>
        <v/>
      </c>
      <c r="AL70" s="8" t="str">
        <f>IF('Wiring Table'!$A70="","",Settings!$C$14)</f>
        <v/>
      </c>
      <c r="AM70" s="8" t="str">
        <f t="shared" si="9"/>
        <v/>
      </c>
      <c r="AN70" s="8" t="str">
        <f>IF('Wiring Table'!$A70="","",Settings!$G$14)</f>
        <v/>
      </c>
      <c r="AO70" s="8" t="str">
        <f>IF('Wiring Table'!$A70="","",Settings!$G$16)</f>
        <v/>
      </c>
      <c r="AP70" s="8" t="str">
        <f>IF('Wiring Table'!$A70="","",Settings!$G$18)</f>
        <v/>
      </c>
      <c r="AQ70" s="8" t="str">
        <f t="shared" si="15"/>
        <v/>
      </c>
      <c r="AR70" s="8" t="str">
        <f>IF('Wiring Table'!$A70="","",Settings!$C$16)</f>
        <v/>
      </c>
    </row>
    <row r="71" spans="1:44">
      <c r="A71" s="8" t="str">
        <f>IF('Wiring Table'!$A71="","",'Wiring Table'!$A71)</f>
        <v/>
      </c>
      <c r="B71" s="9" t="str" cm="1">
        <f t="array" ref="B71">IF('Wiring Table'!$A71="","",IF('Wiring Table'!$B71&lt;&gt;"",'Wiring Table'!$B71,LOOKUP(2,1/('Wiring Table'!$B$1:$B70&lt;&gt;""),'Wiring Table'!$B$1:$B70)))</f>
        <v/>
      </c>
      <c r="C71" s="8" t="str">
        <f>IF('Wiring Table'!$C71="","",'Wiring Table'!$C71)</f>
        <v/>
      </c>
      <c r="D71" s="8" t="str">
        <f>IF('Wiring Table'!$D71="","",'Wiring Table'!$D71)</f>
        <v/>
      </c>
      <c r="E71" s="10" t="str">
        <f>IF('Wiring Table'!$A71="","",Settings!$A$14)</f>
        <v/>
      </c>
      <c r="F71" s="10" t="str">
        <f>IF('Wiring Table'!$A71="","",0)</f>
        <v/>
      </c>
      <c r="G71" s="10" t="str">
        <f>IF('Wiring Table'!$E71="","",'Wiring Table'!$E71)</f>
        <v/>
      </c>
      <c r="H71" s="11" t="str">
        <f>IF('Wiring Table'!A71="","",IF('Wiring Table'!F71&lt;&gt;"",VLOOKUP('Wiring Table'!F71,Legend!$A:$F,5,FALSE),IF('Wiring Table'!F70&lt;&gt;"",VLOOKUP('Wiring Table'!F70,Legend!$A:$F,5,FALSE),"")))</f>
        <v/>
      </c>
      <c r="I71" s="11" t="str">
        <f>IF('Wiring Table'!A71="","",IF('Wiring Table'!F71&lt;&gt;"",VLOOKUP('Wiring Table'!F71,Legend!$A:$F,6,FALSE),IF('Wiring Table'!F70&lt;&gt;"",VLOOKUP('Wiring Table'!F70,Legend!$A:$F,6,FALSE),"")))</f>
        <v/>
      </c>
      <c r="J71" s="10" t="str">
        <f>IF('Wiring Table'!A71="","",IF('Wiring Table'!G71&lt;&gt;"",VLOOKUP('Wiring Table'!G71,Legend!$A:$F,5,FALSE),IF('Wiring Table'!G70&lt;&gt;"",VLOOKUP('Wiring Table'!G70,Legend!$A:$F,5,FALSE),"")))</f>
        <v/>
      </c>
      <c r="K71" s="11" t="str">
        <f>IF('Wiring Table'!A71="","",IF('Wiring Table'!G71&lt;&gt;"",VLOOKUP('Wiring Table'!G71,Legend!$A:$F,6,FALSE),IF('Wiring Table'!G70&lt;&gt;"",VLOOKUP('Wiring Table'!G70,Legend!$A:$F,6,FALSE),"")))</f>
        <v/>
      </c>
      <c r="L71" s="11" t="str">
        <f t="shared" si="18"/>
        <v/>
      </c>
      <c r="M71" s="10" t="str">
        <f t="shared" si="19"/>
        <v/>
      </c>
      <c r="N71" s="11" t="str">
        <f>IF('Wiring Table'!$D71="","",VLOOKUP('Wiring Table'!$D71,Legend!$K:$L,2,FALSE))</f>
        <v/>
      </c>
      <c r="O71" s="11" t="str">
        <f>IF('Wiring Table'!$D71="","",VLOOKUP('Wiring Table'!$D71,Legend!$K:$L,2,FALSE))</f>
        <v/>
      </c>
      <c r="P71" s="10" t="str">
        <f>IF('Wiring Table'!$A71="","",0)</f>
        <v/>
      </c>
      <c r="Q71" s="10" t="str">
        <f>IF('Wiring Table'!$A71="","",0)</f>
        <v/>
      </c>
      <c r="R71" s="10" t="str">
        <f>IF('Wiring Table'!$A71="","",0)</f>
        <v/>
      </c>
      <c r="S71" s="10" t="str">
        <f>IF('Wiring Table'!$A71="","",0)</f>
        <v/>
      </c>
      <c r="T71" s="10" t="str">
        <f>IF('Wiring Table'!$A71="","",0)</f>
        <v/>
      </c>
      <c r="U71" s="10" t="str">
        <f>IF('Wiring Table'!$A71="","",0)</f>
        <v/>
      </c>
      <c r="V71" s="10" t="str">
        <f>IF('Wiring Table'!$A71="","",0)</f>
        <v/>
      </c>
      <c r="W71" s="10" t="str">
        <f>IF('Wiring Table'!$A71="","",0)</f>
        <v/>
      </c>
      <c r="X71" s="10" t="str">
        <f>IF('Wiring Table'!$A71="","",Settings!$A$16)</f>
        <v/>
      </c>
      <c r="Y71" s="10" t="str">
        <f>IF('Wiring Table'!$D71="","",VLOOKUP('Wiring Table'!$D71,Legend!$K:$M,3,FALSE))</f>
        <v/>
      </c>
      <c r="Z71" s="8" t="str">
        <f>IF('Wiring Table'!$A71="","",Settings!$A$18)</f>
        <v/>
      </c>
      <c r="AA71" s="13" t="str">
        <f t="shared" si="10"/>
        <v/>
      </c>
      <c r="AB71" s="8" t="str">
        <f>IF('Wiring Table'!$A71="","",Settings!$C$20)</f>
        <v/>
      </c>
      <c r="AC71" s="13" t="str">
        <f>IF('Wiring Table'!A71="","",IF('Wiring Table'!H71&lt;&gt;"",'Wiring Table'!H71,'Wiring Table'!H70))</f>
        <v/>
      </c>
      <c r="AD71" s="8" t="str">
        <f t="shared" si="11"/>
        <v/>
      </c>
      <c r="AE71" s="13" t="str">
        <f t="shared" si="12"/>
        <v/>
      </c>
      <c r="AF71" s="8" t="str">
        <f>IF('Wiring Table'!$A71="","",Settings!$C$22)</f>
        <v/>
      </c>
      <c r="AG71" s="13" t="str">
        <f>IF('Wiring Table'!A71="","",IF('Wiring Table'!I71&lt;&gt;"",'Wiring Table'!I71,'Wiring Table'!I70))</f>
        <v/>
      </c>
      <c r="AH71" s="8" t="str">
        <f t="shared" si="13"/>
        <v/>
      </c>
      <c r="AI71" s="13" t="str">
        <f t="shared" si="14"/>
        <v/>
      </c>
      <c r="AJ71" s="8" t="str">
        <f>IF('Wiring Table'!$A71="","",Settings!$C$24)</f>
        <v/>
      </c>
      <c r="AK71" s="8" t="str">
        <f>IF('Wiring Table'!$A71="","",Settings!$A$16)</f>
        <v/>
      </c>
      <c r="AL71" s="8" t="str">
        <f>IF('Wiring Table'!$A71="","",Settings!$C$14)</f>
        <v/>
      </c>
      <c r="AM71" s="8" t="str">
        <f t="shared" si="9"/>
        <v/>
      </c>
      <c r="AN71" s="8" t="str">
        <f>IF('Wiring Table'!$A71="","",Settings!$G$14)</f>
        <v/>
      </c>
      <c r="AO71" s="8" t="str">
        <f>IF('Wiring Table'!$A71="","",Settings!$G$16)</f>
        <v/>
      </c>
      <c r="AP71" s="8" t="str">
        <f>IF('Wiring Table'!$A71="","",Settings!$G$18)</f>
        <v/>
      </c>
      <c r="AQ71" s="8" t="str">
        <f t="shared" si="15"/>
        <v/>
      </c>
      <c r="AR71" s="8" t="str">
        <f>IF('Wiring Table'!$A71="","",Settings!$C$16)</f>
        <v/>
      </c>
    </row>
  </sheetData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Wiring Table</vt:lpstr>
      <vt:lpstr>Legend</vt:lpstr>
      <vt:lpstr>Settings</vt:lpstr>
      <vt:lpstr>AC_Power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2024-09-10T05:42:00Z</dcterms:created>
  <dcterms:modified xsi:type="dcterms:W3CDTF">2025-05-22T15:30:55Z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9635CE8A0AF245849EC1A51D4A78F18C_13</vt:lpwstr>
  </property>
</Properties>
</file>