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de\"/>
    </mc:Choice>
  </mc:AlternateContent>
  <xr:revisionPtr revIDLastSave="0" documentId="13_ncr:1_{81EEA591-4785-4CFD-A317-03536FFCA763}" xr6:coauthVersionLast="47" xr6:coauthVersionMax="47" xr10:uidLastSave="{00000000-0000-0000-0000-000000000000}"/>
  <bookViews>
    <workbookView xWindow="-98" yWindow="-98" windowWidth="22695" windowHeight="14476" xr2:uid="{6922611A-31F7-4743-9E6A-9993706F4D4C}"/>
  </bookViews>
  <sheets>
    <sheet name="BPMN-Chatbot" sheetId="1" r:id="rId1"/>
    <sheet name="ProMoAI" sheetId="2" r:id="rId2"/>
    <sheet name="patternR" sheetId="3" r:id="rId3"/>
    <sheet name="Graph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C24" i="2"/>
  <c r="D24" i="3"/>
  <c r="C24" i="3"/>
  <c r="D23" i="3"/>
  <c r="C23" i="3"/>
  <c r="D23" i="1"/>
  <c r="D23" i="2"/>
  <c r="C23" i="2"/>
  <c r="C23" i="1"/>
  <c r="C30" i="1"/>
  <c r="C31" i="1"/>
  <c r="C33" i="1"/>
  <c r="C34" i="1"/>
  <c r="C35" i="1"/>
  <c r="I3" i="4"/>
  <c r="D3" i="4" s="1"/>
  <c r="M10" i="4"/>
  <c r="M4" i="4"/>
  <c r="M5" i="4"/>
  <c r="M6" i="4"/>
  <c r="M7" i="4"/>
  <c r="M8" i="4"/>
  <c r="C8" i="4" s="1"/>
  <c r="M9" i="4"/>
  <c r="C9" i="4" s="1"/>
  <c r="M3" i="4"/>
  <c r="F39" i="2"/>
  <c r="F40" i="2"/>
  <c r="F41" i="2"/>
  <c r="F42" i="2"/>
  <c r="F43" i="2"/>
  <c r="F44" i="2"/>
  <c r="F38" i="2"/>
  <c r="E44" i="2"/>
  <c r="E43" i="2"/>
  <c r="E42" i="2"/>
  <c r="E41" i="2"/>
  <c r="E40" i="2"/>
  <c r="E39" i="2"/>
  <c r="E38" i="2"/>
  <c r="H10" i="4"/>
  <c r="H4" i="4"/>
  <c r="C4" i="4" s="1"/>
  <c r="H5" i="4"/>
  <c r="C5" i="4" s="1"/>
  <c r="H6" i="4"/>
  <c r="H7" i="4"/>
  <c r="H8" i="4"/>
  <c r="H9" i="4"/>
  <c r="H3" i="4"/>
  <c r="D39" i="2"/>
  <c r="D40" i="2"/>
  <c r="D41" i="2"/>
  <c r="D42" i="2"/>
  <c r="D43" i="2"/>
  <c r="D44" i="2"/>
  <c r="D38" i="2"/>
  <c r="C44" i="2"/>
  <c r="C43" i="2"/>
  <c r="C42" i="2"/>
  <c r="C41" i="2"/>
  <c r="C40" i="2"/>
  <c r="C39" i="2"/>
  <c r="C38" i="2"/>
  <c r="L4" i="4"/>
  <c r="L5" i="4"/>
  <c r="L6" i="4"/>
  <c r="L7" i="4"/>
  <c r="L8" i="4"/>
  <c r="L9" i="4"/>
  <c r="B9" i="4" s="1"/>
  <c r="L3" i="4"/>
  <c r="E43" i="1"/>
  <c r="E42" i="1"/>
  <c r="E40" i="1"/>
  <c r="F40" i="1" s="1"/>
  <c r="F41" i="1"/>
  <c r="F42" i="1"/>
  <c r="F43" i="1"/>
  <c r="F44" i="1"/>
  <c r="F45" i="1"/>
  <c r="F39" i="1"/>
  <c r="E45" i="1"/>
  <c r="E44" i="1"/>
  <c r="E41" i="1"/>
  <c r="E39" i="1"/>
  <c r="G10" i="4"/>
  <c r="G4" i="4"/>
  <c r="G5" i="4"/>
  <c r="G6" i="4"/>
  <c r="G7" i="4"/>
  <c r="G8" i="4"/>
  <c r="G9" i="4"/>
  <c r="G3" i="4"/>
  <c r="B6" i="4"/>
  <c r="D40" i="1"/>
  <c r="D41" i="1"/>
  <c r="D42" i="1"/>
  <c r="D43" i="1"/>
  <c r="D44" i="1"/>
  <c r="D45" i="1"/>
  <c r="D39" i="1"/>
  <c r="C45" i="1"/>
  <c r="C44" i="1"/>
  <c r="C43" i="1"/>
  <c r="C6" i="1"/>
  <c r="J6" i="1" s="1"/>
  <c r="C42" i="1"/>
  <c r="C41" i="1"/>
  <c r="C40" i="1"/>
  <c r="C39" i="1"/>
  <c r="C29" i="1"/>
  <c r="C36" i="1" s="1"/>
  <c r="C32" i="1"/>
  <c r="D6" i="2"/>
  <c r="C6" i="2"/>
  <c r="H26" i="3"/>
  <c r="H27" i="3"/>
  <c r="H28" i="3"/>
  <c r="H29" i="3"/>
  <c r="H30" i="3"/>
  <c r="H31" i="3"/>
  <c r="H25" i="3"/>
  <c r="E34" i="2"/>
  <c r="D34" i="2"/>
  <c r="D36" i="1"/>
  <c r="D30" i="1"/>
  <c r="D31" i="1"/>
  <c r="D32" i="1"/>
  <c r="D33" i="1"/>
  <c r="D34" i="1"/>
  <c r="D35" i="1"/>
  <c r="D29" i="1"/>
  <c r="G32" i="3"/>
  <c r="G26" i="3"/>
  <c r="G27" i="3"/>
  <c r="G28" i="3"/>
  <c r="G29" i="3"/>
  <c r="G30" i="3"/>
  <c r="G31" i="3"/>
  <c r="G25" i="3"/>
  <c r="E28" i="2"/>
  <c r="E29" i="2"/>
  <c r="E30" i="2"/>
  <c r="E31" i="2"/>
  <c r="E32" i="2"/>
  <c r="E33" i="2"/>
  <c r="E27" i="2"/>
  <c r="D28" i="2"/>
  <c r="D29" i="2"/>
  <c r="D30" i="2"/>
  <c r="D31" i="2"/>
  <c r="D32" i="2"/>
  <c r="D33" i="2"/>
  <c r="D27" i="2"/>
  <c r="C28" i="2"/>
  <c r="C29" i="2"/>
  <c r="C30" i="2"/>
  <c r="C31" i="2"/>
  <c r="C32" i="2"/>
  <c r="C33" i="2"/>
  <c r="C27" i="2"/>
  <c r="F24" i="1"/>
  <c r="F23" i="1"/>
  <c r="G23" i="1"/>
  <c r="H23" i="3"/>
  <c r="G24" i="3"/>
  <c r="G23" i="3"/>
  <c r="F23" i="2"/>
  <c r="G23" i="2"/>
  <c r="D4" i="4"/>
  <c r="D5" i="4"/>
  <c r="D6" i="4"/>
  <c r="D7" i="4"/>
  <c r="D8" i="4"/>
  <c r="D9" i="4"/>
  <c r="D10" i="4"/>
  <c r="C6" i="4"/>
  <c r="F26" i="3"/>
  <c r="F27" i="3"/>
  <c r="F28" i="3"/>
  <c r="F29" i="3"/>
  <c r="F30" i="3"/>
  <c r="F31" i="3"/>
  <c r="F32" i="3"/>
  <c r="F25" i="3"/>
  <c r="N4" i="4"/>
  <c r="N5" i="4"/>
  <c r="N6" i="4"/>
  <c r="N7" i="4"/>
  <c r="N8" i="4"/>
  <c r="N9" i="4"/>
  <c r="N10" i="4"/>
  <c r="N3" i="4"/>
  <c r="I5" i="4"/>
  <c r="I6" i="4"/>
  <c r="I7" i="4"/>
  <c r="I8" i="4"/>
  <c r="I9" i="4"/>
  <c r="I10" i="4"/>
  <c r="I4" i="4"/>
  <c r="C32" i="3"/>
  <c r="D32" i="3"/>
  <c r="D26" i="3"/>
  <c r="D27" i="3"/>
  <c r="D28" i="3"/>
  <c r="D29" i="3"/>
  <c r="D30" i="3"/>
  <c r="D31" i="3"/>
  <c r="D25" i="3"/>
  <c r="C31" i="3"/>
  <c r="C30" i="3"/>
  <c r="C29" i="3"/>
  <c r="C28" i="3"/>
  <c r="C27" i="3"/>
  <c r="C26" i="3"/>
  <c r="C25" i="3"/>
  <c r="D37" i="4"/>
  <c r="J10" i="4"/>
  <c r="B8" i="4"/>
  <c r="F5" i="4"/>
  <c r="K5" i="4" s="1"/>
  <c r="A5" i="4"/>
  <c r="A6" i="4"/>
  <c r="F6" i="4" s="1"/>
  <c r="K6" i="4" s="1"/>
  <c r="A7" i="4"/>
  <c r="F7" i="4" s="1"/>
  <c r="K7" i="4" s="1"/>
  <c r="A8" i="4"/>
  <c r="F8" i="4" s="1"/>
  <c r="K8" i="4" s="1"/>
  <c r="A9" i="4"/>
  <c r="F9" i="4" s="1"/>
  <c r="K9" i="4" s="1"/>
  <c r="A4" i="4"/>
  <c r="F4" i="4" s="1"/>
  <c r="K4" i="4" s="1"/>
  <c r="A3" i="4"/>
  <c r="F3" i="4" s="1"/>
  <c r="K3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D15" i="2"/>
  <c r="H15" i="2" s="1"/>
  <c r="D22" i="2"/>
  <c r="D8" i="2"/>
  <c r="C15" i="2"/>
  <c r="C22" i="2"/>
  <c r="C8" i="2"/>
  <c r="H14" i="2"/>
  <c r="D14" i="2"/>
  <c r="D21" i="2"/>
  <c r="D7" i="2"/>
  <c r="C21" i="2"/>
  <c r="H21" i="2" s="1"/>
  <c r="C14" i="2"/>
  <c r="C7" i="2"/>
  <c r="H7" i="2" s="1"/>
  <c r="H4" i="2"/>
  <c r="H13" i="2"/>
  <c r="H20" i="2"/>
  <c r="H22" i="2"/>
  <c r="D20" i="2"/>
  <c r="D13" i="2"/>
  <c r="C20" i="2"/>
  <c r="C13" i="2"/>
  <c r="D12" i="2"/>
  <c r="D19" i="2"/>
  <c r="D5" i="2"/>
  <c r="C12" i="2"/>
  <c r="H12" i="2" s="1"/>
  <c r="C19" i="2"/>
  <c r="H19" i="2" s="1"/>
  <c r="C5" i="2"/>
  <c r="H5" i="2" s="1"/>
  <c r="D18" i="2"/>
  <c r="D11" i="2"/>
  <c r="C18" i="2"/>
  <c r="C11" i="2"/>
  <c r="D4" i="2"/>
  <c r="C4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H10" i="2"/>
  <c r="H17" i="2"/>
  <c r="H3" i="2"/>
  <c r="C10" i="2"/>
  <c r="C17" i="2"/>
  <c r="D10" i="2"/>
  <c r="D17" i="2"/>
  <c r="D3" i="2"/>
  <c r="C3" i="2"/>
  <c r="H9" i="2"/>
  <c r="H16" i="2"/>
  <c r="D9" i="2"/>
  <c r="D16" i="2"/>
  <c r="D2" i="2"/>
  <c r="C9" i="2"/>
  <c r="C16" i="2"/>
  <c r="C2" i="2"/>
  <c r="H2" i="2" s="1"/>
  <c r="H3" i="1"/>
  <c r="L3" i="1" s="1"/>
  <c r="H4" i="1"/>
  <c r="H5" i="1"/>
  <c r="H7" i="1"/>
  <c r="H8" i="1"/>
  <c r="H9" i="1"/>
  <c r="H10" i="1"/>
  <c r="L10" i="1" s="1"/>
  <c r="H11" i="1"/>
  <c r="H12" i="1"/>
  <c r="L12" i="1" s="1"/>
  <c r="H13" i="1"/>
  <c r="L13" i="1" s="1"/>
  <c r="H14" i="1"/>
  <c r="L14" i="1" s="1"/>
  <c r="H15" i="1"/>
  <c r="H16" i="1"/>
  <c r="H17" i="1"/>
  <c r="H18" i="1"/>
  <c r="H19" i="1"/>
  <c r="H20" i="1"/>
  <c r="L20" i="1" s="1"/>
  <c r="H21" i="1"/>
  <c r="H22" i="1"/>
  <c r="L22" i="1" s="1"/>
  <c r="H2" i="1"/>
  <c r="C3" i="4" l="1"/>
  <c r="C10" i="4"/>
  <c r="H6" i="1"/>
  <c r="B7" i="4"/>
  <c r="B5" i="4"/>
  <c r="B3" i="4"/>
  <c r="L10" i="4"/>
  <c r="C38" i="4" s="1"/>
  <c r="D38" i="4" s="1"/>
  <c r="B4" i="4"/>
  <c r="K10" i="4"/>
  <c r="C35" i="4"/>
  <c r="D35" i="4" s="1"/>
  <c r="C7" i="4"/>
  <c r="H32" i="3"/>
  <c r="L16" i="1"/>
  <c r="L21" i="1"/>
  <c r="L15" i="1"/>
  <c r="L11" i="1"/>
  <c r="L19" i="1"/>
  <c r="L18" i="1"/>
  <c r="L17" i="1"/>
  <c r="L9" i="1"/>
  <c r="L8" i="1"/>
  <c r="L5" i="1"/>
  <c r="L7" i="1"/>
  <c r="L6" i="1"/>
  <c r="L4" i="1"/>
  <c r="H6" i="2"/>
  <c r="I6" i="1" s="1"/>
  <c r="H8" i="2"/>
  <c r="H18" i="2"/>
  <c r="H11" i="2"/>
  <c r="L2" i="1"/>
  <c r="C39" i="4" l="1"/>
  <c r="D39" i="4" s="1"/>
  <c r="B10" i="4"/>
  <c r="C36" i="4"/>
  <c r="D36" i="4" s="1"/>
</calcChain>
</file>

<file path=xl/sharedStrings.xml><?xml version="1.0" encoding="utf-8"?>
<sst xmlns="http://schemas.openxmlformats.org/spreadsheetml/2006/main" count="174" uniqueCount="52">
  <si>
    <t>RunID</t>
  </si>
  <si>
    <t>ModelingTask</t>
  </si>
  <si>
    <t>InTokens</t>
  </si>
  <si>
    <t>Outtokens</t>
  </si>
  <si>
    <t>Iteration</t>
  </si>
  <si>
    <t>1_2</t>
  </si>
  <si>
    <t>1_3</t>
  </si>
  <si>
    <t>3_3</t>
  </si>
  <si>
    <t>5_2</t>
  </si>
  <si>
    <t>10_6</t>
  </si>
  <si>
    <t>10_1</t>
  </si>
  <si>
    <t>10_13</t>
  </si>
  <si>
    <t>Correct</t>
  </si>
  <si>
    <t>Schoolgrade</t>
  </si>
  <si>
    <t>Sumtokens</t>
  </si>
  <si>
    <t>% PromAI</t>
  </si>
  <si>
    <t>Sum</t>
  </si>
  <si>
    <t>% Intokens</t>
  </si>
  <si>
    <t>% Outtokens</t>
  </si>
  <si>
    <t>Price: GPT 4o</t>
  </si>
  <si>
    <t>3times the price for output!</t>
  </si>
  <si>
    <t>BPMN-Chatbot</t>
  </si>
  <si>
    <t>Task</t>
  </si>
  <si>
    <t>Out Tokens</t>
  </si>
  <si>
    <t>patternR</t>
  </si>
  <si>
    <t>overPromai</t>
  </si>
  <si>
    <t>overPatternR</t>
  </si>
  <si>
    <t>In</t>
  </si>
  <si>
    <t>Out</t>
  </si>
  <si>
    <t>overPromoAI</t>
  </si>
  <si>
    <t>% patternR</t>
  </si>
  <si>
    <t>Avg/Task</t>
  </si>
  <si>
    <t>Savings Context</t>
  </si>
  <si>
    <t>Context</t>
  </si>
  <si>
    <t>Output</t>
  </si>
  <si>
    <t>ProMoAI</t>
  </si>
  <si>
    <t>% Correct</t>
  </si>
  <si>
    <t>Avg grade</t>
  </si>
  <si>
    <t>Avg Grade</t>
  </si>
  <si>
    <t>Avg</t>
  </si>
  <si>
    <t>% correct</t>
  </si>
  <si>
    <t>85.71</t>
  </si>
  <si>
    <t>Per Case</t>
  </si>
  <si>
    <t>ok</t>
  </si>
  <si>
    <t>avg out</t>
  </si>
  <si>
    <t>total out</t>
  </si>
  <si>
    <t>avg in</t>
  </si>
  <si>
    <t>total in</t>
  </si>
  <si>
    <t>per cae</t>
  </si>
  <si>
    <t>in tokens</t>
  </si>
  <si>
    <t>avg</t>
  </si>
  <si>
    <t>out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</si>
</sst>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0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 Tokens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Graphics!$B$2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Graphics!$B$3:$B$9</c:f>
              <c:numCache>
                <c:formatCode>0</c:formatCode>
                <c:ptCount val="7"/>
                <c:pt idx="0">
                  <c:v>913.33333333333326</c:v>
                </c:pt>
                <c:pt idx="1">
                  <c:v>1022.6666666666667</c:v>
                </c:pt>
                <c:pt idx="2">
                  <c:v>756</c:v>
                </c:pt>
                <c:pt idx="3">
                  <c:v>765.33333333333337</c:v>
                </c:pt>
                <c:pt idx="4">
                  <c:v>881.66666666666663</c:v>
                </c:pt>
                <c:pt idx="5">
                  <c:v>682.33333333333337</c:v>
                </c:pt>
                <c:pt idx="6">
                  <c:v>643.66666666666663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0-4F93-825A-3066E56A00B8}"/>
            </c:ext>
          </c:extLst>
        </c:ser>
        <c:ser>
          <c:idx val="1"/>
          <c:order val="1"/>
          <c:tx>
            <c:strRef>
              <c:f>Graphics!$C$2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Graphics!$C$3:$C$9</c:f>
              <c:numCache>
                <c:formatCode>0</c:formatCode>
                <c:ptCount val="7"/>
                <c:pt idx="0">
                  <c:v>13402</c:v>
                </c:pt>
                <c:pt idx="1">
                  <c:v>18211.666666666664</c:v>
                </c:pt>
                <c:pt idx="2">
                  <c:v>13325</c:v>
                </c:pt>
                <c:pt idx="3">
                  <c:v>11853</c:v>
                </c:pt>
                <c:pt idx="4">
                  <c:v>5578.2222222222226</c:v>
                </c:pt>
                <c:pt idx="5">
                  <c:v>4537.333333333333</c:v>
                </c:pt>
                <c:pt idx="6">
                  <c:v>4565.333333333333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0-4F93-825A-3066E56A00B8}"/>
            </c:ext>
          </c:extLst>
        </c:ser>
        <c:ser>
          <c:idx val="2"/>
          <c:order val="2"/>
          <c:tx>
            <c:strRef>
              <c:f>Graphics!$D$2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Graphics!$D$3:$D$9</c:f>
              <c:numCache>
                <c:formatCode>0</c:formatCode>
                <c:ptCount val="7"/>
                <c:pt idx="0">
                  <c:v>790</c:v>
                </c:pt>
                <c:pt idx="1">
                  <c:v>1002.6666666666667</c:v>
                </c:pt>
                <c:pt idx="2">
                  <c:v>616.66666666666663</c:v>
                </c:pt>
                <c:pt idx="3">
                  <c:v>635</c:v>
                </c:pt>
                <c:pt idx="4">
                  <c:v>581.33333333333337</c:v>
                </c:pt>
                <c:pt idx="5">
                  <c:v>578.66666666666663</c:v>
                </c:pt>
                <c:pt idx="6">
                  <c:v>576.33333333333337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0-4F93-825A-3066E56A0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5774280"/>
        <c:axId val="725775360"/>
      </c:barChart>
      <c:catAx>
        <c:axId val="725774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5360"/>
        <c:crosses val="autoZero"/>
        <c:auto val="1"/>
        <c:lblAlgn val="ctr"/>
        <c:lblOffset val="100"/>
        <c:noMultiLvlLbl val="0"/>
      </c:catAx>
      <c:valAx>
        <c:axId val="7257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# Context</a:t>
            </a:r>
            <a:r>
              <a:rPr lang="en-US" baseline="0">
                <a:solidFill>
                  <a:schemeClr val="tx1"/>
                </a:solidFill>
              </a:rPr>
              <a:t> Tokens per Task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Graphics!$G$2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7.6408787010506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A-4049-A91B-843BCFAC2990}"/>
                </c:ext>
              </c:extLst>
            </c:dLbl>
            <c:dLbl>
              <c:idx val="1"/>
              <c:layout>
                <c:manualLayout>
                  <c:x val="-3.6924716107852546E-17"/>
                  <c:y val="1.52817574021012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A-4049-A91B-843BCFAC2990}"/>
                </c:ext>
              </c:extLst>
            </c:dLbl>
            <c:dLbl>
              <c:idx val="2"/>
              <c:layout>
                <c:manualLayout>
                  <c:x val="0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A-4049-A91B-843BCFAC2990}"/>
                </c:ext>
              </c:extLst>
            </c:dLbl>
            <c:dLbl>
              <c:idx val="3"/>
              <c:layout>
                <c:manualLayout>
                  <c:x val="0"/>
                  <c:y val="1.14613180515758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2A-4049-A91B-843BCFAC2990}"/>
                </c:ext>
              </c:extLst>
            </c:dLbl>
            <c:dLbl>
              <c:idx val="4"/>
              <c:layout>
                <c:manualLayout>
                  <c:x val="-3.6924716107852546E-17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2A-4049-A91B-843BCFAC2990}"/>
                </c:ext>
              </c:extLst>
            </c:dLbl>
            <c:dLbl>
              <c:idx val="5"/>
              <c:layout>
                <c:manualLayout>
                  <c:x val="0"/>
                  <c:y val="1.1461318051575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2A-4049-A91B-843BCFAC2990}"/>
                </c:ext>
              </c:extLst>
            </c:dLbl>
            <c:dLbl>
              <c:idx val="6"/>
              <c:layout>
                <c:manualLayout>
                  <c:x val="-3.6924716107852546E-17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A-4049-A91B-843BCFAC2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Graphics!$G$3:$G$9</c:f>
              <c:numCache>
                <c:formatCode>0</c:formatCode>
                <c:ptCount val="7"/>
                <c:pt idx="0">
                  <c:v>600.66666666666663</c:v>
                </c:pt>
                <c:pt idx="1">
                  <c:v>697</c:v>
                </c:pt>
                <c:pt idx="2">
                  <c:v>565</c:v>
                </c:pt>
                <c:pt idx="3">
                  <c:v>579</c:v>
                </c:pt>
                <c:pt idx="4">
                  <c:v>704</c:v>
                </c:pt>
                <c:pt idx="5">
                  <c:v>527</c:v>
                </c:pt>
                <c:pt idx="6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0-47A4-A80F-C0F01DEA6AFD}"/>
            </c:ext>
          </c:extLst>
        </c:ser>
        <c:ser>
          <c:idx val="1"/>
          <c:order val="1"/>
          <c:tx>
            <c:strRef>
              <c:f>Graphics!$H$2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Graphics!$H$3:$H$9</c:f>
              <c:numCache>
                <c:formatCode>0</c:formatCode>
                <c:ptCount val="7"/>
                <c:pt idx="0">
                  <c:v>11821.666666666666</c:v>
                </c:pt>
                <c:pt idx="1">
                  <c:v>16175.666666666666</c:v>
                </c:pt>
                <c:pt idx="2">
                  <c:v>12576.333333333334</c:v>
                </c:pt>
                <c:pt idx="3">
                  <c:v>11052</c:v>
                </c:pt>
                <c:pt idx="4">
                  <c:v>5315.4444444444453</c:v>
                </c:pt>
                <c:pt idx="5">
                  <c:v>4348</c:v>
                </c:pt>
                <c:pt idx="6">
                  <c:v>4356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0-47A4-A80F-C0F01DEA6AFD}"/>
            </c:ext>
          </c:extLst>
        </c:ser>
        <c:ser>
          <c:idx val="2"/>
          <c:order val="2"/>
          <c:tx>
            <c:strRef>
              <c:f>Graphics!$I$2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924716107852546E-17"/>
                  <c:y val="-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A-4049-A91B-843BCFAC2990}"/>
                </c:ext>
              </c:extLst>
            </c:dLbl>
            <c:dLbl>
              <c:idx val="1"/>
              <c:layout>
                <c:manualLayout>
                  <c:x val="0"/>
                  <c:y val="-7.6408787010506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A-4049-A91B-843BCFAC2990}"/>
                </c:ext>
              </c:extLst>
            </c:dLbl>
            <c:dLbl>
              <c:idx val="2"/>
              <c:layout>
                <c:manualLayout>
                  <c:x val="0"/>
                  <c:y val="-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2A-4049-A91B-843BCFAC2990}"/>
                </c:ext>
              </c:extLst>
            </c:dLbl>
            <c:dLbl>
              <c:idx val="3"/>
              <c:layout>
                <c:manualLayout>
                  <c:x val="0"/>
                  <c:y val="-1.14613180515760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2A-4049-A91B-843BCFAC2990}"/>
                </c:ext>
              </c:extLst>
            </c:dLbl>
            <c:dLbl>
              <c:idx val="4"/>
              <c:layout>
                <c:manualLayout>
                  <c:x val="-3.6924716107852546E-17"/>
                  <c:y val="-7.6408787010506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2A-4049-A91B-843BCFAC2990}"/>
                </c:ext>
              </c:extLst>
            </c:dLbl>
            <c:dLbl>
              <c:idx val="5"/>
              <c:layout>
                <c:manualLayout>
                  <c:x val="0"/>
                  <c:y val="-7.64087870105065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2A-4049-A91B-843BCFAC2990}"/>
                </c:ext>
              </c:extLst>
            </c:dLbl>
            <c:dLbl>
              <c:idx val="6"/>
              <c:layout>
                <c:manualLayout>
                  <c:x val="4.0281973816717019E-3"/>
                  <c:y val="-1.52817574021012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2A-4049-A91B-843BCFAC2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Graphics!$F$3:$F$9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Graphics!$I$3:$I$9</c:f>
              <c:numCache>
                <c:formatCode>0</c:formatCode>
                <c:ptCount val="7"/>
                <c:pt idx="0">
                  <c:v>468</c:v>
                </c:pt>
                <c:pt idx="1">
                  <c:v>564</c:v>
                </c:pt>
                <c:pt idx="2">
                  <c:v>432</c:v>
                </c:pt>
                <c:pt idx="3">
                  <c:v>446</c:v>
                </c:pt>
                <c:pt idx="4">
                  <c:v>395</c:v>
                </c:pt>
                <c:pt idx="5">
                  <c:v>394</c:v>
                </c:pt>
                <c:pt idx="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0-47A4-A80F-C0F01DEA6A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843544"/>
        <c:axId val="795834544"/>
      </c:barChart>
      <c:catAx>
        <c:axId val="79584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34544"/>
        <c:crosses val="autoZero"/>
        <c:auto val="1"/>
        <c:lblAlgn val="ctr"/>
        <c:lblOffset val="100"/>
        <c:noMultiLvlLbl val="0"/>
      </c:catAx>
      <c:valAx>
        <c:axId val="7958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Avg # Output Tokens</a:t>
            </a:r>
            <a:r>
              <a:rPr lang="en-US" baseline="0">
                <a:solidFill>
                  <a:schemeClr val="tx1"/>
                </a:solidFill>
              </a:rPr>
              <a:t> per Task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Graphics!$L$2</c:f>
              <c:strCache>
                <c:ptCount val="1"/>
                <c:pt idx="0">
                  <c:v>BPMN-Chatbot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8BE-4A7C-94A7-7CA77395AD5F}"/>
                </c:ext>
              </c:extLst>
            </c:dLbl>
            <c:dLbl>
              <c:idx val="1"/>
              <c:layout>
                <c:manualLayout>
                  <c:x val="0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8BE-4A7C-94A7-7CA77395AD5F}"/>
                </c:ext>
              </c:extLst>
            </c:dLbl>
            <c:dLbl>
              <c:idx val="2"/>
              <c:layout>
                <c:manualLayout>
                  <c:x val="0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BE-4A7C-94A7-7CA77395AD5F}"/>
                </c:ext>
              </c:extLst>
            </c:dLbl>
            <c:dLbl>
              <c:idx val="3"/>
              <c:layout>
                <c:manualLayout>
                  <c:x val="-3.5323933617627723E-17"/>
                  <c:y val="7.6408787010505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BE-4A7C-94A7-7CA77395AD5F}"/>
                </c:ext>
              </c:extLst>
            </c:dLbl>
            <c:dLbl>
              <c:idx val="4"/>
              <c:layout>
                <c:manualLayout>
                  <c:x val="0"/>
                  <c:y val="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BE-4A7C-94A7-7CA77395AD5F}"/>
                </c:ext>
              </c:extLst>
            </c:dLbl>
            <c:dLbl>
              <c:idx val="5"/>
              <c:layout>
                <c:manualLayout>
                  <c:x val="-3.5323933617627723E-17"/>
                  <c:y val="1.14613180515758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E-4A7C-94A7-7CA77395AD5F}"/>
                </c:ext>
              </c:extLst>
            </c:dLbl>
            <c:dLbl>
              <c:idx val="6"/>
              <c:layout>
                <c:manualLayout>
                  <c:x val="0"/>
                  <c:y val="3.82043935052527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BE-4A7C-94A7-7CA77395AD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Graphics!$L$3:$L$9</c:f>
              <c:numCache>
                <c:formatCode>0</c:formatCode>
                <c:ptCount val="7"/>
                <c:pt idx="0">
                  <c:v>312.66666666666669</c:v>
                </c:pt>
                <c:pt idx="1">
                  <c:v>325.66666666666669</c:v>
                </c:pt>
                <c:pt idx="2">
                  <c:v>191</c:v>
                </c:pt>
                <c:pt idx="3">
                  <c:v>186.33333333333334</c:v>
                </c:pt>
                <c:pt idx="4">
                  <c:v>177.66666666666666</c:v>
                </c:pt>
                <c:pt idx="5">
                  <c:v>155.33333333333334</c:v>
                </c:pt>
                <c:pt idx="6">
                  <c:v>108.66666666666667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6-4166-957A-FDC3EB766FF2}"/>
            </c:ext>
          </c:extLst>
        </c:ser>
        <c:ser>
          <c:idx val="1"/>
          <c:order val="1"/>
          <c:tx>
            <c:strRef>
              <c:f>Graphics!$M$2</c:f>
              <c:strCache>
                <c:ptCount val="1"/>
                <c:pt idx="0">
                  <c:v>ProMoAI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1560693641618497E-2"/>
                  <c:y val="7.004057897821887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BE-4A7C-94A7-7CA77395AD5F}"/>
                </c:ext>
              </c:extLst>
            </c:dLbl>
            <c:dLbl>
              <c:idx val="5"/>
              <c:layout>
                <c:manualLayout>
                  <c:x val="-3.8535645472061657E-3"/>
                  <c:y val="-7.6408787010506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E-4A7C-94A7-7CA77395AD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Graphics!$M$3:$M$9</c:f>
              <c:numCache>
                <c:formatCode>0</c:formatCode>
                <c:ptCount val="7"/>
                <c:pt idx="0">
                  <c:v>1580.3333333333333</c:v>
                </c:pt>
                <c:pt idx="1">
                  <c:v>2036</c:v>
                </c:pt>
                <c:pt idx="2">
                  <c:v>748.66666666666663</c:v>
                </c:pt>
                <c:pt idx="3">
                  <c:v>801</c:v>
                </c:pt>
                <c:pt idx="4">
                  <c:v>262.77777777777777</c:v>
                </c:pt>
                <c:pt idx="5">
                  <c:v>189.33333333333334</c:v>
                </c:pt>
                <c:pt idx="6">
                  <c:v>209.33333333333334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6-4166-957A-FDC3EB766FF2}"/>
            </c:ext>
          </c:extLst>
        </c:ser>
        <c:ser>
          <c:idx val="2"/>
          <c:order val="2"/>
          <c:tx>
            <c:strRef>
              <c:f>Graphics!$N$2</c:f>
              <c:strCache>
                <c:ptCount val="1"/>
                <c:pt idx="0">
                  <c:v>patternR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323933617627723E-17"/>
                  <c:y val="-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8BE-4A7C-94A7-7CA77395AD5F}"/>
                </c:ext>
              </c:extLst>
            </c:dLbl>
            <c:dLbl>
              <c:idx val="1"/>
              <c:layout>
                <c:manualLayout>
                  <c:x val="-3.5323933617627723E-17"/>
                  <c:y val="-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BE-4A7C-94A7-7CA77395AD5F}"/>
                </c:ext>
              </c:extLst>
            </c:dLbl>
            <c:dLbl>
              <c:idx val="2"/>
              <c:layout>
                <c:manualLayout>
                  <c:x val="0"/>
                  <c:y val="-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BE-4A7C-94A7-7CA77395AD5F}"/>
                </c:ext>
              </c:extLst>
            </c:dLbl>
            <c:dLbl>
              <c:idx val="3"/>
              <c:layout>
                <c:manualLayout>
                  <c:x val="0"/>
                  <c:y val="-1.14613180515760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BE-4A7C-94A7-7CA77395AD5F}"/>
                </c:ext>
              </c:extLst>
            </c:dLbl>
            <c:dLbl>
              <c:idx val="4"/>
              <c:layout>
                <c:manualLayout>
                  <c:x val="-3.5323933617627723E-17"/>
                  <c:y val="-1.14613180515759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BE-4A7C-94A7-7CA77395AD5F}"/>
                </c:ext>
              </c:extLst>
            </c:dLbl>
            <c:dLbl>
              <c:idx val="5"/>
              <c:layout>
                <c:manualLayout>
                  <c:x val="0"/>
                  <c:y val="-1.52817574021012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BE-4A7C-94A7-7CA77395AD5F}"/>
                </c:ext>
              </c:extLst>
            </c:dLbl>
            <c:dLbl>
              <c:idx val="6"/>
              <c:layout>
                <c:manualLayout>
                  <c:x val="0"/>
                  <c:y val="-1.91021967526265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BE-4A7C-94A7-7CA77395AD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Graphics!$K$3:$K$9</c:f>
              <c:strCache>
                <c:ptCount val="7"/>
                <c:pt idx="0">
                  <c:v>1_2</c:v>
                </c:pt>
                <c:pt idx="1">
                  <c:v>1_3</c:v>
                </c:pt>
                <c:pt idx="2">
                  <c:v>3_3</c:v>
                </c:pt>
                <c:pt idx="3">
                  <c:v>5_2</c:v>
                </c:pt>
                <c:pt idx="4">
                  <c:v>10_1</c:v>
                </c:pt>
                <c:pt idx="5">
                  <c:v>10_6</c:v>
                </c:pt>
                <c:pt idx="6">
                  <c:v>10_13</c:v>
                </c:pt>
              </c:strCache>
            </c:strRef>
          </c:cat>
          <c:val>
            <c:numRef>
              <c:f>Graphics!$N$3:$N$9</c:f>
              <c:numCache>
                <c:formatCode>0</c:formatCode>
                <c:ptCount val="7"/>
                <c:pt idx="0">
                  <c:v>322</c:v>
                </c:pt>
                <c:pt idx="1">
                  <c:v>438.66666666666669</c:v>
                </c:pt>
                <c:pt idx="2">
                  <c:v>184.66666666666666</c:v>
                </c:pt>
                <c:pt idx="3">
                  <c:v>189</c:v>
                </c:pt>
                <c:pt idx="4">
                  <c:v>186.33333333333334</c:v>
                </c:pt>
                <c:pt idx="5">
                  <c:v>184.66666666666666</c:v>
                </c:pt>
                <c:pt idx="6">
                  <c:v>174.33333333333334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6-4166-957A-FDC3EB7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95847504"/>
        <c:axId val="795845704"/>
      </c:barChart>
      <c:catAx>
        <c:axId val="79584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5704"/>
        <c:crosses val="autoZero"/>
        <c:auto val="1"/>
        <c:lblAlgn val="ctr"/>
        <c:lblOffset val="100"/>
        <c:noMultiLvlLbl val="0"/>
      </c:catAx>
      <c:valAx>
        <c:axId val="79584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13</xdr:row>
      <xdr:rowOff>38099</xdr:rowOff>
    </xdr:from>
    <xdr:to>
      <xdr:col>17</xdr:col>
      <xdr:colOff>9525</xdr:colOff>
      <xdr:row>27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B3D46D-3223-5B98-03F2-1196BFA87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230961</xdr:colOff>
      <xdr:row>13</xdr:row>
      <xdr:rowOff>28911</xdr:rowOff>
    </xdr:from>
    <xdr:to>
      <xdr:col>6</xdr:col>
      <xdr:colOff>335314</xdr:colOff>
      <xdr:row>30</xdr:row>
      <xdr:rowOff>114636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3BA169F-03C2-A380-7B8B-F6D59E77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316265</xdr:colOff>
      <xdr:row>13</xdr:row>
      <xdr:rowOff>28911</xdr:rowOff>
    </xdr:from>
    <xdr:to>
      <xdr:col>10</xdr:col>
      <xdr:colOff>525815</xdr:colOff>
      <xdr:row>30</xdr:row>
      <xdr:rowOff>114636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1545111-5408-61C7-86CB-93ABD7252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7A7-88B0-4759-8106-EF0C7D4BFCF8}">
  <dimension ref="A1:N45"/>
  <sheetViews>
    <sheetView tabSelected="1" workbookViewId="0">
      <selection activeCell="D24" sqref="D24"/>
    </sheetView>
  </sheetViews>
  <sheetFormatPr baseColWidth="10" defaultRowHeight="14.25" x14ac:dyDescent="0.45"/>
  <cols>
    <col min="2" max="2" width="14.265625" customWidth="1"/>
    <col min="8" max="8" width="6" customWidth="1"/>
    <col min="10" max="10" width="11.86328125" customWidth="1"/>
  </cols>
  <sheetData>
    <row r="1" spans="1:14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17</v>
      </c>
      <c r="K1" s="2" t="s">
        <v>18</v>
      </c>
      <c r="L1" s="2" t="s">
        <v>30</v>
      </c>
      <c r="M1" s="2" t="s">
        <v>17</v>
      </c>
      <c r="N1" s="2" t="s">
        <v>18</v>
      </c>
    </row>
    <row r="2" spans="1:14" x14ac:dyDescent="0.45">
      <c r="A2">
        <v>29</v>
      </c>
      <c r="B2" t="s">
        <v>5</v>
      </c>
      <c r="C2">
        <v>601</v>
      </c>
      <c r="D2">
        <v>227</v>
      </c>
      <c r="E2">
        <v>1</v>
      </c>
      <c r="F2">
        <v>1</v>
      </c>
      <c r="G2">
        <v>2</v>
      </c>
      <c r="H2">
        <f>C2+D2</f>
        <v>828</v>
      </c>
      <c r="I2" s="3">
        <f>H2/ProMoAI!H2</f>
        <v>6.1781823608416657E-2</v>
      </c>
      <c r="J2" s="3">
        <f>C2/ProMoAI!C2</f>
        <v>5.0838855209361343E-2</v>
      </c>
      <c r="K2" s="3">
        <f>D2/ProMoAI!D2</f>
        <v>0.14364058215566336</v>
      </c>
      <c r="L2" s="3">
        <f>H2/patternR!F2</f>
        <v>1.0588235294117647</v>
      </c>
      <c r="M2" s="3">
        <f>C2/patternR!C2</f>
        <v>1.2841880341880343</v>
      </c>
      <c r="N2" s="3">
        <f>D2/patternR!D2</f>
        <v>0.72292993630573243</v>
      </c>
    </row>
    <row r="3" spans="1:14" x14ac:dyDescent="0.45">
      <c r="A3">
        <v>30</v>
      </c>
      <c r="B3" t="s">
        <v>6</v>
      </c>
      <c r="C3">
        <v>697</v>
      </c>
      <c r="D3">
        <v>228</v>
      </c>
      <c r="E3">
        <v>1</v>
      </c>
      <c r="F3">
        <v>1</v>
      </c>
      <c r="G3">
        <v>2</v>
      </c>
      <c r="H3">
        <f t="shared" ref="H3:H22" si="0">C3+D3</f>
        <v>925</v>
      </c>
      <c r="I3" s="3">
        <f>H3/ProMoAI!H3</f>
        <v>5.079161709526861E-2</v>
      </c>
      <c r="J3" s="3">
        <f>C3/ProMoAI!C3</f>
        <v>4.3089414140581532E-2</v>
      </c>
      <c r="K3" s="3">
        <f>D3/ProMoAI!D3</f>
        <v>0.11198428290766209</v>
      </c>
      <c r="L3" s="3">
        <f>H3/patternR!F3</f>
        <v>0.91765873015873012</v>
      </c>
      <c r="M3" s="3">
        <f>C3/patternR!C3</f>
        <v>1.2358156028368794</v>
      </c>
      <c r="N3" s="3">
        <f>D3/patternR!D3</f>
        <v>0.51351351351351349</v>
      </c>
    </row>
    <row r="4" spans="1:14" x14ac:dyDescent="0.45">
      <c r="A4">
        <v>31</v>
      </c>
      <c r="B4" t="s">
        <v>7</v>
      </c>
      <c r="C4">
        <v>565</v>
      </c>
      <c r="D4">
        <v>107</v>
      </c>
      <c r="E4">
        <v>1</v>
      </c>
      <c r="F4">
        <v>1</v>
      </c>
      <c r="G4">
        <v>2</v>
      </c>
      <c r="H4">
        <f t="shared" si="0"/>
        <v>672</v>
      </c>
      <c r="I4" s="3">
        <f>H4/ProMoAI!H4</f>
        <v>5.0431519699812383E-2</v>
      </c>
      <c r="J4" s="3">
        <f>C4/ProMoAI!C4</f>
        <v>4.4925654006202125E-2</v>
      </c>
      <c r="K4" s="3">
        <f>D4/ProMoAI!D4</f>
        <v>0.14292074799643811</v>
      </c>
      <c r="L4" s="3">
        <f>H4/patternR!F4</f>
        <v>1.1467576791808873</v>
      </c>
      <c r="M4" s="3">
        <f>C4/patternR!C4</f>
        <v>1.3078703703703705</v>
      </c>
      <c r="N4" s="3">
        <f>D4/patternR!D4</f>
        <v>0.69480519480519476</v>
      </c>
    </row>
    <row r="5" spans="1:14" x14ac:dyDescent="0.45">
      <c r="A5">
        <v>32</v>
      </c>
      <c r="B5" t="s">
        <v>8</v>
      </c>
      <c r="C5">
        <v>579</v>
      </c>
      <c r="D5">
        <v>229</v>
      </c>
      <c r="E5">
        <v>1</v>
      </c>
      <c r="F5">
        <v>1</v>
      </c>
      <c r="G5">
        <v>1</v>
      </c>
      <c r="H5">
        <f t="shared" si="0"/>
        <v>808</v>
      </c>
      <c r="I5" s="3">
        <f>H5/ProMoAI!H5</f>
        <v>6.816839618661942E-2</v>
      </c>
      <c r="J5" s="3">
        <f>C5/ProMoAI!C5</f>
        <v>5.2388707926167212E-2</v>
      </c>
      <c r="K5" s="3">
        <f>D5/ProMoAI!D5</f>
        <v>0.28589263420724093</v>
      </c>
      <c r="L5" s="3">
        <f>H5/patternR!F5</f>
        <v>1.3032258064516129</v>
      </c>
      <c r="M5" s="3">
        <f>C5/patternR!C5</f>
        <v>1.2982062780269059</v>
      </c>
      <c r="N5" s="3">
        <f>D5/patternR!D5</f>
        <v>1.3160919540229885</v>
      </c>
    </row>
    <row r="6" spans="1:14" x14ac:dyDescent="0.45">
      <c r="A6">
        <v>42</v>
      </c>
      <c r="B6" t="s">
        <v>10</v>
      </c>
      <c r="C6">
        <f>+C13+C20</f>
        <v>1056</v>
      </c>
      <c r="D6">
        <v>117</v>
      </c>
      <c r="E6">
        <v>1</v>
      </c>
      <c r="F6">
        <v>1</v>
      </c>
      <c r="G6">
        <v>2</v>
      </c>
      <c r="H6">
        <f t="shared" si="0"/>
        <v>1173</v>
      </c>
      <c r="I6" s="3">
        <f>H6/ProMoAI!H6</f>
        <v>0.25701139351446101</v>
      </c>
      <c r="J6" s="3">
        <f>C6/ProMoAI!C6</f>
        <v>0.24281444010117267</v>
      </c>
      <c r="K6" s="3">
        <f>D6/ProMoAI!D6</f>
        <v>0.54418604651162794</v>
      </c>
      <c r="L6" s="3">
        <f>H6/patternR!F6</f>
        <v>1.9915110356536503</v>
      </c>
      <c r="M6" s="3">
        <f>C6/patternR!C6</f>
        <v>2.6734177215189874</v>
      </c>
      <c r="N6" s="3">
        <f>D6/patternR!D6</f>
        <v>0.60309278350515461</v>
      </c>
    </row>
    <row r="7" spans="1:14" x14ac:dyDescent="0.45">
      <c r="A7">
        <v>33</v>
      </c>
      <c r="B7" t="s">
        <v>9</v>
      </c>
      <c r="C7">
        <v>527</v>
      </c>
      <c r="D7">
        <v>188</v>
      </c>
      <c r="E7">
        <v>1</v>
      </c>
      <c r="F7">
        <v>1</v>
      </c>
      <c r="G7">
        <v>2</v>
      </c>
      <c r="H7">
        <f t="shared" si="0"/>
        <v>715</v>
      </c>
      <c r="I7" s="3">
        <f>H7/ProMoAI!H7</f>
        <v>0.15758154569497504</v>
      </c>
      <c r="J7" s="3">
        <f>C7/ProMoAI!C7</f>
        <v>0.12120515179392824</v>
      </c>
      <c r="K7" s="3">
        <f>D7/ProMoAI!D7</f>
        <v>0.99295774647887314</v>
      </c>
      <c r="L7" s="3">
        <f>H7/patternR!F7</f>
        <v>1.333955223880597</v>
      </c>
      <c r="M7" s="3">
        <f>C7/patternR!C7</f>
        <v>1.3375634517766497</v>
      </c>
      <c r="N7" s="3">
        <f>D7/patternR!D7</f>
        <v>1.323943661971831</v>
      </c>
    </row>
    <row r="8" spans="1:14" x14ac:dyDescent="0.45">
      <c r="A8">
        <v>42</v>
      </c>
      <c r="B8" t="s">
        <v>11</v>
      </c>
      <c r="C8">
        <v>535</v>
      </c>
      <c r="D8">
        <v>106</v>
      </c>
      <c r="E8">
        <v>1</v>
      </c>
      <c r="F8">
        <v>1</v>
      </c>
      <c r="G8">
        <v>2</v>
      </c>
      <c r="H8">
        <f t="shared" si="0"/>
        <v>641</v>
      </c>
      <c r="I8" s="3">
        <f>H8/ProMoAI!H8</f>
        <v>0.14040595794392524</v>
      </c>
      <c r="J8" s="3">
        <f>C8/ProMoAI!C8</f>
        <v>0.12281910009182737</v>
      </c>
      <c r="K8" s="3">
        <f>D8/ProMoAI!D8</f>
        <v>0.50636942675159236</v>
      </c>
      <c r="L8" s="3">
        <f>H8/patternR!F8</f>
        <v>1.1285211267605635</v>
      </c>
      <c r="M8" s="3">
        <f>C8/patternR!C8</f>
        <v>1.3308457711442787</v>
      </c>
      <c r="N8" s="3">
        <f>D8/patternR!D8</f>
        <v>0.63855421686746983</v>
      </c>
    </row>
    <row r="9" spans="1:14" x14ac:dyDescent="0.45">
      <c r="A9">
        <v>34</v>
      </c>
      <c r="B9" t="s">
        <v>5</v>
      </c>
      <c r="C9">
        <v>600</v>
      </c>
      <c r="D9">
        <v>313</v>
      </c>
      <c r="E9">
        <v>2</v>
      </c>
      <c r="F9">
        <v>1</v>
      </c>
      <c r="G9">
        <v>3</v>
      </c>
      <c r="H9">
        <f t="shared" si="0"/>
        <v>913</v>
      </c>
      <c r="I9" s="3">
        <f>H9/ProMoAI!H9</f>
        <v>6.8124160573048792E-2</v>
      </c>
      <c r="J9" s="3">
        <f>C9/ProMoAI!C9</f>
        <v>5.075426476808121E-2</v>
      </c>
      <c r="K9" s="3">
        <f>D9/ProMoAI!D9</f>
        <v>0.19805948112212615</v>
      </c>
      <c r="L9" s="3">
        <f>H9/patternR!F9</f>
        <v>1.298719772403983</v>
      </c>
      <c r="M9" s="3">
        <f>C9/patternR!C9</f>
        <v>1.2820512820512822</v>
      </c>
      <c r="N9" s="3">
        <f>D9/patternR!D9</f>
        <v>1.3319148936170213</v>
      </c>
    </row>
    <row r="10" spans="1:14" x14ac:dyDescent="0.45">
      <c r="A10">
        <v>35</v>
      </c>
      <c r="B10" t="s">
        <v>6</v>
      </c>
      <c r="C10">
        <v>697</v>
      </c>
      <c r="D10">
        <v>367</v>
      </c>
      <c r="E10">
        <v>2</v>
      </c>
      <c r="F10">
        <v>1</v>
      </c>
      <c r="G10">
        <v>4</v>
      </c>
      <c r="H10">
        <f t="shared" si="0"/>
        <v>1064</v>
      </c>
      <c r="I10" s="3">
        <f>H10/ProMoAI!H10</f>
        <v>5.8424087123638703E-2</v>
      </c>
      <c r="J10" s="3">
        <f>C10/ProMoAI!C10</f>
        <v>4.3089414140581532E-2</v>
      </c>
      <c r="K10" s="3">
        <f>D10/ProMoAI!D10</f>
        <v>0.18025540275049115</v>
      </c>
      <c r="L10" s="3">
        <f>H10/patternR!F10</f>
        <v>1.2009029345372459</v>
      </c>
      <c r="M10" s="3">
        <f>C10/patternR!C10</f>
        <v>1.2358156028368794</v>
      </c>
      <c r="N10" s="3">
        <f>D10/patternR!D10</f>
        <v>1.139751552795031</v>
      </c>
    </row>
    <row r="11" spans="1:14" x14ac:dyDescent="0.45">
      <c r="A11">
        <v>36</v>
      </c>
      <c r="B11" t="s">
        <v>7</v>
      </c>
      <c r="C11">
        <v>565</v>
      </c>
      <c r="D11">
        <v>131</v>
      </c>
      <c r="E11">
        <v>2</v>
      </c>
      <c r="F11">
        <v>1</v>
      </c>
      <c r="G11">
        <v>2</v>
      </c>
      <c r="H11">
        <f t="shared" si="0"/>
        <v>696</v>
      </c>
      <c r="I11" s="3">
        <f>H11/ProMoAI!H11</f>
        <v>5.2232645403377111E-2</v>
      </c>
      <c r="J11" s="3">
        <f>C11/ProMoAI!C11</f>
        <v>4.4925654006202125E-2</v>
      </c>
      <c r="K11" s="3">
        <f>D11/ProMoAI!D11</f>
        <v>0.17497773820124668</v>
      </c>
      <c r="L11" s="3">
        <f>H11/patternR!F11</f>
        <v>1.1207729468599035</v>
      </c>
      <c r="M11" s="3">
        <f>C11/patternR!C11</f>
        <v>1.3078703703703705</v>
      </c>
      <c r="N11" s="3">
        <f>D11/patternR!D11</f>
        <v>0.69312169312169314</v>
      </c>
    </row>
    <row r="12" spans="1:14" x14ac:dyDescent="0.45">
      <c r="A12">
        <v>37</v>
      </c>
      <c r="B12" t="s">
        <v>8</v>
      </c>
      <c r="C12">
        <v>579</v>
      </c>
      <c r="D12">
        <v>118</v>
      </c>
      <c r="E12">
        <v>2</v>
      </c>
      <c r="F12">
        <v>1</v>
      </c>
      <c r="G12">
        <v>1</v>
      </c>
      <c r="H12">
        <f t="shared" si="0"/>
        <v>697</v>
      </c>
      <c r="I12" s="3">
        <f>H12/ProMoAI!H12</f>
        <v>5.8803678393655613E-2</v>
      </c>
      <c r="J12" s="3">
        <f>C12/ProMoAI!C12</f>
        <v>5.2388707926167212E-2</v>
      </c>
      <c r="K12" s="3">
        <f>D12/ProMoAI!D12</f>
        <v>0.14731585518102372</v>
      </c>
      <c r="L12" s="3">
        <f>H12/patternR!F12</f>
        <v>1.0856697819314642</v>
      </c>
      <c r="M12" s="3">
        <f>C12/patternR!C12</f>
        <v>1.2982062780269059</v>
      </c>
      <c r="N12" s="3">
        <f>D12/patternR!D12</f>
        <v>0.60204081632653061</v>
      </c>
    </row>
    <row r="13" spans="1:14" x14ac:dyDescent="0.45">
      <c r="A13">
        <v>38</v>
      </c>
      <c r="B13" t="s">
        <v>10</v>
      </c>
      <c r="C13">
        <v>528</v>
      </c>
      <c r="D13">
        <v>210</v>
      </c>
      <c r="E13">
        <v>2</v>
      </c>
      <c r="F13">
        <v>1</v>
      </c>
      <c r="G13">
        <v>2</v>
      </c>
      <c r="H13">
        <f t="shared" si="0"/>
        <v>738</v>
      </c>
      <c r="I13" s="3">
        <f>H13/ProMoAI!H13</f>
        <v>0.12127519719544258</v>
      </c>
      <c r="J13" s="3">
        <f>C13/ProMoAI!C13</f>
        <v>9.1055415037939749E-2</v>
      </c>
      <c r="K13" s="3">
        <f>D13/ProMoAI!D13</f>
        <v>0.73255813953488369</v>
      </c>
      <c r="L13" s="3">
        <f>H13/patternR!F13</f>
        <v>1.3641404805914972</v>
      </c>
      <c r="M13" s="3">
        <f>C13/patternR!C13</f>
        <v>1.3367088607594937</v>
      </c>
      <c r="N13" s="3">
        <f>D13/patternR!D13</f>
        <v>1.4383561643835616</v>
      </c>
    </row>
    <row r="14" spans="1:14" x14ac:dyDescent="0.45">
      <c r="A14">
        <v>39</v>
      </c>
      <c r="B14" t="s">
        <v>9</v>
      </c>
      <c r="C14">
        <v>527</v>
      </c>
      <c r="D14">
        <v>92</v>
      </c>
      <c r="E14">
        <v>2</v>
      </c>
      <c r="F14">
        <v>1</v>
      </c>
      <c r="G14">
        <v>2</v>
      </c>
      <c r="H14">
        <f t="shared" si="0"/>
        <v>619</v>
      </c>
      <c r="I14" s="3">
        <f>H14/ProMoAI!H14</f>
        <v>0.13642374375550986</v>
      </c>
      <c r="J14" s="3">
        <f>C14/ProMoAI!C14</f>
        <v>0.12120515179392824</v>
      </c>
      <c r="K14" s="3">
        <f>D14/ProMoAI!D14</f>
        <v>0.48591549295774644</v>
      </c>
      <c r="L14" s="3">
        <f>H14/patternR!F14</f>
        <v>0.94359756097560976</v>
      </c>
      <c r="M14" s="3">
        <f>C14/patternR!C14</f>
        <v>1.3375634517766497</v>
      </c>
      <c r="N14" s="3">
        <f>D14/patternR!D14</f>
        <v>0.35114503816793891</v>
      </c>
    </row>
    <row r="15" spans="1:14" x14ac:dyDescent="0.45">
      <c r="A15">
        <v>40</v>
      </c>
      <c r="B15" t="s">
        <v>11</v>
      </c>
      <c r="C15">
        <v>535</v>
      </c>
      <c r="D15">
        <v>111</v>
      </c>
      <c r="E15">
        <v>2</v>
      </c>
      <c r="F15">
        <v>1</v>
      </c>
      <c r="G15">
        <v>2</v>
      </c>
      <c r="H15">
        <f t="shared" si="0"/>
        <v>646</v>
      </c>
      <c r="I15" s="3">
        <f>H15/ProMoAI!H15</f>
        <v>0.14150116822429906</v>
      </c>
      <c r="J15" s="3">
        <f>C15/ProMoAI!C15</f>
        <v>0.12281910009182737</v>
      </c>
      <c r="K15" s="3">
        <f>D15/ProMoAI!D15</f>
        <v>0.53025477707006363</v>
      </c>
      <c r="L15" s="3">
        <f>H15/patternR!F15</f>
        <v>1.1373239436619718</v>
      </c>
      <c r="M15" s="3">
        <f>C15/patternR!C15</f>
        <v>1.3308457711442787</v>
      </c>
      <c r="N15" s="3">
        <f>D15/patternR!D15</f>
        <v>0.66867469879518071</v>
      </c>
    </row>
    <row r="16" spans="1:14" x14ac:dyDescent="0.45">
      <c r="A16">
        <v>44</v>
      </c>
      <c r="B16" t="s">
        <v>5</v>
      </c>
      <c r="C16">
        <v>601</v>
      </c>
      <c r="D16">
        <v>398</v>
      </c>
      <c r="E16">
        <v>3</v>
      </c>
      <c r="F16">
        <v>0</v>
      </c>
      <c r="G16">
        <v>5</v>
      </c>
      <c r="H16">
        <f t="shared" si="0"/>
        <v>999</v>
      </c>
      <c r="I16" s="3">
        <f>H16/ProMoAI!H16</f>
        <v>7.4541113266676617E-2</v>
      </c>
      <c r="J16" s="3">
        <f>C16/ProMoAI!C16</f>
        <v>5.0838855209361343E-2</v>
      </c>
      <c r="K16" s="3">
        <f>D16/ProMoAI!D16</f>
        <v>0.25184560219363006</v>
      </c>
      <c r="L16" s="3">
        <f>H16/patternR!F16</f>
        <v>1.1288135593220339</v>
      </c>
      <c r="M16" s="3">
        <f>C16/patternR!C16</f>
        <v>1.2841880341880343</v>
      </c>
      <c r="N16" s="3">
        <f>D16/patternR!D16</f>
        <v>0.95443645083932849</v>
      </c>
    </row>
    <row r="17" spans="1:14" x14ac:dyDescent="0.45">
      <c r="A17">
        <v>45</v>
      </c>
      <c r="B17" t="s">
        <v>6</v>
      </c>
      <c r="C17">
        <v>697</v>
      </c>
      <c r="D17">
        <v>382</v>
      </c>
      <c r="E17">
        <v>3</v>
      </c>
      <c r="F17">
        <v>1</v>
      </c>
      <c r="G17">
        <v>1</v>
      </c>
      <c r="H17">
        <f t="shared" si="0"/>
        <v>1079</v>
      </c>
      <c r="I17" s="3">
        <f>H17/ProMoAI!H17</f>
        <v>5.9247734968426842E-2</v>
      </c>
      <c r="J17" s="3">
        <f>C17/ProMoAI!C17</f>
        <v>4.3089414140581532E-2</v>
      </c>
      <c r="K17" s="3">
        <f>D17/ProMoAI!D17</f>
        <v>0.18762278978388999</v>
      </c>
      <c r="L17" s="3">
        <f>H17/patternR!F17</f>
        <v>0.96858168761220831</v>
      </c>
      <c r="M17" s="3">
        <f>C17/patternR!C17</f>
        <v>1.2358156028368794</v>
      </c>
      <c r="N17" s="3">
        <f>D17/patternR!D17</f>
        <v>0.69454545454545458</v>
      </c>
    </row>
    <row r="18" spans="1:14" x14ac:dyDescent="0.45">
      <c r="A18">
        <v>46</v>
      </c>
      <c r="B18" t="s">
        <v>7</v>
      </c>
      <c r="C18">
        <v>565</v>
      </c>
      <c r="D18">
        <v>335</v>
      </c>
      <c r="E18">
        <v>3</v>
      </c>
      <c r="F18">
        <v>1</v>
      </c>
      <c r="G18">
        <v>2</v>
      </c>
      <c r="H18">
        <f t="shared" si="0"/>
        <v>900</v>
      </c>
      <c r="I18" s="3">
        <f>H18/ProMoAI!H18</f>
        <v>6.7542213883677302E-2</v>
      </c>
      <c r="J18" s="3">
        <f>C18/ProMoAI!C18</f>
        <v>4.4925654006202125E-2</v>
      </c>
      <c r="K18" s="3">
        <f>D18/ProMoAI!D18</f>
        <v>0.44746215494211933</v>
      </c>
      <c r="L18" s="3">
        <f>H18/patternR!F18</f>
        <v>1.3996889580093312</v>
      </c>
      <c r="M18" s="3">
        <f>C18/patternR!C18</f>
        <v>1.3078703703703705</v>
      </c>
      <c r="N18" s="3">
        <f>D18/patternR!D18</f>
        <v>1.5876777251184835</v>
      </c>
    </row>
    <row r="19" spans="1:14" x14ac:dyDescent="0.45">
      <c r="A19">
        <v>47</v>
      </c>
      <c r="B19" t="s">
        <v>8</v>
      </c>
      <c r="C19">
        <v>579</v>
      </c>
      <c r="D19">
        <v>212</v>
      </c>
      <c r="E19">
        <v>3</v>
      </c>
      <c r="F19">
        <v>1</v>
      </c>
      <c r="G19">
        <v>1</v>
      </c>
      <c r="H19">
        <f t="shared" si="0"/>
        <v>791</v>
      </c>
      <c r="I19" s="3">
        <f>H19/ProMoAI!H19</f>
        <v>6.6734160128237574E-2</v>
      </c>
      <c r="J19" s="3">
        <f>C19/ProMoAI!C19</f>
        <v>5.2388707926167212E-2</v>
      </c>
      <c r="K19" s="3">
        <f>D19/ProMoAI!D19</f>
        <v>0.26466916354556802</v>
      </c>
      <c r="L19" s="3">
        <f>H19/patternR!F19</f>
        <v>1.2301710730948678</v>
      </c>
      <c r="M19" s="3">
        <f>C19/patternR!C19</f>
        <v>1.2982062780269059</v>
      </c>
      <c r="N19" s="3">
        <f>D19/patternR!D19</f>
        <v>1.0761421319796953</v>
      </c>
    </row>
    <row r="20" spans="1:14" x14ac:dyDescent="0.45">
      <c r="A20">
        <v>48</v>
      </c>
      <c r="B20" t="s">
        <v>10</v>
      </c>
      <c r="C20">
        <v>528</v>
      </c>
      <c r="D20">
        <v>206</v>
      </c>
      <c r="E20">
        <v>3</v>
      </c>
      <c r="F20">
        <v>1</v>
      </c>
      <c r="G20">
        <v>2</v>
      </c>
      <c r="H20">
        <f t="shared" si="0"/>
        <v>734</v>
      </c>
      <c r="I20" s="3">
        <f>H20/ProMoAI!H20</f>
        <v>0.12061787905346186</v>
      </c>
      <c r="J20" s="3">
        <f>C20/ProMoAI!C20</f>
        <v>9.1055415037939749E-2</v>
      </c>
      <c r="K20" s="3">
        <f>D20/ProMoAI!D20</f>
        <v>0.7186046511627906</v>
      </c>
      <c r="L20" s="3">
        <f>H20/patternR!F20</f>
        <v>1.1954397394136809</v>
      </c>
      <c r="M20" s="3">
        <f>C20/patternR!C20</f>
        <v>1.3367088607594937</v>
      </c>
      <c r="N20" s="3">
        <f>D20/patternR!D20</f>
        <v>0.94063926940639264</v>
      </c>
    </row>
    <row r="21" spans="1:14" x14ac:dyDescent="0.45">
      <c r="A21">
        <v>49</v>
      </c>
      <c r="B21" t="s">
        <v>9</v>
      </c>
      <c r="C21">
        <v>527</v>
      </c>
      <c r="D21">
        <v>186</v>
      </c>
      <c r="E21">
        <v>3</v>
      </c>
      <c r="F21">
        <v>1</v>
      </c>
      <c r="G21">
        <v>2</v>
      </c>
      <c r="H21">
        <f t="shared" si="0"/>
        <v>713</v>
      </c>
      <c r="I21" s="3">
        <f>H21/ProMoAI!H21</f>
        <v>0.15714075815456952</v>
      </c>
      <c r="J21" s="3">
        <f>C21/ProMoAI!C21</f>
        <v>0.12120515179392824</v>
      </c>
      <c r="K21" s="3">
        <f>D21/ProMoAI!D21</f>
        <v>0.98239436619718301</v>
      </c>
      <c r="L21" s="3">
        <f>H21/patternR!F21</f>
        <v>1.3106617647058822</v>
      </c>
      <c r="M21" s="3">
        <f>C21/patternR!C21</f>
        <v>1.3375634517766497</v>
      </c>
      <c r="N21" s="3">
        <f>D21/patternR!D21</f>
        <v>1.24</v>
      </c>
    </row>
    <row r="22" spans="1:14" x14ac:dyDescent="0.45">
      <c r="A22">
        <v>50</v>
      </c>
      <c r="B22" t="s">
        <v>11</v>
      </c>
      <c r="C22">
        <v>535</v>
      </c>
      <c r="D22">
        <v>109</v>
      </c>
      <c r="E22">
        <v>3</v>
      </c>
      <c r="F22">
        <v>1</v>
      </c>
      <c r="G22">
        <v>2</v>
      </c>
      <c r="H22">
        <f t="shared" si="0"/>
        <v>644</v>
      </c>
      <c r="I22" s="3">
        <f>H22/ProMoAI!H22</f>
        <v>0.14106308411214954</v>
      </c>
      <c r="J22" s="3">
        <f>C22/ProMoAI!C22</f>
        <v>0.12281910009182737</v>
      </c>
      <c r="K22" s="3">
        <f>D22/ProMoAI!D22</f>
        <v>0.5207006369426751</v>
      </c>
      <c r="L22" s="3">
        <f>H22/patternR!F22</f>
        <v>1.0860033726812817</v>
      </c>
      <c r="M22" s="3">
        <f>C22/patternR!C22</f>
        <v>1.3308457711442787</v>
      </c>
      <c r="N22" s="3">
        <f>D22/patternR!D22</f>
        <v>0.5706806282722513</v>
      </c>
    </row>
    <row r="23" spans="1:14" x14ac:dyDescent="0.45">
      <c r="C23">
        <f>SUM(C2:C22)</f>
        <v>12623</v>
      </c>
      <c r="D23">
        <f>SUM(D2:D22)</f>
        <v>4372</v>
      </c>
      <c r="F23">
        <f>SUM(F2:F22)</f>
        <v>20</v>
      </c>
      <c r="G23">
        <f>AVERAGE(G2:G22)</f>
        <v>2.0952380952380953</v>
      </c>
      <c r="J23" s="3"/>
      <c r="K23" s="3"/>
      <c r="M23" s="3"/>
      <c r="N23" s="3"/>
    </row>
    <row r="24" spans="1:14" x14ac:dyDescent="0.45">
      <c r="F24">
        <f>F23/21</f>
        <v>0.95238095238095233</v>
      </c>
    </row>
    <row r="25" spans="1:14" x14ac:dyDescent="0.45">
      <c r="B25" t="s">
        <v>19</v>
      </c>
      <c r="C25" t="s">
        <v>20</v>
      </c>
    </row>
    <row r="28" spans="1:14" x14ac:dyDescent="0.45">
      <c r="A28" s="2" t="s">
        <v>39</v>
      </c>
      <c r="B28" s="2"/>
      <c r="C28" s="2" t="s">
        <v>40</v>
      </c>
      <c r="D28" s="2" t="s">
        <v>37</v>
      </c>
    </row>
    <row r="29" spans="1:14" x14ac:dyDescent="0.45">
      <c r="B29" t="s">
        <v>5</v>
      </c>
      <c r="C29" s="3">
        <f>(F2+F9+F16)/3</f>
        <v>0.66666666666666663</v>
      </c>
      <c r="D29">
        <f>(G2+G9+G16)/3</f>
        <v>3.3333333333333335</v>
      </c>
    </row>
    <row r="30" spans="1:14" x14ac:dyDescent="0.45">
      <c r="B30" t="s">
        <v>6</v>
      </c>
      <c r="C30" s="3">
        <f t="shared" ref="C30:C35" si="1">(F3+F10+F17)/3</f>
        <v>1</v>
      </c>
      <c r="D30">
        <f t="shared" ref="D30:D35" si="2">(G3+G10+G17)/3</f>
        <v>2.3333333333333335</v>
      </c>
    </row>
    <row r="31" spans="1:14" x14ac:dyDescent="0.45">
      <c r="B31" t="s">
        <v>7</v>
      </c>
      <c r="C31" s="3">
        <f t="shared" si="1"/>
        <v>1</v>
      </c>
      <c r="D31">
        <f t="shared" si="2"/>
        <v>2</v>
      </c>
    </row>
    <row r="32" spans="1:14" x14ac:dyDescent="0.45">
      <c r="B32" t="s">
        <v>8</v>
      </c>
      <c r="C32" s="3">
        <f t="shared" si="1"/>
        <v>1</v>
      </c>
      <c r="D32">
        <f t="shared" si="2"/>
        <v>1</v>
      </c>
    </row>
    <row r="33" spans="1:6" x14ac:dyDescent="0.45">
      <c r="B33" t="s">
        <v>10</v>
      </c>
      <c r="C33" s="3">
        <f t="shared" si="1"/>
        <v>1</v>
      </c>
      <c r="D33">
        <f t="shared" si="2"/>
        <v>2</v>
      </c>
    </row>
    <row r="34" spans="1:6" x14ac:dyDescent="0.45">
      <c r="B34" t="s">
        <v>9</v>
      </c>
      <c r="C34" s="3">
        <f t="shared" si="1"/>
        <v>1</v>
      </c>
      <c r="D34">
        <f t="shared" si="2"/>
        <v>2</v>
      </c>
    </row>
    <row r="35" spans="1:6" x14ac:dyDescent="0.45">
      <c r="B35" t="s">
        <v>11</v>
      </c>
      <c r="C35" s="3">
        <f t="shared" si="1"/>
        <v>1</v>
      </c>
      <c r="D35">
        <f t="shared" si="2"/>
        <v>2</v>
      </c>
    </row>
    <row r="36" spans="1:6" x14ac:dyDescent="0.45">
      <c r="C36" s="3">
        <f>AVERAGE(C29:C35)</f>
        <v>0.95238095238095233</v>
      </c>
      <c r="D36">
        <f>AVERAGE(D29:D35)</f>
        <v>2.0952380952380953</v>
      </c>
    </row>
    <row r="38" spans="1:6" x14ac:dyDescent="0.45">
      <c r="C38" t="s">
        <v>47</v>
      </c>
      <c r="D38" t="s">
        <v>46</v>
      </c>
      <c r="E38" t="s">
        <v>45</v>
      </c>
      <c r="F38" t="s">
        <v>44</v>
      </c>
    </row>
    <row r="39" spans="1:6" x14ac:dyDescent="0.45">
      <c r="A39" t="s">
        <v>42</v>
      </c>
      <c r="B39" t="s">
        <v>5</v>
      </c>
      <c r="C39">
        <f>(C2+C9+C16)</f>
        <v>1802</v>
      </c>
      <c r="D39">
        <f>C39/3</f>
        <v>600.66666666666663</v>
      </c>
      <c r="E39">
        <f>D2+D9+D16</f>
        <v>938</v>
      </c>
      <c r="F39">
        <f>E39/3</f>
        <v>312.66666666666669</v>
      </c>
    </row>
    <row r="40" spans="1:6" x14ac:dyDescent="0.45">
      <c r="B40" t="s">
        <v>6</v>
      </c>
      <c r="C40">
        <f>C3+C10+C17</f>
        <v>2091</v>
      </c>
      <c r="D40">
        <f t="shared" ref="D40:D45" si="3">C40/3</f>
        <v>697</v>
      </c>
      <c r="E40">
        <f>D3+D10+D17</f>
        <v>977</v>
      </c>
      <c r="F40">
        <f t="shared" ref="F40:F45" si="4">E40/3</f>
        <v>325.66666666666669</v>
      </c>
    </row>
    <row r="41" spans="1:6" x14ac:dyDescent="0.45">
      <c r="B41" t="s">
        <v>7</v>
      </c>
      <c r="C41">
        <f>C4+C11+C18</f>
        <v>1695</v>
      </c>
      <c r="D41">
        <f t="shared" si="3"/>
        <v>565</v>
      </c>
      <c r="E41">
        <f>D4+D11+D18</f>
        <v>573</v>
      </c>
      <c r="F41">
        <f t="shared" si="4"/>
        <v>191</v>
      </c>
    </row>
    <row r="42" spans="1:6" x14ac:dyDescent="0.45">
      <c r="B42" t="s">
        <v>8</v>
      </c>
      <c r="C42">
        <f>C5+C12+C19</f>
        <v>1737</v>
      </c>
      <c r="D42">
        <f t="shared" si="3"/>
        <v>579</v>
      </c>
      <c r="E42">
        <f>D5+D12+D19</f>
        <v>559</v>
      </c>
      <c r="F42">
        <f t="shared" si="4"/>
        <v>186.33333333333334</v>
      </c>
    </row>
    <row r="43" spans="1:6" x14ac:dyDescent="0.45">
      <c r="B43" t="s">
        <v>10</v>
      </c>
      <c r="C43">
        <f>C6+C13+C20</f>
        <v>2112</v>
      </c>
      <c r="D43">
        <f t="shared" si="3"/>
        <v>704</v>
      </c>
      <c r="E43">
        <f>D6+D13+D20</f>
        <v>533</v>
      </c>
      <c r="F43">
        <f t="shared" si="4"/>
        <v>177.66666666666666</v>
      </c>
    </row>
    <row r="44" spans="1:6" x14ac:dyDescent="0.45">
      <c r="B44" t="s">
        <v>9</v>
      </c>
      <c r="C44">
        <f>C21+C14+C7</f>
        <v>1581</v>
      </c>
      <c r="D44">
        <f t="shared" si="3"/>
        <v>527</v>
      </c>
      <c r="E44">
        <f>D14+D7+D21</f>
        <v>466</v>
      </c>
      <c r="F44">
        <f t="shared" si="4"/>
        <v>155.33333333333334</v>
      </c>
    </row>
    <row r="45" spans="1:6" x14ac:dyDescent="0.45">
      <c r="B45" t="s">
        <v>11</v>
      </c>
      <c r="C45">
        <f>C22+C15+C8</f>
        <v>1605</v>
      </c>
      <c r="D45">
        <f t="shared" si="3"/>
        <v>535</v>
      </c>
      <c r="E45">
        <f>D22+D15+D8</f>
        <v>326</v>
      </c>
      <c r="F45">
        <f t="shared" si="4"/>
        <v>108.66666666666667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8E63-B426-40E6-8513-38ABCF588E37}">
  <dimension ref="A1:H44"/>
  <sheetViews>
    <sheetView topLeftCell="A6" workbookViewId="0">
      <selection activeCell="F24" sqref="F24"/>
    </sheetView>
  </sheetViews>
  <sheetFormatPr baseColWidth="10" defaultRowHeight="14.25" x14ac:dyDescent="0.45"/>
  <cols>
    <col min="2" max="2" width="13.73046875" customWidth="1"/>
    <col min="3" max="3" width="12.86328125" customWidth="1"/>
    <col min="5" max="5" width="10" customWidth="1"/>
    <col min="6" max="6" width="8.59765625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14</v>
      </c>
    </row>
    <row r="2" spans="1:8" x14ac:dyDescent="0.45">
      <c r="A2" s="1">
        <v>45427</v>
      </c>
      <c r="B2" t="s">
        <v>5</v>
      </c>
      <c r="C2">
        <f>35465/3</f>
        <v>11821.666666666666</v>
      </c>
      <c r="D2">
        <f>4741/3</f>
        <v>1580.3333333333333</v>
      </c>
      <c r="E2">
        <v>1</v>
      </c>
      <c r="F2">
        <v>1</v>
      </c>
      <c r="G2">
        <v>4</v>
      </c>
      <c r="H2">
        <f t="shared" ref="H2:H22" si="0">C2+D2</f>
        <v>13402</v>
      </c>
    </row>
    <row r="3" spans="1:8" x14ac:dyDescent="0.45">
      <c r="A3" s="1">
        <v>45428</v>
      </c>
      <c r="B3" t="s">
        <v>6</v>
      </c>
      <c r="C3">
        <f>48527/3</f>
        <v>16175.666666666666</v>
      </c>
      <c r="D3">
        <f>6108/3</f>
        <v>2036</v>
      </c>
      <c r="E3">
        <v>1</v>
      </c>
      <c r="F3">
        <v>0</v>
      </c>
      <c r="G3">
        <v>5</v>
      </c>
      <c r="H3">
        <f t="shared" si="0"/>
        <v>18211.666666666664</v>
      </c>
    </row>
    <row r="4" spans="1:8" x14ac:dyDescent="0.45">
      <c r="A4" s="1">
        <v>45429</v>
      </c>
      <c r="B4" t="s">
        <v>7</v>
      </c>
      <c r="C4">
        <f>37729/3</f>
        <v>12576.333333333334</v>
      </c>
      <c r="D4">
        <f>2246/3</f>
        <v>748.66666666666663</v>
      </c>
      <c r="E4">
        <v>1</v>
      </c>
      <c r="F4">
        <v>0</v>
      </c>
      <c r="G4">
        <v>5</v>
      </c>
      <c r="H4">
        <f t="shared" si="0"/>
        <v>13325</v>
      </c>
    </row>
    <row r="5" spans="1:8" x14ac:dyDescent="0.45">
      <c r="A5" s="1">
        <v>45432</v>
      </c>
      <c r="B5" t="s">
        <v>8</v>
      </c>
      <c r="C5">
        <f>33156/3</f>
        <v>11052</v>
      </c>
      <c r="D5">
        <f>2403/3</f>
        <v>801</v>
      </c>
      <c r="E5">
        <v>1</v>
      </c>
      <c r="F5">
        <v>1</v>
      </c>
      <c r="G5">
        <v>2</v>
      </c>
      <c r="H5">
        <f t="shared" si="0"/>
        <v>11853</v>
      </c>
    </row>
    <row r="6" spans="1:8" x14ac:dyDescent="0.45">
      <c r="A6" s="1">
        <v>45433</v>
      </c>
      <c r="B6" t="s">
        <v>10</v>
      </c>
      <c r="C6">
        <f>17396/4</f>
        <v>4349</v>
      </c>
      <c r="D6">
        <f>860/4</f>
        <v>215</v>
      </c>
      <c r="E6">
        <v>1</v>
      </c>
      <c r="F6">
        <v>1</v>
      </c>
      <c r="G6">
        <v>2</v>
      </c>
      <c r="H6">
        <f t="shared" si="0"/>
        <v>4564</v>
      </c>
    </row>
    <row r="7" spans="1:8" x14ac:dyDescent="0.45">
      <c r="A7" s="1">
        <v>45434</v>
      </c>
      <c r="B7" t="s">
        <v>9</v>
      </c>
      <c r="C7">
        <f>13044/3</f>
        <v>4348</v>
      </c>
      <c r="D7">
        <f>568/3</f>
        <v>189.33333333333334</v>
      </c>
      <c r="E7">
        <v>1</v>
      </c>
      <c r="F7">
        <v>1</v>
      </c>
      <c r="G7">
        <v>2</v>
      </c>
      <c r="H7">
        <f t="shared" si="0"/>
        <v>4537.333333333333</v>
      </c>
    </row>
    <row r="8" spans="1:8" x14ac:dyDescent="0.45">
      <c r="A8" s="1">
        <v>45435</v>
      </c>
      <c r="B8" t="s">
        <v>11</v>
      </c>
      <c r="C8">
        <f>13068/3</f>
        <v>4356</v>
      </c>
      <c r="D8">
        <f>628/3</f>
        <v>209.33333333333334</v>
      </c>
      <c r="E8">
        <v>1</v>
      </c>
      <c r="F8">
        <v>1</v>
      </c>
      <c r="G8">
        <v>2</v>
      </c>
      <c r="H8">
        <f t="shared" si="0"/>
        <v>4565.333333333333</v>
      </c>
    </row>
    <row r="9" spans="1:8" x14ac:dyDescent="0.45">
      <c r="A9" s="1">
        <v>45427</v>
      </c>
      <c r="B9" t="s">
        <v>5</v>
      </c>
      <c r="C9">
        <f t="shared" ref="C9:C16" si="1">35465/3</f>
        <v>11821.666666666666</v>
      </c>
      <c r="D9">
        <f t="shared" ref="D9:D16" si="2">4741/3</f>
        <v>1580.3333333333333</v>
      </c>
      <c r="E9">
        <v>2</v>
      </c>
      <c r="F9">
        <v>1</v>
      </c>
      <c r="G9">
        <v>2</v>
      </c>
      <c r="H9">
        <f t="shared" si="0"/>
        <v>13402</v>
      </c>
    </row>
    <row r="10" spans="1:8" x14ac:dyDescent="0.45">
      <c r="A10" s="1">
        <v>45428</v>
      </c>
      <c r="B10" t="s">
        <v>6</v>
      </c>
      <c r="C10">
        <f t="shared" ref="C10:C17" si="3">48527/3</f>
        <v>16175.666666666666</v>
      </c>
      <c r="D10">
        <f t="shared" ref="D10:D17" si="4">6108/3</f>
        <v>2036</v>
      </c>
      <c r="E10">
        <v>2</v>
      </c>
      <c r="F10">
        <v>1</v>
      </c>
      <c r="G10">
        <v>4</v>
      </c>
      <c r="H10">
        <f t="shared" si="0"/>
        <v>18211.666666666664</v>
      </c>
    </row>
    <row r="11" spans="1:8" x14ac:dyDescent="0.45">
      <c r="A11" s="1">
        <v>45429</v>
      </c>
      <c r="B11" t="s">
        <v>7</v>
      </c>
      <c r="C11">
        <f>37729/3</f>
        <v>12576.333333333334</v>
      </c>
      <c r="D11">
        <f>2246/3</f>
        <v>748.66666666666663</v>
      </c>
      <c r="E11">
        <v>2</v>
      </c>
      <c r="F11">
        <v>1</v>
      </c>
      <c r="G11">
        <v>2</v>
      </c>
      <c r="H11">
        <f t="shared" si="0"/>
        <v>13325</v>
      </c>
    </row>
    <row r="12" spans="1:8" x14ac:dyDescent="0.45">
      <c r="A12" s="1">
        <v>45432</v>
      </c>
      <c r="B12" t="s">
        <v>8</v>
      </c>
      <c r="C12">
        <f t="shared" ref="C12:C19" si="5">33156/3</f>
        <v>11052</v>
      </c>
      <c r="D12">
        <f t="shared" ref="D12:D19" si="6">2403/3</f>
        <v>801</v>
      </c>
      <c r="E12">
        <v>2</v>
      </c>
      <c r="F12">
        <v>1</v>
      </c>
      <c r="G12">
        <v>3</v>
      </c>
      <c r="H12">
        <f t="shared" si="0"/>
        <v>11853</v>
      </c>
    </row>
    <row r="13" spans="1:8" x14ac:dyDescent="0.45">
      <c r="A13" s="1">
        <v>45433</v>
      </c>
      <c r="B13" t="s">
        <v>10</v>
      </c>
      <c r="C13">
        <f>17396/3</f>
        <v>5798.666666666667</v>
      </c>
      <c r="D13">
        <f>860/3</f>
        <v>286.66666666666669</v>
      </c>
      <c r="E13">
        <v>2</v>
      </c>
      <c r="F13">
        <v>1</v>
      </c>
      <c r="G13">
        <v>2</v>
      </c>
      <c r="H13">
        <f t="shared" si="0"/>
        <v>6085.3333333333339</v>
      </c>
    </row>
    <row r="14" spans="1:8" x14ac:dyDescent="0.45">
      <c r="A14" s="1">
        <v>45434</v>
      </c>
      <c r="B14" t="s">
        <v>9</v>
      </c>
      <c r="C14">
        <f>13044/3</f>
        <v>4348</v>
      </c>
      <c r="D14">
        <f t="shared" ref="D14:D21" si="7">568/3</f>
        <v>189.33333333333334</v>
      </c>
      <c r="E14">
        <v>2</v>
      </c>
      <c r="F14">
        <v>1</v>
      </c>
      <c r="G14">
        <v>2</v>
      </c>
      <c r="H14">
        <f t="shared" si="0"/>
        <v>4537.333333333333</v>
      </c>
    </row>
    <row r="15" spans="1:8" x14ac:dyDescent="0.45">
      <c r="A15" s="1">
        <v>45435</v>
      </c>
      <c r="B15" t="s">
        <v>11</v>
      </c>
      <c r="C15">
        <f t="shared" ref="C15:C22" si="8">13068/3</f>
        <v>4356</v>
      </c>
      <c r="D15">
        <f t="shared" ref="D15:D22" si="9">628/3</f>
        <v>209.33333333333334</v>
      </c>
      <c r="E15">
        <v>2</v>
      </c>
      <c r="F15">
        <v>1</v>
      </c>
      <c r="G15">
        <v>2</v>
      </c>
      <c r="H15">
        <f t="shared" si="0"/>
        <v>4565.333333333333</v>
      </c>
    </row>
    <row r="16" spans="1:8" x14ac:dyDescent="0.45">
      <c r="A16" s="1">
        <v>45427</v>
      </c>
      <c r="B16" t="s">
        <v>5</v>
      </c>
      <c r="C16">
        <f t="shared" si="1"/>
        <v>11821.666666666666</v>
      </c>
      <c r="D16">
        <f t="shared" si="2"/>
        <v>1580.3333333333333</v>
      </c>
      <c r="E16">
        <v>3</v>
      </c>
      <c r="F16">
        <v>1</v>
      </c>
      <c r="G16">
        <v>4</v>
      </c>
      <c r="H16">
        <f t="shared" si="0"/>
        <v>13402</v>
      </c>
    </row>
    <row r="17" spans="1:8" x14ac:dyDescent="0.45">
      <c r="A17" s="1">
        <v>45428</v>
      </c>
      <c r="B17" t="s">
        <v>6</v>
      </c>
      <c r="C17">
        <f t="shared" si="3"/>
        <v>16175.666666666666</v>
      </c>
      <c r="D17">
        <f t="shared" si="4"/>
        <v>2036</v>
      </c>
      <c r="E17">
        <v>3</v>
      </c>
      <c r="F17">
        <v>1</v>
      </c>
      <c r="G17">
        <v>3</v>
      </c>
      <c r="H17">
        <f t="shared" si="0"/>
        <v>18211.666666666664</v>
      </c>
    </row>
    <row r="18" spans="1:8" x14ac:dyDescent="0.45">
      <c r="A18" s="1">
        <v>45429</v>
      </c>
      <c r="B18" t="s">
        <v>7</v>
      </c>
      <c r="C18">
        <f>37729/3</f>
        <v>12576.333333333334</v>
      </c>
      <c r="D18">
        <f>2246/3</f>
        <v>748.66666666666663</v>
      </c>
      <c r="E18">
        <v>3</v>
      </c>
      <c r="F18">
        <v>1</v>
      </c>
      <c r="G18">
        <v>4</v>
      </c>
      <c r="H18">
        <f t="shared" si="0"/>
        <v>13325</v>
      </c>
    </row>
    <row r="19" spans="1:8" x14ac:dyDescent="0.45">
      <c r="A19" s="1">
        <v>45432</v>
      </c>
      <c r="B19" t="s">
        <v>8</v>
      </c>
      <c r="C19">
        <f t="shared" si="5"/>
        <v>11052</v>
      </c>
      <c r="D19">
        <f t="shared" si="6"/>
        <v>801</v>
      </c>
      <c r="E19">
        <v>3</v>
      </c>
      <c r="F19">
        <v>0</v>
      </c>
      <c r="G19">
        <v>5</v>
      </c>
      <c r="H19">
        <f t="shared" si="0"/>
        <v>11853</v>
      </c>
    </row>
    <row r="20" spans="1:8" x14ac:dyDescent="0.45">
      <c r="A20" s="1">
        <v>45433</v>
      </c>
      <c r="B20" t="s">
        <v>10</v>
      </c>
      <c r="C20">
        <f>17396/3</f>
        <v>5798.666666666667</v>
      </c>
      <c r="D20">
        <f>860/3</f>
        <v>286.66666666666669</v>
      </c>
      <c r="E20">
        <v>3</v>
      </c>
      <c r="F20">
        <v>1</v>
      </c>
      <c r="G20">
        <v>2</v>
      </c>
      <c r="H20">
        <f t="shared" si="0"/>
        <v>6085.3333333333339</v>
      </c>
    </row>
    <row r="21" spans="1:8" x14ac:dyDescent="0.45">
      <c r="A21" s="1">
        <v>45434</v>
      </c>
      <c r="B21" t="s">
        <v>9</v>
      </c>
      <c r="C21">
        <f>13044/3</f>
        <v>4348</v>
      </c>
      <c r="D21">
        <f t="shared" si="7"/>
        <v>189.33333333333334</v>
      </c>
      <c r="E21">
        <v>3</v>
      </c>
      <c r="F21">
        <v>1</v>
      </c>
      <c r="G21">
        <v>2</v>
      </c>
      <c r="H21">
        <f t="shared" si="0"/>
        <v>4537.333333333333</v>
      </c>
    </row>
    <row r="22" spans="1:8" x14ac:dyDescent="0.45">
      <c r="A22" s="1">
        <v>45435</v>
      </c>
      <c r="B22" t="s">
        <v>11</v>
      </c>
      <c r="C22">
        <f t="shared" si="8"/>
        <v>4356</v>
      </c>
      <c r="D22">
        <f t="shared" si="9"/>
        <v>209.33333333333334</v>
      </c>
      <c r="E22">
        <v>3</v>
      </c>
      <c r="F22">
        <v>1</v>
      </c>
      <c r="G22">
        <v>2</v>
      </c>
      <c r="H22">
        <f t="shared" si="0"/>
        <v>4565.333333333333</v>
      </c>
    </row>
    <row r="23" spans="1:8" x14ac:dyDescent="0.45">
      <c r="C23">
        <f>SUM(C2:C22)</f>
        <v>196935.33333333331</v>
      </c>
      <c r="D23">
        <f>SUM(D2:D22)</f>
        <v>17482.333333333332</v>
      </c>
      <c r="F23">
        <f>SUM(F2:F22)</f>
        <v>18</v>
      </c>
      <c r="G23" s="2">
        <f>AVERAGE(G2:G22)</f>
        <v>2.9047619047619047</v>
      </c>
    </row>
    <row r="24" spans="1:8" x14ac:dyDescent="0.45">
      <c r="C24">
        <f>'BPMN-Chatbot'!C23/C23</f>
        <v>6.4097182493068797E-2</v>
      </c>
      <c r="D24">
        <f>'BPMN-Chatbot'!D23/D23</f>
        <v>0.25008103418689343</v>
      </c>
      <c r="F24" s="2"/>
    </row>
    <row r="26" spans="1:8" x14ac:dyDescent="0.45">
      <c r="D26" t="s">
        <v>36</v>
      </c>
      <c r="E26" t="s">
        <v>38</v>
      </c>
    </row>
    <row r="27" spans="1:8" x14ac:dyDescent="0.45">
      <c r="B27" t="s">
        <v>5</v>
      </c>
      <c r="C27">
        <f>F2+F9+F16</f>
        <v>3</v>
      </c>
      <c r="D27" s="3">
        <f>C27/3</f>
        <v>1</v>
      </c>
      <c r="E27">
        <f>(G2+G9+G16)/3</f>
        <v>3.3333333333333335</v>
      </c>
    </row>
    <row r="28" spans="1:8" x14ac:dyDescent="0.45">
      <c r="B28" t="s">
        <v>6</v>
      </c>
      <c r="C28">
        <f t="shared" ref="C28:C33" si="10">F3+F10+F17</f>
        <v>2</v>
      </c>
      <c r="D28" s="3">
        <f t="shared" ref="D28:D33" si="11">C28/3</f>
        <v>0.66666666666666663</v>
      </c>
      <c r="E28">
        <f t="shared" ref="E28:E33" si="12">(G3+G10+G17)/3</f>
        <v>4</v>
      </c>
    </row>
    <row r="29" spans="1:8" x14ac:dyDescent="0.45">
      <c r="B29" t="s">
        <v>7</v>
      </c>
      <c r="C29">
        <f t="shared" si="10"/>
        <v>2</v>
      </c>
      <c r="D29" s="3">
        <f t="shared" si="11"/>
        <v>0.66666666666666663</v>
      </c>
      <c r="E29">
        <f t="shared" si="12"/>
        <v>3.6666666666666665</v>
      </c>
    </row>
    <row r="30" spans="1:8" x14ac:dyDescent="0.45">
      <c r="B30" t="s">
        <v>8</v>
      </c>
      <c r="C30">
        <f t="shared" si="10"/>
        <v>2</v>
      </c>
      <c r="D30" s="3">
        <f t="shared" si="11"/>
        <v>0.66666666666666663</v>
      </c>
      <c r="E30">
        <f t="shared" si="12"/>
        <v>3.3333333333333335</v>
      </c>
    </row>
    <row r="31" spans="1:8" x14ac:dyDescent="0.45">
      <c r="B31" t="s">
        <v>10</v>
      </c>
      <c r="C31">
        <f t="shared" si="10"/>
        <v>3</v>
      </c>
      <c r="D31" s="3">
        <f t="shared" si="11"/>
        <v>1</v>
      </c>
      <c r="E31">
        <f t="shared" si="12"/>
        <v>2</v>
      </c>
    </row>
    <row r="32" spans="1:8" x14ac:dyDescent="0.45">
      <c r="B32" t="s">
        <v>9</v>
      </c>
      <c r="C32">
        <f t="shared" si="10"/>
        <v>3</v>
      </c>
      <c r="D32" s="3">
        <f t="shared" si="11"/>
        <v>1</v>
      </c>
      <c r="E32">
        <f t="shared" si="12"/>
        <v>2</v>
      </c>
    </row>
    <row r="33" spans="1:6" x14ac:dyDescent="0.45">
      <c r="B33" t="s">
        <v>11</v>
      </c>
      <c r="C33">
        <f t="shared" si="10"/>
        <v>3</v>
      </c>
      <c r="D33" s="3">
        <f t="shared" si="11"/>
        <v>1</v>
      </c>
      <c r="E33">
        <f t="shared" si="12"/>
        <v>2</v>
      </c>
    </row>
    <row r="34" spans="1:6" x14ac:dyDescent="0.45">
      <c r="D34" s="3">
        <f>AVERAGE(D27:D33)</f>
        <v>0.8571428571428571</v>
      </c>
      <c r="E34">
        <f>AVERAGE(E27:E33)</f>
        <v>2.9047619047619051</v>
      </c>
    </row>
    <row r="35" spans="1:6" x14ac:dyDescent="0.45">
      <c r="D35" t="s">
        <v>41</v>
      </c>
    </row>
    <row r="37" spans="1:6" x14ac:dyDescent="0.45">
      <c r="C37" t="s">
        <v>49</v>
      </c>
      <c r="D37" t="s">
        <v>50</v>
      </c>
      <c r="E37" t="s">
        <v>51</v>
      </c>
    </row>
    <row r="38" spans="1:6" x14ac:dyDescent="0.45">
      <c r="A38" t="s">
        <v>48</v>
      </c>
      <c r="B38" t="s">
        <v>5</v>
      </c>
      <c r="C38">
        <f t="shared" ref="C38:C44" si="13">C2+C9+C16</f>
        <v>35465</v>
      </c>
      <c r="D38">
        <f>C38/3</f>
        <v>11821.666666666666</v>
      </c>
      <c r="E38">
        <f t="shared" ref="E38:E44" si="14">D2+D9+D16</f>
        <v>4741</v>
      </c>
      <c r="F38">
        <f>E38/3</f>
        <v>1580.3333333333333</v>
      </c>
    </row>
    <row r="39" spans="1:6" x14ac:dyDescent="0.45">
      <c r="B39" t="s">
        <v>6</v>
      </c>
      <c r="C39">
        <f t="shared" si="13"/>
        <v>48527</v>
      </c>
      <c r="D39">
        <f t="shared" ref="D39:D44" si="15">C39/3</f>
        <v>16175.666666666666</v>
      </c>
      <c r="E39">
        <f t="shared" si="14"/>
        <v>6108</v>
      </c>
      <c r="F39">
        <f t="shared" ref="F39:F44" si="16">E39/3</f>
        <v>2036</v>
      </c>
    </row>
    <row r="40" spans="1:6" x14ac:dyDescent="0.45">
      <c r="B40" t="s">
        <v>7</v>
      </c>
      <c r="C40">
        <f t="shared" si="13"/>
        <v>37729</v>
      </c>
      <c r="D40">
        <f t="shared" si="15"/>
        <v>12576.333333333334</v>
      </c>
      <c r="E40">
        <f t="shared" si="14"/>
        <v>2246</v>
      </c>
      <c r="F40">
        <f t="shared" si="16"/>
        <v>748.66666666666663</v>
      </c>
    </row>
    <row r="41" spans="1:6" x14ac:dyDescent="0.45">
      <c r="B41" t="s">
        <v>8</v>
      </c>
      <c r="C41">
        <f t="shared" si="13"/>
        <v>33156</v>
      </c>
      <c r="D41">
        <f t="shared" si="15"/>
        <v>11052</v>
      </c>
      <c r="E41">
        <f t="shared" si="14"/>
        <v>2403</v>
      </c>
      <c r="F41">
        <f t="shared" si="16"/>
        <v>801</v>
      </c>
    </row>
    <row r="42" spans="1:6" x14ac:dyDescent="0.45">
      <c r="B42" t="s">
        <v>10</v>
      </c>
      <c r="C42">
        <f t="shared" si="13"/>
        <v>15946.333333333336</v>
      </c>
      <c r="D42">
        <f t="shared" si="15"/>
        <v>5315.4444444444453</v>
      </c>
      <c r="E42">
        <f t="shared" si="14"/>
        <v>788.33333333333337</v>
      </c>
      <c r="F42">
        <f t="shared" si="16"/>
        <v>262.77777777777777</v>
      </c>
    </row>
    <row r="43" spans="1:6" x14ac:dyDescent="0.45">
      <c r="B43" t="s">
        <v>9</v>
      </c>
      <c r="C43">
        <f t="shared" si="13"/>
        <v>13044</v>
      </c>
      <c r="D43">
        <f t="shared" si="15"/>
        <v>4348</v>
      </c>
      <c r="E43">
        <f t="shared" si="14"/>
        <v>568</v>
      </c>
      <c r="F43">
        <f t="shared" si="16"/>
        <v>189.33333333333334</v>
      </c>
    </row>
    <row r="44" spans="1:6" x14ac:dyDescent="0.45">
      <c r="B44" t="s">
        <v>11</v>
      </c>
      <c r="C44">
        <f t="shared" si="13"/>
        <v>13068</v>
      </c>
      <c r="D44">
        <f t="shared" si="15"/>
        <v>4356</v>
      </c>
      <c r="E44">
        <f t="shared" si="14"/>
        <v>628</v>
      </c>
      <c r="F44">
        <f t="shared" si="16"/>
        <v>209.33333333333334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28E-AB36-40C8-85D5-F9075F22C811}">
  <dimension ref="A1:H37"/>
  <sheetViews>
    <sheetView workbookViewId="0">
      <selection activeCell="D25" sqref="D25"/>
    </sheetView>
  </sheetViews>
  <sheetFormatPr baseColWidth="10" defaultRowHeight="14.25" x14ac:dyDescent="0.45"/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12</v>
      </c>
      <c r="H1" s="2" t="s">
        <v>13</v>
      </c>
    </row>
    <row r="2" spans="1:8" x14ac:dyDescent="0.45">
      <c r="B2" t="s">
        <v>5</v>
      </c>
      <c r="C2">
        <v>468</v>
      </c>
      <c r="D2">
        <v>314</v>
      </c>
      <c r="E2">
        <v>1</v>
      </c>
      <c r="F2">
        <f>C2+D2</f>
        <v>782</v>
      </c>
      <c r="G2">
        <v>0</v>
      </c>
      <c r="H2">
        <v>5</v>
      </c>
    </row>
    <row r="3" spans="1:8" x14ac:dyDescent="0.45">
      <c r="B3" t="s">
        <v>6</v>
      </c>
      <c r="C3">
        <v>564</v>
      </c>
      <c r="D3">
        <v>444</v>
      </c>
      <c r="E3">
        <v>1</v>
      </c>
      <c r="F3">
        <f t="shared" ref="F3:F22" si="0">C3+D3</f>
        <v>1008</v>
      </c>
      <c r="G3">
        <v>0</v>
      </c>
      <c r="H3">
        <v>5</v>
      </c>
    </row>
    <row r="4" spans="1:8" x14ac:dyDescent="0.45">
      <c r="B4" t="s">
        <v>7</v>
      </c>
      <c r="C4">
        <v>432</v>
      </c>
      <c r="D4">
        <v>154</v>
      </c>
      <c r="E4">
        <v>1</v>
      </c>
      <c r="F4">
        <f t="shared" si="0"/>
        <v>586</v>
      </c>
      <c r="G4">
        <v>1</v>
      </c>
      <c r="H4">
        <v>2</v>
      </c>
    </row>
    <row r="5" spans="1:8" x14ac:dyDescent="0.45">
      <c r="B5" t="s">
        <v>8</v>
      </c>
      <c r="C5">
        <v>446</v>
      </c>
      <c r="D5">
        <v>174</v>
      </c>
      <c r="E5">
        <v>1</v>
      </c>
      <c r="F5">
        <f t="shared" si="0"/>
        <v>620</v>
      </c>
      <c r="G5">
        <v>1</v>
      </c>
      <c r="H5">
        <v>2</v>
      </c>
    </row>
    <row r="6" spans="1:8" x14ac:dyDescent="0.45">
      <c r="B6" t="s">
        <v>10</v>
      </c>
      <c r="C6">
        <v>395</v>
      </c>
      <c r="D6">
        <v>194</v>
      </c>
      <c r="E6">
        <v>1</v>
      </c>
      <c r="F6">
        <f t="shared" si="0"/>
        <v>589</v>
      </c>
      <c r="G6">
        <v>1</v>
      </c>
      <c r="H6">
        <v>1</v>
      </c>
    </row>
    <row r="7" spans="1:8" x14ac:dyDescent="0.45">
      <c r="B7" t="s">
        <v>9</v>
      </c>
      <c r="C7">
        <v>394</v>
      </c>
      <c r="D7">
        <v>142</v>
      </c>
      <c r="E7">
        <v>1</v>
      </c>
      <c r="F7">
        <f t="shared" si="0"/>
        <v>536</v>
      </c>
      <c r="G7">
        <v>1</v>
      </c>
      <c r="H7">
        <v>2</v>
      </c>
    </row>
    <row r="8" spans="1:8" x14ac:dyDescent="0.45">
      <c r="B8" t="s">
        <v>11</v>
      </c>
      <c r="C8">
        <v>402</v>
      </c>
      <c r="D8">
        <v>166</v>
      </c>
      <c r="E8">
        <v>1</v>
      </c>
      <c r="F8">
        <f t="shared" si="0"/>
        <v>568</v>
      </c>
      <c r="G8">
        <v>1</v>
      </c>
      <c r="H8">
        <v>1</v>
      </c>
    </row>
    <row r="9" spans="1:8" x14ac:dyDescent="0.45">
      <c r="B9" t="s">
        <v>5</v>
      </c>
      <c r="C9">
        <v>468</v>
      </c>
      <c r="D9">
        <v>235</v>
      </c>
      <c r="E9">
        <v>2</v>
      </c>
      <c r="F9">
        <f t="shared" si="0"/>
        <v>703</v>
      </c>
      <c r="G9">
        <v>1</v>
      </c>
      <c r="H9">
        <v>2</v>
      </c>
    </row>
    <row r="10" spans="1:8" x14ac:dyDescent="0.45">
      <c r="B10" t="s">
        <v>6</v>
      </c>
      <c r="C10">
        <v>564</v>
      </c>
      <c r="D10">
        <v>322</v>
      </c>
      <c r="E10">
        <v>2</v>
      </c>
      <c r="F10">
        <f t="shared" si="0"/>
        <v>886</v>
      </c>
      <c r="G10">
        <v>0</v>
      </c>
      <c r="H10">
        <v>5</v>
      </c>
    </row>
    <row r="11" spans="1:8" x14ac:dyDescent="0.45">
      <c r="B11" t="s">
        <v>7</v>
      </c>
      <c r="C11">
        <v>432</v>
      </c>
      <c r="D11">
        <v>189</v>
      </c>
      <c r="E11">
        <v>2</v>
      </c>
      <c r="F11">
        <f t="shared" si="0"/>
        <v>621</v>
      </c>
      <c r="G11">
        <v>1</v>
      </c>
      <c r="H11">
        <v>1</v>
      </c>
    </row>
    <row r="12" spans="1:8" x14ac:dyDescent="0.45">
      <c r="B12" t="s">
        <v>8</v>
      </c>
      <c r="C12">
        <v>446</v>
      </c>
      <c r="D12">
        <v>196</v>
      </c>
      <c r="E12">
        <v>2</v>
      </c>
      <c r="F12">
        <f t="shared" si="0"/>
        <v>642</v>
      </c>
      <c r="G12">
        <v>1</v>
      </c>
      <c r="H12">
        <v>2</v>
      </c>
    </row>
    <row r="13" spans="1:8" x14ac:dyDescent="0.45">
      <c r="B13" t="s">
        <v>10</v>
      </c>
      <c r="C13">
        <v>395</v>
      </c>
      <c r="D13">
        <v>146</v>
      </c>
      <c r="E13">
        <v>2</v>
      </c>
      <c r="F13">
        <f t="shared" si="0"/>
        <v>541</v>
      </c>
      <c r="G13">
        <v>1</v>
      </c>
      <c r="H13">
        <v>4</v>
      </c>
    </row>
    <row r="14" spans="1:8" x14ac:dyDescent="0.45">
      <c r="B14" t="s">
        <v>9</v>
      </c>
      <c r="C14">
        <v>394</v>
      </c>
      <c r="D14">
        <v>262</v>
      </c>
      <c r="E14">
        <v>2</v>
      </c>
      <c r="F14">
        <f t="shared" si="0"/>
        <v>656</v>
      </c>
      <c r="G14">
        <v>1</v>
      </c>
      <c r="H14">
        <v>1</v>
      </c>
    </row>
    <row r="15" spans="1:8" x14ac:dyDescent="0.45">
      <c r="B15" t="s">
        <v>11</v>
      </c>
      <c r="C15">
        <v>402</v>
      </c>
      <c r="D15">
        <v>166</v>
      </c>
      <c r="E15">
        <v>2</v>
      </c>
      <c r="F15">
        <f t="shared" si="0"/>
        <v>568</v>
      </c>
      <c r="G15">
        <v>1</v>
      </c>
      <c r="H15">
        <v>1</v>
      </c>
    </row>
    <row r="16" spans="1:8" x14ac:dyDescent="0.45">
      <c r="B16" t="s">
        <v>5</v>
      </c>
      <c r="C16">
        <v>468</v>
      </c>
      <c r="D16">
        <v>417</v>
      </c>
      <c r="E16">
        <v>3</v>
      </c>
      <c r="F16">
        <f t="shared" si="0"/>
        <v>885</v>
      </c>
      <c r="G16">
        <v>1</v>
      </c>
      <c r="H16">
        <v>3</v>
      </c>
    </row>
    <row r="17" spans="1:8" x14ac:dyDescent="0.45">
      <c r="B17" t="s">
        <v>6</v>
      </c>
      <c r="C17">
        <v>564</v>
      </c>
      <c r="D17">
        <v>550</v>
      </c>
      <c r="E17">
        <v>3</v>
      </c>
      <c r="F17">
        <f t="shared" si="0"/>
        <v>1114</v>
      </c>
      <c r="G17">
        <v>0</v>
      </c>
      <c r="H17">
        <v>5</v>
      </c>
    </row>
    <row r="18" spans="1:8" x14ac:dyDescent="0.45">
      <c r="B18" t="s">
        <v>7</v>
      </c>
      <c r="C18">
        <v>432</v>
      </c>
      <c r="D18">
        <v>211</v>
      </c>
      <c r="E18">
        <v>3</v>
      </c>
      <c r="F18">
        <f t="shared" si="0"/>
        <v>643</v>
      </c>
      <c r="G18">
        <v>1</v>
      </c>
      <c r="H18">
        <v>1</v>
      </c>
    </row>
    <row r="19" spans="1:8" x14ac:dyDescent="0.45">
      <c r="B19" t="s">
        <v>8</v>
      </c>
      <c r="C19">
        <v>446</v>
      </c>
      <c r="D19">
        <v>197</v>
      </c>
      <c r="E19">
        <v>3</v>
      </c>
      <c r="F19">
        <f t="shared" si="0"/>
        <v>643</v>
      </c>
      <c r="G19">
        <v>1</v>
      </c>
      <c r="H19">
        <v>4</v>
      </c>
    </row>
    <row r="20" spans="1:8" x14ac:dyDescent="0.45">
      <c r="B20" t="s">
        <v>10</v>
      </c>
      <c r="C20">
        <v>395</v>
      </c>
      <c r="D20">
        <v>219</v>
      </c>
      <c r="E20">
        <v>3</v>
      </c>
      <c r="F20">
        <f t="shared" si="0"/>
        <v>614</v>
      </c>
      <c r="G20">
        <v>1</v>
      </c>
      <c r="H20">
        <v>1</v>
      </c>
    </row>
    <row r="21" spans="1:8" x14ac:dyDescent="0.45">
      <c r="B21" t="s">
        <v>9</v>
      </c>
      <c r="C21">
        <v>394</v>
      </c>
      <c r="D21">
        <v>150</v>
      </c>
      <c r="E21">
        <v>3</v>
      </c>
      <c r="F21">
        <f t="shared" si="0"/>
        <v>544</v>
      </c>
      <c r="G21">
        <v>1</v>
      </c>
      <c r="H21">
        <v>4</v>
      </c>
    </row>
    <row r="22" spans="1:8" x14ac:dyDescent="0.45">
      <c r="B22" t="s">
        <v>11</v>
      </c>
      <c r="C22">
        <v>402</v>
      </c>
      <c r="D22">
        <v>191</v>
      </c>
      <c r="E22">
        <v>3</v>
      </c>
      <c r="F22">
        <f t="shared" si="0"/>
        <v>593</v>
      </c>
      <c r="G22">
        <v>1</v>
      </c>
      <c r="H22">
        <v>1</v>
      </c>
    </row>
    <row r="23" spans="1:8" x14ac:dyDescent="0.45">
      <c r="C23">
        <f>SUM(C2:C22)</f>
        <v>9303</v>
      </c>
      <c r="D23">
        <f>SUM(D2:D22)</f>
        <v>5039</v>
      </c>
      <c r="G23">
        <f>SUM(G2:G22)</f>
        <v>17</v>
      </c>
      <c r="H23" s="2">
        <f>AVERAGE(H2:H22)</f>
        <v>2.5238095238095237</v>
      </c>
    </row>
    <row r="24" spans="1:8" x14ac:dyDescent="0.45">
      <c r="A24" t="s">
        <v>31</v>
      </c>
      <c r="C24">
        <f>'BPMN-Chatbot'!C23/C23</f>
        <v>1.3568741266258195</v>
      </c>
      <c r="D24">
        <f>'BPMN-Chatbot'!D23/D23</f>
        <v>0.86763246675927763</v>
      </c>
      <c r="G24" s="2">
        <f>G23/21</f>
        <v>0.80952380952380953</v>
      </c>
    </row>
    <row r="25" spans="1:8" x14ac:dyDescent="0.45">
      <c r="B25" t="s">
        <v>5</v>
      </c>
      <c r="C25">
        <f>AVERAGE(C2,C9,C16)</f>
        <v>468</v>
      </c>
      <c r="D25">
        <f>AVERAGE(D2,D9,D16)</f>
        <v>322</v>
      </c>
      <c r="F25">
        <f>AVERAGE(F2+F9+F16)</f>
        <v>2370</v>
      </c>
      <c r="G25" s="3">
        <f>(G2+G9+G16)/3</f>
        <v>0.66666666666666663</v>
      </c>
      <c r="H25">
        <f>(H2+H9+H16)/3</f>
        <v>3.3333333333333335</v>
      </c>
    </row>
    <row r="26" spans="1:8" x14ac:dyDescent="0.45">
      <c r="B26" t="s">
        <v>6</v>
      </c>
      <c r="C26">
        <f t="shared" ref="C26:C31" si="1">AVERAGE(C3,C10,C17)</f>
        <v>564</v>
      </c>
      <c r="D26">
        <f t="shared" ref="D26:D31" si="2">AVERAGE(D3,D10,D17)</f>
        <v>438.66666666666669</v>
      </c>
      <c r="F26">
        <f t="shared" ref="F26:F32" si="3">AVERAGE(F3+F10+F17)</f>
        <v>3008</v>
      </c>
      <c r="G26" s="3">
        <f t="shared" ref="G26:H31" si="4">(G3+G10+G17)/3</f>
        <v>0</v>
      </c>
      <c r="H26">
        <f t="shared" si="4"/>
        <v>5</v>
      </c>
    </row>
    <row r="27" spans="1:8" x14ac:dyDescent="0.45">
      <c r="B27" t="s">
        <v>7</v>
      </c>
      <c r="C27">
        <f t="shared" si="1"/>
        <v>432</v>
      </c>
      <c r="D27">
        <f t="shared" si="2"/>
        <v>184.66666666666666</v>
      </c>
      <c r="F27">
        <f t="shared" si="3"/>
        <v>1850</v>
      </c>
      <c r="G27" s="3">
        <f t="shared" si="4"/>
        <v>1</v>
      </c>
      <c r="H27">
        <f t="shared" si="4"/>
        <v>1.3333333333333333</v>
      </c>
    </row>
    <row r="28" spans="1:8" x14ac:dyDescent="0.45">
      <c r="B28" t="s">
        <v>8</v>
      </c>
      <c r="C28">
        <f t="shared" si="1"/>
        <v>446</v>
      </c>
      <c r="D28">
        <f t="shared" si="2"/>
        <v>189</v>
      </c>
      <c r="F28">
        <f t="shared" si="3"/>
        <v>1905</v>
      </c>
      <c r="G28" s="3">
        <f t="shared" si="4"/>
        <v>1</v>
      </c>
      <c r="H28">
        <f t="shared" si="4"/>
        <v>2.6666666666666665</v>
      </c>
    </row>
    <row r="29" spans="1:8" x14ac:dyDescent="0.45">
      <c r="B29" t="s">
        <v>10</v>
      </c>
      <c r="C29">
        <f t="shared" si="1"/>
        <v>395</v>
      </c>
      <c r="D29">
        <f t="shared" si="2"/>
        <v>186.33333333333334</v>
      </c>
      <c r="F29">
        <f t="shared" si="3"/>
        <v>1744</v>
      </c>
      <c r="G29" s="3">
        <f t="shared" si="4"/>
        <v>1</v>
      </c>
      <c r="H29">
        <f t="shared" si="4"/>
        <v>2</v>
      </c>
    </row>
    <row r="30" spans="1:8" x14ac:dyDescent="0.45">
      <c r="B30" t="s">
        <v>9</v>
      </c>
      <c r="C30">
        <f t="shared" si="1"/>
        <v>394</v>
      </c>
      <c r="D30">
        <f t="shared" si="2"/>
        <v>184.66666666666666</v>
      </c>
      <c r="F30">
        <f t="shared" si="3"/>
        <v>1736</v>
      </c>
      <c r="G30" s="3">
        <f t="shared" si="4"/>
        <v>1</v>
      </c>
      <c r="H30">
        <f t="shared" si="4"/>
        <v>2.3333333333333335</v>
      </c>
    </row>
    <row r="31" spans="1:8" x14ac:dyDescent="0.45">
      <c r="B31" t="s">
        <v>11</v>
      </c>
      <c r="C31">
        <f t="shared" si="1"/>
        <v>402</v>
      </c>
      <c r="D31">
        <f t="shared" si="2"/>
        <v>174.33333333333334</v>
      </c>
      <c r="F31">
        <f t="shared" si="3"/>
        <v>1729</v>
      </c>
      <c r="G31" s="3">
        <f t="shared" si="4"/>
        <v>1</v>
      </c>
      <c r="H31">
        <f t="shared" si="4"/>
        <v>1</v>
      </c>
    </row>
    <row r="32" spans="1:8" x14ac:dyDescent="0.45">
      <c r="C32">
        <f>SUM(C25:C31)</f>
        <v>3101</v>
      </c>
      <c r="D32">
        <f>SUM(D25:D31)</f>
        <v>1679.6666666666667</v>
      </c>
      <c r="F32">
        <f t="shared" si="3"/>
        <v>1588</v>
      </c>
      <c r="G32" s="3">
        <f>AVERAGE(G25:G31)</f>
        <v>0.80952380952380942</v>
      </c>
      <c r="H32">
        <f>AVERAGE(H25:H31)</f>
        <v>2.5238095238095242</v>
      </c>
    </row>
    <row r="37" spans="1:1" x14ac:dyDescent="0.45">
      <c r="A37" t="s">
        <v>42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A10-6A21-47E2-A949-4DDEE15F4611}">
  <sheetPr>
    <pageSetUpPr fitToPage="1"/>
  </sheetPr>
  <dimension ref="A1:N39"/>
  <sheetViews>
    <sheetView zoomScale="29" workbookViewId="0">
      <selection activeCell="P11" sqref="P11"/>
    </sheetView>
  </sheetViews>
  <sheetFormatPr baseColWidth="10" defaultRowHeight="14.25" x14ac:dyDescent="0.45"/>
  <cols>
    <col min="2" max="2" width="16.3984375" customWidth="1"/>
    <col min="7" max="7" width="11.3984375" customWidth="1"/>
    <col min="8" max="8" width="12" customWidth="1"/>
  </cols>
  <sheetData>
    <row r="1" spans="1:14" x14ac:dyDescent="0.45">
      <c r="A1" t="s">
        <v>16</v>
      </c>
      <c r="F1" t="s">
        <v>33</v>
      </c>
      <c r="K1" t="s">
        <v>23</v>
      </c>
    </row>
    <row r="2" spans="1:14" x14ac:dyDescent="0.45">
      <c r="A2" t="s">
        <v>22</v>
      </c>
      <c r="B2" s="2" t="s">
        <v>21</v>
      </c>
      <c r="C2" s="2" t="s">
        <v>35</v>
      </c>
      <c r="D2" s="2" t="s">
        <v>24</v>
      </c>
      <c r="F2" t="s">
        <v>22</v>
      </c>
      <c r="G2" s="2" t="s">
        <v>21</v>
      </c>
      <c r="H2" s="2" t="s">
        <v>35</v>
      </c>
      <c r="I2" s="2" t="s">
        <v>24</v>
      </c>
      <c r="K2" t="s">
        <v>22</v>
      </c>
      <c r="L2" s="2" t="s">
        <v>21</v>
      </c>
      <c r="M2" s="2" t="s">
        <v>35</v>
      </c>
      <c r="N2" s="2" t="s">
        <v>24</v>
      </c>
    </row>
    <row r="3" spans="1:14" x14ac:dyDescent="0.45">
      <c r="A3" t="str">
        <f>'BPMN-Chatbot'!B2</f>
        <v>1_2</v>
      </c>
      <c r="B3" s="4">
        <f>G3+L3</f>
        <v>913.33333333333326</v>
      </c>
      <c r="C3" s="4">
        <f>H3+M3</f>
        <v>13402</v>
      </c>
      <c r="D3" s="4">
        <f>I3+N3</f>
        <v>790</v>
      </c>
      <c r="F3" t="str">
        <f>A3</f>
        <v>1_2</v>
      </c>
      <c r="G3" s="4">
        <f>'BPMN-Chatbot'!D39</f>
        <v>600.66666666666663</v>
      </c>
      <c r="H3" s="4">
        <f>ProMoAI!D38</f>
        <v>11821.666666666666</v>
      </c>
      <c r="I3" s="4">
        <f>patternR!C25</f>
        <v>468</v>
      </c>
      <c r="K3" t="str">
        <f>F3</f>
        <v>1_2</v>
      </c>
      <c r="L3" s="4">
        <f>'BPMN-Chatbot'!F39</f>
        <v>312.66666666666669</v>
      </c>
      <c r="M3" s="4">
        <f>ProMoAI!F38</f>
        <v>1580.3333333333333</v>
      </c>
      <c r="N3" s="4">
        <f>patternR!D25</f>
        <v>322</v>
      </c>
    </row>
    <row r="4" spans="1:14" x14ac:dyDescent="0.45">
      <c r="A4" t="str">
        <f>'BPMN-Chatbot'!B3</f>
        <v>1_3</v>
      </c>
      <c r="B4" s="4">
        <f t="shared" ref="B4:B9" si="0">G4+L4</f>
        <v>1022.6666666666667</v>
      </c>
      <c r="C4" s="4">
        <f t="shared" ref="C4:C10" si="1">H4+M4</f>
        <v>18211.666666666664</v>
      </c>
      <c r="D4" s="4">
        <f t="shared" ref="D4:D10" si="2">I4+N4</f>
        <v>1002.6666666666667</v>
      </c>
      <c r="F4" t="str">
        <f t="shared" ref="F4:F9" si="3">A4</f>
        <v>1_3</v>
      </c>
      <c r="G4" s="4">
        <f>'BPMN-Chatbot'!D40</f>
        <v>697</v>
      </c>
      <c r="H4" s="4">
        <f>ProMoAI!D39</f>
        <v>16175.666666666666</v>
      </c>
      <c r="I4" s="4">
        <f>patternR!C26</f>
        <v>564</v>
      </c>
      <c r="K4" t="str">
        <f t="shared" ref="K4:K9" si="4">F4</f>
        <v>1_3</v>
      </c>
      <c r="L4" s="4">
        <f>'BPMN-Chatbot'!F40</f>
        <v>325.66666666666669</v>
      </c>
      <c r="M4" s="4">
        <f>ProMoAI!F39</f>
        <v>2036</v>
      </c>
      <c r="N4" s="4">
        <f>patternR!D26</f>
        <v>438.66666666666669</v>
      </c>
    </row>
    <row r="5" spans="1:14" x14ac:dyDescent="0.45">
      <c r="A5" t="str">
        <f>'BPMN-Chatbot'!B4</f>
        <v>3_3</v>
      </c>
      <c r="B5" s="4">
        <f t="shared" si="0"/>
        <v>756</v>
      </c>
      <c r="C5" s="4">
        <f t="shared" si="1"/>
        <v>13325</v>
      </c>
      <c r="D5" s="4">
        <f t="shared" si="2"/>
        <v>616.66666666666663</v>
      </c>
      <c r="F5" t="str">
        <f t="shared" si="3"/>
        <v>3_3</v>
      </c>
      <c r="G5" s="4">
        <f>'BPMN-Chatbot'!D41</f>
        <v>565</v>
      </c>
      <c r="H5" s="4">
        <f>ProMoAI!D40</f>
        <v>12576.333333333334</v>
      </c>
      <c r="I5" s="4">
        <f>patternR!C27</f>
        <v>432</v>
      </c>
      <c r="K5" t="str">
        <f t="shared" si="4"/>
        <v>3_3</v>
      </c>
      <c r="L5" s="4">
        <f>'BPMN-Chatbot'!F41</f>
        <v>191</v>
      </c>
      <c r="M5" s="4">
        <f>ProMoAI!F40</f>
        <v>748.66666666666663</v>
      </c>
      <c r="N5" s="4">
        <f>patternR!D27</f>
        <v>184.66666666666666</v>
      </c>
    </row>
    <row r="6" spans="1:14" x14ac:dyDescent="0.45">
      <c r="A6" t="str">
        <f>'BPMN-Chatbot'!B5</f>
        <v>5_2</v>
      </c>
      <c r="B6" s="4">
        <f t="shared" si="0"/>
        <v>765.33333333333337</v>
      </c>
      <c r="C6" s="4">
        <f t="shared" si="1"/>
        <v>11853</v>
      </c>
      <c r="D6" s="4">
        <f t="shared" si="2"/>
        <v>635</v>
      </c>
      <c r="F6" t="str">
        <f t="shared" si="3"/>
        <v>5_2</v>
      </c>
      <c r="G6" s="4">
        <f>'BPMN-Chatbot'!D42</f>
        <v>579</v>
      </c>
      <c r="H6" s="4">
        <f>ProMoAI!D41</f>
        <v>11052</v>
      </c>
      <c r="I6" s="4">
        <f>patternR!C28</f>
        <v>446</v>
      </c>
      <c r="K6" t="str">
        <f t="shared" si="4"/>
        <v>5_2</v>
      </c>
      <c r="L6" s="4">
        <f>'BPMN-Chatbot'!F42</f>
        <v>186.33333333333334</v>
      </c>
      <c r="M6" s="4">
        <f>ProMoAI!F41</f>
        <v>801</v>
      </c>
      <c r="N6" s="4">
        <f>patternR!D28</f>
        <v>189</v>
      </c>
    </row>
    <row r="7" spans="1:14" x14ac:dyDescent="0.45">
      <c r="A7" t="str">
        <f>'BPMN-Chatbot'!B6</f>
        <v>10_1</v>
      </c>
      <c r="B7" s="4">
        <f t="shared" si="0"/>
        <v>881.66666666666663</v>
      </c>
      <c r="C7" s="4">
        <f t="shared" si="1"/>
        <v>5578.2222222222226</v>
      </c>
      <c r="D7" s="4">
        <f t="shared" si="2"/>
        <v>581.33333333333337</v>
      </c>
      <c r="F7" t="str">
        <f t="shared" si="3"/>
        <v>10_1</v>
      </c>
      <c r="G7" s="4">
        <f>'BPMN-Chatbot'!D43</f>
        <v>704</v>
      </c>
      <c r="H7" s="4">
        <f>ProMoAI!D42</f>
        <v>5315.4444444444453</v>
      </c>
      <c r="I7" s="4">
        <f>patternR!C29</f>
        <v>395</v>
      </c>
      <c r="K7" t="str">
        <f t="shared" si="4"/>
        <v>10_1</v>
      </c>
      <c r="L7" s="4">
        <f>'BPMN-Chatbot'!F43</f>
        <v>177.66666666666666</v>
      </c>
      <c r="M7" s="4">
        <f>ProMoAI!F42</f>
        <v>262.77777777777777</v>
      </c>
      <c r="N7" s="4">
        <f>patternR!D29</f>
        <v>186.33333333333334</v>
      </c>
    </row>
    <row r="8" spans="1:14" x14ac:dyDescent="0.45">
      <c r="A8" t="str">
        <f>'BPMN-Chatbot'!B7</f>
        <v>10_6</v>
      </c>
      <c r="B8" s="4">
        <f t="shared" si="0"/>
        <v>682.33333333333337</v>
      </c>
      <c r="C8" s="4">
        <f t="shared" si="1"/>
        <v>4537.333333333333</v>
      </c>
      <c r="D8" s="4">
        <f t="shared" si="2"/>
        <v>578.66666666666663</v>
      </c>
      <c r="F8" t="str">
        <f t="shared" si="3"/>
        <v>10_6</v>
      </c>
      <c r="G8" s="4">
        <f>'BPMN-Chatbot'!D44</f>
        <v>527</v>
      </c>
      <c r="H8" s="4">
        <f>ProMoAI!D43</f>
        <v>4348</v>
      </c>
      <c r="I8" s="4">
        <f>patternR!C30</f>
        <v>394</v>
      </c>
      <c r="K8" t="str">
        <f t="shared" si="4"/>
        <v>10_6</v>
      </c>
      <c r="L8" s="4">
        <f>'BPMN-Chatbot'!F44</f>
        <v>155.33333333333334</v>
      </c>
      <c r="M8" s="4">
        <f>ProMoAI!F43</f>
        <v>189.33333333333334</v>
      </c>
      <c r="N8" s="4">
        <f>patternR!D30</f>
        <v>184.66666666666666</v>
      </c>
    </row>
    <row r="9" spans="1:14" x14ac:dyDescent="0.45">
      <c r="A9" t="str">
        <f>'BPMN-Chatbot'!B8</f>
        <v>10_13</v>
      </c>
      <c r="B9" s="4">
        <f t="shared" si="0"/>
        <v>643.66666666666663</v>
      </c>
      <c r="C9" s="4">
        <f t="shared" si="1"/>
        <v>4565.333333333333</v>
      </c>
      <c r="D9" s="4">
        <f t="shared" si="2"/>
        <v>576.33333333333337</v>
      </c>
      <c r="F9" t="str">
        <f t="shared" si="3"/>
        <v>10_13</v>
      </c>
      <c r="G9" s="4">
        <f>'BPMN-Chatbot'!D45</f>
        <v>535</v>
      </c>
      <c r="H9" s="4">
        <f>ProMoAI!D44</f>
        <v>4356</v>
      </c>
      <c r="I9" s="4">
        <f>patternR!C31</f>
        <v>402</v>
      </c>
      <c r="K9" t="str">
        <f t="shared" si="4"/>
        <v>10_13</v>
      </c>
      <c r="L9" s="4">
        <f>'BPMN-Chatbot'!F45</f>
        <v>108.66666666666667</v>
      </c>
      <c r="M9" s="4">
        <f>ProMoAI!F44</f>
        <v>209.33333333333334</v>
      </c>
      <c r="N9" s="4">
        <f>patternR!D31</f>
        <v>174.33333333333334</v>
      </c>
    </row>
    <row r="10" spans="1:14" x14ac:dyDescent="0.45">
      <c r="A10" t="s">
        <v>16</v>
      </c>
      <c r="B10" s="4">
        <f>SUM(B3:B9)</f>
        <v>5665</v>
      </c>
      <c r="C10" s="4">
        <f t="shared" si="1"/>
        <v>71472.555555555547</v>
      </c>
      <c r="D10" s="4">
        <f t="shared" si="2"/>
        <v>4780.666666666667</v>
      </c>
      <c r="E10" s="4"/>
      <c r="F10" s="4" t="s">
        <v>16</v>
      </c>
      <c r="G10" s="4">
        <f>SUM(G3:G9)</f>
        <v>4207.6666666666661</v>
      </c>
      <c r="H10" s="4">
        <f>SUM(H3:H9)</f>
        <v>65645.111111111109</v>
      </c>
      <c r="I10" s="4">
        <f>patternR!C32</f>
        <v>3101</v>
      </c>
      <c r="J10" s="4">
        <f t="shared" ref="J10:L10" si="5">SUM(J3:J9)</f>
        <v>0</v>
      </c>
      <c r="K10" s="4">
        <f t="shared" si="5"/>
        <v>0</v>
      </c>
      <c r="L10" s="4">
        <f t="shared" si="5"/>
        <v>1457.3333333333335</v>
      </c>
      <c r="M10" s="4">
        <f>SUM(M3:M9)</f>
        <v>5827.4444444444434</v>
      </c>
      <c r="N10" s="4">
        <f>patternR!D32</f>
        <v>1679.6666666666667</v>
      </c>
    </row>
    <row r="11" spans="1:14" x14ac:dyDescent="0.45">
      <c r="G11" t="s">
        <v>43</v>
      </c>
    </row>
    <row r="34" spans="1:4" x14ac:dyDescent="0.45">
      <c r="B34" t="s">
        <v>32</v>
      </c>
      <c r="C34" t="s">
        <v>27</v>
      </c>
    </row>
    <row r="35" spans="1:4" x14ac:dyDescent="0.45">
      <c r="A35" t="s">
        <v>27</v>
      </c>
      <c r="B35" t="s">
        <v>25</v>
      </c>
      <c r="C35">
        <f>G10/H10</f>
        <v>6.4097182493068783E-2</v>
      </c>
      <c r="D35">
        <f>1-C35</f>
        <v>0.93590281750693127</v>
      </c>
    </row>
    <row r="36" spans="1:4" x14ac:dyDescent="0.45">
      <c r="B36" t="s">
        <v>26</v>
      </c>
      <c r="C36">
        <f>G10/I10</f>
        <v>1.3568741266258195</v>
      </c>
      <c r="D36">
        <f>1-C36</f>
        <v>-0.35687412662581952</v>
      </c>
    </row>
    <row r="37" spans="1:4" x14ac:dyDescent="0.45">
      <c r="B37" t="s">
        <v>34</v>
      </c>
      <c r="D37">
        <f t="shared" ref="D37:D39" si="6">1-C37</f>
        <v>1</v>
      </c>
    </row>
    <row r="38" spans="1:4" x14ac:dyDescent="0.45">
      <c r="A38" t="s">
        <v>28</v>
      </c>
      <c r="B38" t="s">
        <v>29</v>
      </c>
      <c r="C38">
        <f>L10/M10</f>
        <v>0.25008103418689348</v>
      </c>
      <c r="D38">
        <f t="shared" si="6"/>
        <v>0.74991896581310646</v>
      </c>
    </row>
    <row r="39" spans="1:4" x14ac:dyDescent="0.45">
      <c r="B39" t="s">
        <v>26</v>
      </c>
      <c r="C39">
        <f>L10/N10</f>
        <v>0.86763246675927763</v>
      </c>
      <c r="D39">
        <f t="shared" si="6"/>
        <v>0.13236753324072237</v>
      </c>
    </row>
  </sheetData>
  <pageMargins left="0.7" right="0.7" top="0.78740157499999996" bottom="0.78740157499999996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BPMN-Chatbot</vt:lpstr>
      <vt:lpstr>ProMoAI</vt:lpstr>
      <vt:lpstr>patternR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Köpke, Julius</dc:creator>
  <cp:lastModifiedBy>Köpke, Julius</cp:lastModifiedBy>
  <cp:lastPrinted>2024-06-13T10:30:39Z</cp:lastPrinted>
  <dcterms:created xsi:type="dcterms:W3CDTF">2024-05-15T09:08:04Z</dcterms:created>
  <dcterms:modified xsi:type="dcterms:W3CDTF">2024-09-01T09:10:50Z</dcterms:modified>
</cp:coreProperties>
</file>